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 tabRatio="803" activeTab="1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9" r:id="rId5"/>
    <sheet name="2.1.2.CantidadesServ" sheetId="10" r:id="rId6"/>
    <sheet name="2.1.3.PrecioServ" sheetId="11" r:id="rId7"/>
    <sheet name="2.2.ÍndCantInsum" sheetId="5" r:id="rId8"/>
    <sheet name="2.2.1.ManoObra" sheetId="8" r:id="rId9"/>
    <sheet name="2.2.2.ProdIntermed" sheetId="6" r:id="rId10"/>
    <sheet name="2.2.3.1.TasasDeprec" sheetId="12" r:id="rId11"/>
    <sheet name="2.2.3.2.Inv-Depr-Ajus" sheetId="13" r:id="rId12"/>
    <sheet name="2.2.3.3.StockCapSinActIni" sheetId="14" r:id="rId13"/>
    <sheet name="2.2.3.4.ActivosIniciales" sheetId="15" r:id="rId14"/>
    <sheet name="2.2.3.5.StockCapTotal" sheetId="16" r:id="rId15"/>
    <sheet name="2.2.3.6.StockCapTotalDef" sheetId="17" r:id="rId16"/>
    <sheet name="2.2.3.7.CantidadCap" sheetId="18" r:id="rId17"/>
    <sheet name="2.2.3.8.WACC" sheetId="19" r:id="rId18"/>
    <sheet name="2.2.3.9.PrecioCapital" sheetId="20" r:id="rId19"/>
    <sheet name="3.ÍndPrecioInsumEmp" sheetId="21" r:id="rId20"/>
    <sheet name="4.PTFEconomía" sheetId="22" r:id="rId21"/>
    <sheet name="5.InsumosEconomía" sheetId="23" r:id="rId22"/>
    <sheet name="6.1.IPM" sheetId="25" r:id="rId23"/>
    <sheet name="6.2.IPC" sheetId="26" r:id="rId24"/>
    <sheet name="6.3.IPME" sheetId="27" r:id="rId25"/>
    <sheet name="6.4.TasaImpuestos" sheetId="28" r:id="rId26"/>
  </sheets>
  <definedNames>
    <definedName name="_xlnm.Print_Area" localSheetId="1">'1. Factor X'!$A$6:$E$18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22" l="1"/>
  <c r="X92" i="21" l="1"/>
  <c r="W92" i="21"/>
  <c r="V92" i="21"/>
  <c r="U92" i="21"/>
  <c r="T92" i="21"/>
  <c r="S92" i="21"/>
  <c r="R92" i="21" s="1"/>
  <c r="Q92" i="21"/>
  <c r="P92" i="21"/>
  <c r="O92" i="21"/>
  <c r="M92" i="21"/>
  <c r="N92" i="21" s="1"/>
  <c r="L92" i="21"/>
  <c r="K92" i="21"/>
  <c r="J92" i="21"/>
  <c r="I92" i="21"/>
  <c r="H92" i="21"/>
  <c r="G92" i="21"/>
  <c r="F92" i="21"/>
  <c r="E92" i="21"/>
  <c r="D92" i="21"/>
  <c r="C92" i="21"/>
  <c r="X91" i="21"/>
  <c r="W91" i="21"/>
  <c r="V91" i="21"/>
  <c r="U91" i="21"/>
  <c r="T91" i="21"/>
  <c r="S91" i="21"/>
  <c r="R91" i="21"/>
  <c r="Q91" i="21"/>
  <c r="P91" i="21"/>
  <c r="O91" i="21"/>
  <c r="M91" i="21"/>
  <c r="N91" i="21" s="1"/>
  <c r="L91" i="21"/>
  <c r="K91" i="21"/>
  <c r="J91" i="21"/>
  <c r="I91" i="21"/>
  <c r="H91" i="21"/>
  <c r="G91" i="21"/>
  <c r="F91" i="21"/>
  <c r="E91" i="21"/>
  <c r="D91" i="21"/>
  <c r="C91" i="21"/>
  <c r="X90" i="21"/>
  <c r="W90" i="21"/>
  <c r="V90" i="21"/>
  <c r="U90" i="21"/>
  <c r="T90" i="21"/>
  <c r="S90" i="21"/>
  <c r="R90" i="21" s="1"/>
  <c r="Q90" i="21"/>
  <c r="P90" i="21"/>
  <c r="O90" i="21"/>
  <c r="M90" i="21"/>
  <c r="N90" i="21" s="1"/>
  <c r="L90" i="21"/>
  <c r="K90" i="21"/>
  <c r="J90" i="21"/>
  <c r="I90" i="21"/>
  <c r="H90" i="21"/>
  <c r="G90" i="21"/>
  <c r="F90" i="21"/>
  <c r="E90" i="21"/>
  <c r="D90" i="21"/>
  <c r="C90" i="21"/>
  <c r="X89" i="21"/>
  <c r="W89" i="21"/>
  <c r="V89" i="21"/>
  <c r="U89" i="21"/>
  <c r="T89" i="21"/>
  <c r="S89" i="21"/>
  <c r="R89" i="21" s="1"/>
  <c r="Q89" i="21"/>
  <c r="P89" i="21"/>
  <c r="O89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X88" i="21"/>
  <c r="W88" i="21"/>
  <c r="V88" i="21"/>
  <c r="U88" i="21"/>
  <c r="T88" i="21"/>
  <c r="S88" i="21"/>
  <c r="R88" i="21" s="1"/>
  <c r="Q88" i="21"/>
  <c r="P88" i="21"/>
  <c r="O88" i="21"/>
  <c r="M88" i="21"/>
  <c r="N88" i="21" s="1"/>
  <c r="L88" i="21"/>
  <c r="K88" i="21"/>
  <c r="J88" i="21"/>
  <c r="I88" i="21"/>
  <c r="H88" i="21"/>
  <c r="G88" i="21"/>
  <c r="F88" i="21"/>
  <c r="E88" i="21"/>
  <c r="D88" i="21"/>
  <c r="C88" i="21"/>
  <c r="X85" i="21"/>
  <c r="W85" i="21"/>
  <c r="V85" i="21"/>
  <c r="U85" i="21"/>
  <c r="T85" i="21"/>
  <c r="S85" i="21"/>
  <c r="R85" i="21"/>
  <c r="Q85" i="21"/>
  <c r="P85" i="21"/>
  <c r="O85" i="21"/>
  <c r="M85" i="21"/>
  <c r="N85" i="21" s="1"/>
  <c r="L85" i="21"/>
  <c r="K85" i="21"/>
  <c r="J85" i="21"/>
  <c r="I85" i="21"/>
  <c r="H85" i="21"/>
  <c r="G85" i="21"/>
  <c r="F85" i="21"/>
  <c r="E85" i="21"/>
  <c r="D85" i="21"/>
  <c r="C85" i="21"/>
  <c r="X84" i="21"/>
  <c r="W84" i="21"/>
  <c r="V84" i="21"/>
  <c r="U84" i="21"/>
  <c r="T84" i="21"/>
  <c r="S84" i="21"/>
  <c r="R84" i="21" s="1"/>
  <c r="Q84" i="21"/>
  <c r="P84" i="21"/>
  <c r="O84" i="21"/>
  <c r="M84" i="21"/>
  <c r="N84" i="21" s="1"/>
  <c r="L84" i="21"/>
  <c r="K84" i="21"/>
  <c r="J84" i="21"/>
  <c r="I84" i="21"/>
  <c r="H84" i="21"/>
  <c r="G84" i="21"/>
  <c r="F84" i="21"/>
  <c r="E84" i="21"/>
  <c r="D84" i="21"/>
  <c r="C84" i="21"/>
  <c r="X83" i="21"/>
  <c r="W83" i="21"/>
  <c r="V83" i="21"/>
  <c r="U83" i="21"/>
  <c r="T83" i="21"/>
  <c r="S83" i="21"/>
  <c r="R83" i="21" s="1"/>
  <c r="Q83" i="21"/>
  <c r="P83" i="21"/>
  <c r="O83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X82" i="21"/>
  <c r="W82" i="21"/>
  <c r="V82" i="21"/>
  <c r="U82" i="21"/>
  <c r="T82" i="21"/>
  <c r="S82" i="21"/>
  <c r="R82" i="21" s="1"/>
  <c r="Q82" i="21"/>
  <c r="P82" i="21"/>
  <c r="O82" i="21"/>
  <c r="M82" i="21"/>
  <c r="N82" i="21" s="1"/>
  <c r="L82" i="21"/>
  <c r="K82" i="21"/>
  <c r="J82" i="21"/>
  <c r="I82" i="21"/>
  <c r="H82" i="21"/>
  <c r="G82" i="21"/>
  <c r="F82" i="21"/>
  <c r="E82" i="21"/>
  <c r="D82" i="21"/>
  <c r="C82" i="21"/>
  <c r="X81" i="21"/>
  <c r="W81" i="21"/>
  <c r="V81" i="21"/>
  <c r="U81" i="21"/>
  <c r="T81" i="21"/>
  <c r="S81" i="21"/>
  <c r="R81" i="21"/>
  <c r="Q81" i="21"/>
  <c r="P81" i="21"/>
  <c r="O81" i="21"/>
  <c r="M81" i="21"/>
  <c r="N81" i="21" s="1"/>
  <c r="L81" i="21"/>
  <c r="K81" i="21"/>
  <c r="J81" i="21"/>
  <c r="I81" i="21"/>
  <c r="H81" i="21"/>
  <c r="G81" i="21"/>
  <c r="F81" i="21"/>
  <c r="E81" i="21"/>
  <c r="D81" i="21"/>
  <c r="C81" i="21"/>
  <c r="X80" i="21"/>
  <c r="W80" i="21"/>
  <c r="V80" i="21"/>
  <c r="U80" i="21"/>
  <c r="T80" i="21"/>
  <c r="S80" i="21"/>
  <c r="R80" i="21" s="1"/>
  <c r="Q80" i="21"/>
  <c r="P80" i="21"/>
  <c r="O80" i="21"/>
  <c r="M80" i="21"/>
  <c r="N80" i="21" s="1"/>
  <c r="L80" i="21"/>
  <c r="K80" i="21"/>
  <c r="J80" i="21"/>
  <c r="I80" i="21"/>
  <c r="H80" i="21"/>
  <c r="G80" i="21"/>
  <c r="F80" i="21"/>
  <c r="E80" i="21"/>
  <c r="D80" i="21"/>
  <c r="C80" i="21"/>
  <c r="X75" i="21"/>
  <c r="W75" i="21"/>
  <c r="V75" i="21"/>
  <c r="U75" i="21"/>
  <c r="T75" i="21"/>
  <c r="S75" i="21"/>
  <c r="R75" i="21" s="1"/>
  <c r="Q75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X68" i="21"/>
  <c r="W68" i="21"/>
  <c r="V68" i="21"/>
  <c r="U68" i="21"/>
  <c r="T68" i="21"/>
  <c r="S68" i="21"/>
  <c r="R68" i="21"/>
  <c r="Q68" i="21"/>
  <c r="P68" i="21"/>
  <c r="O68" i="21"/>
  <c r="M68" i="21"/>
  <c r="N68" i="21" s="1"/>
  <c r="L68" i="21"/>
  <c r="K68" i="21"/>
  <c r="J68" i="21"/>
  <c r="I68" i="21"/>
  <c r="H68" i="21"/>
  <c r="G68" i="21"/>
  <c r="F68" i="21"/>
  <c r="E68" i="21"/>
  <c r="D68" i="21"/>
  <c r="C68" i="21"/>
  <c r="X66" i="21"/>
  <c r="W66" i="21"/>
  <c r="V66" i="21"/>
  <c r="U66" i="21"/>
  <c r="T66" i="21"/>
  <c r="S66" i="21"/>
  <c r="R66" i="21"/>
  <c r="Q66" i="21"/>
  <c r="P66" i="21"/>
  <c r="M66" i="21"/>
  <c r="N66" i="21" s="1"/>
  <c r="L66" i="21"/>
  <c r="K66" i="21"/>
  <c r="J66" i="21"/>
  <c r="I66" i="21"/>
  <c r="H66" i="21"/>
  <c r="G66" i="21"/>
  <c r="F66" i="21"/>
  <c r="E66" i="21"/>
  <c r="D66" i="21"/>
  <c r="C66" i="21"/>
  <c r="X65" i="21"/>
  <c r="W65" i="21"/>
  <c r="V65" i="21"/>
  <c r="U65" i="21"/>
  <c r="T65" i="21"/>
  <c r="S65" i="21"/>
  <c r="R65" i="21"/>
  <c r="Q65" i="21"/>
  <c r="P65" i="21"/>
  <c r="O65" i="21" s="1"/>
  <c r="N65" i="21"/>
  <c r="M65" i="21"/>
  <c r="L65" i="21"/>
  <c r="K65" i="21"/>
  <c r="J65" i="21"/>
  <c r="I65" i="21"/>
  <c r="H65" i="21"/>
  <c r="G65" i="21"/>
  <c r="F65" i="21"/>
  <c r="E65" i="21"/>
  <c r="D65" i="21"/>
  <c r="C65" i="21"/>
  <c r="X37" i="21"/>
  <c r="W37" i="21"/>
  <c r="V37" i="21"/>
  <c r="U37" i="21"/>
  <c r="T37" i="21"/>
  <c r="S37" i="21"/>
  <c r="R37" i="21" s="1"/>
  <c r="Q37" i="21"/>
  <c r="P37" i="21"/>
  <c r="O37" i="21" s="1"/>
  <c r="N37" i="21"/>
  <c r="M37" i="21"/>
  <c r="L37" i="21"/>
  <c r="K37" i="21"/>
  <c r="J37" i="21"/>
  <c r="I37" i="21"/>
  <c r="H37" i="21"/>
  <c r="G37" i="21"/>
  <c r="F37" i="21"/>
  <c r="E37" i="21"/>
  <c r="D37" i="21"/>
  <c r="C37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X30" i="21"/>
  <c r="W30" i="21"/>
  <c r="V30" i="21"/>
  <c r="U30" i="21"/>
  <c r="T30" i="21"/>
  <c r="S30" i="21"/>
  <c r="R30" i="21"/>
  <c r="Q30" i="21"/>
  <c r="P30" i="21"/>
  <c r="O30" i="21"/>
  <c r="M30" i="21"/>
  <c r="N30" i="21" s="1"/>
  <c r="L30" i="21"/>
  <c r="K30" i="21"/>
  <c r="J30" i="21"/>
  <c r="I30" i="21"/>
  <c r="H30" i="21"/>
  <c r="G30" i="21"/>
  <c r="F30" i="21"/>
  <c r="E30" i="21"/>
  <c r="D30" i="21"/>
  <c r="C30" i="21"/>
  <c r="X28" i="21"/>
  <c r="W28" i="21"/>
  <c r="V28" i="21"/>
  <c r="U28" i="21"/>
  <c r="T28" i="21"/>
  <c r="S28" i="21"/>
  <c r="R28" i="21"/>
  <c r="Q28" i="21"/>
  <c r="P28" i="21"/>
  <c r="O28" i="21" s="1"/>
  <c r="M28" i="21"/>
  <c r="N28" i="21" s="1"/>
  <c r="L28" i="21"/>
  <c r="K28" i="21"/>
  <c r="J28" i="21"/>
  <c r="I28" i="21"/>
  <c r="H28" i="21"/>
  <c r="G28" i="21"/>
  <c r="F28" i="21"/>
  <c r="E28" i="21"/>
  <c r="D28" i="21"/>
  <c r="C28" i="21"/>
  <c r="X27" i="21"/>
  <c r="W27" i="21"/>
  <c r="V27" i="21"/>
  <c r="U27" i="21"/>
  <c r="T27" i="21"/>
  <c r="S27" i="21"/>
  <c r="R27" i="21"/>
  <c r="Q27" i="21"/>
  <c r="P27" i="21"/>
  <c r="O27" i="21" s="1"/>
  <c r="N27" i="21"/>
  <c r="M27" i="21"/>
  <c r="L27" i="21"/>
  <c r="K27" i="21"/>
  <c r="J27" i="21"/>
  <c r="I27" i="21"/>
  <c r="H27" i="21"/>
  <c r="G27" i="21"/>
  <c r="F27" i="21"/>
  <c r="E27" i="21"/>
  <c r="D27" i="21"/>
  <c r="C27" i="21"/>
  <c r="O66" i="21" l="1"/>
  <c r="D80" i="5" l="1"/>
  <c r="E80" i="5"/>
  <c r="F80" i="5"/>
  <c r="G80" i="5"/>
  <c r="H80" i="5"/>
  <c r="I80" i="5"/>
  <c r="J80" i="5"/>
  <c r="K80" i="5"/>
  <c r="L80" i="5"/>
  <c r="M80" i="5"/>
  <c r="N80" i="5" s="1"/>
  <c r="O80" i="5"/>
  <c r="P80" i="5"/>
  <c r="Q80" i="5"/>
  <c r="S80" i="5"/>
  <c r="R80" i="5" s="1"/>
  <c r="T80" i="5"/>
  <c r="U80" i="5"/>
  <c r="V80" i="5"/>
  <c r="W80" i="5"/>
  <c r="X80" i="5"/>
  <c r="D81" i="5"/>
  <c r="E81" i="5"/>
  <c r="F81" i="5"/>
  <c r="G81" i="5"/>
  <c r="H81" i="5"/>
  <c r="I81" i="5"/>
  <c r="J81" i="5"/>
  <c r="K81" i="5"/>
  <c r="L81" i="5"/>
  <c r="M81" i="5"/>
  <c r="N81" i="5" s="1"/>
  <c r="O81" i="5"/>
  <c r="P81" i="5"/>
  <c r="Q81" i="5"/>
  <c r="S81" i="5"/>
  <c r="R81" i="5" s="1"/>
  <c r="T81" i="5"/>
  <c r="U81" i="5"/>
  <c r="V81" i="5"/>
  <c r="W81" i="5"/>
  <c r="X81" i="5"/>
  <c r="D82" i="5"/>
  <c r="E82" i="5"/>
  <c r="F82" i="5"/>
  <c r="G82" i="5"/>
  <c r="H82" i="5"/>
  <c r="I82" i="5"/>
  <c r="J82" i="5"/>
  <c r="K82" i="5"/>
  <c r="L82" i="5"/>
  <c r="M82" i="5"/>
  <c r="N82" i="5" s="1"/>
  <c r="O82" i="5"/>
  <c r="P82" i="5"/>
  <c r="Q82" i="5"/>
  <c r="S82" i="5"/>
  <c r="R82" i="5" s="1"/>
  <c r="T82" i="5"/>
  <c r="U82" i="5"/>
  <c r="V82" i="5"/>
  <c r="W82" i="5"/>
  <c r="X82" i="5"/>
  <c r="D83" i="5"/>
  <c r="E83" i="5"/>
  <c r="F83" i="5"/>
  <c r="G83" i="5"/>
  <c r="H83" i="5"/>
  <c r="I83" i="5"/>
  <c r="J83" i="5"/>
  <c r="K83" i="5"/>
  <c r="L83" i="5"/>
  <c r="M83" i="5"/>
  <c r="N83" i="5" s="1"/>
  <c r="O83" i="5"/>
  <c r="P83" i="5"/>
  <c r="Q83" i="5"/>
  <c r="S83" i="5"/>
  <c r="R83" i="5" s="1"/>
  <c r="T83" i="5"/>
  <c r="U83" i="5"/>
  <c r="V83" i="5"/>
  <c r="W83" i="5"/>
  <c r="X83" i="5"/>
  <c r="D84" i="5"/>
  <c r="E84" i="5"/>
  <c r="F84" i="5"/>
  <c r="G84" i="5"/>
  <c r="H84" i="5"/>
  <c r="I84" i="5"/>
  <c r="J84" i="5"/>
  <c r="K84" i="5"/>
  <c r="L84" i="5"/>
  <c r="M84" i="5"/>
  <c r="N84" i="5" s="1"/>
  <c r="O84" i="5"/>
  <c r="P84" i="5"/>
  <c r="Q84" i="5"/>
  <c r="S84" i="5"/>
  <c r="R84" i="5" s="1"/>
  <c r="T84" i="5"/>
  <c r="U84" i="5"/>
  <c r="V84" i="5"/>
  <c r="W84" i="5"/>
  <c r="X84" i="5"/>
  <c r="D85" i="5"/>
  <c r="E85" i="5"/>
  <c r="F85" i="5"/>
  <c r="G85" i="5"/>
  <c r="H85" i="5"/>
  <c r="I85" i="5"/>
  <c r="J85" i="5"/>
  <c r="K85" i="5"/>
  <c r="L85" i="5"/>
  <c r="M85" i="5"/>
  <c r="N85" i="5" s="1"/>
  <c r="O85" i="5"/>
  <c r="P85" i="5"/>
  <c r="Q85" i="5"/>
  <c r="S85" i="5"/>
  <c r="R85" i="5" s="1"/>
  <c r="T85" i="5"/>
  <c r="U85" i="5"/>
  <c r="V85" i="5"/>
  <c r="W85" i="5"/>
  <c r="X85" i="5"/>
  <c r="D88" i="5"/>
  <c r="E88" i="5"/>
  <c r="F88" i="5"/>
  <c r="G88" i="5"/>
  <c r="H88" i="5"/>
  <c r="I88" i="5"/>
  <c r="J88" i="5"/>
  <c r="K88" i="5"/>
  <c r="L88" i="5"/>
  <c r="M88" i="5"/>
  <c r="N88" i="5" s="1"/>
  <c r="O88" i="5"/>
  <c r="P88" i="5"/>
  <c r="Q88" i="5"/>
  <c r="S88" i="5"/>
  <c r="R88" i="5" s="1"/>
  <c r="T88" i="5"/>
  <c r="U88" i="5"/>
  <c r="V88" i="5"/>
  <c r="W88" i="5"/>
  <c r="X88" i="5"/>
  <c r="D89" i="5"/>
  <c r="E89" i="5"/>
  <c r="F89" i="5"/>
  <c r="G89" i="5"/>
  <c r="H89" i="5"/>
  <c r="I89" i="5"/>
  <c r="J89" i="5"/>
  <c r="K89" i="5"/>
  <c r="L89" i="5"/>
  <c r="M89" i="5"/>
  <c r="N89" i="5" s="1"/>
  <c r="O89" i="5"/>
  <c r="P89" i="5"/>
  <c r="Q89" i="5"/>
  <c r="S89" i="5"/>
  <c r="R89" i="5" s="1"/>
  <c r="T89" i="5"/>
  <c r="U89" i="5"/>
  <c r="V89" i="5"/>
  <c r="W89" i="5"/>
  <c r="X89" i="5"/>
  <c r="D90" i="5"/>
  <c r="E90" i="5"/>
  <c r="F90" i="5"/>
  <c r="G90" i="5"/>
  <c r="H90" i="5"/>
  <c r="I90" i="5"/>
  <c r="J90" i="5"/>
  <c r="K90" i="5"/>
  <c r="L90" i="5"/>
  <c r="M90" i="5"/>
  <c r="N90" i="5" s="1"/>
  <c r="O90" i="5"/>
  <c r="P90" i="5"/>
  <c r="Q90" i="5"/>
  <c r="S90" i="5"/>
  <c r="R90" i="5" s="1"/>
  <c r="T90" i="5"/>
  <c r="U90" i="5"/>
  <c r="V90" i="5"/>
  <c r="W90" i="5"/>
  <c r="X90" i="5"/>
  <c r="D91" i="5"/>
  <c r="E91" i="5"/>
  <c r="F91" i="5"/>
  <c r="G91" i="5"/>
  <c r="H91" i="5"/>
  <c r="I91" i="5"/>
  <c r="J91" i="5"/>
  <c r="K91" i="5"/>
  <c r="L91" i="5"/>
  <c r="M91" i="5"/>
  <c r="N91" i="5" s="1"/>
  <c r="O91" i="5"/>
  <c r="P91" i="5"/>
  <c r="Q91" i="5"/>
  <c r="S91" i="5"/>
  <c r="R91" i="5" s="1"/>
  <c r="T91" i="5"/>
  <c r="U91" i="5"/>
  <c r="V91" i="5"/>
  <c r="W91" i="5"/>
  <c r="X91" i="5"/>
  <c r="D92" i="5"/>
  <c r="E92" i="5"/>
  <c r="F92" i="5"/>
  <c r="G92" i="5"/>
  <c r="H92" i="5"/>
  <c r="I92" i="5"/>
  <c r="J92" i="5"/>
  <c r="K92" i="5"/>
  <c r="L92" i="5"/>
  <c r="M92" i="5"/>
  <c r="N92" i="5" s="1"/>
  <c r="O92" i="5"/>
  <c r="P92" i="5"/>
  <c r="Q92" i="5"/>
  <c r="S92" i="5"/>
  <c r="R92" i="5" s="1"/>
  <c r="T92" i="5"/>
  <c r="U92" i="5"/>
  <c r="V92" i="5"/>
  <c r="W92" i="5"/>
  <c r="X92" i="5"/>
  <c r="C81" i="5"/>
  <c r="C82" i="5"/>
  <c r="C83" i="5"/>
  <c r="C84" i="5"/>
  <c r="C85" i="5"/>
  <c r="C88" i="5"/>
  <c r="C89" i="5"/>
  <c r="C90" i="5"/>
  <c r="C91" i="5"/>
  <c r="C92" i="5"/>
  <c r="C80" i="5"/>
  <c r="D75" i="5"/>
  <c r="E75" i="5"/>
  <c r="F75" i="5"/>
  <c r="G75" i="5"/>
  <c r="H75" i="5"/>
  <c r="I75" i="5"/>
  <c r="J75" i="5"/>
  <c r="K75" i="5"/>
  <c r="L75" i="5"/>
  <c r="M75" i="5"/>
  <c r="N75" i="5"/>
  <c r="P75" i="5"/>
  <c r="O75" i="5" s="1"/>
  <c r="Q75" i="5"/>
  <c r="S75" i="5"/>
  <c r="R75" i="5" s="1"/>
  <c r="T75" i="5"/>
  <c r="U75" i="5"/>
  <c r="V75" i="5"/>
  <c r="W75" i="5"/>
  <c r="X75" i="5"/>
  <c r="C75" i="5"/>
  <c r="P70" i="5"/>
  <c r="O70" i="5" s="1"/>
  <c r="Q70" i="5"/>
  <c r="R70" i="5"/>
  <c r="S70" i="5"/>
  <c r="T70" i="5"/>
  <c r="U70" i="5"/>
  <c r="V70" i="5"/>
  <c r="W70" i="5"/>
  <c r="X70" i="5"/>
  <c r="D70" i="5"/>
  <c r="E70" i="5"/>
  <c r="F70" i="5"/>
  <c r="G70" i="5"/>
  <c r="H70" i="5"/>
  <c r="I70" i="5"/>
  <c r="J70" i="5"/>
  <c r="K70" i="5"/>
  <c r="L70" i="5"/>
  <c r="M70" i="5"/>
  <c r="N70" i="5" s="1"/>
  <c r="C70" i="5"/>
  <c r="D68" i="5"/>
  <c r="E68" i="5"/>
  <c r="F68" i="5"/>
  <c r="G68" i="5"/>
  <c r="H68" i="5"/>
  <c r="I68" i="5"/>
  <c r="J68" i="5"/>
  <c r="K68" i="5"/>
  <c r="L68" i="5"/>
  <c r="M68" i="5"/>
  <c r="N68" i="5" s="1"/>
  <c r="P68" i="5"/>
  <c r="O68" i="5" s="1"/>
  <c r="Q68" i="5"/>
  <c r="R68" i="5"/>
  <c r="S68" i="5"/>
  <c r="T68" i="5"/>
  <c r="U68" i="5"/>
  <c r="V68" i="5"/>
  <c r="W68" i="5"/>
  <c r="X68" i="5"/>
  <c r="C68" i="5"/>
  <c r="D65" i="5"/>
  <c r="E65" i="5"/>
  <c r="F65" i="5"/>
  <c r="G65" i="5"/>
  <c r="H65" i="5"/>
  <c r="I65" i="5"/>
  <c r="J65" i="5"/>
  <c r="K65" i="5"/>
  <c r="L65" i="5"/>
  <c r="M65" i="5"/>
  <c r="N65" i="5" s="1"/>
  <c r="P65" i="5"/>
  <c r="O65" i="5" s="1"/>
  <c r="Q65" i="5"/>
  <c r="R65" i="5"/>
  <c r="S65" i="5"/>
  <c r="T65" i="5"/>
  <c r="U65" i="5"/>
  <c r="V65" i="5"/>
  <c r="W65" i="5"/>
  <c r="X65" i="5"/>
  <c r="D66" i="5"/>
  <c r="E66" i="5"/>
  <c r="F66" i="5"/>
  <c r="G66" i="5"/>
  <c r="H66" i="5"/>
  <c r="I66" i="5"/>
  <c r="J66" i="5"/>
  <c r="K66" i="5"/>
  <c r="L66" i="5"/>
  <c r="M66" i="5"/>
  <c r="N66" i="5" s="1"/>
  <c r="P66" i="5"/>
  <c r="O66" i="5" s="1"/>
  <c r="Q66" i="5"/>
  <c r="R66" i="5"/>
  <c r="S66" i="5"/>
  <c r="T66" i="5"/>
  <c r="U66" i="5"/>
  <c r="V66" i="5"/>
  <c r="W66" i="5"/>
  <c r="X66" i="5"/>
  <c r="C66" i="5"/>
  <c r="C65" i="5"/>
  <c r="D37" i="5"/>
  <c r="E37" i="5"/>
  <c r="F37" i="5"/>
  <c r="G37" i="5"/>
  <c r="H37" i="5"/>
  <c r="I37" i="5"/>
  <c r="J37" i="5"/>
  <c r="K37" i="5"/>
  <c r="L37" i="5"/>
  <c r="M37" i="5"/>
  <c r="N37" i="5"/>
  <c r="P37" i="5"/>
  <c r="O37" i="5" s="1"/>
  <c r="Q37" i="5"/>
  <c r="S37" i="5"/>
  <c r="R37" i="5" s="1"/>
  <c r="T37" i="5"/>
  <c r="U37" i="5"/>
  <c r="V37" i="5"/>
  <c r="W37" i="5"/>
  <c r="X37" i="5"/>
  <c r="C37" i="5"/>
  <c r="D27" i="5"/>
  <c r="E27" i="5"/>
  <c r="F27" i="5"/>
  <c r="G27" i="5"/>
  <c r="H27" i="5"/>
  <c r="I27" i="5"/>
  <c r="J27" i="5"/>
  <c r="K27" i="5"/>
  <c r="L27" i="5"/>
  <c r="M27" i="5"/>
  <c r="N27" i="5" s="1"/>
  <c r="P27" i="5"/>
  <c r="O27" i="5" s="1"/>
  <c r="Q27" i="5"/>
  <c r="R27" i="5"/>
  <c r="S27" i="5"/>
  <c r="T27" i="5"/>
  <c r="U27" i="5"/>
  <c r="V27" i="5"/>
  <c r="W27" i="5"/>
  <c r="X27" i="5"/>
  <c r="D28" i="5"/>
  <c r="E28" i="5"/>
  <c r="F28" i="5"/>
  <c r="G28" i="5"/>
  <c r="H28" i="5"/>
  <c r="I28" i="5"/>
  <c r="J28" i="5"/>
  <c r="K28" i="5"/>
  <c r="L28" i="5"/>
  <c r="M28" i="5"/>
  <c r="N28" i="5" s="1"/>
  <c r="P28" i="5"/>
  <c r="O28" i="5" s="1"/>
  <c r="Q28" i="5"/>
  <c r="R28" i="5"/>
  <c r="S28" i="5"/>
  <c r="T28" i="5"/>
  <c r="U28" i="5"/>
  <c r="V28" i="5"/>
  <c r="W28" i="5"/>
  <c r="X28" i="5"/>
  <c r="D30" i="5"/>
  <c r="E30" i="5"/>
  <c r="F30" i="5"/>
  <c r="G30" i="5"/>
  <c r="H30" i="5"/>
  <c r="I30" i="5"/>
  <c r="J30" i="5"/>
  <c r="K30" i="5"/>
  <c r="L30" i="5"/>
  <c r="M30" i="5"/>
  <c r="N30" i="5" s="1"/>
  <c r="P30" i="5"/>
  <c r="O30" i="5" s="1"/>
  <c r="Q30" i="5"/>
  <c r="R30" i="5"/>
  <c r="S30" i="5"/>
  <c r="T30" i="5"/>
  <c r="U30" i="5"/>
  <c r="V30" i="5"/>
  <c r="W30" i="5"/>
  <c r="X30" i="5"/>
  <c r="D32" i="5"/>
  <c r="E32" i="5"/>
  <c r="F32" i="5"/>
  <c r="G32" i="5"/>
  <c r="H32" i="5"/>
  <c r="I32" i="5"/>
  <c r="J32" i="5"/>
  <c r="K32" i="5"/>
  <c r="L32" i="5"/>
  <c r="M32" i="5"/>
  <c r="N32" i="5" s="1"/>
  <c r="P32" i="5"/>
  <c r="O32" i="5" s="1"/>
  <c r="Q32" i="5"/>
  <c r="R32" i="5"/>
  <c r="S32" i="5"/>
  <c r="T32" i="5"/>
  <c r="U32" i="5"/>
  <c r="V32" i="5"/>
  <c r="W32" i="5"/>
  <c r="X32" i="5"/>
  <c r="C32" i="5"/>
  <c r="C30" i="5"/>
  <c r="C28" i="5"/>
  <c r="C27" i="5"/>
  <c r="C8" i="2" l="1"/>
  <c r="C14" i="2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P29" i="23"/>
  <c r="H29" i="23"/>
  <c r="S26" i="23"/>
  <c r="S32" i="23" s="1"/>
  <c r="R26" i="23"/>
  <c r="K26" i="23"/>
  <c r="J26" i="23"/>
  <c r="J32" i="23" s="1"/>
  <c r="G24" i="23"/>
  <c r="H24" i="23" s="1"/>
  <c r="I24" i="23" s="1"/>
  <c r="J24" i="23" s="1"/>
  <c r="K24" i="23" s="1"/>
  <c r="L24" i="23" s="1"/>
  <c r="M24" i="23" s="1"/>
  <c r="N24" i="23" s="1"/>
  <c r="O24" i="23" s="1"/>
  <c r="P24" i="23" s="1"/>
  <c r="Q24" i="23" s="1"/>
  <c r="R24" i="23" s="1"/>
  <c r="S24" i="23" s="1"/>
  <c r="T24" i="23" s="1"/>
  <c r="F24" i="23"/>
  <c r="S22" i="23"/>
  <c r="S29" i="23" s="1"/>
  <c r="R22" i="23"/>
  <c r="R29" i="23" s="1"/>
  <c r="P22" i="23"/>
  <c r="O22" i="23"/>
  <c r="O29" i="23" s="1"/>
  <c r="K22" i="23"/>
  <c r="K29" i="23" s="1"/>
  <c r="J22" i="23"/>
  <c r="J29" i="23" s="1"/>
  <c r="H22" i="23"/>
  <c r="G22" i="23"/>
  <c r="G29" i="23" s="1"/>
  <c r="U20" i="23"/>
  <c r="U22" i="23" s="1"/>
  <c r="U29" i="23" s="1"/>
  <c r="T20" i="23"/>
  <c r="T22" i="23" s="1"/>
  <c r="T29" i="23" s="1"/>
  <c r="S20" i="23"/>
  <c r="R20" i="23"/>
  <c r="Q20" i="23"/>
  <c r="Q22" i="23" s="1"/>
  <c r="Q29" i="23" s="1"/>
  <c r="P20" i="23"/>
  <c r="O20" i="23"/>
  <c r="N20" i="23"/>
  <c r="N22" i="23" s="1"/>
  <c r="N29" i="23" s="1"/>
  <c r="M20" i="23"/>
  <c r="M22" i="23" s="1"/>
  <c r="M29" i="23" s="1"/>
  <c r="L20" i="23"/>
  <c r="L22" i="23" s="1"/>
  <c r="L29" i="23" s="1"/>
  <c r="K20" i="23"/>
  <c r="J20" i="23"/>
  <c r="I20" i="23"/>
  <c r="I22" i="23" s="1"/>
  <c r="I29" i="23" s="1"/>
  <c r="H20" i="23"/>
  <c r="G20" i="23"/>
  <c r="F20" i="23"/>
  <c r="F22" i="23" s="1"/>
  <c r="F29" i="23" s="1"/>
  <c r="E20" i="23"/>
  <c r="E22" i="23" s="1"/>
  <c r="E29" i="23" s="1"/>
  <c r="D20" i="23"/>
  <c r="D22" i="23" s="1"/>
  <c r="D29" i="23" s="1"/>
  <c r="F12" i="23"/>
  <c r="G12" i="23" s="1"/>
  <c r="H12" i="23" s="1"/>
  <c r="I12" i="23" s="1"/>
  <c r="J12" i="23" s="1"/>
  <c r="K12" i="23" s="1"/>
  <c r="L12" i="23" s="1"/>
  <c r="M12" i="23" s="1"/>
  <c r="N12" i="23" s="1"/>
  <c r="O12" i="23" s="1"/>
  <c r="P12" i="23" s="1"/>
  <c r="Q12" i="23" s="1"/>
  <c r="R12" i="23" s="1"/>
  <c r="S12" i="23" s="1"/>
  <c r="T12" i="23" s="1"/>
  <c r="U10" i="23"/>
  <c r="U26" i="23" s="1"/>
  <c r="U32" i="23" s="1"/>
  <c r="T10" i="23"/>
  <c r="T26" i="23" s="1"/>
  <c r="S10" i="23"/>
  <c r="R10" i="23"/>
  <c r="Q10" i="23"/>
  <c r="Q26" i="23" s="1"/>
  <c r="P10" i="23"/>
  <c r="P26" i="23" s="1"/>
  <c r="P32" i="23" s="1"/>
  <c r="O10" i="23"/>
  <c r="O26" i="23" s="1"/>
  <c r="O32" i="23" s="1"/>
  <c r="N10" i="23"/>
  <c r="N26" i="23" s="1"/>
  <c r="N32" i="23" s="1"/>
  <c r="M10" i="23"/>
  <c r="M26" i="23" s="1"/>
  <c r="M32" i="23" s="1"/>
  <c r="L10" i="23"/>
  <c r="L26" i="23" s="1"/>
  <c r="K10" i="23"/>
  <c r="J10" i="23"/>
  <c r="I10" i="23"/>
  <c r="I26" i="23" s="1"/>
  <c r="H10" i="23"/>
  <c r="H26" i="23" s="1"/>
  <c r="H32" i="23" s="1"/>
  <c r="G10" i="23"/>
  <c r="G26" i="23" s="1"/>
  <c r="G32" i="23" s="1"/>
  <c r="F10" i="23"/>
  <c r="F26" i="23" s="1"/>
  <c r="F32" i="23" s="1"/>
  <c r="E10" i="23"/>
  <c r="E26" i="23" s="1"/>
  <c r="E32" i="23" s="1"/>
  <c r="F7" i="23"/>
  <c r="G7" i="23" s="1"/>
  <c r="H7" i="23" s="1"/>
  <c r="I7" i="23" s="1"/>
  <c r="J7" i="23" s="1"/>
  <c r="K7" i="23" s="1"/>
  <c r="L7" i="23" s="1"/>
  <c r="M7" i="23" s="1"/>
  <c r="N7" i="23" s="1"/>
  <c r="O7" i="23" s="1"/>
  <c r="P7" i="23" s="1"/>
  <c r="Q7" i="23" s="1"/>
  <c r="R7" i="23" s="1"/>
  <c r="S7" i="23" s="1"/>
  <c r="T7" i="23" s="1"/>
  <c r="L32" i="23" l="1"/>
  <c r="T32" i="23"/>
  <c r="K32" i="23"/>
  <c r="R32" i="23"/>
  <c r="I32" i="23"/>
  <c r="C34" i="23" s="1"/>
  <c r="Q32" i="23"/>
  <c r="C18" i="19" l="1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D403" i="19"/>
  <c r="W403" i="19"/>
  <c r="U23" i="19" s="1"/>
  <c r="U24" i="19" s="1"/>
  <c r="V403" i="19"/>
  <c r="T23" i="19" s="1"/>
  <c r="T24" i="19" s="1"/>
  <c r="T403" i="19"/>
  <c r="R23" i="19" s="1"/>
  <c r="R24" i="19" s="1"/>
  <c r="R403" i="19"/>
  <c r="P23" i="19" s="1"/>
  <c r="P24" i="19" s="1"/>
  <c r="Q403" i="19"/>
  <c r="O23" i="19" s="1"/>
  <c r="O24" i="19" s="1"/>
  <c r="K403" i="19"/>
  <c r="I23" i="19" s="1"/>
  <c r="I24" i="19" s="1"/>
  <c r="J403" i="19"/>
  <c r="H23" i="19" s="1"/>
  <c r="H24" i="19" s="1"/>
  <c r="I403" i="19"/>
  <c r="G23" i="19" s="1"/>
  <c r="G24" i="19" s="1"/>
  <c r="H403" i="19"/>
  <c r="F23" i="19" s="1"/>
  <c r="F24" i="19" s="1"/>
  <c r="G403" i="19"/>
  <c r="E23" i="19" s="1"/>
  <c r="E24" i="19" s="1"/>
  <c r="F403" i="19"/>
  <c r="D23" i="19" s="1"/>
  <c r="D24" i="19" s="1"/>
  <c r="E403" i="19"/>
  <c r="C23" i="19" s="1"/>
  <c r="C24" i="19" s="1"/>
  <c r="U403" i="19"/>
  <c r="S23" i="19" s="1"/>
  <c r="S24" i="19" s="1"/>
  <c r="S403" i="19"/>
  <c r="Q23" i="19" s="1"/>
  <c r="Q24" i="19" s="1"/>
  <c r="W365" i="19"/>
  <c r="V365" i="19"/>
  <c r="U365" i="19"/>
  <c r="T365" i="19"/>
  <c r="S365" i="19"/>
  <c r="R365" i="19"/>
  <c r="O365" i="19"/>
  <c r="L365" i="19"/>
  <c r="K365" i="19"/>
  <c r="J365" i="19"/>
  <c r="I365" i="19"/>
  <c r="H365" i="19"/>
  <c r="G365" i="19"/>
  <c r="F365" i="19"/>
  <c r="E365" i="19"/>
  <c r="M365" i="19"/>
  <c r="L403" i="19"/>
  <c r="J23" i="19" s="1"/>
  <c r="J24" i="19" s="1"/>
  <c r="D365" i="19"/>
  <c r="Q365" i="19"/>
  <c r="P365" i="19"/>
  <c r="O403" i="19"/>
  <c r="M23" i="19" s="1"/>
  <c r="M24" i="19" s="1"/>
  <c r="N403" i="19"/>
  <c r="L23" i="19" s="1"/>
  <c r="L24" i="19" s="1"/>
  <c r="M403" i="19"/>
  <c r="K23" i="19" s="1"/>
  <c r="K24" i="19" s="1"/>
  <c r="T320" i="19"/>
  <c r="T323" i="19" s="1"/>
  <c r="T324" i="19" s="1"/>
  <c r="S320" i="19"/>
  <c r="S323" i="19" s="1"/>
  <c r="S324" i="19" s="1"/>
  <c r="R320" i="19"/>
  <c r="R323" i="19" s="1"/>
  <c r="R324" i="19" s="1"/>
  <c r="Q320" i="19"/>
  <c r="Q323" i="19" s="1"/>
  <c r="Q324" i="19" s="1"/>
  <c r="P320" i="19"/>
  <c r="P323" i="19" s="1"/>
  <c r="P324" i="19" s="1"/>
  <c r="O320" i="19"/>
  <c r="O322" i="19" s="1"/>
  <c r="N320" i="19"/>
  <c r="N322" i="19" s="1"/>
  <c r="M320" i="19"/>
  <c r="M323" i="19" s="1"/>
  <c r="M324" i="19" s="1"/>
  <c r="L320" i="19"/>
  <c r="L323" i="19" s="1"/>
  <c r="L324" i="19" s="1"/>
  <c r="K320" i="19"/>
  <c r="K323" i="19" s="1"/>
  <c r="K324" i="19" s="1"/>
  <c r="J320" i="19"/>
  <c r="J323" i="19" s="1"/>
  <c r="J324" i="19" s="1"/>
  <c r="I320" i="19"/>
  <c r="I323" i="19" s="1"/>
  <c r="I324" i="19" s="1"/>
  <c r="H320" i="19"/>
  <c r="H17" i="19" s="1"/>
  <c r="G320" i="19"/>
  <c r="G322" i="19" s="1"/>
  <c r="F320" i="19"/>
  <c r="F322" i="19" s="1"/>
  <c r="E320" i="19"/>
  <c r="E323" i="19" s="1"/>
  <c r="E324" i="19" s="1"/>
  <c r="D320" i="19"/>
  <c r="D323" i="19" s="1"/>
  <c r="D324" i="19" s="1"/>
  <c r="C320" i="19"/>
  <c r="U317" i="19"/>
  <c r="U308" i="19"/>
  <c r="T308" i="19"/>
  <c r="S308" i="19"/>
  <c r="B308" i="19"/>
  <c r="U307" i="19"/>
  <c r="T307" i="19"/>
  <c r="S307" i="19"/>
  <c r="B307" i="19"/>
  <c r="U306" i="19"/>
  <c r="T306" i="19"/>
  <c r="S306" i="19"/>
  <c r="B306" i="19"/>
  <c r="U305" i="19"/>
  <c r="T305" i="19"/>
  <c r="S305" i="19"/>
  <c r="B305" i="19"/>
  <c r="U304" i="19"/>
  <c r="T304" i="19"/>
  <c r="S304" i="19"/>
  <c r="B304" i="19"/>
  <c r="U303" i="19"/>
  <c r="T303" i="19"/>
  <c r="S303" i="19"/>
  <c r="B303" i="19"/>
  <c r="U302" i="19"/>
  <c r="T302" i="19"/>
  <c r="S302" i="19"/>
  <c r="B302" i="19"/>
  <c r="P301" i="19"/>
  <c r="O301" i="19"/>
  <c r="N301" i="19"/>
  <c r="M301" i="19"/>
  <c r="L301" i="19"/>
  <c r="K301" i="19"/>
  <c r="J301" i="19"/>
  <c r="I301" i="19"/>
  <c r="H301" i="19"/>
  <c r="G301" i="19"/>
  <c r="F301" i="19"/>
  <c r="E301" i="19"/>
  <c r="D301" i="19"/>
  <c r="C301" i="19"/>
  <c r="B301" i="19"/>
  <c r="J300" i="19"/>
  <c r="I300" i="19"/>
  <c r="H300" i="19"/>
  <c r="G300" i="19"/>
  <c r="F300" i="19"/>
  <c r="E300" i="19"/>
  <c r="D300" i="19"/>
  <c r="C300" i="19"/>
  <c r="B300" i="19"/>
  <c r="U299" i="19"/>
  <c r="T299" i="19"/>
  <c r="S299" i="19"/>
  <c r="R299" i="19"/>
  <c r="Q299" i="19"/>
  <c r="P299" i="19"/>
  <c r="O299" i="19"/>
  <c r="N299" i="19"/>
  <c r="M299" i="19"/>
  <c r="L299" i="19"/>
  <c r="K299" i="19"/>
  <c r="J299" i="19"/>
  <c r="I299" i="19"/>
  <c r="H299" i="19"/>
  <c r="G299" i="19"/>
  <c r="F299" i="19"/>
  <c r="E299" i="19"/>
  <c r="D299" i="19"/>
  <c r="C299" i="19"/>
  <c r="B299" i="19"/>
  <c r="U298" i="19"/>
  <c r="T298" i="19"/>
  <c r="S298" i="19"/>
  <c r="R298" i="19"/>
  <c r="Q298" i="19"/>
  <c r="P298" i="19"/>
  <c r="O298" i="19"/>
  <c r="N298" i="19"/>
  <c r="M298" i="19"/>
  <c r="L298" i="19"/>
  <c r="K298" i="19"/>
  <c r="J298" i="19"/>
  <c r="I298" i="19"/>
  <c r="H298" i="19"/>
  <c r="G298" i="19"/>
  <c r="F298" i="19"/>
  <c r="E298" i="19"/>
  <c r="D298" i="19"/>
  <c r="C298" i="19"/>
  <c r="B298" i="19"/>
  <c r="U297" i="19"/>
  <c r="T297" i="19"/>
  <c r="S297" i="19"/>
  <c r="R297" i="19"/>
  <c r="Q297" i="19"/>
  <c r="P297" i="19"/>
  <c r="O297" i="19"/>
  <c r="N297" i="19"/>
  <c r="M297" i="19"/>
  <c r="L297" i="19"/>
  <c r="K297" i="19"/>
  <c r="J297" i="19"/>
  <c r="I297" i="19"/>
  <c r="H297" i="19"/>
  <c r="G297" i="19"/>
  <c r="F297" i="19"/>
  <c r="E297" i="19"/>
  <c r="D297" i="19"/>
  <c r="C297" i="19"/>
  <c r="B297" i="19"/>
  <c r="S296" i="19"/>
  <c r="R296" i="19"/>
  <c r="Q296" i="19"/>
  <c r="P296" i="19"/>
  <c r="O296" i="19"/>
  <c r="N296" i="19"/>
  <c r="M296" i="19"/>
  <c r="L296" i="19"/>
  <c r="K296" i="19"/>
  <c r="J296" i="19"/>
  <c r="I296" i="19"/>
  <c r="H296" i="19"/>
  <c r="G296" i="19"/>
  <c r="F296" i="19"/>
  <c r="E296" i="19"/>
  <c r="D296" i="19"/>
  <c r="C296" i="19"/>
  <c r="B296" i="19"/>
  <c r="U245" i="19"/>
  <c r="U19" i="19" s="1"/>
  <c r="T245" i="19"/>
  <c r="T19" i="19" s="1"/>
  <c r="S245" i="19"/>
  <c r="S19" i="19" s="1"/>
  <c r="R245" i="19"/>
  <c r="R19" i="19" s="1"/>
  <c r="Q245" i="19"/>
  <c r="Q19" i="19" s="1"/>
  <c r="P245" i="19"/>
  <c r="P19" i="19" s="1"/>
  <c r="O245" i="19"/>
  <c r="O19" i="19" s="1"/>
  <c r="N245" i="19"/>
  <c r="N19" i="19" s="1"/>
  <c r="M245" i="19"/>
  <c r="M19" i="19" s="1"/>
  <c r="L245" i="19"/>
  <c r="L19" i="19" s="1"/>
  <c r="K245" i="19"/>
  <c r="K19" i="19" s="1"/>
  <c r="J245" i="19"/>
  <c r="J19" i="19" s="1"/>
  <c r="I245" i="19"/>
  <c r="I19" i="19" s="1"/>
  <c r="H245" i="19"/>
  <c r="H19" i="19" s="1"/>
  <c r="G245" i="19"/>
  <c r="G19" i="19" s="1"/>
  <c r="F245" i="19"/>
  <c r="F19" i="19" s="1"/>
  <c r="E245" i="19"/>
  <c r="E19" i="19" s="1"/>
  <c r="D245" i="19"/>
  <c r="D19" i="19" s="1"/>
  <c r="C245" i="19"/>
  <c r="C19" i="19" s="1"/>
  <c r="U226" i="19"/>
  <c r="U11" i="19" s="1"/>
  <c r="T226" i="19"/>
  <c r="T11" i="19" s="1"/>
  <c r="S226" i="19"/>
  <c r="S11" i="19" s="1"/>
  <c r="R226" i="19"/>
  <c r="R11" i="19" s="1"/>
  <c r="Q226" i="19"/>
  <c r="Q11" i="19" s="1"/>
  <c r="P226" i="19"/>
  <c r="P11" i="19" s="1"/>
  <c r="O226" i="19"/>
  <c r="O11" i="19" s="1"/>
  <c r="N226" i="19"/>
  <c r="N11" i="19" s="1"/>
  <c r="M226" i="19"/>
  <c r="M11" i="19" s="1"/>
  <c r="L226" i="19"/>
  <c r="L11" i="19" s="1"/>
  <c r="K226" i="19"/>
  <c r="K11" i="19" s="1"/>
  <c r="J226" i="19"/>
  <c r="J11" i="19" s="1"/>
  <c r="I226" i="19"/>
  <c r="I11" i="19" s="1"/>
  <c r="H226" i="19"/>
  <c r="H11" i="19" s="1"/>
  <c r="G226" i="19"/>
  <c r="G11" i="19" s="1"/>
  <c r="F226" i="19"/>
  <c r="F11" i="19" s="1"/>
  <c r="E226" i="19"/>
  <c r="E11" i="19" s="1"/>
  <c r="D226" i="19"/>
  <c r="D11" i="19" s="1"/>
  <c r="C226" i="19"/>
  <c r="C11" i="19" s="1"/>
  <c r="D134" i="19"/>
  <c r="E134" i="19" s="1"/>
  <c r="F134" i="19" s="1"/>
  <c r="G134" i="19" s="1"/>
  <c r="H134" i="19" s="1"/>
  <c r="I134" i="19" s="1"/>
  <c r="J134" i="19" s="1"/>
  <c r="K134" i="19" s="1"/>
  <c r="L134" i="19" s="1"/>
  <c r="M134" i="19" s="1"/>
  <c r="N134" i="19" s="1"/>
  <c r="O134" i="19" s="1"/>
  <c r="P134" i="19" s="1"/>
  <c r="Q134" i="19" s="1"/>
  <c r="R134" i="19" s="1"/>
  <c r="S134" i="19" s="1"/>
  <c r="T134" i="19" s="1"/>
  <c r="U134" i="19" s="1"/>
  <c r="C323" i="19" l="1"/>
  <c r="C324" i="19" s="1"/>
  <c r="C17" i="19"/>
  <c r="L17" i="19"/>
  <c r="L26" i="19" s="1"/>
  <c r="H322" i="19"/>
  <c r="U310" i="19"/>
  <c r="U14" i="19" s="1"/>
  <c r="P322" i="19"/>
  <c r="O323" i="19"/>
  <c r="O324" i="19" s="1"/>
  <c r="T17" i="19"/>
  <c r="S322" i="19"/>
  <c r="S17" i="19"/>
  <c r="K17" i="19"/>
  <c r="G323" i="19"/>
  <c r="G324" i="19" s="1"/>
  <c r="R17" i="19"/>
  <c r="J17" i="19"/>
  <c r="J26" i="19" s="1"/>
  <c r="J27" i="19" s="1"/>
  <c r="H323" i="19"/>
  <c r="H324" i="19" s="1"/>
  <c r="Q17" i="19"/>
  <c r="I17" i="19"/>
  <c r="P17" i="19"/>
  <c r="E17" i="19"/>
  <c r="O17" i="19"/>
  <c r="G17" i="19"/>
  <c r="D17" i="19"/>
  <c r="N17" i="19"/>
  <c r="F17" i="19"/>
  <c r="M17" i="19"/>
  <c r="E26" i="19"/>
  <c r="H26" i="19"/>
  <c r="J322" i="19"/>
  <c r="N323" i="19"/>
  <c r="N324" i="19" s="1"/>
  <c r="Q322" i="19"/>
  <c r="R322" i="19"/>
  <c r="U320" i="19"/>
  <c r="U322" i="19" s="1"/>
  <c r="F323" i="19"/>
  <c r="F324" i="19" s="1"/>
  <c r="I322" i="19"/>
  <c r="I310" i="19"/>
  <c r="I14" i="19" s="1"/>
  <c r="E310" i="19"/>
  <c r="E14" i="19" s="1"/>
  <c r="E13" i="19" s="1"/>
  <c r="M310" i="19"/>
  <c r="M14" i="19" s="1"/>
  <c r="N310" i="19"/>
  <c r="N14" i="19" s="1"/>
  <c r="F310" i="19"/>
  <c r="F14" i="19" s="1"/>
  <c r="S310" i="19"/>
  <c r="S14" i="19" s="1"/>
  <c r="N365" i="19"/>
  <c r="P403" i="19"/>
  <c r="N23" i="19" s="1"/>
  <c r="N24" i="19" s="1"/>
  <c r="D322" i="19"/>
  <c r="L322" i="19"/>
  <c r="T322" i="19"/>
  <c r="C322" i="19"/>
  <c r="K322" i="19"/>
  <c r="E322" i="19"/>
  <c r="M322" i="19"/>
  <c r="D310" i="19"/>
  <c r="D14" i="19" s="1"/>
  <c r="D13" i="19" s="1"/>
  <c r="L310" i="19"/>
  <c r="L14" i="19" s="1"/>
  <c r="L13" i="19" s="1"/>
  <c r="J310" i="19"/>
  <c r="J14" i="19" s="1"/>
  <c r="R310" i="19"/>
  <c r="R14" i="19" s="1"/>
  <c r="G310" i="19"/>
  <c r="G14" i="19" s="1"/>
  <c r="O310" i="19"/>
  <c r="O14" i="19" s="1"/>
  <c r="T310" i="19"/>
  <c r="T14" i="19" s="1"/>
  <c r="H310" i="19"/>
  <c r="H14" i="19" s="1"/>
  <c r="H13" i="19" s="1"/>
  <c r="P310" i="19"/>
  <c r="P14" i="19" s="1"/>
  <c r="P13" i="19" s="1"/>
  <c r="Q310" i="19"/>
  <c r="Q14" i="19" s="1"/>
  <c r="C310" i="19"/>
  <c r="C14" i="19" s="1"/>
  <c r="C13" i="19" s="1"/>
  <c r="K310" i="19"/>
  <c r="K14" i="19" s="1"/>
  <c r="Q13" i="19" l="1"/>
  <c r="T13" i="19"/>
  <c r="P26" i="19"/>
  <c r="S13" i="19"/>
  <c r="F26" i="19"/>
  <c r="F13" i="19"/>
  <c r="T26" i="19"/>
  <c r="T27" i="19" s="1"/>
  <c r="C26" i="19"/>
  <c r="C27" i="19" s="1"/>
  <c r="J13" i="19"/>
  <c r="G13" i="19"/>
  <c r="R13" i="19"/>
  <c r="O26" i="19"/>
  <c r="O13" i="19"/>
  <c r="M13" i="19"/>
  <c r="I13" i="19"/>
  <c r="D26" i="19"/>
  <c r="D27" i="19" s="1"/>
  <c r="S26" i="19"/>
  <c r="S27" i="19" s="1"/>
  <c r="K13" i="19"/>
  <c r="N13" i="19"/>
  <c r="R26" i="19"/>
  <c r="R27" i="19" s="1"/>
  <c r="I26" i="19"/>
  <c r="I27" i="19" s="1"/>
  <c r="Q26" i="19"/>
  <c r="Q27" i="19" s="1"/>
  <c r="N26" i="19"/>
  <c r="N27" i="19" s="1"/>
  <c r="K26" i="19"/>
  <c r="K27" i="19" s="1"/>
  <c r="U323" i="19"/>
  <c r="U324" i="19" s="1"/>
  <c r="U17" i="19"/>
  <c r="G26" i="19"/>
  <c r="G27" i="19" s="1"/>
  <c r="M26" i="19"/>
  <c r="M27" i="19" s="1"/>
  <c r="H27" i="19"/>
  <c r="F27" i="19"/>
  <c r="L27" i="19"/>
  <c r="O27" i="19"/>
  <c r="E27" i="19"/>
  <c r="P27" i="19"/>
  <c r="U26" i="19" l="1"/>
  <c r="U27" i="19" s="1"/>
  <c r="U13" i="19"/>
  <c r="U127" i="19" l="1"/>
  <c r="U10" i="19" s="1"/>
  <c r="T127" i="19"/>
  <c r="S127" i="19"/>
  <c r="S10" i="19" s="1"/>
  <c r="R127" i="19"/>
  <c r="R10" i="19" s="1"/>
  <c r="Q127" i="19"/>
  <c r="P127" i="19"/>
  <c r="P10" i="19" s="1"/>
  <c r="O127" i="19"/>
  <c r="O10" i="19" s="1"/>
  <c r="N127" i="19"/>
  <c r="N10" i="19" s="1"/>
  <c r="M127" i="19"/>
  <c r="M10" i="19" s="1"/>
  <c r="L127" i="19"/>
  <c r="K127" i="19"/>
  <c r="K10" i="19" s="1"/>
  <c r="J127" i="19"/>
  <c r="J10" i="19" s="1"/>
  <c r="I127" i="19"/>
  <c r="I10" i="19" s="1"/>
  <c r="H127" i="19"/>
  <c r="H10" i="19" s="1"/>
  <c r="G127" i="19"/>
  <c r="G10" i="19" s="1"/>
  <c r="F127" i="19"/>
  <c r="E127" i="19"/>
  <c r="E10" i="19" s="1"/>
  <c r="D127" i="19"/>
  <c r="C127" i="19"/>
  <c r="C10" i="19" s="1"/>
  <c r="D35" i="19"/>
  <c r="E35" i="19" s="1"/>
  <c r="F35" i="19" s="1"/>
  <c r="G35" i="19" s="1"/>
  <c r="H35" i="19" s="1"/>
  <c r="I35" i="19" s="1"/>
  <c r="J35" i="19" s="1"/>
  <c r="K35" i="19" s="1"/>
  <c r="L35" i="19" s="1"/>
  <c r="M35" i="19" s="1"/>
  <c r="N35" i="19" s="1"/>
  <c r="O35" i="19" s="1"/>
  <c r="P35" i="19" s="1"/>
  <c r="Q35" i="19" s="1"/>
  <c r="R35" i="19" s="1"/>
  <c r="S35" i="19" s="1"/>
  <c r="T35" i="19" s="1"/>
  <c r="U35" i="19" s="1"/>
  <c r="F10" i="19" l="1"/>
  <c r="F12" i="19" s="1"/>
  <c r="F21" i="19" s="1"/>
  <c r="F29" i="19" s="1"/>
  <c r="Q10" i="19"/>
  <c r="Q12" i="19" s="1"/>
  <c r="Q21" i="19" s="1"/>
  <c r="Q29" i="19" s="1"/>
  <c r="C12" i="19"/>
  <c r="C21" i="19" s="1"/>
  <c r="C29" i="19" s="1"/>
  <c r="D10" i="19"/>
  <c r="D12" i="19" s="1"/>
  <c r="D21" i="19" s="1"/>
  <c r="D29" i="19" s="1"/>
  <c r="L10" i="19"/>
  <c r="L12" i="19" s="1"/>
  <c r="L21" i="19" s="1"/>
  <c r="L29" i="19" s="1"/>
  <c r="T10" i="19"/>
  <c r="T12" i="19" s="1"/>
  <c r="T21" i="19" s="1"/>
  <c r="T29" i="19" s="1"/>
  <c r="N12" i="19"/>
  <c r="N21" i="19" s="1"/>
  <c r="N29" i="19" s="1"/>
  <c r="G12" i="19"/>
  <c r="G21" i="19" s="1"/>
  <c r="G29" i="19" s="1"/>
  <c r="O12" i="19"/>
  <c r="O21" i="19" s="1"/>
  <c r="O29" i="19" s="1"/>
  <c r="P12" i="19"/>
  <c r="P21" i="19" s="1"/>
  <c r="P29" i="19" s="1"/>
  <c r="H12" i="19"/>
  <c r="H21" i="19" s="1"/>
  <c r="H29" i="19" s="1"/>
  <c r="I12" i="19"/>
  <c r="I21" i="19" s="1"/>
  <c r="I29" i="19" s="1"/>
  <c r="J12" i="19"/>
  <c r="J21" i="19" s="1"/>
  <c r="J29" i="19" s="1"/>
  <c r="R12" i="19"/>
  <c r="R21" i="19" s="1"/>
  <c r="R29" i="19" s="1"/>
  <c r="K12" i="19"/>
  <c r="K21" i="19" s="1"/>
  <c r="K29" i="19" s="1"/>
  <c r="S12" i="19"/>
  <c r="S21" i="19" s="1"/>
  <c r="S29" i="19" s="1"/>
  <c r="E12" i="19"/>
  <c r="E21" i="19" s="1"/>
  <c r="E29" i="19" s="1"/>
  <c r="M12" i="19"/>
  <c r="M21" i="19" s="1"/>
  <c r="M29" i="19" s="1"/>
  <c r="U12" i="19"/>
  <c r="U21" i="19" s="1"/>
  <c r="U29" i="19" s="1"/>
  <c r="C18" i="16" l="1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D10" i="16"/>
  <c r="D11" i="16"/>
  <c r="D12" i="16"/>
  <c r="E12" i="16"/>
  <c r="F12" i="16"/>
  <c r="G12" i="16"/>
  <c r="D13" i="16"/>
  <c r="E13" i="16"/>
  <c r="F13" i="16"/>
  <c r="G13" i="16"/>
  <c r="D14" i="16"/>
  <c r="E14" i="16"/>
  <c r="F14" i="16"/>
  <c r="G14" i="16"/>
  <c r="D15" i="16"/>
  <c r="E15" i="16"/>
  <c r="F15" i="16"/>
  <c r="G15" i="16"/>
  <c r="C13" i="16"/>
  <c r="C14" i="16"/>
  <c r="C15" i="16"/>
  <c r="C12" i="16"/>
  <c r="S32" i="15"/>
  <c r="S12" i="15" s="1"/>
  <c r="S10" i="16" s="1"/>
  <c r="T32" i="15"/>
  <c r="T12" i="15" s="1"/>
  <c r="T10" i="16" s="1"/>
  <c r="U32" i="15"/>
  <c r="V32" i="15"/>
  <c r="W32" i="15"/>
  <c r="S33" i="15"/>
  <c r="T33" i="15"/>
  <c r="U33" i="15"/>
  <c r="V33" i="15"/>
  <c r="V12" i="15" s="1"/>
  <c r="V10" i="16" s="1"/>
  <c r="W33" i="15"/>
  <c r="S34" i="15"/>
  <c r="T34" i="15"/>
  <c r="T13" i="15" s="1"/>
  <c r="T11" i="16" s="1"/>
  <c r="U34" i="15"/>
  <c r="U13" i="15" s="1"/>
  <c r="U11" i="16" s="1"/>
  <c r="V34" i="15"/>
  <c r="W34" i="15"/>
  <c r="R32" i="15"/>
  <c r="R33" i="15"/>
  <c r="R12" i="15" s="1"/>
  <c r="R10" i="16" s="1"/>
  <c r="R34" i="15"/>
  <c r="R13" i="15" s="1"/>
  <c r="R11" i="16" s="1"/>
  <c r="Q32" i="15"/>
  <c r="Q33" i="15"/>
  <c r="Q34" i="15"/>
  <c r="Q13" i="15" s="1"/>
  <c r="Q11" i="16" s="1"/>
  <c r="P34" i="15"/>
  <c r="P13" i="15" s="1"/>
  <c r="P11" i="16" s="1"/>
  <c r="P33" i="15"/>
  <c r="P32" i="15"/>
  <c r="O34" i="15"/>
  <c r="O13" i="15" s="1"/>
  <c r="O11" i="16" s="1"/>
  <c r="O33" i="15"/>
  <c r="O32" i="15"/>
  <c r="N32" i="15"/>
  <c r="N33" i="15"/>
  <c r="N34" i="15"/>
  <c r="L32" i="15"/>
  <c r="M32" i="15"/>
  <c r="L33" i="15"/>
  <c r="L12" i="15" s="1"/>
  <c r="L10" i="16" s="1"/>
  <c r="M33" i="15"/>
  <c r="L34" i="15"/>
  <c r="M34" i="15"/>
  <c r="G32" i="15"/>
  <c r="H32" i="15"/>
  <c r="I32" i="15"/>
  <c r="J32" i="15"/>
  <c r="K32" i="15"/>
  <c r="K12" i="15" s="1"/>
  <c r="K10" i="16" s="1"/>
  <c r="G33" i="15"/>
  <c r="H33" i="15"/>
  <c r="I33" i="15"/>
  <c r="J33" i="15"/>
  <c r="K33" i="15"/>
  <c r="G34" i="15"/>
  <c r="G13" i="15" s="1"/>
  <c r="G11" i="16" s="1"/>
  <c r="H34" i="15"/>
  <c r="H13" i="15" s="1"/>
  <c r="H11" i="16" s="1"/>
  <c r="I34" i="15"/>
  <c r="I13" i="15" s="1"/>
  <c r="I11" i="16" s="1"/>
  <c r="J34" i="15"/>
  <c r="J13" i="15" s="1"/>
  <c r="J11" i="16" s="1"/>
  <c r="K34" i="15"/>
  <c r="K13" i="15" s="1"/>
  <c r="K11" i="16" s="1"/>
  <c r="F32" i="15"/>
  <c r="F33" i="15"/>
  <c r="F34" i="15"/>
  <c r="F13" i="15" s="1"/>
  <c r="F11" i="16" s="1"/>
  <c r="E34" i="15"/>
  <c r="E13" i="15" s="1"/>
  <c r="E11" i="16" s="1"/>
  <c r="E33" i="15"/>
  <c r="E32" i="15"/>
  <c r="C34" i="15"/>
  <c r="C13" i="15" s="1"/>
  <c r="C11" i="16" s="1"/>
  <c r="C33" i="15"/>
  <c r="C32" i="15"/>
  <c r="D12" i="15"/>
  <c r="D13" i="15"/>
  <c r="L13" i="15"/>
  <c r="L11" i="16" s="1"/>
  <c r="M13" i="15"/>
  <c r="M11" i="16" s="1"/>
  <c r="N13" i="15"/>
  <c r="N11" i="16" s="1"/>
  <c r="S13" i="15"/>
  <c r="S11" i="16" s="1"/>
  <c r="V13" i="15"/>
  <c r="V11" i="16" s="1"/>
  <c r="W13" i="15"/>
  <c r="W11" i="16" s="1"/>
  <c r="S10" i="14"/>
  <c r="T10" i="14" s="1"/>
  <c r="U10" i="14" s="1"/>
  <c r="V10" i="14" s="1"/>
  <c r="W10" i="14" s="1"/>
  <c r="S11" i="14"/>
  <c r="T11" i="14" s="1"/>
  <c r="U11" i="14" s="1"/>
  <c r="V11" i="14" s="1"/>
  <c r="W11" i="14" s="1"/>
  <c r="S12" i="14"/>
  <c r="T12" i="14"/>
  <c r="U12" i="14" s="1"/>
  <c r="V12" i="14" s="1"/>
  <c r="W12" i="14" s="1"/>
  <c r="S13" i="14"/>
  <c r="T13" i="14"/>
  <c r="U13" i="14" s="1"/>
  <c r="V13" i="14" s="1"/>
  <c r="W13" i="14" s="1"/>
  <c r="S14" i="14"/>
  <c r="T14" i="14" s="1"/>
  <c r="U14" i="14" s="1"/>
  <c r="V14" i="14" s="1"/>
  <c r="W14" i="14" s="1"/>
  <c r="S15" i="14"/>
  <c r="T15" i="14" s="1"/>
  <c r="U15" i="14" s="1"/>
  <c r="V15" i="14" s="1"/>
  <c r="W15" i="14" s="1"/>
  <c r="S18" i="14"/>
  <c r="T18" i="14"/>
  <c r="U18" i="14"/>
  <c r="V18" i="14" s="1"/>
  <c r="W18" i="14" s="1"/>
  <c r="S19" i="14"/>
  <c r="T19" i="14" s="1"/>
  <c r="U19" i="14" s="1"/>
  <c r="V19" i="14" s="1"/>
  <c r="W19" i="14" s="1"/>
  <c r="S20" i="14"/>
  <c r="T20" i="14" s="1"/>
  <c r="U20" i="14" s="1"/>
  <c r="V20" i="14" s="1"/>
  <c r="W20" i="14" s="1"/>
  <c r="S21" i="14"/>
  <c r="T21" i="14" s="1"/>
  <c r="U21" i="14" s="1"/>
  <c r="V21" i="14" s="1"/>
  <c r="W21" i="14" s="1"/>
  <c r="S22" i="14"/>
  <c r="T22" i="14"/>
  <c r="U22" i="14" s="1"/>
  <c r="V22" i="14" s="1"/>
  <c r="W22" i="14" s="1"/>
  <c r="R10" i="14"/>
  <c r="R11" i="14"/>
  <c r="R12" i="14"/>
  <c r="R13" i="14"/>
  <c r="R14" i="14"/>
  <c r="R15" i="14"/>
  <c r="R18" i="14"/>
  <c r="R19" i="14"/>
  <c r="R20" i="14"/>
  <c r="R21" i="14"/>
  <c r="R22" i="14"/>
  <c r="Q11" i="14"/>
  <c r="Q12" i="14"/>
  <c r="Q13" i="14"/>
  <c r="Q14" i="14"/>
  <c r="Q15" i="14"/>
  <c r="Q18" i="14"/>
  <c r="Q19" i="14"/>
  <c r="Q20" i="14"/>
  <c r="Q21" i="14"/>
  <c r="Q22" i="14"/>
  <c r="Q10" i="14"/>
  <c r="P11" i="14"/>
  <c r="P12" i="14"/>
  <c r="P13" i="14"/>
  <c r="P14" i="14"/>
  <c r="P15" i="14"/>
  <c r="P18" i="14"/>
  <c r="P19" i="14"/>
  <c r="P20" i="14"/>
  <c r="P21" i="14"/>
  <c r="P22" i="14"/>
  <c r="P10" i="14"/>
  <c r="I10" i="14"/>
  <c r="J10" i="14" s="1"/>
  <c r="K10" i="14" s="1"/>
  <c r="L10" i="14" s="1"/>
  <c r="M10" i="14" s="1"/>
  <c r="N10" i="14" s="1"/>
  <c r="O10" i="14" s="1"/>
  <c r="I11" i="14"/>
  <c r="J11" i="14" s="1"/>
  <c r="K11" i="14" s="1"/>
  <c r="L11" i="14" s="1"/>
  <c r="M11" i="14" s="1"/>
  <c r="N11" i="14" s="1"/>
  <c r="O11" i="14" s="1"/>
  <c r="I12" i="14"/>
  <c r="J12" i="14"/>
  <c r="K12" i="14" s="1"/>
  <c r="L12" i="14" s="1"/>
  <c r="M12" i="14" s="1"/>
  <c r="N12" i="14" s="1"/>
  <c r="O12" i="14" s="1"/>
  <c r="I13" i="14"/>
  <c r="J13" i="14"/>
  <c r="K13" i="14"/>
  <c r="L13" i="14" s="1"/>
  <c r="M13" i="14" s="1"/>
  <c r="N13" i="14" s="1"/>
  <c r="O13" i="14" s="1"/>
  <c r="I14" i="14"/>
  <c r="J14" i="14"/>
  <c r="K14" i="14"/>
  <c r="L14" i="14"/>
  <c r="M14" i="14" s="1"/>
  <c r="N14" i="14" s="1"/>
  <c r="O14" i="14" s="1"/>
  <c r="I15" i="14"/>
  <c r="J15" i="14" s="1"/>
  <c r="K15" i="14" s="1"/>
  <c r="L15" i="14" s="1"/>
  <c r="M15" i="14" s="1"/>
  <c r="N15" i="14" s="1"/>
  <c r="O15" i="14" s="1"/>
  <c r="I18" i="14"/>
  <c r="J18" i="14" s="1"/>
  <c r="K18" i="14" s="1"/>
  <c r="L18" i="14" s="1"/>
  <c r="M18" i="14" s="1"/>
  <c r="N18" i="14" s="1"/>
  <c r="O18" i="14" s="1"/>
  <c r="I19" i="14"/>
  <c r="J19" i="14"/>
  <c r="K19" i="14" s="1"/>
  <c r="L19" i="14" s="1"/>
  <c r="M19" i="14" s="1"/>
  <c r="N19" i="14" s="1"/>
  <c r="O19" i="14" s="1"/>
  <c r="I20" i="14"/>
  <c r="J20" i="14" s="1"/>
  <c r="K20" i="14" s="1"/>
  <c r="L20" i="14" s="1"/>
  <c r="M20" i="14" s="1"/>
  <c r="N20" i="14" s="1"/>
  <c r="O20" i="14" s="1"/>
  <c r="I21" i="14"/>
  <c r="J21" i="14" s="1"/>
  <c r="K21" i="14" s="1"/>
  <c r="L21" i="14" s="1"/>
  <c r="M21" i="14" s="1"/>
  <c r="N21" i="14" s="1"/>
  <c r="O21" i="14" s="1"/>
  <c r="I22" i="14"/>
  <c r="J22" i="14"/>
  <c r="K22" i="14" s="1"/>
  <c r="L22" i="14" s="1"/>
  <c r="M22" i="14" s="1"/>
  <c r="N22" i="14" s="1"/>
  <c r="O22" i="14" s="1"/>
  <c r="D18" i="14"/>
  <c r="E18" i="14"/>
  <c r="F18" i="14" s="1"/>
  <c r="G18" i="14" s="1"/>
  <c r="H18" i="14" s="1"/>
  <c r="D19" i="14"/>
  <c r="E19" i="14" s="1"/>
  <c r="F19" i="14" s="1"/>
  <c r="G19" i="14" s="1"/>
  <c r="H19" i="14" s="1"/>
  <c r="D20" i="14"/>
  <c r="E20" i="14"/>
  <c r="F20" i="14" s="1"/>
  <c r="G20" i="14" s="1"/>
  <c r="H20" i="14" s="1"/>
  <c r="D21" i="14"/>
  <c r="E21" i="14" s="1"/>
  <c r="F21" i="14" s="1"/>
  <c r="G21" i="14" s="1"/>
  <c r="H21" i="14" s="1"/>
  <c r="D22" i="14"/>
  <c r="E22" i="14"/>
  <c r="F22" i="14" s="1"/>
  <c r="G22" i="14" s="1"/>
  <c r="H22" i="14" s="1"/>
  <c r="E10" i="14"/>
  <c r="F10" i="14"/>
  <c r="G10" i="14" s="1"/>
  <c r="H10" i="14" s="1"/>
  <c r="E11" i="14"/>
  <c r="F11" i="14"/>
  <c r="G11" i="14" s="1"/>
  <c r="H11" i="14" s="1"/>
  <c r="E12" i="14"/>
  <c r="F12" i="14"/>
  <c r="G12" i="14" s="1"/>
  <c r="H12" i="14" s="1"/>
  <c r="E13" i="14"/>
  <c r="F13" i="14"/>
  <c r="G13" i="14" s="1"/>
  <c r="H13" i="14" s="1"/>
  <c r="E14" i="14"/>
  <c r="F14" i="14"/>
  <c r="G14" i="14" s="1"/>
  <c r="H14" i="14" s="1"/>
  <c r="E15" i="14"/>
  <c r="F15" i="14"/>
  <c r="G15" i="14" s="1"/>
  <c r="H15" i="14" s="1"/>
  <c r="D11" i="14"/>
  <c r="D12" i="14"/>
  <c r="D13" i="14"/>
  <c r="D14" i="14"/>
  <c r="D15" i="14"/>
  <c r="D10" i="14"/>
  <c r="C11" i="14"/>
  <c r="C12" i="14"/>
  <c r="C13" i="14"/>
  <c r="C14" i="14"/>
  <c r="C15" i="14"/>
  <c r="C18" i="14"/>
  <c r="C19" i="14"/>
  <c r="C20" i="14"/>
  <c r="C21" i="14"/>
  <c r="C22" i="14"/>
  <c r="C10" i="14"/>
  <c r="D24" i="12"/>
  <c r="D22" i="12"/>
  <c r="D21" i="12"/>
  <c r="D20" i="12"/>
  <c r="D19" i="12"/>
  <c r="D18" i="12"/>
  <c r="D15" i="12"/>
  <c r="D14" i="12"/>
  <c r="D13" i="12"/>
  <c r="D12" i="12"/>
  <c r="D11" i="12"/>
  <c r="C10" i="12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C37" i="6"/>
  <c r="P31" i="6"/>
  <c r="Q31" i="6"/>
  <c r="R31" i="6"/>
  <c r="S31" i="6"/>
  <c r="T31" i="6"/>
  <c r="U31" i="6"/>
  <c r="V31" i="6"/>
  <c r="N31" i="6"/>
  <c r="O31" i="6"/>
  <c r="D31" i="6"/>
  <c r="E31" i="6"/>
  <c r="F31" i="6"/>
  <c r="G31" i="6"/>
  <c r="H31" i="6"/>
  <c r="I31" i="6"/>
  <c r="J31" i="6"/>
  <c r="K31" i="6"/>
  <c r="L31" i="6"/>
  <c r="M31" i="6"/>
  <c r="C31" i="6"/>
  <c r="S35" i="10"/>
  <c r="T35" i="10"/>
  <c r="U35" i="10"/>
  <c r="V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D35" i="10"/>
  <c r="E9" i="27"/>
  <c r="F12" i="27" s="1"/>
  <c r="F9" i="27"/>
  <c r="F13" i="27" s="1"/>
  <c r="G9" i="27"/>
  <c r="H12" i="27" s="1"/>
  <c r="H9" i="27"/>
  <c r="I12" i="27" s="1"/>
  <c r="I9" i="27"/>
  <c r="I13" i="27" s="1"/>
  <c r="J9" i="27"/>
  <c r="K12" i="27" s="1"/>
  <c r="K9" i="27"/>
  <c r="K13" i="27" s="1"/>
  <c r="L9" i="27"/>
  <c r="L13" i="27" s="1"/>
  <c r="M9" i="27"/>
  <c r="M13" i="27" s="1"/>
  <c r="N9" i="27"/>
  <c r="N13" i="27" s="1"/>
  <c r="O9" i="27"/>
  <c r="O13" i="27" s="1"/>
  <c r="O14" i="27" s="1"/>
  <c r="P9" i="27"/>
  <c r="Q12" i="27" s="1"/>
  <c r="Q9" i="27"/>
  <c r="Q13" i="27" s="1"/>
  <c r="R9" i="27"/>
  <c r="S12" i="27" s="1"/>
  <c r="S9" i="27"/>
  <c r="S13" i="27" s="1"/>
  <c r="T9" i="27"/>
  <c r="T13" i="27" s="1"/>
  <c r="U9" i="27"/>
  <c r="U13" i="27" s="1"/>
  <c r="V9" i="27"/>
  <c r="V13" i="27" s="1"/>
  <c r="C9" i="27"/>
  <c r="C13" i="27" s="1"/>
  <c r="D9" i="27"/>
  <c r="E12" i="27" s="1"/>
  <c r="C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F12" i="15" l="1"/>
  <c r="F10" i="16" s="1"/>
  <c r="N12" i="15"/>
  <c r="N10" i="16" s="1"/>
  <c r="U12" i="15"/>
  <c r="U10" i="16" s="1"/>
  <c r="I12" i="15"/>
  <c r="I10" i="16" s="1"/>
  <c r="O12" i="15"/>
  <c r="O10" i="16" s="1"/>
  <c r="H12" i="15"/>
  <c r="H10" i="16" s="1"/>
  <c r="G12" i="15"/>
  <c r="G10" i="16" s="1"/>
  <c r="J12" i="15"/>
  <c r="J10" i="16" s="1"/>
  <c r="M12" i="15"/>
  <c r="M10" i="16" s="1"/>
  <c r="Q12" i="15"/>
  <c r="Q10" i="16" s="1"/>
  <c r="W12" i="15"/>
  <c r="W10" i="16" s="1"/>
  <c r="U14" i="27"/>
  <c r="M14" i="27"/>
  <c r="U22" i="27"/>
  <c r="J13" i="27"/>
  <c r="T22" i="27"/>
  <c r="L22" i="27"/>
  <c r="K14" i="27"/>
  <c r="C22" i="27"/>
  <c r="S22" i="27"/>
  <c r="K22" i="27"/>
  <c r="M22" i="27"/>
  <c r="F22" i="27"/>
  <c r="R22" i="27"/>
  <c r="J22" i="27"/>
  <c r="E22" i="27"/>
  <c r="Q22" i="27"/>
  <c r="Q23" i="27" s="1"/>
  <c r="I22" i="27"/>
  <c r="D22" i="27"/>
  <c r="P22" i="27"/>
  <c r="H22" i="27"/>
  <c r="O22" i="27"/>
  <c r="G22" i="27"/>
  <c r="V22" i="27"/>
  <c r="N22" i="27"/>
  <c r="P12" i="15"/>
  <c r="P10" i="16" s="1"/>
  <c r="E12" i="15"/>
  <c r="E10" i="16" s="1"/>
  <c r="C12" i="15"/>
  <c r="C10" i="16" s="1"/>
  <c r="D12" i="27"/>
  <c r="E13" i="27"/>
  <c r="F14" i="27" s="1"/>
  <c r="G13" i="27"/>
  <c r="G14" i="27" s="1"/>
  <c r="R13" i="27"/>
  <c r="S14" i="27" s="1"/>
  <c r="P12" i="27"/>
  <c r="T14" i="27"/>
  <c r="L14" i="27"/>
  <c r="V14" i="27"/>
  <c r="N14" i="27"/>
  <c r="P13" i="27"/>
  <c r="P14" i="27" s="1"/>
  <c r="O12" i="27"/>
  <c r="D13" i="27"/>
  <c r="D14" i="27" s="1"/>
  <c r="G12" i="27"/>
  <c r="V12" i="27"/>
  <c r="N12" i="27"/>
  <c r="J14" i="27"/>
  <c r="H13" i="27"/>
  <c r="U12" i="27"/>
  <c r="M12" i="27"/>
  <c r="T12" i="27"/>
  <c r="L12" i="27"/>
  <c r="R12" i="27"/>
  <c r="J12" i="27"/>
  <c r="I23" i="27" l="1"/>
  <c r="O23" i="27"/>
  <c r="E14" i="27"/>
  <c r="S23" i="27"/>
  <c r="H14" i="27"/>
  <c r="R14" i="27"/>
  <c r="I11" i="17"/>
  <c r="I13" i="17"/>
  <c r="I15" i="17"/>
  <c r="I19" i="17"/>
  <c r="I21" i="17"/>
  <c r="J21" i="27"/>
  <c r="I10" i="17"/>
  <c r="I12" i="17"/>
  <c r="I14" i="17"/>
  <c r="I18" i="17"/>
  <c r="I20" i="17"/>
  <c r="I22" i="17"/>
  <c r="T21" i="27"/>
  <c r="T13" i="17"/>
  <c r="T12" i="17"/>
  <c r="T22" i="17"/>
  <c r="T11" i="17"/>
  <c r="T21" i="17"/>
  <c r="T10" i="17"/>
  <c r="T20" i="17"/>
  <c r="T19" i="17"/>
  <c r="T18" i="17"/>
  <c r="T14" i="17"/>
  <c r="T15" i="17"/>
  <c r="O21" i="27"/>
  <c r="N13" i="17"/>
  <c r="N21" i="17"/>
  <c r="N10" i="17"/>
  <c r="N12" i="17"/>
  <c r="N14" i="17"/>
  <c r="N18" i="17"/>
  <c r="N20" i="17"/>
  <c r="N22" i="17"/>
  <c r="N11" i="17"/>
  <c r="N19" i="17"/>
  <c r="N23" i="27"/>
  <c r="N15" i="17"/>
  <c r="R11" i="17"/>
  <c r="R21" i="17"/>
  <c r="R10" i="17"/>
  <c r="R20" i="17"/>
  <c r="R19" i="17"/>
  <c r="R18" i="17"/>
  <c r="R15" i="17"/>
  <c r="R13" i="17"/>
  <c r="R14" i="17"/>
  <c r="R12" i="17"/>
  <c r="R22" i="17"/>
  <c r="R21" i="27"/>
  <c r="C21" i="17"/>
  <c r="C22" i="17"/>
  <c r="D21" i="27"/>
  <c r="C10" i="17"/>
  <c r="C11" i="17"/>
  <c r="C12" i="17"/>
  <c r="C13" i="17"/>
  <c r="C18" i="17"/>
  <c r="C14" i="17"/>
  <c r="C19" i="17"/>
  <c r="C15" i="17"/>
  <c r="C20" i="17"/>
  <c r="W18" i="17"/>
  <c r="W15" i="17"/>
  <c r="W14" i="17"/>
  <c r="W13" i="17"/>
  <c r="W10" i="17"/>
  <c r="W12" i="17"/>
  <c r="W22" i="17"/>
  <c r="W11" i="17"/>
  <c r="W21" i="17"/>
  <c r="W19" i="17"/>
  <c r="W20" i="17"/>
  <c r="V23" i="27"/>
  <c r="F21" i="27"/>
  <c r="E10" i="17"/>
  <c r="E12" i="17"/>
  <c r="E14" i="17"/>
  <c r="E18" i="17"/>
  <c r="E20" i="17"/>
  <c r="E22" i="17"/>
  <c r="E23" i="27"/>
  <c r="E11" i="17"/>
  <c r="E13" i="17"/>
  <c r="E15" i="17"/>
  <c r="E19" i="17"/>
  <c r="E21" i="17"/>
  <c r="E21" i="27"/>
  <c r="D10" i="17"/>
  <c r="D12" i="17"/>
  <c r="D14" i="17"/>
  <c r="D18" i="17"/>
  <c r="D20" i="17"/>
  <c r="D22" i="17"/>
  <c r="D11" i="17"/>
  <c r="D13" i="17"/>
  <c r="D15" i="17"/>
  <c r="E15" i="18" s="1"/>
  <c r="D19" i="17"/>
  <c r="D21" i="17"/>
  <c r="D23" i="27"/>
  <c r="G11" i="17"/>
  <c r="G13" i="17"/>
  <c r="G15" i="17"/>
  <c r="G19" i="17"/>
  <c r="G21" i="17"/>
  <c r="H21" i="27"/>
  <c r="G23" i="27"/>
  <c r="G10" i="17"/>
  <c r="G12" i="17"/>
  <c r="G14" i="17"/>
  <c r="G18" i="17"/>
  <c r="G20" i="17"/>
  <c r="G22" i="17"/>
  <c r="K21" i="27"/>
  <c r="J12" i="17"/>
  <c r="J18" i="17"/>
  <c r="J22" i="17"/>
  <c r="J11" i="17"/>
  <c r="J13" i="17"/>
  <c r="J15" i="17"/>
  <c r="J19" i="17"/>
  <c r="J21" i="17"/>
  <c r="J23" i="27"/>
  <c r="J14" i="17"/>
  <c r="J10" i="17"/>
  <c r="J20" i="17"/>
  <c r="L10" i="17"/>
  <c r="L12" i="17"/>
  <c r="L14" i="17"/>
  <c r="L18" i="17"/>
  <c r="L20" i="17"/>
  <c r="L22" i="17"/>
  <c r="M21" i="27"/>
  <c r="L23" i="27"/>
  <c r="L11" i="17"/>
  <c r="L13" i="17"/>
  <c r="L15" i="17"/>
  <c r="L19" i="17"/>
  <c r="L21" i="17"/>
  <c r="L21" i="27"/>
  <c r="K10" i="17"/>
  <c r="K12" i="17"/>
  <c r="K14" i="17"/>
  <c r="K18" i="17"/>
  <c r="K20" i="17"/>
  <c r="K22" i="17"/>
  <c r="K11" i="17"/>
  <c r="K13" i="17"/>
  <c r="K15" i="17"/>
  <c r="K19" i="17"/>
  <c r="K21" i="17"/>
  <c r="P14" i="17"/>
  <c r="P15" i="17"/>
  <c r="P12" i="17"/>
  <c r="P18" i="17"/>
  <c r="P19" i="17"/>
  <c r="P19" i="18" s="1"/>
  <c r="P22" i="17"/>
  <c r="P20" i="17"/>
  <c r="P11" i="17"/>
  <c r="P21" i="17"/>
  <c r="P13" i="17"/>
  <c r="P10" i="17"/>
  <c r="O11" i="17"/>
  <c r="O13" i="17"/>
  <c r="O15" i="17"/>
  <c r="O19" i="17"/>
  <c r="O21" i="17"/>
  <c r="O10" i="17"/>
  <c r="O12" i="17"/>
  <c r="O14" i="17"/>
  <c r="O18" i="17"/>
  <c r="O20" i="17"/>
  <c r="O22" i="17"/>
  <c r="P21" i="27"/>
  <c r="S21" i="27"/>
  <c r="S12" i="17"/>
  <c r="S12" i="18" s="1"/>
  <c r="S22" i="17"/>
  <c r="S22" i="18" s="1"/>
  <c r="S14" i="17"/>
  <c r="S11" i="17"/>
  <c r="S21" i="17"/>
  <c r="S10" i="17"/>
  <c r="S10" i="18" s="1"/>
  <c r="S20" i="17"/>
  <c r="S19" i="17"/>
  <c r="S18" i="17"/>
  <c r="S15" i="17"/>
  <c r="S15" i="18" s="1"/>
  <c r="S13" i="17"/>
  <c r="R23" i="27"/>
  <c r="U14" i="17"/>
  <c r="U13" i="17"/>
  <c r="U12" i="17"/>
  <c r="U22" i="17"/>
  <c r="U11" i="17"/>
  <c r="U21" i="17"/>
  <c r="U10" i="17"/>
  <c r="U20" i="17"/>
  <c r="U20" i="18" s="1"/>
  <c r="U19" i="17"/>
  <c r="U18" i="17"/>
  <c r="U15" i="17"/>
  <c r="T23" i="27"/>
  <c r="U21" i="27"/>
  <c r="I21" i="27"/>
  <c r="H11" i="17"/>
  <c r="I11" i="18" s="1"/>
  <c r="H13" i="17"/>
  <c r="I13" i="18" s="1"/>
  <c r="H15" i="17"/>
  <c r="I15" i="18" s="1"/>
  <c r="H19" i="17"/>
  <c r="I19" i="18" s="1"/>
  <c r="H21" i="17"/>
  <c r="I21" i="18" s="1"/>
  <c r="H23" i="27"/>
  <c r="H10" i="17"/>
  <c r="I10" i="18" s="1"/>
  <c r="H12" i="17"/>
  <c r="I12" i="18" s="1"/>
  <c r="H14" i="17"/>
  <c r="I14" i="18" s="1"/>
  <c r="H18" i="17"/>
  <c r="I18" i="18" s="1"/>
  <c r="H20" i="17"/>
  <c r="I20" i="18" s="1"/>
  <c r="H22" i="17"/>
  <c r="I22" i="18" s="1"/>
  <c r="G21" i="27"/>
  <c r="F19" i="17"/>
  <c r="F11" i="17"/>
  <c r="F15" i="17"/>
  <c r="F10" i="17"/>
  <c r="F12" i="17"/>
  <c r="G12" i="18" s="1"/>
  <c r="F14" i="17"/>
  <c r="F18" i="17"/>
  <c r="F20" i="17"/>
  <c r="F22" i="17"/>
  <c r="F13" i="17"/>
  <c r="F21" i="17"/>
  <c r="G21" i="18" s="1"/>
  <c r="F23" i="27"/>
  <c r="K23" i="27"/>
  <c r="Q21" i="27"/>
  <c r="Q10" i="17"/>
  <c r="Q20" i="17"/>
  <c r="Q20" i="18" s="1"/>
  <c r="Q22" i="17"/>
  <c r="Q19" i="17"/>
  <c r="Q12" i="17"/>
  <c r="Q18" i="17"/>
  <c r="Q15" i="17"/>
  <c r="Q15" i="18" s="1"/>
  <c r="Q14" i="17"/>
  <c r="Q13" i="17"/>
  <c r="Q13" i="18" s="1"/>
  <c r="Q11" i="17"/>
  <c r="Q21" i="17"/>
  <c r="P23" i="27"/>
  <c r="M10" i="17"/>
  <c r="N10" i="18" s="1"/>
  <c r="M12" i="17"/>
  <c r="M14" i="17"/>
  <c r="M18" i="17"/>
  <c r="M20" i="17"/>
  <c r="N20" i="18" s="1"/>
  <c r="M22" i="17"/>
  <c r="N21" i="27"/>
  <c r="M23" i="27"/>
  <c r="M11" i="17"/>
  <c r="M13" i="17"/>
  <c r="M15" i="17"/>
  <c r="M19" i="17"/>
  <c r="N19" i="18" s="1"/>
  <c r="M21" i="17"/>
  <c r="V15" i="17"/>
  <c r="V15" i="18" s="1"/>
  <c r="V14" i="17"/>
  <c r="V13" i="17"/>
  <c r="V13" i="18" s="1"/>
  <c r="V19" i="17"/>
  <c r="V12" i="17"/>
  <c r="V22" i="17"/>
  <c r="V11" i="17"/>
  <c r="V21" i="17"/>
  <c r="V21" i="18" s="1"/>
  <c r="V10" i="17"/>
  <c r="V20" i="17"/>
  <c r="V18" i="17"/>
  <c r="V18" i="18" s="1"/>
  <c r="V21" i="27"/>
  <c r="U23" i="27"/>
  <c r="I14" i="27"/>
  <c r="Q14" i="27"/>
  <c r="G11" i="18" l="1"/>
  <c r="P10" i="18"/>
  <c r="E12" i="18"/>
  <c r="Q22" i="18"/>
  <c r="G22" i="18"/>
  <c r="U22" i="18"/>
  <c r="U15" i="18"/>
  <c r="P20" i="18"/>
  <c r="E22" i="18"/>
  <c r="Q12" i="18"/>
  <c r="U11" i="18"/>
  <c r="N22" i="18"/>
  <c r="S20" i="18"/>
  <c r="L19" i="18"/>
  <c r="V10" i="18"/>
  <c r="P22" i="18"/>
  <c r="N13" i="18"/>
  <c r="Q18" i="18"/>
  <c r="K13" i="20"/>
  <c r="K14" i="20"/>
  <c r="K21" i="20"/>
  <c r="K15" i="20"/>
  <c r="K11" i="20"/>
  <c r="K18" i="20"/>
  <c r="K19" i="20"/>
  <c r="K20" i="20"/>
  <c r="K10" i="20"/>
  <c r="K12" i="20"/>
  <c r="K22" i="20"/>
  <c r="H18" i="20"/>
  <c r="H19" i="20"/>
  <c r="H10" i="20"/>
  <c r="H20" i="20"/>
  <c r="H11" i="20"/>
  <c r="H21" i="20"/>
  <c r="H12" i="20"/>
  <c r="H22" i="20"/>
  <c r="H14" i="20"/>
  <c r="H13" i="20"/>
  <c r="H15" i="20"/>
  <c r="R14" i="20"/>
  <c r="R22" i="20"/>
  <c r="R15" i="20"/>
  <c r="R18" i="20"/>
  <c r="R19" i="20"/>
  <c r="R10" i="20"/>
  <c r="R20" i="20"/>
  <c r="R11" i="20"/>
  <c r="R21" i="20"/>
  <c r="R12" i="20"/>
  <c r="R13" i="20"/>
  <c r="O19" i="20"/>
  <c r="O10" i="20"/>
  <c r="O20" i="20"/>
  <c r="O11" i="20"/>
  <c r="O21" i="20"/>
  <c r="O15" i="20"/>
  <c r="O12" i="20"/>
  <c r="O22" i="20"/>
  <c r="O13" i="20"/>
  <c r="O14" i="20"/>
  <c r="O18" i="20"/>
  <c r="V10" i="20"/>
  <c r="V20" i="20"/>
  <c r="V21" i="20"/>
  <c r="V11" i="20"/>
  <c r="V12" i="20"/>
  <c r="V22" i="20"/>
  <c r="V13" i="20"/>
  <c r="V14" i="20"/>
  <c r="V15" i="20"/>
  <c r="V18" i="20"/>
  <c r="V19" i="20"/>
  <c r="N11" i="18"/>
  <c r="I15" i="20"/>
  <c r="I18" i="20"/>
  <c r="I13" i="20"/>
  <c r="I19" i="20"/>
  <c r="I10" i="20"/>
  <c r="I20" i="20"/>
  <c r="I22" i="20"/>
  <c r="I11" i="20"/>
  <c r="I21" i="20"/>
  <c r="I12" i="20"/>
  <c r="I14" i="20"/>
  <c r="U21" i="18"/>
  <c r="U11" i="20"/>
  <c r="U21" i="20"/>
  <c r="U12" i="20"/>
  <c r="U13" i="20"/>
  <c r="U14" i="20"/>
  <c r="U18" i="20"/>
  <c r="U15" i="20"/>
  <c r="U19" i="20"/>
  <c r="U10" i="20"/>
  <c r="U20" i="20"/>
  <c r="U22" i="20"/>
  <c r="E15" i="20"/>
  <c r="E18" i="20"/>
  <c r="E19" i="20"/>
  <c r="E12" i="20"/>
  <c r="E10" i="20"/>
  <c r="E20" i="20"/>
  <c r="E11" i="20"/>
  <c r="E21" i="20"/>
  <c r="E13" i="20"/>
  <c r="E22" i="20"/>
  <c r="E14" i="20"/>
  <c r="F10" i="20"/>
  <c r="F20" i="20"/>
  <c r="F11" i="20"/>
  <c r="F21" i="20"/>
  <c r="F18" i="20"/>
  <c r="F12" i="20"/>
  <c r="F22" i="20"/>
  <c r="F13" i="20"/>
  <c r="F14" i="20"/>
  <c r="F15" i="20"/>
  <c r="F19" i="20"/>
  <c r="V20" i="18"/>
  <c r="N10" i="20"/>
  <c r="N20" i="20"/>
  <c r="N11" i="20"/>
  <c r="N12" i="20"/>
  <c r="N22" i="20"/>
  <c r="N13" i="20"/>
  <c r="N14" i="20"/>
  <c r="N15" i="20"/>
  <c r="N19" i="20"/>
  <c r="N21" i="20"/>
  <c r="N18" i="20"/>
  <c r="S19" i="18"/>
  <c r="S13" i="20"/>
  <c r="S14" i="20"/>
  <c r="S15" i="20"/>
  <c r="S18" i="20"/>
  <c r="S19" i="20"/>
  <c r="S10" i="20"/>
  <c r="S20" i="20"/>
  <c r="S12" i="20"/>
  <c r="S22" i="20"/>
  <c r="S11" i="20"/>
  <c r="S21" i="20"/>
  <c r="P11" i="18"/>
  <c r="L21" i="18"/>
  <c r="E11" i="18"/>
  <c r="J14" i="20"/>
  <c r="J12" i="20"/>
  <c r="J15" i="20"/>
  <c r="J18" i="20"/>
  <c r="J22" i="20"/>
  <c r="J19" i="20"/>
  <c r="J10" i="20"/>
  <c r="J20" i="20"/>
  <c r="J21" i="20"/>
  <c r="J11" i="20"/>
  <c r="J13" i="20"/>
  <c r="G19" i="20"/>
  <c r="G20" i="20"/>
  <c r="G10" i="20"/>
  <c r="G11" i="20"/>
  <c r="G21" i="20"/>
  <c r="G12" i="20"/>
  <c r="G22" i="20"/>
  <c r="G15" i="20"/>
  <c r="G13" i="20"/>
  <c r="G14" i="20"/>
  <c r="G18" i="20"/>
  <c r="P18" i="20"/>
  <c r="P14" i="20"/>
  <c r="P10" i="20"/>
  <c r="P20" i="20"/>
  <c r="P11" i="20"/>
  <c r="P21" i="20"/>
  <c r="P12" i="20"/>
  <c r="P22" i="20"/>
  <c r="P13" i="20"/>
  <c r="P15" i="20"/>
  <c r="P19" i="20"/>
  <c r="T12" i="20"/>
  <c r="T22" i="20"/>
  <c r="T13" i="20"/>
  <c r="T14" i="20"/>
  <c r="T19" i="20"/>
  <c r="T15" i="20"/>
  <c r="T10" i="20"/>
  <c r="T18" i="20"/>
  <c r="T20" i="20"/>
  <c r="T11" i="20"/>
  <c r="T21" i="20"/>
  <c r="M11" i="20"/>
  <c r="M21" i="20"/>
  <c r="M19" i="20"/>
  <c r="M12" i="20"/>
  <c r="M22" i="20"/>
  <c r="M13" i="20"/>
  <c r="M14" i="20"/>
  <c r="M15" i="20"/>
  <c r="M18" i="20"/>
  <c r="M10" i="20"/>
  <c r="M20" i="20"/>
  <c r="D10" i="20"/>
  <c r="D19" i="20"/>
  <c r="D12" i="20"/>
  <c r="D18" i="20"/>
  <c r="D15" i="20"/>
  <c r="D14" i="20"/>
  <c r="D13" i="20"/>
  <c r="D22" i="20"/>
  <c r="D21" i="20"/>
  <c r="D11" i="20"/>
  <c r="D20" i="20"/>
  <c r="Q15" i="20"/>
  <c r="Q18" i="20"/>
  <c r="Q19" i="20"/>
  <c r="Q10" i="20"/>
  <c r="Q20" i="20"/>
  <c r="Q11" i="20"/>
  <c r="Q21" i="20"/>
  <c r="Q22" i="20"/>
  <c r="Q12" i="20"/>
  <c r="Q14" i="20"/>
  <c r="Q13" i="20"/>
  <c r="L12" i="20"/>
  <c r="L22" i="20"/>
  <c r="L13" i="20"/>
  <c r="L14" i="20"/>
  <c r="L15" i="20"/>
  <c r="L20" i="20"/>
  <c r="L18" i="20"/>
  <c r="L10" i="20"/>
  <c r="L19" i="20"/>
  <c r="L11" i="20"/>
  <c r="L21" i="20"/>
  <c r="V14" i="18"/>
  <c r="Q10" i="18"/>
  <c r="K11" i="18"/>
  <c r="L14" i="18"/>
  <c r="L18" i="18"/>
  <c r="K15" i="18"/>
  <c r="G14" i="18"/>
  <c r="U19" i="18"/>
  <c r="H19" i="18"/>
  <c r="D12" i="18"/>
  <c r="N21" i="18"/>
  <c r="G18" i="18"/>
  <c r="U18" i="18"/>
  <c r="U13" i="18"/>
  <c r="V22" i="18"/>
  <c r="N15" i="18"/>
  <c r="N14" i="18"/>
  <c r="S11" i="18"/>
  <c r="E21" i="18"/>
  <c r="G10" i="18"/>
  <c r="U10" i="18"/>
  <c r="S13" i="18"/>
  <c r="S14" i="18"/>
  <c r="P12" i="18"/>
  <c r="Q11" i="18"/>
  <c r="E18" i="18"/>
  <c r="V12" i="18"/>
  <c r="N12" i="18"/>
  <c r="V19" i="18"/>
  <c r="G15" i="18"/>
  <c r="P15" i="18"/>
  <c r="L20" i="18"/>
  <c r="E10" i="18"/>
  <c r="Q19" i="18"/>
  <c r="G13" i="18"/>
  <c r="S18" i="18"/>
  <c r="P21" i="18"/>
  <c r="P14" i="18"/>
  <c r="M13" i="18"/>
  <c r="M12" i="18"/>
  <c r="H20" i="18"/>
  <c r="E13" i="18"/>
  <c r="F20" i="18"/>
  <c r="W19" i="18"/>
  <c r="W15" i="18"/>
  <c r="R12" i="18"/>
  <c r="R21" i="18"/>
  <c r="O18" i="18"/>
  <c r="T14" i="18"/>
  <c r="J10" i="18"/>
  <c r="M15" i="18"/>
  <c r="M14" i="18"/>
  <c r="K19" i="18"/>
  <c r="H22" i="18"/>
  <c r="H21" i="18"/>
  <c r="F22" i="18"/>
  <c r="W20" i="18"/>
  <c r="W14" i="18"/>
  <c r="D13" i="18"/>
  <c r="R22" i="18"/>
  <c r="R10" i="18"/>
  <c r="O20" i="18"/>
  <c r="T15" i="18"/>
  <c r="T22" i="18"/>
  <c r="J12" i="18"/>
  <c r="Q21" i="18"/>
  <c r="G19" i="18"/>
  <c r="M11" i="18"/>
  <c r="M10" i="18"/>
  <c r="K13" i="18"/>
  <c r="H18" i="18"/>
  <c r="H15" i="18"/>
  <c r="F21" i="18"/>
  <c r="F18" i="18"/>
  <c r="W21" i="18"/>
  <c r="W18" i="18"/>
  <c r="D11" i="18"/>
  <c r="R14" i="18"/>
  <c r="R11" i="18"/>
  <c r="O14" i="18"/>
  <c r="T18" i="18"/>
  <c r="T13" i="18"/>
  <c r="G20" i="18"/>
  <c r="U12" i="18"/>
  <c r="L12" i="18"/>
  <c r="K20" i="18"/>
  <c r="H14" i="18"/>
  <c r="H13" i="18"/>
  <c r="F19" i="18"/>
  <c r="F14" i="18"/>
  <c r="W11" i="18"/>
  <c r="D20" i="18"/>
  <c r="D10" i="18"/>
  <c r="R13" i="18"/>
  <c r="O15" i="18"/>
  <c r="O12" i="18"/>
  <c r="T19" i="18"/>
  <c r="J21" i="18"/>
  <c r="L15" i="18"/>
  <c r="L10" i="18"/>
  <c r="K10" i="18"/>
  <c r="K22" i="18"/>
  <c r="H12" i="18"/>
  <c r="H11" i="18"/>
  <c r="E20" i="18"/>
  <c r="F15" i="18"/>
  <c r="F12" i="18"/>
  <c r="W22" i="18"/>
  <c r="D15" i="18"/>
  <c r="R15" i="18"/>
  <c r="O10" i="18"/>
  <c r="T20" i="18"/>
  <c r="J22" i="18"/>
  <c r="J19" i="18"/>
  <c r="T12" i="18"/>
  <c r="V11" i="18"/>
  <c r="N18" i="18"/>
  <c r="Q14" i="18"/>
  <c r="U14" i="18"/>
  <c r="S21" i="18"/>
  <c r="L13" i="18"/>
  <c r="M22" i="18"/>
  <c r="K14" i="18"/>
  <c r="K18" i="18"/>
  <c r="H10" i="18"/>
  <c r="F13" i="18"/>
  <c r="F10" i="18"/>
  <c r="W12" i="18"/>
  <c r="D19" i="18"/>
  <c r="D22" i="18"/>
  <c r="R18" i="18"/>
  <c r="O19" i="18"/>
  <c r="O21" i="18"/>
  <c r="T10" i="18"/>
  <c r="J20" i="18"/>
  <c r="J15" i="18"/>
  <c r="P18" i="18"/>
  <c r="L11" i="18"/>
  <c r="M21" i="18"/>
  <c r="M20" i="18"/>
  <c r="K12" i="18"/>
  <c r="E14" i="18"/>
  <c r="F11" i="18"/>
  <c r="W10" i="18"/>
  <c r="D14" i="18"/>
  <c r="D21" i="18"/>
  <c r="R19" i="18"/>
  <c r="O11" i="18"/>
  <c r="P13" i="18"/>
  <c r="O13" i="18"/>
  <c r="T21" i="18"/>
  <c r="J18" i="18"/>
  <c r="J13" i="18"/>
  <c r="L22" i="18"/>
  <c r="M19" i="18"/>
  <c r="M18" i="18"/>
  <c r="K21" i="18"/>
  <c r="E19" i="18"/>
  <c r="W13" i="18"/>
  <c r="D18" i="18"/>
  <c r="R20" i="18"/>
  <c r="O22" i="18"/>
  <c r="T11" i="18"/>
  <c r="J14" i="18"/>
  <c r="J11" i="18"/>
  <c r="M16" i="26"/>
  <c r="U13" i="26"/>
  <c r="T13" i="26"/>
  <c r="S13" i="26"/>
  <c r="R13" i="26"/>
  <c r="Q13" i="26"/>
  <c r="P13" i="26"/>
  <c r="P16" i="26" s="1"/>
  <c r="O13" i="26"/>
  <c r="N13" i="26"/>
  <c r="M13" i="26"/>
  <c r="L13" i="26"/>
  <c r="K13" i="26"/>
  <c r="J13" i="26"/>
  <c r="I13" i="26"/>
  <c r="H13" i="26"/>
  <c r="H16" i="26" s="1"/>
  <c r="G13" i="26"/>
  <c r="F13" i="26"/>
  <c r="E13" i="26"/>
  <c r="D13" i="26"/>
  <c r="C13" i="26"/>
  <c r="U9" i="26"/>
  <c r="U16" i="26" s="1"/>
  <c r="T9" i="26"/>
  <c r="T16" i="26" s="1"/>
  <c r="S9" i="26"/>
  <c r="S16" i="26" s="1"/>
  <c r="R9" i="26"/>
  <c r="R16" i="26" s="1"/>
  <c r="Q9" i="26"/>
  <c r="Q16" i="26" s="1"/>
  <c r="P9" i="26"/>
  <c r="O9" i="26"/>
  <c r="O16" i="26" s="1"/>
  <c r="N9" i="26"/>
  <c r="N16" i="26" s="1"/>
  <c r="M9" i="26"/>
  <c r="L9" i="26"/>
  <c r="L16" i="26" s="1"/>
  <c r="K9" i="26"/>
  <c r="K16" i="26" s="1"/>
  <c r="J9" i="26"/>
  <c r="J16" i="26" s="1"/>
  <c r="I9" i="26"/>
  <c r="I16" i="26" s="1"/>
  <c r="H9" i="26"/>
  <c r="G9" i="26"/>
  <c r="G16" i="26" s="1"/>
  <c r="F9" i="26"/>
  <c r="F16" i="26" s="1"/>
  <c r="E9" i="26"/>
  <c r="E16" i="26" s="1"/>
  <c r="D9" i="26"/>
  <c r="D16" i="26" s="1"/>
  <c r="C9" i="26"/>
  <c r="C16" i="26" s="1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G16" i="25"/>
  <c r="E16" i="25"/>
  <c r="F16" i="25"/>
  <c r="D16" i="25"/>
  <c r="C16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C13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G9" i="25"/>
  <c r="H9" i="25"/>
  <c r="D9" i="25"/>
  <c r="E9" i="25"/>
  <c r="F9" i="25"/>
  <c r="C9" i="25"/>
  <c r="U25" i="6"/>
  <c r="T25" i="6"/>
  <c r="S25" i="6"/>
  <c r="R25" i="6"/>
  <c r="M25" i="6"/>
  <c r="L25" i="6"/>
  <c r="K25" i="6"/>
  <c r="J25" i="6"/>
  <c r="I25" i="6"/>
  <c r="H25" i="6"/>
  <c r="G25" i="6"/>
  <c r="F25" i="6"/>
  <c r="E25" i="6"/>
  <c r="D25" i="6"/>
  <c r="C25" i="6"/>
  <c r="V21" i="6"/>
  <c r="V25" i="6" s="1"/>
  <c r="U21" i="6"/>
  <c r="T21" i="6"/>
  <c r="S21" i="6"/>
  <c r="R21" i="6"/>
  <c r="Q21" i="6"/>
  <c r="Q25" i="6" s="1"/>
  <c r="P21" i="6"/>
  <c r="P25" i="6" s="1"/>
  <c r="O21" i="6"/>
  <c r="O25" i="6" s="1"/>
  <c r="N21" i="6"/>
  <c r="N25" i="6" s="1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C40" i="8"/>
  <c r="Q35" i="8"/>
  <c r="R35" i="8"/>
  <c r="S35" i="8"/>
  <c r="T35" i="8"/>
  <c r="U35" i="8"/>
  <c r="V35" i="8"/>
  <c r="Q36" i="8"/>
  <c r="R36" i="8"/>
  <c r="S36" i="8"/>
  <c r="T36" i="8"/>
  <c r="U36" i="8"/>
  <c r="V36" i="8"/>
  <c r="Q38" i="8"/>
  <c r="R38" i="8"/>
  <c r="S38" i="8"/>
  <c r="T38" i="8"/>
  <c r="U38" i="8"/>
  <c r="V38" i="8"/>
  <c r="L50" i="21" l="1"/>
  <c r="L50" i="5"/>
  <c r="I54" i="21"/>
  <c r="I54" i="5"/>
  <c r="D52" i="21"/>
  <c r="D52" i="5"/>
  <c r="X47" i="21"/>
  <c r="X47" i="5"/>
  <c r="K51" i="21"/>
  <c r="K51" i="5"/>
  <c r="K44" i="21"/>
  <c r="K44" i="5"/>
  <c r="S42" i="21"/>
  <c r="R42" i="21" s="1"/>
  <c r="S42" i="5"/>
  <c r="C45" i="21"/>
  <c r="C45" i="5"/>
  <c r="L42" i="21"/>
  <c r="L42" i="5"/>
  <c r="L53" i="21"/>
  <c r="L53" i="5"/>
  <c r="V51" i="21"/>
  <c r="V51" i="5"/>
  <c r="Q54" i="21"/>
  <c r="Q54" i="5"/>
  <c r="F50" i="21"/>
  <c r="F50" i="5"/>
  <c r="F42" i="21"/>
  <c r="F42" i="5"/>
  <c r="I51" i="21"/>
  <c r="I51" i="5"/>
  <c r="U50" i="21"/>
  <c r="U50" i="5"/>
  <c r="M47" i="21"/>
  <c r="N47" i="21" s="1"/>
  <c r="M47" i="5"/>
  <c r="N47" i="5" s="1"/>
  <c r="E53" i="21"/>
  <c r="E53" i="5"/>
  <c r="D43" i="21"/>
  <c r="D43" i="5"/>
  <c r="W52" i="21"/>
  <c r="W52" i="5"/>
  <c r="W53" i="21"/>
  <c r="W53" i="5"/>
  <c r="H52" i="21"/>
  <c r="H52" i="5"/>
  <c r="X50" i="21"/>
  <c r="X50" i="5"/>
  <c r="X52" i="21"/>
  <c r="X52" i="5"/>
  <c r="P53" i="21"/>
  <c r="O53" i="21" s="1"/>
  <c r="P53" i="5"/>
  <c r="O53" i="5" s="1"/>
  <c r="T43" i="21"/>
  <c r="T43" i="5"/>
  <c r="G47" i="21"/>
  <c r="G47" i="5"/>
  <c r="G42" i="21"/>
  <c r="G42" i="5"/>
  <c r="J50" i="21"/>
  <c r="J50" i="5"/>
  <c r="S45" i="21"/>
  <c r="R45" i="21" s="1"/>
  <c r="S45" i="5"/>
  <c r="R45" i="5" s="1"/>
  <c r="W42" i="21"/>
  <c r="W42" i="5"/>
  <c r="V46" i="21"/>
  <c r="V46" i="5"/>
  <c r="P43" i="21"/>
  <c r="O43" i="21" s="1"/>
  <c r="P43" i="5"/>
  <c r="O43" i="5" s="1"/>
  <c r="S50" i="21"/>
  <c r="R50" i="21" s="1"/>
  <c r="S50" i="5"/>
  <c r="R50" i="5" s="1"/>
  <c r="C47" i="21"/>
  <c r="C47" i="5"/>
  <c r="L47" i="21"/>
  <c r="L47" i="5"/>
  <c r="V53" i="21"/>
  <c r="V53" i="5"/>
  <c r="V45" i="21"/>
  <c r="V45" i="5"/>
  <c r="Q53" i="21"/>
  <c r="Q53" i="5"/>
  <c r="F45" i="21"/>
  <c r="F45" i="5"/>
  <c r="F51" i="21"/>
  <c r="F51" i="5"/>
  <c r="I50" i="21"/>
  <c r="I50" i="5"/>
  <c r="U43" i="21"/>
  <c r="U43" i="5"/>
  <c r="U46" i="21"/>
  <c r="U46" i="5"/>
  <c r="M45" i="21"/>
  <c r="N45" i="21" s="1"/>
  <c r="M45" i="5"/>
  <c r="N45" i="5" s="1"/>
  <c r="E47" i="21"/>
  <c r="E47" i="5"/>
  <c r="E52" i="21"/>
  <c r="E52" i="5"/>
  <c r="D42" i="21"/>
  <c r="D42" i="5"/>
  <c r="W51" i="21"/>
  <c r="W51" i="5"/>
  <c r="H51" i="21"/>
  <c r="H51" i="5"/>
  <c r="X46" i="21"/>
  <c r="X46" i="5"/>
  <c r="P50" i="21"/>
  <c r="O50" i="21" s="1"/>
  <c r="P50" i="5"/>
  <c r="O50" i="5" s="1"/>
  <c r="P52" i="21"/>
  <c r="O52" i="21" s="1"/>
  <c r="P52" i="5"/>
  <c r="O52" i="5" s="1"/>
  <c r="T42" i="21"/>
  <c r="T42" i="5"/>
  <c r="G46" i="21"/>
  <c r="G46" i="5"/>
  <c r="G50" i="21"/>
  <c r="G50" i="5"/>
  <c r="J47" i="21"/>
  <c r="J47" i="5"/>
  <c r="K42" i="21"/>
  <c r="K42" i="5"/>
  <c r="F46" i="21"/>
  <c r="F46" i="5"/>
  <c r="M46" i="21"/>
  <c r="N46" i="21" s="1"/>
  <c r="M46" i="5"/>
  <c r="N46" i="5" s="1"/>
  <c r="T52" i="21"/>
  <c r="T52" i="5"/>
  <c r="S46" i="21"/>
  <c r="R46" i="21" s="1"/>
  <c r="S46" i="5"/>
  <c r="R46" i="5" s="1"/>
  <c r="K52" i="21"/>
  <c r="K52" i="5"/>
  <c r="S44" i="21"/>
  <c r="R44" i="21" s="1"/>
  <c r="S44" i="5"/>
  <c r="R44" i="5" s="1"/>
  <c r="S47" i="21"/>
  <c r="R47" i="21" s="1"/>
  <c r="S47" i="5"/>
  <c r="R47" i="5" s="1"/>
  <c r="C50" i="21"/>
  <c r="C50" i="5"/>
  <c r="L46" i="21"/>
  <c r="L46" i="5"/>
  <c r="V43" i="21"/>
  <c r="V43" i="5"/>
  <c r="V54" i="21"/>
  <c r="V54" i="5"/>
  <c r="Q43" i="21"/>
  <c r="Q43" i="5"/>
  <c r="F47" i="21"/>
  <c r="F47" i="5"/>
  <c r="I45" i="21"/>
  <c r="I45" i="5"/>
  <c r="I47" i="21"/>
  <c r="I47" i="5"/>
  <c r="U54" i="21"/>
  <c r="U54" i="5"/>
  <c r="U45" i="21"/>
  <c r="U45" i="5"/>
  <c r="M54" i="21"/>
  <c r="N54" i="21" s="1"/>
  <c r="M54" i="5"/>
  <c r="N54" i="5" s="1"/>
  <c r="E46" i="21"/>
  <c r="E46" i="5"/>
  <c r="E42" i="21"/>
  <c r="E42" i="5"/>
  <c r="D44" i="21"/>
  <c r="D44" i="5"/>
  <c r="W47" i="21"/>
  <c r="W47" i="5"/>
  <c r="H46" i="21"/>
  <c r="H46" i="5"/>
  <c r="H45" i="21"/>
  <c r="H45" i="5"/>
  <c r="X45" i="21"/>
  <c r="X45" i="5"/>
  <c r="P46" i="21"/>
  <c r="O46" i="21" s="1"/>
  <c r="P46" i="5"/>
  <c r="O46" i="5" s="1"/>
  <c r="P42" i="21"/>
  <c r="O42" i="21" s="1"/>
  <c r="P42" i="5"/>
  <c r="T51" i="21"/>
  <c r="T51" i="5"/>
  <c r="G54" i="21"/>
  <c r="G54" i="5"/>
  <c r="J54" i="21"/>
  <c r="J54" i="5"/>
  <c r="J53" i="21"/>
  <c r="J53" i="5"/>
  <c r="Q44" i="21"/>
  <c r="Q44" i="5"/>
  <c r="E51" i="21"/>
  <c r="E51" i="5"/>
  <c r="G45" i="21"/>
  <c r="G45" i="5"/>
  <c r="K50" i="21"/>
  <c r="K50" i="5"/>
  <c r="K47" i="21"/>
  <c r="K47" i="5"/>
  <c r="S54" i="21"/>
  <c r="R54" i="21" s="1"/>
  <c r="S54" i="5"/>
  <c r="R54" i="5" s="1"/>
  <c r="C52" i="21"/>
  <c r="C52" i="5"/>
  <c r="C44" i="21"/>
  <c r="C44" i="5"/>
  <c r="L45" i="21"/>
  <c r="L45" i="5"/>
  <c r="V52" i="21"/>
  <c r="V52" i="5"/>
  <c r="V44" i="21"/>
  <c r="V44" i="5"/>
  <c r="Q52" i="21"/>
  <c r="Q52" i="5"/>
  <c r="F54" i="21"/>
  <c r="F54" i="5"/>
  <c r="I43" i="21"/>
  <c r="I43" i="5"/>
  <c r="I44" i="21"/>
  <c r="I44" i="5"/>
  <c r="U44" i="21"/>
  <c r="U44" i="5"/>
  <c r="M44" i="21"/>
  <c r="N44" i="21" s="1"/>
  <c r="M44" i="5"/>
  <c r="N44" i="5" s="1"/>
  <c r="E45" i="21"/>
  <c r="E45" i="5"/>
  <c r="D46" i="21"/>
  <c r="D46" i="5"/>
  <c r="D51" i="21"/>
  <c r="D51" i="5"/>
  <c r="W50" i="21"/>
  <c r="W50" i="5"/>
  <c r="H44" i="21"/>
  <c r="H44" i="5"/>
  <c r="H50" i="21"/>
  <c r="H50" i="5"/>
  <c r="X54" i="21"/>
  <c r="X54" i="5"/>
  <c r="P45" i="21"/>
  <c r="O45" i="21" s="1"/>
  <c r="P45" i="5"/>
  <c r="O45" i="5" s="1"/>
  <c r="P51" i="21"/>
  <c r="O51" i="21" s="1"/>
  <c r="P51" i="5"/>
  <c r="O51" i="5" s="1"/>
  <c r="T50" i="21"/>
  <c r="T50" i="5"/>
  <c r="G44" i="21"/>
  <c r="G44" i="5"/>
  <c r="J44" i="21"/>
  <c r="J44" i="5"/>
  <c r="J46" i="21"/>
  <c r="J46" i="5"/>
  <c r="L43" i="21"/>
  <c r="L43" i="5"/>
  <c r="U47" i="21"/>
  <c r="U47" i="5"/>
  <c r="H42" i="21"/>
  <c r="H42" i="5"/>
  <c r="G51" i="21"/>
  <c r="G51" i="5"/>
  <c r="K46" i="21"/>
  <c r="K46" i="5"/>
  <c r="S53" i="21"/>
  <c r="R53" i="21" s="1"/>
  <c r="S53" i="5"/>
  <c r="R53" i="5" s="1"/>
  <c r="C43" i="21"/>
  <c r="C43" i="5"/>
  <c r="C51" i="21"/>
  <c r="C51" i="5"/>
  <c r="L54" i="21"/>
  <c r="L54" i="5"/>
  <c r="V50" i="21"/>
  <c r="V50" i="5"/>
  <c r="Q51" i="21"/>
  <c r="Q51" i="5"/>
  <c r="Q42" i="21"/>
  <c r="Q42" i="5"/>
  <c r="F44" i="21"/>
  <c r="F44" i="5"/>
  <c r="I53" i="21"/>
  <c r="I53" i="5"/>
  <c r="I46" i="21"/>
  <c r="I46" i="5"/>
  <c r="U52" i="21"/>
  <c r="U52" i="5"/>
  <c r="M50" i="21"/>
  <c r="N50" i="21" s="1"/>
  <c r="M50" i="5"/>
  <c r="N50" i="5" s="1"/>
  <c r="M43" i="21"/>
  <c r="N43" i="21" s="1"/>
  <c r="M43" i="5"/>
  <c r="N43" i="5" s="1"/>
  <c r="E54" i="21"/>
  <c r="E54" i="5"/>
  <c r="D54" i="21"/>
  <c r="D54" i="5"/>
  <c r="D50" i="21"/>
  <c r="D50" i="5"/>
  <c r="W46" i="21"/>
  <c r="W46" i="5"/>
  <c r="H53" i="21"/>
  <c r="H53" i="5"/>
  <c r="H47" i="21"/>
  <c r="H47" i="5"/>
  <c r="X44" i="21"/>
  <c r="X44" i="5"/>
  <c r="P54" i="21"/>
  <c r="O54" i="21" s="1"/>
  <c r="P54" i="5"/>
  <c r="O54" i="5" s="1"/>
  <c r="T45" i="21"/>
  <c r="T45" i="5"/>
  <c r="T47" i="21"/>
  <c r="T47" i="5"/>
  <c r="G53" i="21"/>
  <c r="G53" i="5"/>
  <c r="J42" i="21"/>
  <c r="J42" i="5"/>
  <c r="J45" i="21"/>
  <c r="J45" i="5"/>
  <c r="S51" i="21"/>
  <c r="R51" i="21" s="1"/>
  <c r="S51" i="5"/>
  <c r="R51" i="5" s="1"/>
  <c r="U53" i="21"/>
  <c r="U53" i="5"/>
  <c r="W43" i="21"/>
  <c r="W43" i="5"/>
  <c r="J43" i="21"/>
  <c r="J43" i="5"/>
  <c r="K53" i="21"/>
  <c r="K53" i="5"/>
  <c r="K45" i="21"/>
  <c r="K45" i="5"/>
  <c r="S43" i="21"/>
  <c r="R43" i="21" s="1"/>
  <c r="S43" i="5"/>
  <c r="R43" i="5" s="1"/>
  <c r="C53" i="21"/>
  <c r="C53" i="5"/>
  <c r="C42" i="21"/>
  <c r="C42" i="5"/>
  <c r="L44" i="21"/>
  <c r="L44" i="5"/>
  <c r="V42" i="21"/>
  <c r="V42" i="5"/>
  <c r="Q47" i="21"/>
  <c r="Q47" i="5"/>
  <c r="Q46" i="21"/>
  <c r="Q46" i="5"/>
  <c r="F53" i="21"/>
  <c r="F53" i="5"/>
  <c r="I52" i="21"/>
  <c r="I52" i="5"/>
  <c r="U42" i="21"/>
  <c r="U42" i="5"/>
  <c r="M53" i="21"/>
  <c r="N53" i="21" s="1"/>
  <c r="M53" i="5"/>
  <c r="N53" i="5" s="1"/>
  <c r="M52" i="21"/>
  <c r="N52" i="21" s="1"/>
  <c r="M52" i="5"/>
  <c r="N52" i="5" s="1"/>
  <c r="E44" i="21"/>
  <c r="E44" i="5"/>
  <c r="D45" i="21"/>
  <c r="D45" i="5"/>
  <c r="D47" i="21"/>
  <c r="D47" i="5"/>
  <c r="W45" i="21"/>
  <c r="W45" i="5"/>
  <c r="H43" i="21"/>
  <c r="H43" i="5"/>
  <c r="X43" i="21"/>
  <c r="X43" i="5"/>
  <c r="P44" i="21"/>
  <c r="O44" i="21" s="1"/>
  <c r="P44" i="5"/>
  <c r="O44" i="5" s="1"/>
  <c r="T44" i="21"/>
  <c r="T44" i="5"/>
  <c r="T54" i="21"/>
  <c r="T54" i="5"/>
  <c r="G43" i="21"/>
  <c r="G43" i="5"/>
  <c r="J52" i="21"/>
  <c r="J52" i="5"/>
  <c r="C46" i="21"/>
  <c r="C46" i="5"/>
  <c r="F52" i="21"/>
  <c r="F52" i="5"/>
  <c r="E43" i="21"/>
  <c r="E43" i="5"/>
  <c r="X42" i="21"/>
  <c r="X42" i="5"/>
  <c r="K43" i="21"/>
  <c r="K43" i="5"/>
  <c r="K54" i="21"/>
  <c r="K54" i="5"/>
  <c r="S52" i="21"/>
  <c r="R52" i="21" s="1"/>
  <c r="S52" i="5"/>
  <c r="R52" i="5" s="1"/>
  <c r="C54" i="21"/>
  <c r="C54" i="5"/>
  <c r="L52" i="21"/>
  <c r="L52" i="5"/>
  <c r="L51" i="21"/>
  <c r="L51" i="5"/>
  <c r="V47" i="21"/>
  <c r="V47" i="5"/>
  <c r="Q45" i="21"/>
  <c r="Q45" i="5"/>
  <c r="Q50" i="21"/>
  <c r="Q50" i="5"/>
  <c r="F43" i="21"/>
  <c r="F43" i="5"/>
  <c r="I42" i="21"/>
  <c r="I42" i="5"/>
  <c r="U51" i="21"/>
  <c r="U51" i="5"/>
  <c r="M51" i="21"/>
  <c r="N51" i="21" s="1"/>
  <c r="M51" i="5"/>
  <c r="N51" i="5" s="1"/>
  <c r="M42" i="21"/>
  <c r="M42" i="5"/>
  <c r="E50" i="21"/>
  <c r="E50" i="5"/>
  <c r="D53" i="21"/>
  <c r="D53" i="5"/>
  <c r="W54" i="21"/>
  <c r="W54" i="5"/>
  <c r="W44" i="21"/>
  <c r="W44" i="5"/>
  <c r="H54" i="21"/>
  <c r="H54" i="5"/>
  <c r="X51" i="21"/>
  <c r="X51" i="5"/>
  <c r="X53" i="21"/>
  <c r="X53" i="5"/>
  <c r="P47" i="21"/>
  <c r="O47" i="21" s="1"/>
  <c r="P47" i="5"/>
  <c r="O47" i="5" s="1"/>
  <c r="T53" i="21"/>
  <c r="T53" i="5"/>
  <c r="T46" i="21"/>
  <c r="T46" i="5"/>
  <c r="G52" i="21"/>
  <c r="G52" i="5"/>
  <c r="J51" i="21"/>
  <c r="J51" i="5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 s="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C10" i="11"/>
  <c r="T11" i="5" l="1"/>
  <c r="C11" i="5"/>
  <c r="D10" i="5"/>
  <c r="F11" i="5"/>
  <c r="G10" i="5"/>
  <c r="N42" i="5"/>
  <c r="M10" i="5" s="1"/>
  <c r="L11" i="5"/>
  <c r="J10" i="5"/>
  <c r="I11" i="5"/>
  <c r="C11" i="21"/>
  <c r="C10" i="21"/>
  <c r="C12" i="21" s="1"/>
  <c r="C14" i="21" s="1"/>
  <c r="F11" i="21"/>
  <c r="F10" i="21"/>
  <c r="T10" i="5"/>
  <c r="S11" i="5"/>
  <c r="R42" i="5"/>
  <c r="O11" i="5" s="1"/>
  <c r="P10" i="5"/>
  <c r="T10" i="21"/>
  <c r="T11" i="21"/>
  <c r="N11" i="21"/>
  <c r="N10" i="21"/>
  <c r="S10" i="21"/>
  <c r="S11" i="21"/>
  <c r="O11" i="21"/>
  <c r="O10" i="21"/>
  <c r="C10" i="5"/>
  <c r="C12" i="5" s="1"/>
  <c r="O10" i="5"/>
  <c r="O12" i="5" s="1"/>
  <c r="N11" i="5"/>
  <c r="H11" i="5"/>
  <c r="I10" i="5"/>
  <c r="R10" i="5"/>
  <c r="Q11" i="5"/>
  <c r="G11" i="5"/>
  <c r="H10" i="5"/>
  <c r="H12" i="5" s="1"/>
  <c r="D11" i="5"/>
  <c r="E10" i="5"/>
  <c r="K10" i="5"/>
  <c r="J11" i="5"/>
  <c r="J12" i="5" s="1"/>
  <c r="Q10" i="5"/>
  <c r="P11" i="5"/>
  <c r="E11" i="5"/>
  <c r="F10" i="5"/>
  <c r="F12" i="5" s="1"/>
  <c r="H10" i="21"/>
  <c r="H12" i="21" s="1"/>
  <c r="H14" i="21" s="1"/>
  <c r="H11" i="21"/>
  <c r="Q10" i="21"/>
  <c r="Q11" i="21"/>
  <c r="G11" i="21"/>
  <c r="G10" i="21"/>
  <c r="D11" i="21"/>
  <c r="D10" i="21"/>
  <c r="J10" i="21"/>
  <c r="J12" i="21" s="1"/>
  <c r="J14" i="21" s="1"/>
  <c r="J11" i="21"/>
  <c r="P11" i="21"/>
  <c r="P10" i="21"/>
  <c r="E11" i="21"/>
  <c r="E10" i="21"/>
  <c r="S10" i="5"/>
  <c r="R11" i="5"/>
  <c r="O42" i="5"/>
  <c r="M11" i="5" s="1"/>
  <c r="N10" i="5"/>
  <c r="N12" i="5" s="1"/>
  <c r="K11" i="5"/>
  <c r="L10" i="5"/>
  <c r="L12" i="5" s="1"/>
  <c r="N42" i="21"/>
  <c r="L11" i="21"/>
  <c r="L10" i="21"/>
  <c r="L12" i="21" s="1"/>
  <c r="L14" i="21" s="1"/>
  <c r="R10" i="21"/>
  <c r="R11" i="21"/>
  <c r="I11" i="21"/>
  <c r="I10" i="21"/>
  <c r="M11" i="21"/>
  <c r="M10" i="21"/>
  <c r="K10" i="21"/>
  <c r="K11" i="21"/>
  <c r="T9" i="4"/>
  <c r="C8" i="4"/>
  <c r="S9" i="4"/>
  <c r="T8" i="4"/>
  <c r="T10" i="4" s="1"/>
  <c r="K8" i="4"/>
  <c r="J9" i="4"/>
  <c r="R8" i="4"/>
  <c r="Q9" i="4"/>
  <c r="J8" i="4"/>
  <c r="J10" i="4" s="1"/>
  <c r="J8" i="3" s="1"/>
  <c r="I9" i="4"/>
  <c r="P9" i="4"/>
  <c r="Q8" i="4"/>
  <c r="H9" i="4"/>
  <c r="I8" i="4"/>
  <c r="O9" i="4"/>
  <c r="P8" i="4"/>
  <c r="P10" i="4" s="1"/>
  <c r="G9" i="4"/>
  <c r="H8" i="4"/>
  <c r="H10" i="4" s="1"/>
  <c r="N9" i="4"/>
  <c r="O8" i="4"/>
  <c r="F9" i="4"/>
  <c r="G8" i="4"/>
  <c r="M9" i="4"/>
  <c r="N8" i="4"/>
  <c r="N10" i="4" s="1"/>
  <c r="N8" i="3" s="1"/>
  <c r="E9" i="4"/>
  <c r="F8" i="4"/>
  <c r="F10" i="4" s="1"/>
  <c r="F8" i="3" s="1"/>
  <c r="L9" i="4"/>
  <c r="M8" i="4"/>
  <c r="K9" i="4"/>
  <c r="L8" i="4"/>
  <c r="L10" i="4" s="1"/>
  <c r="C9" i="4"/>
  <c r="C10" i="4" s="1"/>
  <c r="D8" i="4"/>
  <c r="S8" i="4"/>
  <c r="S10" i="4" s="1"/>
  <c r="R9" i="4"/>
  <c r="D9" i="4"/>
  <c r="E8" i="4"/>
  <c r="E10" i="4" s="1"/>
  <c r="J12" i="4"/>
  <c r="I12" i="5" l="1"/>
  <c r="T12" i="5"/>
  <c r="T14" i="5" s="1"/>
  <c r="I12" i="21"/>
  <c r="I14" i="21" s="1"/>
  <c r="E12" i="5"/>
  <c r="M12" i="21"/>
  <c r="M14" i="21" s="1"/>
  <c r="S12" i="21"/>
  <c r="S14" i="21" s="1"/>
  <c r="Q12" i="21"/>
  <c r="Q14" i="21" s="1"/>
  <c r="S12" i="5"/>
  <c r="S9" i="3" s="1"/>
  <c r="K12" i="21"/>
  <c r="K14" i="21" s="1"/>
  <c r="E12" i="21"/>
  <c r="E14" i="21" s="1"/>
  <c r="G12" i="21"/>
  <c r="G14" i="21" s="1"/>
  <c r="O12" i="21"/>
  <c r="O14" i="21" s="1"/>
  <c r="P12" i="5"/>
  <c r="L9" i="3"/>
  <c r="L14" i="5"/>
  <c r="P12" i="21"/>
  <c r="P14" i="21" s="1"/>
  <c r="Q12" i="5"/>
  <c r="R12" i="5"/>
  <c r="J9" i="3"/>
  <c r="J11" i="3" s="1"/>
  <c r="J13" i="3" s="1"/>
  <c r="J14" i="5"/>
  <c r="I9" i="3"/>
  <c r="I14" i="5"/>
  <c r="M12" i="5"/>
  <c r="N14" i="5"/>
  <c r="N9" i="3"/>
  <c r="N11" i="3" s="1"/>
  <c r="N13" i="3" s="1"/>
  <c r="K12" i="5"/>
  <c r="N12" i="21"/>
  <c r="N14" i="21" s="1"/>
  <c r="F12" i="21"/>
  <c r="F14" i="21" s="1"/>
  <c r="G12" i="5"/>
  <c r="E14" i="5"/>
  <c r="E9" i="3"/>
  <c r="R12" i="21"/>
  <c r="R14" i="21" s="1"/>
  <c r="D12" i="21"/>
  <c r="D14" i="21" s="1"/>
  <c r="T9" i="3"/>
  <c r="O14" i="5"/>
  <c r="O9" i="3"/>
  <c r="D12" i="5"/>
  <c r="S14" i="5"/>
  <c r="F9" i="3"/>
  <c r="F11" i="3" s="1"/>
  <c r="F13" i="3" s="1"/>
  <c r="F14" i="5"/>
  <c r="H9" i="3"/>
  <c r="H14" i="5"/>
  <c r="C14" i="5"/>
  <c r="C9" i="3"/>
  <c r="T12" i="21"/>
  <c r="T14" i="21" s="1"/>
  <c r="N12" i="4"/>
  <c r="F12" i="4"/>
  <c r="M10" i="4"/>
  <c r="O10" i="4"/>
  <c r="O8" i="3" s="1"/>
  <c r="Q10" i="4"/>
  <c r="C12" i="4"/>
  <c r="C8" i="3"/>
  <c r="C11" i="3" s="1"/>
  <c r="C13" i="3" s="1"/>
  <c r="S12" i="4"/>
  <c r="S8" i="3"/>
  <c r="P12" i="4"/>
  <c r="P8" i="3"/>
  <c r="R10" i="4"/>
  <c r="L12" i="4"/>
  <c r="L8" i="3"/>
  <c r="G10" i="4"/>
  <c r="I10" i="4"/>
  <c r="K10" i="4"/>
  <c r="M12" i="4"/>
  <c r="M8" i="3"/>
  <c r="Q12" i="4"/>
  <c r="Q8" i="3"/>
  <c r="T12" i="4"/>
  <c r="T8" i="3"/>
  <c r="D10" i="4"/>
  <c r="D12" i="4" s="1"/>
  <c r="H12" i="4"/>
  <c r="H8" i="3"/>
  <c r="E12" i="4"/>
  <c r="E8" i="3"/>
  <c r="C16" i="21" l="1"/>
  <c r="C9" i="2" s="1"/>
  <c r="D10" i="2" s="1"/>
  <c r="T11" i="3"/>
  <c r="T13" i="3" s="1"/>
  <c r="L11" i="3"/>
  <c r="L13" i="3" s="1"/>
  <c r="E11" i="3"/>
  <c r="E13" i="3" s="1"/>
  <c r="O11" i="3"/>
  <c r="O13" i="3" s="1"/>
  <c r="M14" i="5"/>
  <c r="M9" i="3"/>
  <c r="M11" i="3" s="1"/>
  <c r="M13" i="3" s="1"/>
  <c r="P11" i="3"/>
  <c r="P13" i="3" s="1"/>
  <c r="G9" i="3"/>
  <c r="G14" i="5"/>
  <c r="H11" i="3"/>
  <c r="H13" i="3" s="1"/>
  <c r="P9" i="3"/>
  <c r="P14" i="5"/>
  <c r="S11" i="3"/>
  <c r="S13" i="3" s="1"/>
  <c r="K9" i="3"/>
  <c r="K14" i="5"/>
  <c r="D9" i="3"/>
  <c r="D14" i="5"/>
  <c r="R9" i="3"/>
  <c r="R14" i="5"/>
  <c r="Q9" i="3"/>
  <c r="Q11" i="3" s="1"/>
  <c r="Q13" i="3" s="1"/>
  <c r="Q14" i="5"/>
  <c r="O12" i="4"/>
  <c r="R8" i="3"/>
  <c r="R12" i="4"/>
  <c r="K12" i="4"/>
  <c r="K8" i="3"/>
  <c r="I12" i="4"/>
  <c r="I8" i="3"/>
  <c r="I11" i="3" s="1"/>
  <c r="I13" i="3" s="1"/>
  <c r="G8" i="3"/>
  <c r="G12" i="4"/>
  <c r="D8" i="3"/>
  <c r="D11" i="3" s="1"/>
  <c r="D13" i="3" s="1"/>
  <c r="G11" i="3" l="1"/>
  <c r="G13" i="3" s="1"/>
  <c r="C16" i="5"/>
  <c r="R11" i="3"/>
  <c r="R13" i="3" s="1"/>
  <c r="K11" i="3"/>
  <c r="K13" i="3" s="1"/>
  <c r="C14" i="4"/>
  <c r="C15" i="3"/>
  <c r="C13" i="2" s="1"/>
  <c r="D15" i="2" s="1"/>
  <c r="D17" i="2" s="1"/>
</calcChain>
</file>

<file path=xl/comments1.xml><?xml version="1.0" encoding="utf-8"?>
<comments xmlns="http://schemas.openxmlformats.org/spreadsheetml/2006/main">
  <authors>
    <author>Autor</author>
  </authors>
  <commentList>
    <comment ref="B252" authorId="0" shapeId="0">
      <text>
        <r>
          <rPr>
            <sz val="9"/>
            <color indexed="81"/>
            <rFont val="Tahoma"/>
            <family val="2"/>
          </rPr>
          <t>Northland se cambió de nombre en el 2014</t>
        </r>
      </text>
    </comment>
  </commentList>
</comments>
</file>

<file path=xl/sharedStrings.xml><?xml version="1.0" encoding="utf-8"?>
<sst xmlns="http://schemas.openxmlformats.org/spreadsheetml/2006/main" count="1266" uniqueCount="293">
  <si>
    <t>Contenido</t>
  </si>
  <si>
    <t>2. Productividad Total de Factores de la Empresa</t>
  </si>
  <si>
    <t>2.1. Índice de Cantidades de productos</t>
  </si>
  <si>
    <t>2.1.1. Ingresos</t>
  </si>
  <si>
    <t>2.1.2. Cantidades</t>
  </si>
  <si>
    <t>2.2. Índice de Cantidades de insumos</t>
  </si>
  <si>
    <t>2.2.3. Capital</t>
  </si>
  <si>
    <t>2.2.3.1. Tasas de depreciación</t>
  </si>
  <si>
    <t>2.1.3. Precio Implícito</t>
  </si>
  <si>
    <t>2.2.3.2. Inversión, Depreciación Acumulada y Ajustes Contables</t>
  </si>
  <si>
    <t>2.2.3.4. Activos iniciales</t>
  </si>
  <si>
    <t>2.2.3.3. Stock de Capital a fin de año sin activos iniciales</t>
  </si>
  <si>
    <t>2.2.3.5. Stock de Capital total anual</t>
  </si>
  <si>
    <t>2.2.3.6. Stock de Capital total anual deflactado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</si>
  <si>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</si>
  <si>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</si>
  <si>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</si>
  <si>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</si>
  <si>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</si>
  <si>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2.2.3.7. Cantidad de capital</t>
  </si>
  <si>
    <t>6.4. Tasa Efectiva de Impuestos</t>
  </si>
  <si>
    <t>6.3. Índice de Precios de Maquinaria y Equipo (IPME)</t>
  </si>
  <si>
    <t>6.2. Índice de Precios al Consumidor (IPC)</t>
  </si>
  <si>
    <t>2.2.3.8. Costo Promedio Ponderado de Capital (WACC)</t>
  </si>
  <si>
    <t>1. Factor de Productividad (Factor X)</t>
  </si>
  <si>
    <t>Diferencia en el Crecimiento en Precios Insumos con la Economía</t>
  </si>
  <si>
    <t>Crecimiento en Precios Insumos Economía We</t>
  </si>
  <si>
    <t>Crecimiento en Precios Insumos Empresa W</t>
  </si>
  <si>
    <t>Diferencia</t>
  </si>
  <si>
    <t>Diferencia en el Crecimiento en la PTF con la Economía</t>
  </si>
  <si>
    <t>Crecimiento en la PTF de la Empresa T</t>
  </si>
  <si>
    <t>Crecimiento en la PTF de la Economía Te</t>
  </si>
  <si>
    <t>Factor X</t>
  </si>
  <si>
    <t>Índice</t>
  </si>
  <si>
    <t>2.2.1. Mano de Obra</t>
  </si>
  <si>
    <t>2.2.3.9. Precio implícito de capital</t>
  </si>
  <si>
    <t>Servicios a la Nave</t>
  </si>
  <si>
    <t>Amarre y Desamarre</t>
  </si>
  <si>
    <t>Uso de Amarradero</t>
  </si>
  <si>
    <t>Servicios a la Carga</t>
  </si>
  <si>
    <t>Uso de muelle</t>
  </si>
  <si>
    <t>Fraccionada</t>
  </si>
  <si>
    <t>Rodante</t>
  </si>
  <si>
    <t>Granel líquido</t>
  </si>
  <si>
    <t>Granel sólido</t>
  </si>
  <si>
    <t>Granos</t>
  </si>
  <si>
    <t>Concentrados</t>
  </si>
  <si>
    <t>Contenedores</t>
  </si>
  <si>
    <t>Almacenaje</t>
  </si>
  <si>
    <t>Carga General</t>
  </si>
  <si>
    <t>Tracción</t>
  </si>
  <si>
    <t>Resto de Cargas</t>
  </si>
  <si>
    <t>Manipuleo</t>
  </si>
  <si>
    <t>Otros Servicios</t>
  </si>
  <si>
    <t>Servicios Varios</t>
  </si>
  <si>
    <t>Índice de Laspeyres</t>
  </si>
  <si>
    <t>Índice de Paasche</t>
  </si>
  <si>
    <t>Índice de Fisher</t>
  </si>
  <si>
    <t>Promedio</t>
  </si>
  <si>
    <t>Crecimiento Anual</t>
  </si>
  <si>
    <t>Categorías Laborales</t>
  </si>
  <si>
    <t>2013(P1)</t>
  </si>
  <si>
    <t>Personal Estable</t>
  </si>
  <si>
    <t>Funcionarios</t>
  </si>
  <si>
    <t>Empleados</t>
  </si>
  <si>
    <t>Personal Eventual</t>
  </si>
  <si>
    <t>Total horas mano de obra</t>
  </si>
  <si>
    <t>Gasto en materiales</t>
  </si>
  <si>
    <t>2010(P2)</t>
  </si>
  <si>
    <t>Transporte y Almacenamiento</t>
  </si>
  <si>
    <t>Alquileres</t>
  </si>
  <si>
    <t>Otros Servicios prestados por terceros</t>
  </si>
  <si>
    <t>Seguros</t>
  </si>
  <si>
    <t>Combustible</t>
  </si>
  <si>
    <t>Materiales</t>
  </si>
  <si>
    <t>Total de gastos</t>
  </si>
  <si>
    <t>Gastos por responsabilidad social</t>
  </si>
  <si>
    <t>Total de gasto en materiales</t>
  </si>
  <si>
    <t>2.2.2. Productos intermedios (Materiales)</t>
  </si>
  <si>
    <t>Honorarios, Comisiones y Corretajes</t>
  </si>
  <si>
    <t>Mantenimiento y Reparación</t>
  </si>
  <si>
    <t>Servicios Públicos</t>
  </si>
  <si>
    <t>Publicidad, Publicaciones y Relaciones Públicas</t>
  </si>
  <si>
    <t>Otras cargas Diversas de Gestión</t>
  </si>
  <si>
    <t>IPC ajustado por Tipo de Cambio</t>
  </si>
  <si>
    <t>Cantidad de materiales y productos intermedios</t>
  </si>
  <si>
    <t>IPM (Base 2013)</t>
  </si>
  <si>
    <t>IPM (Base 2000)</t>
  </si>
  <si>
    <t>Tipo de Cambio (Soles por USD)</t>
  </si>
  <si>
    <t>Tipo de Cambio (Base 2000)</t>
  </si>
  <si>
    <t>IPM ajustado por Tipo de Cambio</t>
  </si>
  <si>
    <t>IPC (Base 2013)</t>
  </si>
  <si>
    <t>IPC (Base 2000)</t>
  </si>
  <si>
    <t>IPME (Base 2013)</t>
  </si>
  <si>
    <t>IPME (Base 2000)</t>
  </si>
  <si>
    <t>Revalorización</t>
  </si>
  <si>
    <t>IPME (Base 2000) - Inicio del periodo</t>
  </si>
  <si>
    <t>IPME (Base 2000) - Final del periodo</t>
  </si>
  <si>
    <t>IPME ajustado TC (Base 2000) - Inicio del periodo</t>
  </si>
  <si>
    <t>IPME ajustado TC (Base 2000) - Final del periodo</t>
  </si>
  <si>
    <t>Tasa impositiva efectiva</t>
  </si>
  <si>
    <t>%</t>
  </si>
  <si>
    <t>Años de Vida Útil</t>
  </si>
  <si>
    <t>Inmuebles Maquinaria y Equipo</t>
  </si>
  <si>
    <t>Edificios y Otras Construcciones (Excepto Silos)</t>
  </si>
  <si>
    <t>Maquinarias y Equipos</t>
  </si>
  <si>
    <t>Unidades de Transporte</t>
  </si>
  <si>
    <t>Muebles Enseres y Equipos de Oficina</t>
  </si>
  <si>
    <t>Equipos Diversos</t>
  </si>
  <si>
    <t>Activo Intangible</t>
  </si>
  <si>
    <t>Costo de Concesión</t>
  </si>
  <si>
    <t>Estudios Pre-Concesión</t>
  </si>
  <si>
    <t>Proyecto Bajos Bocana</t>
  </si>
  <si>
    <t>Infraestructura Concesión</t>
  </si>
  <si>
    <t>Software</t>
  </si>
  <si>
    <t>Edificios y Otras Construcciones (Silos)</t>
  </si>
  <si>
    <t>Equipos de Cómputo</t>
  </si>
  <si>
    <t>2011(P3)</t>
  </si>
  <si>
    <t>Edificios y Otras Construcciones</t>
  </si>
  <si>
    <t>Activos Fijos</t>
  </si>
  <si>
    <t>Activos intangibles</t>
  </si>
  <si>
    <t>2.2.3.3. Stock de Capital a fin de año sin activos iniciales (En USD)</t>
  </si>
  <si>
    <t>a) Activos iniciales de Capital (USD)</t>
  </si>
  <si>
    <t>b) Detalle de depreciaciónde Edificios y Silos (USD)</t>
  </si>
  <si>
    <t>2.2.3.5. Stock de Capital total anual (En USD)</t>
  </si>
  <si>
    <t>2.2.3.6. Stock de Capital total anual deflactado (En USD corrientes)</t>
  </si>
  <si>
    <t>Return on 10-year T. Bond</t>
  </si>
  <si>
    <t>Año</t>
  </si>
  <si>
    <t>S&amp;P 500</t>
  </si>
  <si>
    <t>Fuente: http://people.stern.nyu.edu/adamodar/New_Home_Page/datacurrent.html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</si>
  <si>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</si>
  <si>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</si>
  <si>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</si>
  <si>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</si>
  <si>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</si>
  <si>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</si>
  <si>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</si>
  <si>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</si>
  <si>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</si>
  <si>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</si>
  <si>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</si>
  <si>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</si>
  <si>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</si>
  <si>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</si>
  <si>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d) Riesgo país (Porcentaje)</t>
  </si>
  <si>
    <t>Betas apalancados</t>
  </si>
  <si>
    <t>LYTTELTON</t>
  </si>
  <si>
    <t>MARSDEN</t>
  </si>
  <si>
    <t>SOUTHPORTS</t>
  </si>
  <si>
    <t>TAURANGA</t>
  </si>
  <si>
    <t>AUCKLAND</t>
  </si>
  <si>
    <t>FORTH PORTS</t>
  </si>
  <si>
    <t>BEIBU</t>
  </si>
  <si>
    <t>BINTULU</t>
  </si>
  <si>
    <t>GUJARAT</t>
  </si>
  <si>
    <t>LUKA</t>
  </si>
  <si>
    <t>PIRAEUS</t>
  </si>
  <si>
    <t>SAAM</t>
  </si>
  <si>
    <t>SANTOS</t>
  </si>
  <si>
    <t>Tasa de Impuesto</t>
  </si>
  <si>
    <t>D/E</t>
  </si>
  <si>
    <t>Beta no apalancado</t>
  </si>
  <si>
    <t>Beta promedio no apalancado</t>
  </si>
  <si>
    <t>e) Betas</t>
  </si>
  <si>
    <t>Deuda Largo plazo corriente</t>
  </si>
  <si>
    <t>Deuda Largo plazo no corriente</t>
  </si>
  <si>
    <t>Patrimonio</t>
  </si>
  <si>
    <t>Deuda Financiera</t>
  </si>
  <si>
    <t>Deuda Financiera/Patrimonio</t>
  </si>
  <si>
    <t>Deuda Financiera/(Deuda Financiera + Patrimonio)</t>
  </si>
  <si>
    <t>Patrimonio/(Deuda Financiera + Patrimonio)</t>
  </si>
  <si>
    <t>Montos a pagar</t>
  </si>
  <si>
    <t xml:space="preserve">Banco de Crédito </t>
  </si>
  <si>
    <t>Marzo y Junio 2013</t>
  </si>
  <si>
    <t>BBVA Banco Continental S.A.</t>
  </si>
  <si>
    <t>Julio 2013</t>
  </si>
  <si>
    <t>Mayo 2012</t>
  </si>
  <si>
    <t>Febrero 2019</t>
  </si>
  <si>
    <t>Noviembre 2020</t>
  </si>
  <si>
    <t>Scotiabank Perú S.A.A.</t>
  </si>
  <si>
    <t>Junio 2012</t>
  </si>
  <si>
    <t>Julio y Diciembre 2013 y Mayo 2014</t>
  </si>
  <si>
    <t>Banco Internacional del Perú S.A.A.</t>
  </si>
  <si>
    <t>Agosto 2018</t>
  </si>
  <si>
    <t>Diciembre 2013, Abril y Junio 2014 y Enero 2017</t>
  </si>
  <si>
    <t>Octubre 2020</t>
  </si>
  <si>
    <t>Banco Santander Central Hispano</t>
  </si>
  <si>
    <t>Mayo 2002</t>
  </si>
  <si>
    <t>Junio 2003</t>
  </si>
  <si>
    <t>IBM del Perú S.A.</t>
  </si>
  <si>
    <t>Diciembre 2002</t>
  </si>
  <si>
    <t>Banco Santander Benelux</t>
  </si>
  <si>
    <t>Abril 2008</t>
  </si>
  <si>
    <t>Private Export Funding Corp</t>
  </si>
  <si>
    <t>Enero 2007</t>
  </si>
  <si>
    <t>Junio 2004</t>
  </si>
  <si>
    <t>Junio 2002</t>
  </si>
  <si>
    <t>Agosto 2008</t>
  </si>
  <si>
    <t>Citibank N.A.</t>
  </si>
  <si>
    <t>Setiembre 2011</t>
  </si>
  <si>
    <t>Agosto y Diciembre 2013, Octubre 2014 y Noviembre 2016</t>
  </si>
  <si>
    <t>Diciembre 2013 y Diciembre 2017</t>
  </si>
  <si>
    <t>Setiembre 2017</t>
  </si>
  <si>
    <t>Banco de Crédito del Perú S.A.</t>
  </si>
  <si>
    <t>Diciembre 2013 y Setiembre 2015</t>
  </si>
  <si>
    <t>Octubre 2018</t>
  </si>
  <si>
    <t>Agosto 2015</t>
  </si>
  <si>
    <t>Mayo 2015</t>
  </si>
  <si>
    <t>Club Deal</t>
  </si>
  <si>
    <t>Junio 2027</t>
  </si>
  <si>
    <t>Noviembre 2022</t>
  </si>
  <si>
    <t>Tramarsa</t>
  </si>
  <si>
    <t>Diciembre 2028</t>
  </si>
  <si>
    <t xml:space="preserve">Total </t>
  </si>
  <si>
    <t>-</t>
  </si>
  <si>
    <t>Noviembre 2018</t>
  </si>
  <si>
    <t xml:space="preserve">Costo de la deuda </t>
  </si>
  <si>
    <t>Arrendamiento Financiero</t>
  </si>
  <si>
    <t>Préstamos y Pagarés</t>
  </si>
  <si>
    <t>Vcto.</t>
  </si>
  <si>
    <t>Entidad bancaria</t>
  </si>
  <si>
    <t>Rf</t>
  </si>
  <si>
    <t>Rm</t>
  </si>
  <si>
    <t>Rm-rf</t>
  </si>
  <si>
    <t>Beta TISUR</t>
  </si>
  <si>
    <t>Beta desapalancado</t>
  </si>
  <si>
    <t>Tasa impositiva en el Perú</t>
  </si>
  <si>
    <t>Participación de los trabajadores</t>
  </si>
  <si>
    <t xml:space="preserve">Deuda Financiera </t>
  </si>
  <si>
    <t>R país</t>
  </si>
  <si>
    <t>Re</t>
  </si>
  <si>
    <t>Costo deuda</t>
  </si>
  <si>
    <t>Costo deuda ddi</t>
  </si>
  <si>
    <t>D/(D+E)</t>
  </si>
  <si>
    <t>E/(D+E)</t>
  </si>
  <si>
    <t>WACC</t>
  </si>
  <si>
    <t>a) Cálculo del WACC</t>
  </si>
  <si>
    <t>b) Rentabilidad esperada de activos sin riesgo (Porcentaje)</t>
  </si>
  <si>
    <t>c) Riesgo de mercado (Porcentaje)</t>
  </si>
  <si>
    <t>f) Betas</t>
  </si>
  <si>
    <t>g) Costo de deuda</t>
  </si>
  <si>
    <t>Variación PTF economía</t>
  </si>
  <si>
    <t>Fuente: The Conference Board.</t>
  </si>
  <si>
    <t>Ingreso promedio por hora (en Soles corrientes)</t>
  </si>
  <si>
    <t xml:space="preserve">Variación de precios del insumo trabajo 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</si>
  <si>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</si>
  <si>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</si>
  <si>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</si>
  <si>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</si>
  <si>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</si>
  <si>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</si>
  <si>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</si>
  <si>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</si>
  <si>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</si>
  <si>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</si>
  <si>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</si>
  <si>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a) Índice de Cantidades de Insumos</t>
  </si>
  <si>
    <t>b) Precio de Insumos</t>
  </si>
  <si>
    <t>b.2) Productos intermedios (materiales)</t>
  </si>
  <si>
    <t>b.3) Capital</t>
  </si>
  <si>
    <t>Cantidad de productos intermedios</t>
  </si>
  <si>
    <t>c) Cantidad de Insumos</t>
  </si>
  <si>
    <t>Índices de Cantidades de Productos</t>
  </si>
  <si>
    <t>Crecimiento anual</t>
  </si>
  <si>
    <t>Índices de cantidades de Insumos</t>
  </si>
  <si>
    <t>a) Índice de Precios de Insumos</t>
  </si>
  <si>
    <t>Ingresos Netos (En USD)</t>
  </si>
  <si>
    <t>Unidad de cobro</t>
  </si>
  <si>
    <t>Operación</t>
  </si>
  <si>
    <t>Metro eslora-hora</t>
  </si>
  <si>
    <t>Tonelada</t>
  </si>
  <si>
    <t>Contenedor</t>
  </si>
  <si>
    <t>2.1.3. Precio Implícito (En USD)</t>
  </si>
  <si>
    <t>Tonelada/día</t>
  </si>
  <si>
    <t>b.1) Mano de Obra (USD/hora-hombre)</t>
  </si>
  <si>
    <t>c.1) Mano de Obra (hora-hombre)</t>
  </si>
  <si>
    <t>c.2) Productos intermedios (En USD)</t>
  </si>
  <si>
    <t>c.3) Capital (En USD)</t>
  </si>
  <si>
    <r>
      <t xml:space="preserve">a) Cantidad horas-hombre </t>
    </r>
    <r>
      <rPr>
        <i/>
        <sz val="10"/>
        <color theme="1"/>
        <rFont val="Arial"/>
        <family val="2"/>
      </rPr>
      <t>(horas-hombre)</t>
    </r>
  </si>
  <si>
    <r>
      <t xml:space="preserve">b) Precio implícito del trabajo </t>
    </r>
    <r>
      <rPr>
        <i/>
        <sz val="10"/>
        <color theme="1"/>
        <rFont val="Arial"/>
        <family val="2"/>
      </rPr>
      <t>(En USD)</t>
    </r>
  </si>
  <si>
    <r>
      <t xml:space="preserve">b) Gasto en mano de obra </t>
    </r>
    <r>
      <rPr>
        <i/>
        <sz val="10"/>
        <color theme="1"/>
        <rFont val="Arial"/>
        <family val="2"/>
      </rPr>
      <t>(En USD)</t>
    </r>
  </si>
  <si>
    <r>
      <t xml:space="preserve">a) Gasto en materiales y productos intermedios </t>
    </r>
    <r>
      <rPr>
        <i/>
        <sz val="10"/>
        <color theme="1"/>
        <rFont val="Arial"/>
        <family val="2"/>
      </rPr>
      <t>(En USD)</t>
    </r>
  </si>
  <si>
    <t>b) Precio de materiales y productos intermedios</t>
  </si>
  <si>
    <t>c) Cantidad de materiales y productos intermedios (En USD)</t>
  </si>
  <si>
    <t>Categorías Contables</t>
  </si>
  <si>
    <t>a) Inversiones Adicionales de Capital (En USD)</t>
  </si>
  <si>
    <t>b) Depreciación Acumulada de Capital (En USD)</t>
  </si>
  <si>
    <t>c) Ajustes contables a inversiones de Capital (En USD)</t>
  </si>
  <si>
    <t>2.2.3.7. Cantidad de capital (En USD)</t>
  </si>
  <si>
    <t>b.1) Mano de Obra (En USD)</t>
  </si>
  <si>
    <t>c.1) Mano de Obra (horas-hombre)</t>
  </si>
  <si>
    <t>Fuente: Instituo Nacional de Estadística e Informática del Perú y Banco Central de Reserva del Perú.</t>
  </si>
  <si>
    <t>Fuente: Superintendencia Nacional de Aduanas y Administración Tributaria - SUNAT.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</si>
</sst>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%"/>
    <numFmt numFmtId="167" formatCode="0.0"/>
    <numFmt numFmtId="168" formatCode="#,##0,"/>
    <numFmt numFmtId="169" formatCode="_-* #,##0.00_-;\-* #,##0.00_-;_-* &quot;-&quot;??_-;_-@_-"/>
    <numFmt numFmtId="170" formatCode="_-* #,##0_-;\-* #,##0_-;_-* &quot;-&quot;??_-;_-@_-"/>
    <numFmt numFmtId="171" formatCode="_ * #,##0.000_ ;_ * \-#,##0.000_ ;_ * &quot;-&quot;??_ ;_ @_ "/>
    <numFmt numFmtId="172" formatCode="0.00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b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0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Fill="1" applyBorder="1"/>
    <xf numFmtId="1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6" fillId="2" borderId="1" xfId="0" applyFont="1" applyFill="1" applyBorder="1"/>
    <xf numFmtId="10" fontId="4" fillId="2" borderId="1" xfId="0" applyNumberFormat="1" applyFont="1" applyFill="1" applyBorder="1"/>
    <xf numFmtId="0" fontId="4" fillId="2" borderId="1" xfId="0" applyFont="1" applyFill="1" applyBorder="1"/>
    <xf numFmtId="0" fontId="3" fillId="0" borderId="2" xfId="0" applyFont="1" applyFill="1" applyBorder="1"/>
    <xf numFmtId="10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/>
    </xf>
    <xf numFmtId="0" fontId="3" fillId="0" borderId="3" xfId="0" applyFont="1" applyFill="1" applyBorder="1"/>
    <xf numFmtId="10" fontId="3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/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8" fillId="0" borderId="0" xfId="1" applyFont="1"/>
    <xf numFmtId="0" fontId="9" fillId="0" borderId="0" xfId="1" applyFont="1" applyFill="1" applyBorder="1" applyAlignment="1">
      <alignment horizontal="center"/>
    </xf>
    <xf numFmtId="0" fontId="8" fillId="0" borderId="0" xfId="1" applyFont="1" applyAlignment="1">
      <alignment horizontal="left" indent="3"/>
    </xf>
    <xf numFmtId="0" fontId="8" fillId="0" borderId="0" xfId="1" applyFont="1" applyAlignment="1">
      <alignment horizontal="left" indent="6"/>
    </xf>
    <xf numFmtId="0" fontId="8" fillId="0" borderId="0" xfId="1" applyFont="1" applyAlignment="1">
      <alignment horizontal="left" indent="9"/>
    </xf>
    <xf numFmtId="0" fontId="11" fillId="0" borderId="0" xfId="0" applyFont="1" applyFill="1" applyBorder="1"/>
    <xf numFmtId="0" fontId="11" fillId="0" borderId="0" xfId="0" applyFont="1"/>
    <xf numFmtId="0" fontId="4" fillId="0" borderId="3" xfId="4" applyFont="1" applyFill="1" applyBorder="1" applyAlignment="1">
      <alignment vertical="center"/>
    </xf>
    <xf numFmtId="0" fontId="4" fillId="0" borderId="2" xfId="4" applyFont="1" applyFill="1" applyBorder="1" applyAlignment="1">
      <alignment horizontal="left" vertical="center"/>
    </xf>
    <xf numFmtId="164" fontId="3" fillId="0" borderId="2" xfId="2" applyNumberFormat="1" applyFont="1" applyFill="1" applyBorder="1" applyAlignment="1">
      <alignment horizontal="right" vertical="center"/>
    </xf>
    <xf numFmtId="164" fontId="3" fillId="0" borderId="2" xfId="2" applyNumberFormat="1" applyFont="1" applyFill="1" applyBorder="1"/>
    <xf numFmtId="0" fontId="4" fillId="0" borderId="3" xfId="4" applyFont="1" applyFill="1" applyBorder="1" applyAlignment="1">
      <alignment horizontal="left" vertical="center"/>
    </xf>
    <xf numFmtId="164" fontId="3" fillId="0" borderId="3" xfId="2" applyNumberFormat="1" applyFont="1" applyFill="1" applyBorder="1" applyAlignment="1">
      <alignment horizontal="right" vertical="center"/>
    </xf>
    <xf numFmtId="164" fontId="3" fillId="0" borderId="3" xfId="2" applyNumberFormat="1" applyFont="1" applyFill="1" applyBorder="1"/>
    <xf numFmtId="0" fontId="4" fillId="0" borderId="0" xfId="4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4" fillId="0" borderId="3" xfId="2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/>
    <xf numFmtId="0" fontId="3" fillId="0" borderId="0" xfId="4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left" vertical="center" indent="2"/>
    </xf>
    <xf numFmtId="0" fontId="3" fillId="0" borderId="3" xfId="4" applyFont="1" applyFill="1" applyBorder="1" applyAlignment="1">
      <alignment horizontal="left" vertical="center" indent="1"/>
    </xf>
    <xf numFmtId="0" fontId="4" fillId="0" borderId="1" xfId="4" applyFont="1" applyFill="1" applyBorder="1" applyAlignment="1">
      <alignment horizontal="left" vertical="center"/>
    </xf>
    <xf numFmtId="164" fontId="3" fillId="0" borderId="1" xfId="2" applyNumberFormat="1" applyFont="1" applyFill="1" applyBorder="1" applyAlignment="1">
      <alignment horizontal="right" vertical="center"/>
    </xf>
    <xf numFmtId="164" fontId="3" fillId="0" borderId="1" xfId="2" applyNumberFormat="1" applyFont="1" applyFill="1" applyBorder="1"/>
    <xf numFmtId="0" fontId="12" fillId="0" borderId="0" xfId="0" applyFont="1"/>
    <xf numFmtId="0" fontId="2" fillId="2" borderId="1" xfId="0" applyFont="1" applyFill="1" applyBorder="1"/>
    <xf numFmtId="0" fontId="4" fillId="2" borderId="1" xfId="4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4" applyFont="1" applyFill="1" applyBorder="1" applyAlignment="1">
      <alignment horizontal="center" vertical="center"/>
    </xf>
    <xf numFmtId="43" fontId="3" fillId="0" borderId="2" xfId="2" applyFont="1" applyFill="1" applyBorder="1" applyAlignment="1">
      <alignment horizontal="right" vertical="center"/>
    </xf>
    <xf numFmtId="43" fontId="3" fillId="0" borderId="2" xfId="2" applyFont="1" applyFill="1" applyBorder="1"/>
    <xf numFmtId="43" fontId="3" fillId="0" borderId="3" xfId="2" applyFont="1" applyFill="1" applyBorder="1" applyAlignment="1">
      <alignment horizontal="right" vertical="center"/>
    </xf>
    <xf numFmtId="43" fontId="3" fillId="0" borderId="3" xfId="2" applyFont="1" applyFill="1" applyBorder="1"/>
    <xf numFmtId="43" fontId="4" fillId="0" borderId="0" xfId="2" applyFont="1" applyFill="1" applyBorder="1" applyAlignment="1">
      <alignment horizontal="right" vertical="center"/>
    </xf>
    <xf numFmtId="43" fontId="4" fillId="0" borderId="3" xfId="2" applyFont="1" applyFill="1" applyBorder="1" applyAlignment="1">
      <alignment horizontal="right" vertical="center"/>
    </xf>
    <xf numFmtId="43" fontId="3" fillId="0" borderId="0" xfId="2" applyFont="1" applyFill="1" applyBorder="1" applyAlignment="1">
      <alignment horizontal="right" vertical="center"/>
    </xf>
    <xf numFmtId="43" fontId="3" fillId="0" borderId="0" xfId="2" applyFont="1" applyFill="1"/>
    <xf numFmtId="43" fontId="3" fillId="0" borderId="1" xfId="2" applyFont="1" applyFill="1" applyBorder="1" applyAlignment="1">
      <alignment horizontal="right" vertical="center"/>
    </xf>
    <xf numFmtId="43" fontId="3" fillId="0" borderId="1" xfId="2" applyFont="1" applyFill="1" applyBorder="1"/>
    <xf numFmtId="0" fontId="1" fillId="0" borderId="1" xfId="0" applyFont="1" applyBorder="1"/>
    <xf numFmtId="43" fontId="2" fillId="0" borderId="0" xfId="2" applyNumberFormat="1" applyFont="1"/>
    <xf numFmtId="0" fontId="1" fillId="0" borderId="3" xfId="0" applyFont="1" applyBorder="1"/>
    <xf numFmtId="10" fontId="2" fillId="0" borderId="3" xfId="3" applyNumberFormat="1" applyFont="1" applyBorder="1"/>
    <xf numFmtId="0" fontId="2" fillId="0" borderId="1" xfId="0" applyFont="1" applyBorder="1"/>
    <xf numFmtId="0" fontId="1" fillId="2" borderId="1" xfId="0" applyFont="1" applyFill="1" applyBorder="1"/>
    <xf numFmtId="164" fontId="2" fillId="0" borderId="0" xfId="2" applyNumberFormat="1" applyFont="1"/>
    <xf numFmtId="164" fontId="2" fillId="0" borderId="3" xfId="2" applyNumberFormat="1" applyFont="1" applyBorder="1"/>
    <xf numFmtId="164" fontId="2" fillId="0" borderId="1" xfId="0" applyNumberFormat="1" applyFont="1" applyBorder="1"/>
    <xf numFmtId="43" fontId="2" fillId="0" borderId="1" xfId="2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3" fillId="0" borderId="0" xfId="0" applyFont="1" applyAlignment="1">
      <alignment horizontal="left" indent="2"/>
    </xf>
    <xf numFmtId="0" fontId="2" fillId="0" borderId="3" xfId="0" applyFont="1" applyBorder="1"/>
    <xf numFmtId="0" fontId="2" fillId="0" borderId="0" xfId="2" applyNumberFormat="1" applyFont="1"/>
    <xf numFmtId="43" fontId="2" fillId="0" borderId="0" xfId="2" applyFont="1"/>
    <xf numFmtId="165" fontId="2" fillId="0" borderId="0" xfId="2" applyNumberFormat="1" applyFont="1"/>
    <xf numFmtId="43" fontId="2" fillId="0" borderId="3" xfId="2" applyFont="1" applyBorder="1"/>
    <xf numFmtId="0" fontId="2" fillId="0" borderId="0" xfId="0" applyFont="1" applyFill="1" applyBorder="1"/>
    <xf numFmtId="164" fontId="2" fillId="0" borderId="0" xfId="2" applyNumberFormat="1" applyFont="1" applyFill="1" applyBorder="1"/>
    <xf numFmtId="0" fontId="2" fillId="0" borderId="0" xfId="0" applyFont="1" applyFill="1"/>
    <xf numFmtId="164" fontId="2" fillId="0" borderId="0" xfId="2" applyNumberFormat="1" applyFont="1" applyFill="1"/>
    <xf numFmtId="164" fontId="2" fillId="0" borderId="0" xfId="0" applyNumberFormat="1" applyFont="1"/>
    <xf numFmtId="164" fontId="1" fillId="0" borderId="1" xfId="2" applyNumberFormat="1" applyFont="1" applyFill="1" applyBorder="1"/>
    <xf numFmtId="164" fontId="1" fillId="0" borderId="1" xfId="2" applyNumberFormat="1" applyFont="1" applyBorder="1"/>
    <xf numFmtId="164" fontId="1" fillId="0" borderId="1" xfId="0" applyNumberFormat="1" applyFont="1" applyBorder="1"/>
    <xf numFmtId="0" fontId="2" fillId="0" borderId="2" xfId="0" applyFont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2" xfId="2" applyFont="1" applyBorder="1"/>
    <xf numFmtId="43" fontId="2" fillId="0" borderId="1" xfId="0" applyNumberFormat="1" applyFont="1" applyBorder="1"/>
    <xf numFmtId="0" fontId="2" fillId="0" borderId="0" xfId="0" applyFont="1" applyBorder="1"/>
    <xf numFmtId="43" fontId="2" fillId="0" borderId="0" xfId="0" applyNumberFormat="1" applyFont="1" applyBorder="1"/>
    <xf numFmtId="43" fontId="2" fillId="0" borderId="2" xfId="0" applyNumberFormat="1" applyFont="1" applyBorder="1"/>
    <xf numFmtId="10" fontId="2" fillId="0" borderId="0" xfId="3" applyNumberFormat="1" applyFont="1"/>
    <xf numFmtId="10" fontId="2" fillId="0" borderId="1" xfId="3" applyNumberFormat="1" applyFont="1" applyBorder="1"/>
    <xf numFmtId="0" fontId="4" fillId="0" borderId="3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3" fillId="0" borderId="0" xfId="4" applyFont="1" applyFill="1" applyBorder="1"/>
    <xf numFmtId="0" fontId="4" fillId="0" borderId="3" xfId="4" applyFont="1" applyFill="1" applyBorder="1"/>
    <xf numFmtId="0" fontId="3" fillId="0" borderId="0" xfId="4" applyFont="1" applyFill="1" applyBorder="1" applyAlignment="1">
      <alignment horizontal="left" vertical="center"/>
    </xf>
    <xf numFmtId="166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Fill="1" applyBorder="1" applyAlignment="1">
      <alignment horizontal="center"/>
    </xf>
    <xf numFmtId="166" fontId="4" fillId="0" borderId="0" xfId="4" applyNumberFormat="1" applyFont="1" applyFill="1" applyBorder="1"/>
    <xf numFmtId="167" fontId="4" fillId="0" borderId="0" xfId="4" applyNumberFormat="1" applyFont="1" applyFill="1" applyBorder="1"/>
    <xf numFmtId="166" fontId="4" fillId="0" borderId="3" xfId="6" applyNumberFormat="1" applyFont="1" applyFill="1" applyBorder="1" applyAlignment="1">
      <alignment vertical="center"/>
    </xf>
    <xf numFmtId="167" fontId="4" fillId="0" borderId="3" xfId="4" applyNumberFormat="1" applyFont="1" applyFill="1" applyBorder="1" applyAlignment="1">
      <alignment vertical="center"/>
    </xf>
    <xf numFmtId="166" fontId="3" fillId="0" borderId="3" xfId="4" applyNumberFormat="1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right"/>
    </xf>
    <xf numFmtId="0" fontId="3" fillId="0" borderId="3" xfId="4" applyFont="1" applyFill="1" applyBorder="1" applyAlignment="1">
      <alignment horizontal="left" vertical="center"/>
    </xf>
    <xf numFmtId="164" fontId="3" fillId="0" borderId="3" xfId="2" applyNumberFormat="1" applyFont="1" applyFill="1" applyBorder="1" applyAlignment="1">
      <alignment horizontal="right"/>
    </xf>
    <xf numFmtId="0" fontId="14" fillId="0" borderId="0" xfId="4" applyFont="1" applyFill="1" applyBorder="1" applyAlignment="1">
      <alignment vertical="center"/>
    </xf>
    <xf numFmtId="164" fontId="14" fillId="0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/>
    <xf numFmtId="164" fontId="4" fillId="0" borderId="3" xfId="2" applyNumberFormat="1" applyFont="1" applyFill="1" applyBorder="1" applyAlignment="1">
      <alignment horizontal="center"/>
    </xf>
    <xf numFmtId="164" fontId="3" fillId="0" borderId="2" xfId="2" applyNumberFormat="1" applyFont="1" applyFill="1" applyBorder="1" applyAlignment="1">
      <alignment horizontal="right"/>
    </xf>
    <xf numFmtId="0" fontId="3" fillId="0" borderId="2" xfId="4" applyFont="1" applyFill="1" applyBorder="1" applyAlignment="1">
      <alignment horizontal="left" vertical="center"/>
    </xf>
    <xf numFmtId="0" fontId="2" fillId="0" borderId="0" xfId="0" quotePrefix="1" applyFo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2" fillId="3" borderId="0" xfId="3" applyNumberFormat="1" applyFont="1" applyFill="1"/>
    <xf numFmtId="0" fontId="1" fillId="0" borderId="0" xfId="0" applyFont="1" applyBorder="1"/>
    <xf numFmtId="10" fontId="1" fillId="0" borderId="1" xfId="3" applyNumberFormat="1" applyFont="1" applyBorder="1"/>
    <xf numFmtId="0" fontId="4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 applyBorder="1" applyAlignment="1">
      <alignment horizontal="center" vertical="center"/>
    </xf>
    <xf numFmtId="10" fontId="2" fillId="0" borderId="0" xfId="3" applyNumberFormat="1" applyFont="1" applyBorder="1"/>
    <xf numFmtId="0" fontId="3" fillId="0" borderId="0" xfId="0" applyFont="1" applyBorder="1"/>
    <xf numFmtId="43" fontId="3" fillId="0" borderId="0" xfId="2" applyFont="1" applyBorder="1" applyAlignment="1">
      <alignment horizontal="center" vertical="center"/>
    </xf>
    <xf numFmtId="0" fontId="4" fillId="0" borderId="1" xfId="0" applyFont="1" applyFill="1" applyBorder="1"/>
    <xf numFmtId="10" fontId="4" fillId="0" borderId="1" xfId="3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9" fontId="2" fillId="0" borderId="0" xfId="3" applyFont="1" applyBorder="1" applyAlignment="1">
      <alignment horizontal="center" vertical="center"/>
    </xf>
    <xf numFmtId="166" fontId="2" fillId="0" borderId="0" xfId="0" applyNumberFormat="1" applyFont="1" applyBorder="1"/>
    <xf numFmtId="2" fontId="2" fillId="0" borderId="0" xfId="0" applyNumberFormat="1" applyFont="1" applyBorder="1"/>
    <xf numFmtId="2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9" fontId="2" fillId="0" borderId="2" xfId="3" applyFont="1" applyBorder="1" applyAlignment="1">
      <alignment horizontal="center" vertical="center"/>
    </xf>
    <xf numFmtId="9" fontId="2" fillId="0" borderId="3" xfId="3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9" fontId="2" fillId="0" borderId="2" xfId="3" applyFont="1" applyFill="1" applyBorder="1" applyAlignment="1">
      <alignment horizontal="center" vertical="center"/>
    </xf>
    <xf numFmtId="9" fontId="2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6" fontId="4" fillId="0" borderId="0" xfId="3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6" fontId="4" fillId="0" borderId="3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left"/>
    </xf>
    <xf numFmtId="10" fontId="2" fillId="0" borderId="0" xfId="3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2" fillId="0" borderId="0" xfId="3" applyNumberFormat="1" applyFont="1" applyFill="1" applyBorder="1" applyAlignment="1">
      <alignment horizontal="center" vertical="center" wrapText="1"/>
    </xf>
    <xf numFmtId="9" fontId="2" fillId="0" borderId="0" xfId="3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70" fontId="4" fillId="0" borderId="1" xfId="8" applyNumberFormat="1" applyFont="1" applyFill="1" applyBorder="1" applyAlignment="1">
      <alignment horizontal="left"/>
    </xf>
    <xf numFmtId="170" fontId="4" fillId="0" borderId="1" xfId="8" applyNumberFormat="1" applyFont="1" applyFill="1" applyBorder="1" applyAlignment="1">
      <alignment horizontal="center"/>
    </xf>
    <xf numFmtId="170" fontId="15" fillId="0" borderId="0" xfId="8" applyNumberFormat="1" applyFont="1" applyFill="1" applyBorder="1" applyAlignment="1">
      <alignment horizontal="left"/>
    </xf>
    <xf numFmtId="170" fontId="15" fillId="0" borderId="0" xfId="8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0" fontId="4" fillId="0" borderId="1" xfId="3" applyNumberFormat="1" applyFont="1" applyFill="1" applyBorder="1" applyAlignment="1">
      <alignment wrapText="1"/>
    </xf>
    <xf numFmtId="10" fontId="2" fillId="0" borderId="0" xfId="0" applyNumberFormat="1" applyFont="1" applyBorder="1" applyAlignment="1">
      <alignment horizontal="center" vertical="center"/>
    </xf>
    <xf numFmtId="2" fontId="2" fillId="0" borderId="0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indent="2"/>
    </xf>
    <xf numFmtId="9" fontId="2" fillId="0" borderId="0" xfId="0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166" fontId="2" fillId="0" borderId="0" xfId="3" applyNumberFormat="1" applyFont="1" applyBorder="1" applyAlignment="1">
      <alignment horizontal="center" vertical="center"/>
    </xf>
    <xf numFmtId="10" fontId="4" fillId="2" borderId="1" xfId="3" applyNumberFormat="1" applyFont="1" applyFill="1" applyBorder="1" applyAlignment="1">
      <alignment horizontal="center" vertical="center"/>
    </xf>
    <xf numFmtId="171" fontId="3" fillId="0" borderId="0" xfId="2" applyNumberFormat="1" applyFont="1" applyFill="1" applyBorder="1" applyAlignment="1">
      <alignment horizontal="right"/>
    </xf>
    <xf numFmtId="171" fontId="3" fillId="0" borderId="3" xfId="2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4" fontId="2" fillId="0" borderId="0" xfId="3" applyNumberFormat="1" applyFont="1" applyFill="1" applyBorder="1" applyAlignment="1">
      <alignment horizontal="center" vertical="center" wrapText="1"/>
    </xf>
    <xf numFmtId="4" fontId="2" fillId="0" borderId="0" xfId="3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10" fontId="2" fillId="0" borderId="0" xfId="3" applyNumberFormat="1" applyFont="1" applyFill="1" applyBorder="1" applyAlignment="1">
      <alignment horizontal="center" vertical="center" wrapText="1"/>
    </xf>
    <xf numFmtId="10" fontId="2" fillId="0" borderId="0" xfId="3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Border="1" applyAlignment="1">
      <alignment horizontal="center" vertical="center" wrapText="1"/>
    </xf>
    <xf numFmtId="172" fontId="2" fillId="0" borderId="0" xfId="3" applyNumberFormat="1" applyFont="1" applyBorder="1" applyAlignment="1">
      <alignment horizontal="center" vertical="center" wrapText="1"/>
    </xf>
    <xf numFmtId="172" fontId="2" fillId="0" borderId="0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0" xfId="3" applyNumberFormat="1" applyFont="1" applyBorder="1" applyAlignment="1">
      <alignment horizontal="center" vertical="center" wrapText="1"/>
    </xf>
    <xf numFmtId="10" fontId="1" fillId="0" borderId="0" xfId="3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0" fontId="1" fillId="0" borderId="1" xfId="3" applyNumberFormat="1" applyFont="1" applyFill="1" applyBorder="1" applyAlignment="1">
      <alignment horizontal="center" vertical="center" wrapText="1"/>
    </xf>
    <xf numFmtId="10" fontId="1" fillId="0" borderId="1" xfId="3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0" fontId="1" fillId="0" borderId="3" xfId="0" applyNumberFormat="1" applyFont="1" applyBorder="1" applyAlignment="1">
      <alignment wrapText="1"/>
    </xf>
    <xf numFmtId="0" fontId="11" fillId="0" borderId="0" xfId="0" applyFont="1" applyAlignment="1"/>
    <xf numFmtId="10" fontId="2" fillId="0" borderId="1" xfId="3" applyNumberFormat="1" applyFont="1" applyBorder="1" applyAlignment="1">
      <alignment horizontal="right"/>
    </xf>
    <xf numFmtId="10" fontId="1" fillId="0" borderId="1" xfId="0" applyNumberFormat="1" applyFont="1" applyBorder="1"/>
    <xf numFmtId="10" fontId="2" fillId="0" borderId="0" xfId="0" quotePrefix="1" applyNumberFormat="1" applyFont="1"/>
    <xf numFmtId="43" fontId="3" fillId="0" borderId="0" xfId="2" applyFont="1" applyFill="1" applyBorder="1" applyAlignment="1">
      <alignment horizontal="right"/>
    </xf>
    <xf numFmtId="171" fontId="3" fillId="0" borderId="2" xfId="2" applyNumberFormat="1" applyFont="1" applyFill="1" applyBorder="1" applyAlignment="1">
      <alignment horizontal="right"/>
    </xf>
    <xf numFmtId="10" fontId="1" fillId="0" borderId="3" xfId="3" applyNumberFormat="1" applyFont="1" applyBorder="1"/>
    <xf numFmtId="0" fontId="13" fillId="0" borderId="0" xfId="0" applyFont="1" applyAlignment="1">
      <alignment horizontal="left" indent="5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71" fontId="3" fillId="0" borderId="1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0" fontId="1" fillId="0" borderId="3" xfId="3" applyNumberFormat="1" applyFont="1" applyFill="1" applyBorder="1"/>
    <xf numFmtId="43" fontId="3" fillId="0" borderId="0" xfId="2" applyFont="1" applyFill="1" applyBorder="1"/>
    <xf numFmtId="0" fontId="3" fillId="0" borderId="0" xfId="0" applyFont="1" applyFill="1" applyAlignment="1">
      <alignment horizontal="left" indent="6"/>
    </xf>
    <xf numFmtId="0" fontId="3" fillId="0" borderId="0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" fontId="3" fillId="0" borderId="0" xfId="4" applyNumberFormat="1" applyFont="1" applyFill="1" applyBorder="1" applyAlignment="1">
      <alignment horizontal="center"/>
    </xf>
    <xf numFmtId="1" fontId="4" fillId="0" borderId="0" xfId="4" applyNumberFormat="1" applyFont="1" applyFill="1" applyBorder="1" applyAlignment="1">
      <alignment vertical="center"/>
    </xf>
    <xf numFmtId="1" fontId="3" fillId="0" borderId="3" xfId="4" applyNumberFormat="1" applyFont="1" applyFill="1" applyBorder="1" applyAlignment="1">
      <alignment horizontal="center"/>
    </xf>
    <xf numFmtId="0" fontId="5" fillId="0" borderId="0" xfId="4" applyFont="1" applyFill="1" applyBorder="1" applyAlignment="1">
      <alignment horizontal="left" vertical="center"/>
    </xf>
    <xf numFmtId="0" fontId="5" fillId="0" borderId="3" xfId="4" applyFont="1" applyFill="1" applyBorder="1" applyAlignment="1">
      <alignment horizontal="left" vertical="center"/>
    </xf>
    <xf numFmtId="0" fontId="1" fillId="0" borderId="0" xfId="0" applyFont="1"/>
    <xf numFmtId="0" fontId="17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9">
    <cellStyle name="Hipervínculo" xfId="1" builtinId="8"/>
    <cellStyle name="Millares" xfId="2" builtinId="3"/>
    <cellStyle name="Millares 2" xfId="8"/>
    <cellStyle name="Millares 3 10" xfId="7"/>
    <cellStyle name="Normal" xfId="0" builtinId="0"/>
    <cellStyle name="Normal 2" xfId="4"/>
    <cellStyle name="Porcentaje" xfId="3" builtinId="5"/>
    <cellStyle name="Porcentaje 5" xfId="6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31"/>
  <sheetViews>
    <sheetView showGridLines="0" zoomScale="90" zoomScaleNormal="90" workbookViewId="0">
      <selection activeCell="B4" sqref="B4"/>
    </sheetView>
  </sheetViews>
  <sheetFormatPr baseColWidth="10" defaultColWidth="0" defaultRowHeight="12.75" zeroHeight="1" x14ac:dyDescent="0.2"/>
  <cols>
    <col min="1" max="1" width="7.140625" style="2" customWidth="1"/>
    <col min="2" max="2" width="70.5703125" style="2" customWidth="1"/>
    <col min="3" max="3" width="9.140625" style="2" customWidth="1"/>
    <col min="4" max="4" width="9.140625" style="2" hidden="1" customWidth="1"/>
    <col min="5" max="16384" width="9.140625" style="2" hidden="1"/>
  </cols>
  <sheetData>
    <row r="1" spans="2:2" x14ac:dyDescent="0.2"/>
    <row r="2" spans="2:2" x14ac:dyDescent="0.2">
      <c r="B2" s="1" t="s">
        <v>0</v>
      </c>
    </row>
    <row r="3" spans="2:2" x14ac:dyDescent="0.2">
      <c r="B3" s="1"/>
    </row>
    <row r="4" spans="2:2" x14ac:dyDescent="0.2">
      <c r="B4" s="17" t="s">
        <v>24</v>
      </c>
    </row>
    <row r="5" spans="2:2" x14ac:dyDescent="0.2">
      <c r="B5" s="17" t="s">
        <v>1</v>
      </c>
    </row>
    <row r="6" spans="2:2" x14ac:dyDescent="0.2">
      <c r="B6" s="19" t="s">
        <v>2</v>
      </c>
    </row>
    <row r="7" spans="2:2" x14ac:dyDescent="0.2">
      <c r="B7" s="20" t="s">
        <v>3</v>
      </c>
    </row>
    <row r="8" spans="2:2" x14ac:dyDescent="0.2">
      <c r="B8" s="20" t="s">
        <v>4</v>
      </c>
    </row>
    <row r="9" spans="2:2" x14ac:dyDescent="0.2">
      <c r="B9" s="20" t="s">
        <v>8</v>
      </c>
    </row>
    <row r="10" spans="2:2" x14ac:dyDescent="0.2">
      <c r="B10" s="19" t="s">
        <v>5</v>
      </c>
    </row>
    <row r="11" spans="2:2" x14ac:dyDescent="0.2">
      <c r="B11" s="20" t="s">
        <v>34</v>
      </c>
    </row>
    <row r="12" spans="2:2" x14ac:dyDescent="0.2">
      <c r="B12" s="20" t="s">
        <v>78</v>
      </c>
    </row>
    <row r="13" spans="2:2" x14ac:dyDescent="0.2">
      <c r="B13" s="290" t="s">
        <v>6</v>
      </c>
    </row>
    <row r="14" spans="2:2" x14ac:dyDescent="0.2">
      <c r="B14" s="21" t="s">
        <v>7</v>
      </c>
    </row>
    <row r="15" spans="2:2" x14ac:dyDescent="0.2">
      <c r="B15" s="21" t="s">
        <v>9</v>
      </c>
    </row>
    <row r="16" spans="2:2" x14ac:dyDescent="0.2">
      <c r="B16" s="21" t="s">
        <v>11</v>
      </c>
    </row>
    <row r="17" spans="2:2" x14ac:dyDescent="0.2">
      <c r="B17" s="21" t="s">
        <v>10</v>
      </c>
    </row>
    <row r="18" spans="2:2" x14ac:dyDescent="0.2">
      <c r="B18" s="21" t="s">
        <v>12</v>
      </c>
    </row>
    <row r="19" spans="2:2" x14ac:dyDescent="0.2">
      <c r="B19" s="21" t="s">
        <v>13</v>
      </c>
    </row>
    <row r="20" spans="2:2" x14ac:dyDescent="0.2">
      <c r="B20" s="21" t="s">
        <v>19</v>
      </c>
    </row>
    <row r="21" spans="2:2" x14ac:dyDescent="0.2">
      <c r="B21" s="21" t="s">
        <v>23</v>
      </c>
    </row>
    <row r="22" spans="2:2" x14ac:dyDescent="0.2">
      <c r="B22" s="21" t="s">
        <v>35</v>
      </c>
    </row>
    <row r="23" spans="2:2" x14ac:dyDescent="0.2">
      <c r="B23" s="17" t="s">
        <v>14</v>
      </c>
    </row>
    <row r="24" spans="2:2" x14ac:dyDescent="0.2">
      <c r="B24" s="17" t="s">
        <v>15</v>
      </c>
    </row>
    <row r="25" spans="2:2" x14ac:dyDescent="0.2">
      <c r="B25" s="17" t="s">
        <v>16</v>
      </c>
    </row>
    <row r="26" spans="2:2" x14ac:dyDescent="0.2">
      <c r="B26" s="46" t="s">
        <v>17</v>
      </c>
    </row>
    <row r="27" spans="2:2" x14ac:dyDescent="0.2">
      <c r="B27" s="19" t="s">
        <v>18</v>
      </c>
    </row>
    <row r="28" spans="2:2" x14ac:dyDescent="0.2">
      <c r="B28" s="19" t="s">
        <v>22</v>
      </c>
    </row>
    <row r="29" spans="2:2" x14ac:dyDescent="0.2">
      <c r="B29" s="19" t="s">
        <v>21</v>
      </c>
    </row>
    <row r="30" spans="2:2" x14ac:dyDescent="0.2">
      <c r="B30" s="19" t="s">
        <v>20</v>
      </c>
    </row>
    <row r="31" spans="2:2" x14ac:dyDescent="0.2"/>
  </sheetData>
  <hyperlinks>
    <hyperlink ref="B4" location="'1. Factor X'!A1" display="1. Factor de Productividad (Factor X)"/>
    <hyperlink ref="B5" location="'2.PTFEmpresa'!A1" display="2. Productividad Total de Factores de la Empresa"/>
    <hyperlink ref="B6" location="'2.1.ÍndCantProd'!A1" display="2.1. Índice de Cantidades de productos"/>
    <hyperlink ref="B7" location="'2.1.1.IngresosServ'!A1" display="2.1.1. Ingresos"/>
    <hyperlink ref="B8" location="'2.1.2.CantidadesServ'!A1" display="2.1.2. Cantidades"/>
    <hyperlink ref="B9" location="'2.1.3.PrecioServ'!A1" display="2.1.3. Precio Implícito"/>
    <hyperlink ref="B10" location="'2.2.ÍndCantInsum'!A1" display="2.2. Índice de Cantidades de insumos"/>
    <hyperlink ref="B11" location="'2.2.1.ManoObra'!A1" display="2.2.1. Mano de Obra"/>
    <hyperlink ref="B12" location="'2.2.2.ProdIntermed'!A1" display="2.2.2. Productos intermedios (Materiales)"/>
    <hyperlink ref="B14" location="'2.2.3.1.TasasDeprec'!A1" display="2.2.3.1. Tasas de depreciación"/>
    <hyperlink ref="B15" location="'2.2.3.2.Inv-Depr-Ajus'!A1" display="2.2.3.2. Inversión, Depreciación Acumulada y Ajustes Contables"/>
    <hyperlink ref="B16" location="'2.2.3.3.StockCapSinActIni'!A1" display="2.2.3.3. Stock de Capital a fin de año sin activos iniciales"/>
    <hyperlink ref="B17" location="'2.2.3.4.ActivosIniciales'!A1" display="2.2.3.4. Activos iniciales"/>
    <hyperlink ref="B18" location="'2.2.3.5.StockCapTotal'!A1" display="2.2.3.5. Stock de Capital total anual"/>
    <hyperlink ref="B19" location="'2.2.3.6.StockCapTotalDef'!A1" display="2.2.3.6. Stock de Capital total anual deflactado"/>
    <hyperlink ref="B20" location="'2.2.3.7.CantidadCap'!A1" display="2.2.3.7. Cantidad de capital"/>
    <hyperlink ref="B21" location="'2.2.3.8.WACC'!A1" display="2.2.3.8. Costo Promedio Ponderado de Capital (WACC)"/>
    <hyperlink ref="B22" location="'2.2.3.9.PrecioCapital'!A1" display="2.2.3.9. Precio implícito de capital"/>
    <hyperlink ref="B23" location="'3.ÍndPrecioInsumEmp'!A1" display="3. Índice de precios de insumos de la empresa"/>
    <hyperlink ref="B24" location="'4.PTFEconomía'!A1" display="4. Productividad Total de Factores de la Economía"/>
    <hyperlink ref="B25" location="'5.InsumosEconomía'!A1" display="5. Variación del precio de insumos de la economía"/>
    <hyperlink ref="B27" location="'6.1.IPM'!A1" display="6.1. Índice de Precios al por Mayor (IPM)"/>
    <hyperlink ref="B28" location="'6.2.IPC'!A1" display="6.2. Índice de Precios al Consumidor (IPC)"/>
    <hyperlink ref="B29" location="'6.3.IPME'!A1" display="6.3. Índice de Precios de Maquinaria y Equipo (IPME)"/>
    <hyperlink ref="B30" location="'6.4.TasaImpuestos'!A1" display="6.4. Tasa Efectiva de Impuesto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W39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44.28515625" style="2" bestFit="1" customWidth="1"/>
    <col min="3" max="22" width="12.85546875" style="2" customWidth="1"/>
    <col min="23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78</v>
      </c>
    </row>
    <row r="5" spans="1:22" x14ac:dyDescent="0.2"/>
    <row r="6" spans="1:22" x14ac:dyDescent="0.2"/>
    <row r="7" spans="1:22" x14ac:dyDescent="0.2">
      <c r="B7" s="43" t="s">
        <v>281</v>
      </c>
    </row>
    <row r="8" spans="1:22" x14ac:dyDescent="0.2"/>
    <row r="9" spans="1:22" x14ac:dyDescent="0.2">
      <c r="B9" s="69" t="s">
        <v>67</v>
      </c>
      <c r="C9" s="69">
        <v>2000</v>
      </c>
      <c r="D9" s="69">
        <v>2001</v>
      </c>
      <c r="E9" s="69">
        <v>2002</v>
      </c>
      <c r="F9" s="69">
        <v>2003</v>
      </c>
      <c r="G9" s="69">
        <v>2004</v>
      </c>
      <c r="H9" s="69">
        <v>2005</v>
      </c>
      <c r="I9" s="69">
        <v>2006</v>
      </c>
      <c r="J9" s="69">
        <v>2007</v>
      </c>
      <c r="K9" s="69">
        <v>2008</v>
      </c>
      <c r="L9" s="69">
        <v>2009</v>
      </c>
      <c r="M9" s="69">
        <v>2010</v>
      </c>
      <c r="N9" s="69" t="s">
        <v>68</v>
      </c>
      <c r="O9" s="69">
        <v>2011</v>
      </c>
      <c r="P9" s="69">
        <v>2012</v>
      </c>
      <c r="Q9" s="69">
        <v>2013</v>
      </c>
      <c r="R9" s="69">
        <v>2014</v>
      </c>
      <c r="S9" s="69">
        <v>2015</v>
      </c>
      <c r="T9" s="69">
        <v>2016</v>
      </c>
      <c r="U9" s="69">
        <v>2017</v>
      </c>
      <c r="V9" s="69">
        <v>2018</v>
      </c>
    </row>
    <row r="10" spans="1:22" x14ac:dyDescent="0.2">
      <c r="B10" s="76" t="s">
        <v>69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31027.951405413645</v>
      </c>
      <c r="O10" s="77">
        <v>200500.76045038836</v>
      </c>
      <c r="P10" s="77">
        <v>218825.55009882536</v>
      </c>
      <c r="Q10" s="77">
        <v>295679.46790491283</v>
      </c>
      <c r="R10" s="77">
        <v>196224.97584051575</v>
      </c>
      <c r="S10" s="77">
        <v>368571.37322654814</v>
      </c>
      <c r="T10" s="77">
        <v>429978.24999999988</v>
      </c>
      <c r="U10" s="77">
        <v>376591</v>
      </c>
      <c r="V10" s="77">
        <v>258199</v>
      </c>
    </row>
    <row r="11" spans="1:22" x14ac:dyDescent="0.2">
      <c r="B11" s="76" t="s">
        <v>79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30256.45830789402</v>
      </c>
      <c r="O11" s="77">
        <v>53371.554007159328</v>
      </c>
      <c r="P11" s="77">
        <v>26595.076604393893</v>
      </c>
      <c r="Q11" s="77">
        <v>11183.004108581184</v>
      </c>
      <c r="R11" s="77">
        <v>65860.054164294997</v>
      </c>
      <c r="S11" s="77">
        <v>549238.57092593366</v>
      </c>
      <c r="T11" s="77">
        <v>570899.24999999988</v>
      </c>
      <c r="U11" s="77">
        <v>1042672</v>
      </c>
      <c r="V11" s="77">
        <v>649763</v>
      </c>
    </row>
    <row r="12" spans="1:22" x14ac:dyDescent="0.2">
      <c r="B12" s="76" t="s">
        <v>80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1371735.3980860959</v>
      </c>
      <c r="O12" s="77">
        <v>1628112.6043967623</v>
      </c>
      <c r="P12" s="77">
        <v>1143259.4928694249</v>
      </c>
      <c r="Q12" s="77">
        <v>1228541.1413209226</v>
      </c>
      <c r="R12" s="77">
        <v>1699199.9738019425</v>
      </c>
      <c r="S12" s="77">
        <v>1460928.7236965846</v>
      </c>
      <c r="T12" s="77">
        <v>2640702.1849815319</v>
      </c>
      <c r="U12" s="77">
        <v>2586987</v>
      </c>
      <c r="V12" s="77">
        <v>2814198</v>
      </c>
    </row>
    <row r="13" spans="1:22" x14ac:dyDescent="0.2">
      <c r="B13" s="76" t="s">
        <v>70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182385.76662011773</v>
      </c>
      <c r="O13" s="77">
        <v>185406.70304509968</v>
      </c>
      <c r="P13" s="77">
        <v>182646.50574955714</v>
      </c>
      <c r="Q13" s="77">
        <v>216626.08960127726</v>
      </c>
      <c r="R13" s="77">
        <v>898434.05736859236</v>
      </c>
      <c r="S13" s="77">
        <v>3108300.3253303943</v>
      </c>
      <c r="T13" s="77">
        <v>3288933.4100000006</v>
      </c>
      <c r="U13" s="77">
        <v>1695944</v>
      </c>
      <c r="V13" s="77">
        <v>2407856</v>
      </c>
    </row>
    <row r="14" spans="1:22" x14ac:dyDescent="0.2">
      <c r="B14" s="76" t="s">
        <v>81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352261.88091111125</v>
      </c>
      <c r="O14" s="77">
        <v>569978.23049424065</v>
      </c>
      <c r="P14" s="77">
        <v>793231.4411693447</v>
      </c>
      <c r="Q14" s="77">
        <v>574939.81798214023</v>
      </c>
      <c r="R14" s="77">
        <v>645214.93308428884</v>
      </c>
      <c r="S14" s="77">
        <v>622295.36705442972</v>
      </c>
      <c r="T14" s="77">
        <v>1205654.7777712462</v>
      </c>
      <c r="U14" s="77">
        <v>1314316</v>
      </c>
      <c r="V14" s="77">
        <v>1525583</v>
      </c>
    </row>
    <row r="15" spans="1:22" x14ac:dyDescent="0.2">
      <c r="B15" s="76" t="s">
        <v>82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84139.945528963799</v>
      </c>
      <c r="O15" s="77">
        <v>111826.83041818232</v>
      </c>
      <c r="P15" s="77">
        <v>86984.944043783617</v>
      </c>
      <c r="Q15" s="77">
        <v>142856.61631394835</v>
      </c>
      <c r="R15" s="77">
        <v>109104.82714404661</v>
      </c>
      <c r="S15" s="77">
        <v>101018.35071401742</v>
      </c>
      <c r="T15" s="77">
        <v>229287.06</v>
      </c>
      <c r="U15" s="77">
        <v>193577</v>
      </c>
      <c r="V15" s="77">
        <v>116460</v>
      </c>
    </row>
    <row r="16" spans="1:22" x14ac:dyDescent="0.2">
      <c r="B16" s="76" t="s">
        <v>71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1874189.3802868852</v>
      </c>
      <c r="O16" s="77">
        <v>2314342.2900081775</v>
      </c>
      <c r="P16" s="77">
        <v>3248631.8561541145</v>
      </c>
      <c r="Q16" s="77">
        <v>4675682.8140975665</v>
      </c>
      <c r="R16" s="77">
        <v>4538290.8634882635</v>
      </c>
      <c r="S16" s="77">
        <v>2247506.2289293921</v>
      </c>
      <c r="T16" s="77">
        <v>3402690.4167918321</v>
      </c>
      <c r="U16" s="77">
        <v>3346733</v>
      </c>
      <c r="V16" s="77">
        <v>3129297</v>
      </c>
    </row>
    <row r="17" spans="2:22" x14ac:dyDescent="0.2">
      <c r="B17" s="76" t="s">
        <v>72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522820.73001240921</v>
      </c>
      <c r="O17" s="77">
        <v>651697.08468846057</v>
      </c>
      <c r="P17" s="77">
        <v>727204.74266132282</v>
      </c>
      <c r="Q17" s="77">
        <v>699427.55811485043</v>
      </c>
      <c r="R17" s="77">
        <v>775390.49609160761</v>
      </c>
      <c r="S17" s="77">
        <v>1035656.3672379549</v>
      </c>
      <c r="T17" s="77">
        <v>2093694.2</v>
      </c>
      <c r="U17" s="77">
        <v>1980241</v>
      </c>
      <c r="V17" s="77">
        <v>1961076</v>
      </c>
    </row>
    <row r="18" spans="2:22" x14ac:dyDescent="0.2">
      <c r="B18" s="76" t="s">
        <v>73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359748.5123612124</v>
      </c>
      <c r="P18" s="77">
        <v>482184.11517510348</v>
      </c>
      <c r="Q18" s="77">
        <v>0</v>
      </c>
      <c r="R18" s="77">
        <v>830883.28334285377</v>
      </c>
      <c r="S18" s="77">
        <v>645065.82522693451</v>
      </c>
      <c r="T18" s="77">
        <v>602281.31282542879</v>
      </c>
      <c r="U18" s="77">
        <v>794982</v>
      </c>
      <c r="V18" s="77">
        <v>834171</v>
      </c>
    </row>
    <row r="19" spans="2:22" x14ac:dyDescent="0.2">
      <c r="B19" s="78" t="s">
        <v>74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153993.37287167826</v>
      </c>
      <c r="P19" s="77">
        <v>195641.76940131467</v>
      </c>
      <c r="Q19" s="77">
        <v>958258.78092107084</v>
      </c>
      <c r="R19" s="77">
        <v>117757.17915982346</v>
      </c>
      <c r="S19" s="79">
        <v>0</v>
      </c>
      <c r="T19" s="79">
        <v>0</v>
      </c>
      <c r="U19" s="77">
        <v>231011</v>
      </c>
      <c r="V19" s="77">
        <v>257271</v>
      </c>
    </row>
    <row r="20" spans="2:22" x14ac:dyDescent="0.2">
      <c r="B20" s="78" t="s">
        <v>83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818552.92872849037</v>
      </c>
      <c r="O20" s="77">
        <v>803201.5364536884</v>
      </c>
      <c r="P20" s="77">
        <v>614726.51921934134</v>
      </c>
      <c r="Q20" s="77">
        <v>448593.79073880921</v>
      </c>
      <c r="R20" s="77">
        <v>538864.49516624399</v>
      </c>
      <c r="S20" s="77">
        <v>828878.69586410979</v>
      </c>
      <c r="T20" s="77">
        <v>1353921.0001813786</v>
      </c>
      <c r="U20" s="77">
        <v>1205767</v>
      </c>
      <c r="V20" s="77">
        <v>1878887</v>
      </c>
    </row>
    <row r="21" spans="2:22" x14ac:dyDescent="0.2">
      <c r="B21" s="58" t="s">
        <v>75</v>
      </c>
      <c r="C21" s="81">
        <v>2432179.3416572078</v>
      </c>
      <c r="D21" s="81">
        <v>2547909.4076655051</v>
      </c>
      <c r="E21" s="81">
        <v>2169570.2671312429</v>
      </c>
      <c r="F21" s="81">
        <v>2959560.9474292314</v>
      </c>
      <c r="G21" s="82">
        <v>3036129.4702600217</v>
      </c>
      <c r="H21" s="82">
        <v>3064530.9846277363</v>
      </c>
      <c r="I21" s="82">
        <v>3327385.5524340095</v>
      </c>
      <c r="J21" s="82">
        <v>4123240.7090157489</v>
      </c>
      <c r="K21" s="82">
        <v>4324100.72</v>
      </c>
      <c r="L21" s="81">
        <v>4662749.2877492877</v>
      </c>
      <c r="M21" s="82">
        <v>5310743.6693124734</v>
      </c>
      <c r="N21" s="81">
        <f t="shared" ref="N21:V21" si="0">+SUM(N10:N20)</f>
        <v>5267370.4398873812</v>
      </c>
      <c r="O21" s="81">
        <f t="shared" si="0"/>
        <v>7032179.47919505</v>
      </c>
      <c r="P21" s="81">
        <f t="shared" si="0"/>
        <v>7719932.0131465262</v>
      </c>
      <c r="Q21" s="81">
        <f t="shared" si="0"/>
        <v>9251789.0811040811</v>
      </c>
      <c r="R21" s="81">
        <f t="shared" si="0"/>
        <v>10415225.138652474</v>
      </c>
      <c r="S21" s="81">
        <f t="shared" si="0"/>
        <v>10967459.828206301</v>
      </c>
      <c r="T21" s="81">
        <f t="shared" si="0"/>
        <v>15818041.862551417</v>
      </c>
      <c r="U21" s="81">
        <f t="shared" si="0"/>
        <v>14768821</v>
      </c>
      <c r="V21" s="81">
        <f t="shared" si="0"/>
        <v>15832761</v>
      </c>
    </row>
    <row r="22" spans="2:22" ht="5.25" customHeight="1" x14ac:dyDescent="0.2"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2:22" x14ac:dyDescent="0.2">
      <c r="B23" s="58" t="s">
        <v>76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3">
        <v>303072</v>
      </c>
      <c r="U23" s="83">
        <v>1393935</v>
      </c>
      <c r="V23" s="83">
        <v>1142872</v>
      </c>
    </row>
    <row r="24" spans="2:22" ht="6" customHeight="1" x14ac:dyDescent="0.2"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2:22" x14ac:dyDescent="0.2">
      <c r="B25" s="58" t="s">
        <v>77</v>
      </c>
      <c r="C25" s="83">
        <f>+C21-C23</f>
        <v>2432179.3416572078</v>
      </c>
      <c r="D25" s="83">
        <f t="shared" ref="D25:V25" si="1">+D21-D23</f>
        <v>2547909.4076655051</v>
      </c>
      <c r="E25" s="83">
        <f t="shared" si="1"/>
        <v>2169570.2671312429</v>
      </c>
      <c r="F25" s="83">
        <f t="shared" si="1"/>
        <v>2959560.9474292314</v>
      </c>
      <c r="G25" s="83">
        <f t="shared" si="1"/>
        <v>3036129.4702600217</v>
      </c>
      <c r="H25" s="83">
        <f t="shared" si="1"/>
        <v>3064530.9846277363</v>
      </c>
      <c r="I25" s="83">
        <f t="shared" si="1"/>
        <v>3327385.5524340095</v>
      </c>
      <c r="J25" s="83">
        <f t="shared" si="1"/>
        <v>4123240.7090157489</v>
      </c>
      <c r="K25" s="83">
        <f t="shared" si="1"/>
        <v>4324100.72</v>
      </c>
      <c r="L25" s="83">
        <f t="shared" si="1"/>
        <v>4662749.2877492877</v>
      </c>
      <c r="M25" s="83">
        <f t="shared" si="1"/>
        <v>5310743.6693124734</v>
      </c>
      <c r="N25" s="83">
        <f t="shared" si="1"/>
        <v>5267370.4398873812</v>
      </c>
      <c r="O25" s="83">
        <f t="shared" si="1"/>
        <v>7032179.47919505</v>
      </c>
      <c r="P25" s="83">
        <f t="shared" si="1"/>
        <v>7719932.0131465262</v>
      </c>
      <c r="Q25" s="83">
        <f t="shared" si="1"/>
        <v>9251789.0811040811</v>
      </c>
      <c r="R25" s="83">
        <f t="shared" si="1"/>
        <v>10415225.138652474</v>
      </c>
      <c r="S25" s="83">
        <f t="shared" si="1"/>
        <v>10967459.828206301</v>
      </c>
      <c r="T25" s="83">
        <f t="shared" si="1"/>
        <v>15514969.862551417</v>
      </c>
      <c r="U25" s="83">
        <f t="shared" si="1"/>
        <v>13374886</v>
      </c>
      <c r="V25" s="83">
        <f t="shared" si="1"/>
        <v>14689889</v>
      </c>
    </row>
    <row r="26" spans="2:22" x14ac:dyDescent="0.2"/>
    <row r="27" spans="2:22" x14ac:dyDescent="0.2"/>
    <row r="28" spans="2:22" x14ac:dyDescent="0.2">
      <c r="B28" s="43" t="s">
        <v>282</v>
      </c>
    </row>
    <row r="29" spans="2:22" x14ac:dyDescent="0.2"/>
    <row r="30" spans="2:22" x14ac:dyDescent="0.2">
      <c r="B30" s="69"/>
      <c r="C30" s="69">
        <v>2000</v>
      </c>
      <c r="D30" s="69">
        <v>2001</v>
      </c>
      <c r="E30" s="69">
        <v>2002</v>
      </c>
      <c r="F30" s="69">
        <v>2003</v>
      </c>
      <c r="G30" s="69">
        <v>2004</v>
      </c>
      <c r="H30" s="69">
        <v>2005</v>
      </c>
      <c r="I30" s="69">
        <v>2006</v>
      </c>
      <c r="J30" s="69">
        <v>2007</v>
      </c>
      <c r="K30" s="69">
        <v>2008</v>
      </c>
      <c r="L30" s="69">
        <v>2009</v>
      </c>
      <c r="M30" s="69">
        <v>2010</v>
      </c>
      <c r="N30" s="69" t="s">
        <v>68</v>
      </c>
      <c r="O30" s="69">
        <v>2011</v>
      </c>
      <c r="P30" s="69">
        <v>2012</v>
      </c>
      <c r="Q30" s="69">
        <v>2013</v>
      </c>
      <c r="R30" s="69">
        <v>2014</v>
      </c>
      <c r="S30" s="69">
        <v>2015</v>
      </c>
      <c r="T30" s="69">
        <v>2016</v>
      </c>
      <c r="U30" s="69">
        <v>2017</v>
      </c>
      <c r="V30" s="69">
        <v>2018</v>
      </c>
    </row>
    <row r="31" spans="2:22" x14ac:dyDescent="0.2">
      <c r="B31" s="62" t="s">
        <v>84</v>
      </c>
      <c r="C31" s="88">
        <f>+'6.2.IPC'!C16</f>
        <v>1</v>
      </c>
      <c r="D31" s="88">
        <f>+'6.2.IPC'!D16</f>
        <v>1.0144594842629966</v>
      </c>
      <c r="E31" s="88">
        <f>+'6.2.IPC'!E16</f>
        <v>1.0136484936049279</v>
      </c>
      <c r="F31" s="88">
        <f>+'6.2.IPC'!F16</f>
        <v>1.0480249310250327</v>
      </c>
      <c r="G31" s="88">
        <f>+'6.2.IPC'!G16</f>
        <v>1.1072071866953359</v>
      </c>
      <c r="H31" s="88">
        <f>+'6.2.IPC'!H16</f>
        <v>1.1650936201776911</v>
      </c>
      <c r="I31" s="88">
        <f>+'6.2.IPC'!I16</f>
        <v>1.1964399060841557</v>
      </c>
      <c r="J31" s="88">
        <f>+'6.2.IPC'!J16</f>
        <v>1.2743879933148963</v>
      </c>
      <c r="K31" s="88">
        <f>+'6.2.IPC'!K16</f>
        <v>1.4417019074464046</v>
      </c>
      <c r="L31" s="88">
        <f>+'6.2.IPC'!L16</f>
        <v>1.4415103109343947</v>
      </c>
      <c r="M31" s="88">
        <f>+'6.2.IPC'!M16</f>
        <v>1.5601105232759931</v>
      </c>
      <c r="N31" s="88">
        <f>+M31</f>
        <v>1.5601105232759931</v>
      </c>
      <c r="O31" s="88">
        <f>+'6.2.IPC'!N16</f>
        <v>1.654291290182724</v>
      </c>
      <c r="P31" s="88">
        <f>+'6.2.IPC'!O16</f>
        <v>1.7904952806491621</v>
      </c>
      <c r="Q31" s="88">
        <f>+'6.2.IPC'!P16</f>
        <v>1.7967447079038599</v>
      </c>
      <c r="R31" s="88">
        <f>+'6.2.IPC'!Q16</f>
        <v>1.7658213740440207</v>
      </c>
      <c r="S31" s="88">
        <f>+'6.2.IPC'!R16</f>
        <v>1.6294964021499037</v>
      </c>
      <c r="T31" s="88">
        <f>+'6.2.IPC'!S16</f>
        <v>1.5925574102545554</v>
      </c>
      <c r="U31" s="88">
        <f>+'6.2.IPC'!T16</f>
        <v>1.6949063627346148</v>
      </c>
      <c r="V31" s="88">
        <f>+'6.2.IPC'!U16</f>
        <v>1.7036611239304877</v>
      </c>
    </row>
    <row r="32" spans="2:22" x14ac:dyDescent="0.2"/>
    <row r="33" spans="2:22" x14ac:dyDescent="0.2"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2:22" x14ac:dyDescent="0.2">
      <c r="B34" s="43" t="s">
        <v>283</v>
      </c>
    </row>
    <row r="35" spans="2:22" x14ac:dyDescent="0.2"/>
    <row r="36" spans="2:22" x14ac:dyDescent="0.2">
      <c r="B36" s="69"/>
      <c r="C36" s="69">
        <v>2000</v>
      </c>
      <c r="D36" s="69">
        <v>2001</v>
      </c>
      <c r="E36" s="69">
        <v>2002</v>
      </c>
      <c r="F36" s="69">
        <v>2003</v>
      </c>
      <c r="G36" s="69">
        <v>2004</v>
      </c>
      <c r="H36" s="69">
        <v>2005</v>
      </c>
      <c r="I36" s="69">
        <v>2006</v>
      </c>
      <c r="J36" s="69">
        <v>2007</v>
      </c>
      <c r="K36" s="69">
        <v>2008</v>
      </c>
      <c r="L36" s="69">
        <v>2009</v>
      </c>
      <c r="M36" s="69">
        <v>2010</v>
      </c>
      <c r="N36" s="69" t="s">
        <v>68</v>
      </c>
      <c r="O36" s="69">
        <v>2011</v>
      </c>
      <c r="P36" s="69">
        <v>2012</v>
      </c>
      <c r="Q36" s="69">
        <v>2013</v>
      </c>
      <c r="R36" s="69">
        <v>2014</v>
      </c>
      <c r="S36" s="69">
        <v>2015</v>
      </c>
      <c r="T36" s="69">
        <v>2016</v>
      </c>
      <c r="U36" s="69">
        <v>2017</v>
      </c>
      <c r="V36" s="69">
        <v>2018</v>
      </c>
    </row>
    <row r="37" spans="2:22" x14ac:dyDescent="0.2">
      <c r="B37" s="62" t="s">
        <v>85</v>
      </c>
      <c r="C37" s="66">
        <f>+C25/C31</f>
        <v>2432179.3416572078</v>
      </c>
      <c r="D37" s="66">
        <f t="shared" ref="D37:V37" si="2">+D25/D31</f>
        <v>2511593.0672347727</v>
      </c>
      <c r="E37" s="66">
        <f t="shared" si="2"/>
        <v>2140357.6099791834</v>
      </c>
      <c r="F37" s="66">
        <f t="shared" si="2"/>
        <v>2823941.3584699738</v>
      </c>
      <c r="G37" s="66">
        <f t="shared" si="2"/>
        <v>2742151.159009282</v>
      </c>
      <c r="H37" s="66">
        <f t="shared" si="2"/>
        <v>2630287.3276057914</v>
      </c>
      <c r="I37" s="66">
        <f t="shared" si="2"/>
        <v>2781072.0250248541</v>
      </c>
      <c r="J37" s="66">
        <f t="shared" si="2"/>
        <v>3235467.3228602149</v>
      </c>
      <c r="K37" s="66">
        <f t="shared" si="2"/>
        <v>2999302.9055909384</v>
      </c>
      <c r="L37" s="66">
        <f t="shared" si="2"/>
        <v>3234627.7736486453</v>
      </c>
      <c r="M37" s="66">
        <f t="shared" si="2"/>
        <v>3404081.6917001018</v>
      </c>
      <c r="N37" s="66">
        <f t="shared" si="2"/>
        <v>3376280.3091839352</v>
      </c>
      <c r="O37" s="66">
        <f t="shared" si="2"/>
        <v>4250871.3676527385</v>
      </c>
      <c r="P37" s="66">
        <f t="shared" si="2"/>
        <v>4311618.1855266253</v>
      </c>
      <c r="Q37" s="66">
        <f t="shared" si="2"/>
        <v>5149195.1195991086</v>
      </c>
      <c r="R37" s="66">
        <f t="shared" si="2"/>
        <v>5898232.5685637724</v>
      </c>
      <c r="S37" s="66">
        <f t="shared" si="2"/>
        <v>6730582.414134942</v>
      </c>
      <c r="T37" s="66">
        <f t="shared" si="2"/>
        <v>9742173.0373107828</v>
      </c>
      <c r="U37" s="66">
        <f t="shared" si="2"/>
        <v>7891224.1372559024</v>
      </c>
      <c r="V37" s="66">
        <f t="shared" si="2"/>
        <v>8622541.6508355867</v>
      </c>
    </row>
    <row r="38" spans="2:22" x14ac:dyDescent="0.2"/>
    <row r="39" spans="2:22" x14ac:dyDescent="0.2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</sheetData>
  <hyperlinks>
    <hyperlink ref="A2" location="Índice!A1" display="Índice"/>
  </hyperlinks>
  <pageMargins left="0.7" right="0.7" top="0.75" bottom="0.75" header="0.3" footer="0.3"/>
  <ignoredErrors>
    <ignoredError sqref="O21:V2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2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51.85546875" style="2" customWidth="1"/>
    <col min="3" max="4" width="19.5703125" style="2" customWidth="1"/>
    <col min="5" max="5" width="11.42578125" style="2" customWidth="1"/>
    <col min="6" max="16384" width="11.42578125" style="2" hidden="1"/>
  </cols>
  <sheetData>
    <row r="1" spans="1:4" x14ac:dyDescent="0.2"/>
    <row r="2" spans="1:4" x14ac:dyDescent="0.2">
      <c r="A2" s="18" t="s">
        <v>33</v>
      </c>
    </row>
    <row r="3" spans="1:4" x14ac:dyDescent="0.2"/>
    <row r="4" spans="1:4" x14ac:dyDescent="0.2">
      <c r="B4" s="23" t="s">
        <v>7</v>
      </c>
    </row>
    <row r="5" spans="1:4" x14ac:dyDescent="0.2">
      <c r="B5" s="23"/>
    </row>
    <row r="6" spans="1:4" x14ac:dyDescent="0.2">
      <c r="B6" s="23"/>
    </row>
    <row r="7" spans="1:4" x14ac:dyDescent="0.2">
      <c r="B7" s="106" t="s">
        <v>284</v>
      </c>
      <c r="C7" s="106" t="s">
        <v>101</v>
      </c>
      <c r="D7" s="106" t="s">
        <v>102</v>
      </c>
    </row>
    <row r="8" spans="1:4" x14ac:dyDescent="0.2">
      <c r="B8" s="95"/>
      <c r="C8" s="95"/>
      <c r="D8" s="96"/>
    </row>
    <row r="9" spans="1:4" x14ac:dyDescent="0.2">
      <c r="B9" s="24" t="s">
        <v>103</v>
      </c>
      <c r="C9" s="97"/>
      <c r="D9" s="97"/>
    </row>
    <row r="10" spans="1:4" x14ac:dyDescent="0.2">
      <c r="B10" s="98" t="s">
        <v>104</v>
      </c>
      <c r="C10" s="99">
        <f>1/D10</f>
        <v>3.0303030303030304E-2</v>
      </c>
      <c r="D10" s="298">
        <v>33</v>
      </c>
    </row>
    <row r="11" spans="1:4" x14ac:dyDescent="0.2">
      <c r="B11" s="98" t="s">
        <v>105</v>
      </c>
      <c r="C11" s="99">
        <v>0.1</v>
      </c>
      <c r="D11" s="298">
        <f>1/C11</f>
        <v>10</v>
      </c>
    </row>
    <row r="12" spans="1:4" x14ac:dyDescent="0.2">
      <c r="B12" s="98" t="s">
        <v>106</v>
      </c>
      <c r="C12" s="99">
        <v>0.2</v>
      </c>
      <c r="D12" s="298">
        <f>1/C12</f>
        <v>5</v>
      </c>
    </row>
    <row r="13" spans="1:4" x14ac:dyDescent="0.2">
      <c r="B13" s="98" t="s">
        <v>107</v>
      </c>
      <c r="C13" s="100">
        <v>0.1</v>
      </c>
      <c r="D13" s="298">
        <f>1/C13</f>
        <v>10</v>
      </c>
    </row>
    <row r="14" spans="1:4" x14ac:dyDescent="0.2">
      <c r="B14" s="98" t="s">
        <v>116</v>
      </c>
      <c r="C14" s="100">
        <v>0.25</v>
      </c>
      <c r="D14" s="298">
        <f>1/C14</f>
        <v>4</v>
      </c>
    </row>
    <row r="15" spans="1:4" x14ac:dyDescent="0.2">
      <c r="B15" s="98" t="s">
        <v>108</v>
      </c>
      <c r="C15" s="99">
        <v>0.1</v>
      </c>
      <c r="D15" s="298">
        <f>1/C15</f>
        <v>10</v>
      </c>
    </row>
    <row r="16" spans="1:4" x14ac:dyDescent="0.2">
      <c r="B16" s="31"/>
      <c r="C16" s="101"/>
      <c r="D16" s="102"/>
    </row>
    <row r="17" spans="2:4" x14ac:dyDescent="0.2">
      <c r="B17" s="24" t="s">
        <v>109</v>
      </c>
      <c r="C17" s="103"/>
      <c r="D17" s="104"/>
    </row>
    <row r="18" spans="2:4" x14ac:dyDescent="0.2">
      <c r="B18" s="98" t="s">
        <v>110</v>
      </c>
      <c r="C18" s="99">
        <v>3.3300000000000003E-2</v>
      </c>
      <c r="D18" s="298">
        <f>1/C18</f>
        <v>30.030030030030026</v>
      </c>
    </row>
    <row r="19" spans="2:4" x14ac:dyDescent="0.2">
      <c r="B19" s="98" t="s">
        <v>111</v>
      </c>
      <c r="C19" s="99">
        <v>3.3300000000000003E-2</v>
      </c>
      <c r="D19" s="298">
        <f>1/C19</f>
        <v>30.030030030030026</v>
      </c>
    </row>
    <row r="20" spans="2:4" x14ac:dyDescent="0.2">
      <c r="B20" s="98" t="s">
        <v>112</v>
      </c>
      <c r="C20" s="99">
        <v>0.1111</v>
      </c>
      <c r="D20" s="298">
        <f>1/C20</f>
        <v>9.0009000900090008</v>
      </c>
    </row>
    <row r="21" spans="2:4" x14ac:dyDescent="0.2">
      <c r="B21" s="98" t="s">
        <v>113</v>
      </c>
      <c r="C21" s="99">
        <v>0.1</v>
      </c>
      <c r="D21" s="298">
        <f>1/C21</f>
        <v>10</v>
      </c>
    </row>
    <row r="22" spans="2:4" x14ac:dyDescent="0.2">
      <c r="B22" s="301" t="s">
        <v>114</v>
      </c>
      <c r="C22" s="100">
        <v>0.2</v>
      </c>
      <c r="D22" s="298">
        <f>1/C22</f>
        <v>5</v>
      </c>
    </row>
    <row r="23" spans="2:4" x14ac:dyDescent="0.2">
      <c r="B23" s="31"/>
      <c r="C23" s="31"/>
      <c r="D23" s="299"/>
    </row>
    <row r="24" spans="2:4" x14ac:dyDescent="0.2">
      <c r="B24" s="28" t="s">
        <v>115</v>
      </c>
      <c r="C24" s="105">
        <v>3.3333333333000002E-2</v>
      </c>
      <c r="D24" s="300">
        <f>1/C24</f>
        <v>30.000000000299998</v>
      </c>
    </row>
    <row r="25" spans="2:4" x14ac:dyDescent="0.2">
      <c r="B25" s="46"/>
      <c r="C25" s="46"/>
      <c r="D25" s="46"/>
    </row>
    <row r="26" spans="2:4" x14ac:dyDescent="0.2"/>
    <row r="27" spans="2:4" hidden="1" x14ac:dyDescent="0.2"/>
    <row r="28" spans="2:4" hidden="1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6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7" style="2" customWidth="1"/>
    <col min="3" max="23" width="12.8554687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9</v>
      </c>
    </row>
    <row r="5" spans="1:23" x14ac:dyDescent="0.2"/>
    <row r="6" spans="1:23" x14ac:dyDescent="0.2"/>
    <row r="7" spans="1:23" x14ac:dyDescent="0.2">
      <c r="B7" s="43" t="s">
        <v>285</v>
      </c>
    </row>
    <row r="8" spans="1:23" x14ac:dyDescent="0.2"/>
    <row r="9" spans="1:23" x14ac:dyDescent="0.2">
      <c r="B9" s="63"/>
      <c r="C9" s="106">
        <v>1999</v>
      </c>
      <c r="D9" s="106">
        <v>2000</v>
      </c>
      <c r="E9" s="106">
        <v>2001</v>
      </c>
      <c r="F9" s="106">
        <v>2002</v>
      </c>
      <c r="G9" s="106">
        <v>2003</v>
      </c>
      <c r="H9" s="106">
        <v>2004</v>
      </c>
      <c r="I9" s="106">
        <v>2005</v>
      </c>
      <c r="J9" s="106">
        <v>2006</v>
      </c>
      <c r="K9" s="106">
        <v>2007</v>
      </c>
      <c r="L9" s="106">
        <v>2008</v>
      </c>
      <c r="M9" s="106">
        <v>2009</v>
      </c>
      <c r="N9" s="106">
        <v>2010</v>
      </c>
      <c r="O9" s="106" t="s">
        <v>117</v>
      </c>
      <c r="P9" s="106">
        <v>2011</v>
      </c>
      <c r="Q9" s="106">
        <v>2012</v>
      </c>
      <c r="R9" s="106">
        <v>2013</v>
      </c>
      <c r="S9" s="106">
        <v>2014</v>
      </c>
      <c r="T9" s="106">
        <v>2015</v>
      </c>
      <c r="U9" s="106">
        <v>2016</v>
      </c>
      <c r="V9" s="106">
        <v>2017</v>
      </c>
      <c r="W9" s="106">
        <v>2018</v>
      </c>
    </row>
    <row r="10" spans="1:23" x14ac:dyDescent="0.2"/>
    <row r="11" spans="1:23" x14ac:dyDescent="0.2">
      <c r="B11" s="94" t="s">
        <v>119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pans="1:23" x14ac:dyDescent="0.2">
      <c r="B12" s="98" t="s">
        <v>118</v>
      </c>
      <c r="C12" s="107">
        <v>1325.54</v>
      </c>
      <c r="D12" s="107">
        <v>69859</v>
      </c>
      <c r="E12" s="107">
        <v>811064.27</v>
      </c>
      <c r="F12" s="107">
        <v>15238</v>
      </c>
      <c r="G12" s="107">
        <v>4021.75</v>
      </c>
      <c r="H12" s="107">
        <v>14399</v>
      </c>
      <c r="I12" s="107">
        <v>24467</v>
      </c>
      <c r="J12" s="107">
        <v>920</v>
      </c>
      <c r="K12" s="107">
        <v>44100</v>
      </c>
      <c r="L12" s="107">
        <v>158157.47999999998</v>
      </c>
      <c r="M12" s="107">
        <v>121753.64</v>
      </c>
      <c r="N12" s="107">
        <v>455332</v>
      </c>
      <c r="O12" s="107">
        <v>431085.25</v>
      </c>
      <c r="P12" s="107">
        <v>431085.25</v>
      </c>
      <c r="Q12" s="107">
        <v>0</v>
      </c>
      <c r="R12" s="107">
        <v>0</v>
      </c>
      <c r="S12" s="36">
        <v>0</v>
      </c>
      <c r="T12" s="36">
        <v>0</v>
      </c>
      <c r="U12" s="36">
        <v>0</v>
      </c>
      <c r="V12" s="107">
        <v>27249.85</v>
      </c>
      <c r="W12" s="107">
        <v>36677.769999999975</v>
      </c>
    </row>
    <row r="13" spans="1:23" x14ac:dyDescent="0.2">
      <c r="B13" s="98" t="s">
        <v>105</v>
      </c>
      <c r="C13" s="107">
        <v>0</v>
      </c>
      <c r="D13" s="107">
        <v>47526</v>
      </c>
      <c r="E13" s="107">
        <v>246212.77</v>
      </c>
      <c r="F13" s="107">
        <v>2015143</v>
      </c>
      <c r="G13" s="107">
        <v>86819.87</v>
      </c>
      <c r="H13" s="107">
        <v>1413958</v>
      </c>
      <c r="I13" s="107">
        <v>190830</v>
      </c>
      <c r="J13" s="107">
        <v>14425534</v>
      </c>
      <c r="K13" s="107">
        <v>1670159</v>
      </c>
      <c r="L13" s="107">
        <v>1176094.76</v>
      </c>
      <c r="M13" s="107">
        <v>1776748</v>
      </c>
      <c r="N13" s="107">
        <v>376598</v>
      </c>
      <c r="O13" s="107">
        <v>4534186.1500000004</v>
      </c>
      <c r="P13" s="107">
        <v>4305355.1500000004</v>
      </c>
      <c r="Q13" s="107">
        <v>530282</v>
      </c>
      <c r="R13" s="107">
        <v>826483</v>
      </c>
      <c r="S13" s="107">
        <v>295225.80964970065</v>
      </c>
      <c r="T13" s="107">
        <v>3107926.6</v>
      </c>
      <c r="U13" s="107">
        <v>824908.0199999999</v>
      </c>
      <c r="V13" s="107">
        <v>482173.18</v>
      </c>
      <c r="W13" s="107">
        <v>167466.03999999998</v>
      </c>
    </row>
    <row r="14" spans="1:23" x14ac:dyDescent="0.2">
      <c r="B14" s="98" t="s">
        <v>106</v>
      </c>
      <c r="C14" s="107">
        <v>108571.27</v>
      </c>
      <c r="D14" s="107">
        <v>36971</v>
      </c>
      <c r="E14" s="107">
        <v>18503</v>
      </c>
      <c r="F14" s="107">
        <v>16785</v>
      </c>
      <c r="G14" s="107">
        <v>7132.42</v>
      </c>
      <c r="H14" s="107">
        <v>45378</v>
      </c>
      <c r="I14" s="107">
        <v>-41423</v>
      </c>
      <c r="J14" s="107">
        <v>18585</v>
      </c>
      <c r="K14" s="107">
        <v>0</v>
      </c>
      <c r="L14" s="107">
        <v>114995.84</v>
      </c>
      <c r="M14" s="107">
        <v>63061.68</v>
      </c>
      <c r="N14" s="107">
        <v>64660.179999999993</v>
      </c>
      <c r="O14" s="107">
        <v>96747.47</v>
      </c>
      <c r="P14" s="107">
        <v>96747.47</v>
      </c>
      <c r="Q14" s="107">
        <v>281200</v>
      </c>
      <c r="R14" s="107">
        <v>11406</v>
      </c>
      <c r="S14" s="107">
        <v>271536.2104932107</v>
      </c>
      <c r="T14" s="107">
        <v>111147.29</v>
      </c>
      <c r="U14" s="107">
        <v>187885.30000000002</v>
      </c>
      <c r="V14" s="107">
        <v>359614.80000000005</v>
      </c>
      <c r="W14" s="107">
        <v>5709.1100000000006</v>
      </c>
    </row>
    <row r="15" spans="1:23" x14ac:dyDescent="0.2">
      <c r="B15" s="98" t="s">
        <v>107</v>
      </c>
      <c r="C15" s="107">
        <v>140545.35</v>
      </c>
      <c r="D15" s="107">
        <v>59988</v>
      </c>
      <c r="E15" s="107">
        <v>14811</v>
      </c>
      <c r="F15" s="107">
        <v>8875</v>
      </c>
      <c r="G15" s="107">
        <v>10488.380000000001</v>
      </c>
      <c r="H15" s="107">
        <v>24130</v>
      </c>
      <c r="I15" s="107">
        <v>4440</v>
      </c>
      <c r="J15" s="107">
        <v>7493</v>
      </c>
      <c r="K15" s="107">
        <v>104345</v>
      </c>
      <c r="L15" s="107">
        <v>64070.58</v>
      </c>
      <c r="M15" s="107">
        <v>77989</v>
      </c>
      <c r="N15" s="107">
        <v>99783</v>
      </c>
      <c r="O15" s="107">
        <v>104570.72999999998</v>
      </c>
      <c r="P15" s="107">
        <v>104570.72999999998</v>
      </c>
      <c r="Q15" s="107">
        <v>272164</v>
      </c>
      <c r="R15" s="107">
        <v>108393.57</v>
      </c>
      <c r="S15" s="107">
        <v>189954.49253563758</v>
      </c>
      <c r="T15" s="107">
        <v>41535.840000000004</v>
      </c>
      <c r="U15" s="107">
        <v>6486.7200000000303</v>
      </c>
      <c r="V15" s="107">
        <v>153152.72</v>
      </c>
      <c r="W15" s="107">
        <v>0</v>
      </c>
    </row>
    <row r="16" spans="1:23" x14ac:dyDescent="0.2">
      <c r="B16" s="98" t="s">
        <v>116</v>
      </c>
      <c r="C16" s="107">
        <v>76482</v>
      </c>
      <c r="D16" s="107">
        <v>19206</v>
      </c>
      <c r="E16" s="107">
        <v>23986</v>
      </c>
      <c r="F16" s="107">
        <v>37970</v>
      </c>
      <c r="G16" s="107">
        <v>18171</v>
      </c>
      <c r="H16" s="107">
        <v>21194</v>
      </c>
      <c r="I16" s="107">
        <v>11065</v>
      </c>
      <c r="J16" s="107">
        <v>93562</v>
      </c>
      <c r="K16" s="107">
        <v>37430</v>
      </c>
      <c r="L16" s="107">
        <v>88727.09</v>
      </c>
      <c r="M16" s="107">
        <v>0</v>
      </c>
      <c r="N16" s="107">
        <v>158602</v>
      </c>
      <c r="O16" s="107">
        <v>131012.94</v>
      </c>
      <c r="P16" s="107">
        <v>131012.94</v>
      </c>
      <c r="Q16" s="107">
        <v>197064</v>
      </c>
      <c r="R16" s="107">
        <v>84305.98</v>
      </c>
      <c r="S16" s="107">
        <v>39656.243458652272</v>
      </c>
      <c r="T16" s="107">
        <v>92483.439999999988</v>
      </c>
      <c r="U16" s="107">
        <v>15229.42</v>
      </c>
      <c r="V16" s="107">
        <v>43327.040000000001</v>
      </c>
      <c r="W16" s="107">
        <v>54009.349999999991</v>
      </c>
    </row>
    <row r="17" spans="2:23" x14ac:dyDescent="0.2">
      <c r="B17" s="108" t="s">
        <v>108</v>
      </c>
      <c r="C17" s="109">
        <v>173.98</v>
      </c>
      <c r="D17" s="109">
        <v>1975</v>
      </c>
      <c r="E17" s="109">
        <v>2323</v>
      </c>
      <c r="F17" s="109">
        <v>0</v>
      </c>
      <c r="G17" s="109">
        <v>0</v>
      </c>
      <c r="H17" s="109">
        <v>9772</v>
      </c>
      <c r="I17" s="109">
        <v>3921</v>
      </c>
      <c r="J17" s="109">
        <v>2998</v>
      </c>
      <c r="K17" s="109">
        <v>205513</v>
      </c>
      <c r="L17" s="109">
        <v>53848</v>
      </c>
      <c r="M17" s="109">
        <v>34021</v>
      </c>
      <c r="N17" s="109">
        <v>85984</v>
      </c>
      <c r="O17" s="109">
        <v>104523.22</v>
      </c>
      <c r="P17" s="109">
        <v>104523.22</v>
      </c>
      <c r="Q17" s="109">
        <v>103843</v>
      </c>
      <c r="R17" s="109">
        <v>167522</v>
      </c>
      <c r="S17" s="109">
        <v>145436.0458365613</v>
      </c>
      <c r="T17" s="109">
        <v>164020.03</v>
      </c>
      <c r="U17" s="109">
        <v>207391.86</v>
      </c>
      <c r="V17" s="109">
        <v>473130.18000000005</v>
      </c>
      <c r="W17" s="109">
        <v>293743.99000000005</v>
      </c>
    </row>
    <row r="18" spans="2:23" x14ac:dyDescent="0.2"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</row>
    <row r="19" spans="2:23" x14ac:dyDescent="0.2">
      <c r="B19" s="94" t="s">
        <v>120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</row>
    <row r="20" spans="2:23" x14ac:dyDescent="0.2">
      <c r="B20" s="98" t="s">
        <v>110</v>
      </c>
      <c r="C20" s="107">
        <v>9680000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v>0</v>
      </c>
      <c r="T20" s="107">
        <v>0</v>
      </c>
      <c r="U20" s="107">
        <v>0</v>
      </c>
      <c r="V20" s="107">
        <v>0</v>
      </c>
      <c r="W20" s="107">
        <v>0</v>
      </c>
    </row>
    <row r="21" spans="2:23" x14ac:dyDescent="0.2">
      <c r="B21" s="98" t="s">
        <v>111</v>
      </c>
      <c r="C21" s="107">
        <v>524604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</row>
    <row r="22" spans="2:23" x14ac:dyDescent="0.2">
      <c r="B22" s="98" t="s">
        <v>112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151262.01999999999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</row>
    <row r="23" spans="2:23" x14ac:dyDescent="0.2">
      <c r="B23" s="98" t="s">
        <v>113</v>
      </c>
      <c r="C23" s="112">
        <v>0</v>
      </c>
      <c r="D23" s="112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107">
        <v>0</v>
      </c>
      <c r="N23" s="107">
        <v>0</v>
      </c>
      <c r="O23" s="107">
        <v>0</v>
      </c>
      <c r="P23" s="107">
        <v>228831</v>
      </c>
      <c r="Q23" s="107">
        <v>7515104</v>
      </c>
      <c r="R23" s="107">
        <v>2953470</v>
      </c>
      <c r="S23" s="107">
        <v>4837667.4497129219</v>
      </c>
      <c r="T23" s="107">
        <v>2095023.93</v>
      </c>
      <c r="U23" s="107">
        <v>41498728.890000001</v>
      </c>
      <c r="V23" s="107">
        <v>2541302.96</v>
      </c>
      <c r="W23" s="107">
        <v>2875019.7899999982</v>
      </c>
    </row>
    <row r="24" spans="2:23" x14ac:dyDescent="0.2">
      <c r="B24" s="108" t="s">
        <v>114</v>
      </c>
      <c r="C24" s="109">
        <v>0</v>
      </c>
      <c r="D24" s="109">
        <v>0</v>
      </c>
      <c r="E24" s="109">
        <v>106346</v>
      </c>
      <c r="F24" s="109">
        <v>0</v>
      </c>
      <c r="G24" s="109">
        <v>0</v>
      </c>
      <c r="H24" s="109">
        <v>0</v>
      </c>
      <c r="I24" s="109">
        <v>0</v>
      </c>
      <c r="J24" s="109">
        <v>118587</v>
      </c>
      <c r="K24" s="109">
        <v>103008</v>
      </c>
      <c r="L24" s="109">
        <v>127033.42</v>
      </c>
      <c r="M24" s="109">
        <v>71126.010000000009</v>
      </c>
      <c r="N24" s="109">
        <v>102483</v>
      </c>
      <c r="O24" s="109">
        <v>87719.9</v>
      </c>
      <c r="P24" s="109">
        <v>87719.9</v>
      </c>
      <c r="Q24" s="109">
        <v>88313</v>
      </c>
      <c r="R24" s="109">
        <v>16889</v>
      </c>
      <c r="S24" s="109">
        <v>293066.00143061503</v>
      </c>
      <c r="T24" s="109">
        <v>75507.240000000005</v>
      </c>
      <c r="U24" s="109">
        <v>153694.57999999999</v>
      </c>
      <c r="V24" s="109">
        <v>186508.51</v>
      </c>
      <c r="W24" s="109">
        <v>24239.279999999999</v>
      </c>
    </row>
    <row r="25" spans="2:23" x14ac:dyDescent="0.2"/>
    <row r="26" spans="2:23" x14ac:dyDescent="0.2"/>
    <row r="27" spans="2:23" x14ac:dyDescent="0.2">
      <c r="B27" s="43" t="s">
        <v>286</v>
      </c>
    </row>
    <row r="28" spans="2:23" x14ac:dyDescent="0.2"/>
    <row r="29" spans="2:23" x14ac:dyDescent="0.2">
      <c r="B29" s="63"/>
      <c r="C29" s="106">
        <v>1999</v>
      </c>
      <c r="D29" s="106">
        <v>2000</v>
      </c>
      <c r="E29" s="106">
        <v>2001</v>
      </c>
      <c r="F29" s="106">
        <v>2002</v>
      </c>
      <c r="G29" s="106">
        <v>2003</v>
      </c>
      <c r="H29" s="106">
        <v>2004</v>
      </c>
      <c r="I29" s="106">
        <v>2005</v>
      </c>
      <c r="J29" s="106">
        <v>2006</v>
      </c>
      <c r="K29" s="106">
        <v>2007</v>
      </c>
      <c r="L29" s="106">
        <v>2008</v>
      </c>
      <c r="M29" s="106">
        <v>2009</v>
      </c>
      <c r="N29" s="106">
        <v>2010</v>
      </c>
      <c r="O29" s="106" t="s">
        <v>117</v>
      </c>
      <c r="P29" s="106">
        <v>2011</v>
      </c>
      <c r="Q29" s="106">
        <v>2012</v>
      </c>
      <c r="R29" s="106">
        <v>2013</v>
      </c>
      <c r="S29" s="106">
        <v>2014</v>
      </c>
      <c r="T29" s="106">
        <v>2015</v>
      </c>
      <c r="U29" s="106">
        <v>2016</v>
      </c>
      <c r="V29" s="106">
        <v>2017</v>
      </c>
      <c r="W29" s="106">
        <v>2018</v>
      </c>
    </row>
    <row r="30" spans="2:23" x14ac:dyDescent="0.2"/>
    <row r="31" spans="2:23" x14ac:dyDescent="0.2">
      <c r="B31" s="94" t="s">
        <v>119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</row>
    <row r="32" spans="2:23" x14ac:dyDescent="0.2">
      <c r="B32" s="98" t="s">
        <v>118</v>
      </c>
      <c r="C32" s="107">
        <v>0</v>
      </c>
      <c r="D32" s="107">
        <v>-686</v>
      </c>
      <c r="E32" s="107">
        <v>-16511</v>
      </c>
      <c r="F32" s="107">
        <v>-51507</v>
      </c>
      <c r="G32" s="107">
        <v>-88523</v>
      </c>
      <c r="H32" s="107">
        <v>-130560</v>
      </c>
      <c r="I32" s="107">
        <v>-173472</v>
      </c>
      <c r="J32" s="107">
        <v>-216689</v>
      </c>
      <c r="K32" s="107">
        <v>-260989</v>
      </c>
      <c r="L32" s="107">
        <v>-295073.34999999998</v>
      </c>
      <c r="M32" s="107">
        <v>-232201.34999999998</v>
      </c>
      <c r="N32" s="107">
        <v>-275757.34999999998</v>
      </c>
      <c r="O32" s="107">
        <v>-161244.57</v>
      </c>
      <c r="P32" s="107">
        <v>-161244.57</v>
      </c>
      <c r="Q32" s="107">
        <v>0</v>
      </c>
      <c r="R32" s="107">
        <v>-154559.82117310446</v>
      </c>
      <c r="S32" s="36">
        <v>-166807.92000000001</v>
      </c>
      <c r="T32" s="36">
        <v>-179038.43000000002</v>
      </c>
      <c r="U32" s="36">
        <v>-191268.92</v>
      </c>
      <c r="V32" s="107">
        <v>-203470.12000000002</v>
      </c>
      <c r="W32" s="107">
        <v>-219019.18000000002</v>
      </c>
    </row>
    <row r="33" spans="2:23" x14ac:dyDescent="0.2">
      <c r="B33" s="98" t="s">
        <v>105</v>
      </c>
      <c r="C33" s="107">
        <v>0</v>
      </c>
      <c r="D33" s="107">
        <v>-14119</v>
      </c>
      <c r="E33" s="107">
        <v>-35486</v>
      </c>
      <c r="F33" s="107">
        <v>-81225</v>
      </c>
      <c r="G33" s="107">
        <v>-386107</v>
      </c>
      <c r="H33" s="107">
        <v>-903387</v>
      </c>
      <c r="I33" s="107">
        <v>-1526287</v>
      </c>
      <c r="J33" s="107">
        <v>-2216625</v>
      </c>
      <c r="K33" s="107">
        <v>-3607134</v>
      </c>
      <c r="L33" s="107">
        <v>-5284834.71</v>
      </c>
      <c r="M33" s="107">
        <v>-6937102.71</v>
      </c>
      <c r="N33" s="107">
        <v>-8698744.7100000009</v>
      </c>
      <c r="O33" s="107">
        <v>-10142387.32</v>
      </c>
      <c r="P33" s="107">
        <v>-1273072.83</v>
      </c>
      <c r="Q33" s="107">
        <v>-1670860</v>
      </c>
      <c r="R33" s="107">
        <v>-2238169.2238912713</v>
      </c>
      <c r="S33" s="107">
        <v>-2718677.2400000012</v>
      </c>
      <c r="T33" s="107">
        <v>-3353721.6600000015</v>
      </c>
      <c r="U33" s="107">
        <v>-4013253.3999999976</v>
      </c>
      <c r="V33" s="107">
        <v>-4764057.2699999986</v>
      </c>
      <c r="W33" s="107">
        <v>-5592414.2199999988</v>
      </c>
    </row>
    <row r="34" spans="2:23" x14ac:dyDescent="0.2">
      <c r="B34" s="98" t="s">
        <v>106</v>
      </c>
      <c r="C34" s="107">
        <v>-7704.78</v>
      </c>
      <c r="D34" s="107">
        <v>-30505</v>
      </c>
      <c r="E34" s="107">
        <v>-60574</v>
      </c>
      <c r="F34" s="107">
        <v>-93857</v>
      </c>
      <c r="G34" s="107">
        <v>-133169</v>
      </c>
      <c r="H34" s="107">
        <v>-170711</v>
      </c>
      <c r="I34" s="107">
        <v>-202556</v>
      </c>
      <c r="J34" s="107">
        <v>-193591.31</v>
      </c>
      <c r="K34" s="107">
        <v>-218122.31</v>
      </c>
      <c r="L34" s="107">
        <v>-238356.2</v>
      </c>
      <c r="M34" s="107">
        <v>-229725.2</v>
      </c>
      <c r="N34" s="107">
        <v>-266508.46000000002</v>
      </c>
      <c r="O34" s="107">
        <v>-240806.17</v>
      </c>
      <c r="P34" s="107">
        <v>-240806.17</v>
      </c>
      <c r="Q34" s="107">
        <v>-307362.44</v>
      </c>
      <c r="R34" s="107">
        <v>-418557.44635193126</v>
      </c>
      <c r="S34" s="107">
        <v>-330817.79999999993</v>
      </c>
      <c r="T34" s="107">
        <v>-481071.16999999993</v>
      </c>
      <c r="U34" s="107">
        <v>-613779.32000000007</v>
      </c>
      <c r="V34" s="107">
        <v>-780584.84000000008</v>
      </c>
      <c r="W34" s="107">
        <v>-966011.46000000008</v>
      </c>
    </row>
    <row r="35" spans="2:23" x14ac:dyDescent="0.2">
      <c r="B35" s="98" t="s">
        <v>107</v>
      </c>
      <c r="C35" s="107">
        <v>-3385.1928571428571</v>
      </c>
      <c r="D35" s="107">
        <v>-5952</v>
      </c>
      <c r="E35" s="107">
        <v>-16667</v>
      </c>
      <c r="F35" s="107">
        <v>-28429</v>
      </c>
      <c r="G35" s="107">
        <v>-40958</v>
      </c>
      <c r="H35" s="107">
        <v>-55292</v>
      </c>
      <c r="I35" s="107">
        <v>-71649</v>
      </c>
      <c r="J35" s="107">
        <v>-88184</v>
      </c>
      <c r="K35" s="107">
        <v>-107355</v>
      </c>
      <c r="L35" s="107">
        <v>-136599.91999999998</v>
      </c>
      <c r="M35" s="107">
        <v>-167429.91999999998</v>
      </c>
      <c r="N35" s="107">
        <v>-208472.91999999998</v>
      </c>
      <c r="O35" s="107">
        <v>-263428.13</v>
      </c>
      <c r="P35" s="107">
        <v>-263428.13</v>
      </c>
      <c r="Q35" s="107">
        <v>-293914.63</v>
      </c>
      <c r="R35" s="107">
        <v>-357888.77324749652</v>
      </c>
      <c r="S35" s="107">
        <v>-502697.67000000057</v>
      </c>
      <c r="T35" s="107">
        <v>-595777.54000000062</v>
      </c>
      <c r="U35" s="107">
        <v>-459138.17000000086</v>
      </c>
      <c r="V35" s="107">
        <v>-574961.52999999735</v>
      </c>
      <c r="W35" s="107">
        <v>-685848.73999999755</v>
      </c>
    </row>
    <row r="36" spans="2:23" x14ac:dyDescent="0.2">
      <c r="B36" s="98" t="s">
        <v>116</v>
      </c>
      <c r="C36" s="107">
        <v>-4598.2571428571428</v>
      </c>
      <c r="D36" s="107">
        <v>-25694</v>
      </c>
      <c r="E36" s="107">
        <v>-53380</v>
      </c>
      <c r="F36" s="107">
        <v>-87353</v>
      </c>
      <c r="G36" s="107">
        <v>-118377</v>
      </c>
      <c r="H36" s="107">
        <v>-137564</v>
      </c>
      <c r="I36" s="107">
        <v>-156785</v>
      </c>
      <c r="J36" s="107">
        <v>-180542</v>
      </c>
      <c r="K36" s="107">
        <v>-214058</v>
      </c>
      <c r="L36" s="107">
        <v>-276156.71000000002</v>
      </c>
      <c r="M36" s="107">
        <v>-219483.44</v>
      </c>
      <c r="N36" s="107">
        <v>-309425.44</v>
      </c>
      <c r="O36" s="107">
        <v>-442572</v>
      </c>
      <c r="P36" s="107">
        <v>-442572</v>
      </c>
      <c r="Q36" s="107">
        <v>-573506.68999999994</v>
      </c>
      <c r="R36" s="107">
        <v>-742474.59942775476</v>
      </c>
      <c r="S36" s="107">
        <v>-855798.66999999771</v>
      </c>
      <c r="T36" s="107">
        <v>-974089.12999999779</v>
      </c>
      <c r="U36" s="107">
        <v>-468159.1</v>
      </c>
      <c r="V36" s="107">
        <v>-757344.13000000024</v>
      </c>
      <c r="W36" s="107">
        <v>-795818.69000000029</v>
      </c>
    </row>
    <row r="37" spans="2:23" x14ac:dyDescent="0.2">
      <c r="B37" s="108" t="s">
        <v>108</v>
      </c>
      <c r="C37" s="109">
        <v>-1.59</v>
      </c>
      <c r="D37" s="109">
        <v>-127</v>
      </c>
      <c r="E37" s="109">
        <v>-387.36999999999989</v>
      </c>
      <c r="F37" s="109">
        <v>-834.36999999999989</v>
      </c>
      <c r="G37" s="109">
        <v>-1281.3699999999999</v>
      </c>
      <c r="H37" s="109">
        <v>-2194.369999999999</v>
      </c>
      <c r="I37" s="109">
        <v>-3809.369999999999</v>
      </c>
      <c r="J37" s="109">
        <v>-5675.369999999999</v>
      </c>
      <c r="K37" s="109">
        <v>-9446.3700000000008</v>
      </c>
      <c r="L37" s="109">
        <v>-41623.369999999995</v>
      </c>
      <c r="M37" s="109">
        <v>-77227.37</v>
      </c>
      <c r="N37" s="109">
        <v>-117747.37</v>
      </c>
      <c r="O37" s="109">
        <v>-133850.15</v>
      </c>
      <c r="P37" s="109">
        <v>-133850.15</v>
      </c>
      <c r="Q37" s="109">
        <v>-241941</v>
      </c>
      <c r="R37" s="109">
        <v>-345243.32260371989</v>
      </c>
      <c r="S37" s="109">
        <v>-425944.56</v>
      </c>
      <c r="T37" s="109">
        <v>-519260.08999999997</v>
      </c>
      <c r="U37" s="109">
        <v>-683873.27999999782</v>
      </c>
      <c r="V37" s="109">
        <v>-592994.5699999996</v>
      </c>
      <c r="W37" s="109">
        <v>-728204.18999999959</v>
      </c>
    </row>
    <row r="38" spans="2:23" x14ac:dyDescent="0.2"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</row>
    <row r="39" spans="2:23" x14ac:dyDescent="0.2">
      <c r="B39" s="94" t="s">
        <v>120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2:23" x14ac:dyDescent="0.2">
      <c r="B40" s="98" t="s">
        <v>110</v>
      </c>
      <c r="C40" s="107">
        <v>-238416</v>
      </c>
      <c r="D40" s="107">
        <v>-883752</v>
      </c>
      <c r="E40" s="107">
        <v>-1529088</v>
      </c>
      <c r="F40" s="107">
        <v>-2174424</v>
      </c>
      <c r="G40" s="107">
        <v>-2819760</v>
      </c>
      <c r="H40" s="107">
        <v>-3465096</v>
      </c>
      <c r="I40" s="107">
        <v>-4110432</v>
      </c>
      <c r="J40" s="107">
        <v>-4755768</v>
      </c>
      <c r="K40" s="107">
        <v>-5398059.1299999999</v>
      </c>
      <c r="L40" s="107">
        <v>-6040350.2599999998</v>
      </c>
      <c r="M40" s="107">
        <v>-6682641.3899999997</v>
      </c>
      <c r="N40" s="107">
        <v>-7324932.5199999996</v>
      </c>
      <c r="O40" s="107">
        <v>-3997520.24</v>
      </c>
      <c r="P40" s="107">
        <v>-3997520.24</v>
      </c>
      <c r="Q40" s="107">
        <v>-4320694.4400000004</v>
      </c>
      <c r="R40" s="107">
        <v>-6789392.5751072997</v>
      </c>
      <c r="S40" s="107">
        <v>-7272269.2417739667</v>
      </c>
      <c r="T40" s="107">
        <v>-7734650.5317739667</v>
      </c>
      <c r="U40" s="107">
        <v>-8197031.8217739658</v>
      </c>
      <c r="V40" s="107">
        <v>-8659413.1117739659</v>
      </c>
      <c r="W40" s="107">
        <v>-9083262.6317739654</v>
      </c>
    </row>
    <row r="41" spans="2:23" x14ac:dyDescent="0.2">
      <c r="B41" s="98" t="s">
        <v>111</v>
      </c>
      <c r="C41" s="107">
        <v>-11660</v>
      </c>
      <c r="D41" s="107">
        <v>-46640</v>
      </c>
      <c r="E41" s="107">
        <v>-81620</v>
      </c>
      <c r="F41" s="107">
        <v>-116600</v>
      </c>
      <c r="G41" s="107">
        <v>-151580</v>
      </c>
      <c r="H41" s="107">
        <v>-186560</v>
      </c>
      <c r="I41" s="107">
        <v>-221540</v>
      </c>
      <c r="J41" s="107">
        <v>-256520</v>
      </c>
      <c r="K41" s="107">
        <v>-291111.48</v>
      </c>
      <c r="L41" s="107">
        <v>-325702.96000000002</v>
      </c>
      <c r="M41" s="107">
        <v>-360294.44999999995</v>
      </c>
      <c r="N41" s="107">
        <v>-394885.92999999993</v>
      </c>
      <c r="O41" s="107">
        <v>-215909.74</v>
      </c>
      <c r="P41" s="107">
        <v>-215909.74</v>
      </c>
      <c r="Q41" s="107">
        <v>-233465.81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</row>
    <row r="42" spans="2:23" x14ac:dyDescent="0.2">
      <c r="B42" s="98" t="s">
        <v>112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-16807</v>
      </c>
      <c r="K42" s="107">
        <v>-33613.89</v>
      </c>
      <c r="L42" s="107">
        <v>-50420.78</v>
      </c>
      <c r="M42" s="107">
        <v>-67227.67</v>
      </c>
      <c r="N42" s="107">
        <v>-84034.559999999998</v>
      </c>
      <c r="O42" s="107">
        <v>-100841.45</v>
      </c>
      <c r="P42" s="107">
        <v>-100841.56</v>
      </c>
      <c r="Q42" s="107">
        <v>-117648.23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</row>
    <row r="43" spans="2:23" x14ac:dyDescent="0.2">
      <c r="B43" s="98" t="s">
        <v>113</v>
      </c>
      <c r="C43" s="112">
        <v>0</v>
      </c>
      <c r="D43" s="112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107">
        <v>0</v>
      </c>
      <c r="N43" s="107">
        <v>0</v>
      </c>
      <c r="O43" s="107">
        <v>0</v>
      </c>
      <c r="P43" s="107">
        <v>-8869314.4900000002</v>
      </c>
      <c r="Q43" s="107">
        <v>-10066553</v>
      </c>
      <c r="R43" s="107">
        <v>-13809251.051502099</v>
      </c>
      <c r="S43" s="107">
        <v>-15545478.354596609</v>
      </c>
      <c r="T43" s="107">
        <v>-17620005.434596609</v>
      </c>
      <c r="U43" s="107">
        <v>-25234177.474596612</v>
      </c>
      <c r="V43" s="107">
        <v>-34563063.16459661</v>
      </c>
      <c r="W43" s="107">
        <v>-43270691.524596639</v>
      </c>
    </row>
    <row r="44" spans="2:23" x14ac:dyDescent="0.2">
      <c r="B44" s="108" t="s">
        <v>114</v>
      </c>
      <c r="C44" s="109">
        <v>0</v>
      </c>
      <c r="D44" s="109">
        <v>0</v>
      </c>
      <c r="E44" s="109">
        <v>0</v>
      </c>
      <c r="F44" s="109">
        <v>-21269</v>
      </c>
      <c r="G44" s="109">
        <v>-42538</v>
      </c>
      <c r="H44" s="109">
        <v>-63807</v>
      </c>
      <c r="I44" s="109">
        <v>-85076</v>
      </c>
      <c r="J44" s="109">
        <v>-106345</v>
      </c>
      <c r="K44" s="109">
        <v>-140038.99</v>
      </c>
      <c r="L44" s="109">
        <v>-199925.06</v>
      </c>
      <c r="M44" s="109">
        <v>-262305.24</v>
      </c>
      <c r="N44" s="109">
        <v>-358576.85</v>
      </c>
      <c r="O44" s="109">
        <v>-471073.85</v>
      </c>
      <c r="P44" s="109">
        <v>-471073.85</v>
      </c>
      <c r="Q44" s="109">
        <v>-595381.17000000004</v>
      </c>
      <c r="R44" s="109">
        <v>-783536.49141630903</v>
      </c>
      <c r="S44" s="109">
        <v>-854477.47496423463</v>
      </c>
      <c r="T44" s="109">
        <v>-919766.0649642346</v>
      </c>
      <c r="U44" s="109">
        <v>-1032626.2349642345</v>
      </c>
      <c r="V44" s="109">
        <v>-1092960.4549642345</v>
      </c>
      <c r="W44" s="109">
        <v>-1164243.3349642344</v>
      </c>
    </row>
    <row r="45" spans="2:23" x14ac:dyDescent="0.2"/>
    <row r="46" spans="2:23" x14ac:dyDescent="0.2"/>
    <row r="47" spans="2:23" x14ac:dyDescent="0.2">
      <c r="B47" s="43" t="s">
        <v>287</v>
      </c>
    </row>
    <row r="48" spans="2:23" x14ac:dyDescent="0.2"/>
    <row r="49" spans="2:23" x14ac:dyDescent="0.2">
      <c r="B49" s="63"/>
      <c r="C49" s="106">
        <v>1999</v>
      </c>
      <c r="D49" s="106">
        <v>2000</v>
      </c>
      <c r="E49" s="106">
        <v>2001</v>
      </c>
      <c r="F49" s="106">
        <v>2002</v>
      </c>
      <c r="G49" s="106">
        <v>2003</v>
      </c>
      <c r="H49" s="106">
        <v>2004</v>
      </c>
      <c r="I49" s="106">
        <v>2005</v>
      </c>
      <c r="J49" s="106">
        <v>2006</v>
      </c>
      <c r="K49" s="106">
        <v>2007</v>
      </c>
      <c r="L49" s="106">
        <v>2008</v>
      </c>
      <c r="M49" s="106">
        <v>2009</v>
      </c>
      <c r="N49" s="106">
        <v>2010</v>
      </c>
      <c r="O49" s="106" t="s">
        <v>117</v>
      </c>
      <c r="P49" s="106">
        <v>2011</v>
      </c>
      <c r="Q49" s="106">
        <v>2012</v>
      </c>
      <c r="R49" s="106">
        <v>2013</v>
      </c>
      <c r="S49" s="106">
        <v>2014</v>
      </c>
      <c r="T49" s="106">
        <v>2015</v>
      </c>
      <c r="U49" s="106">
        <v>2016</v>
      </c>
      <c r="V49" s="106">
        <v>2017</v>
      </c>
      <c r="W49" s="106">
        <v>2018</v>
      </c>
    </row>
    <row r="50" spans="2:23" x14ac:dyDescent="0.2"/>
    <row r="51" spans="2:23" x14ac:dyDescent="0.2">
      <c r="B51" s="94" t="s">
        <v>119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</row>
    <row r="52" spans="2:23" x14ac:dyDescent="0.2">
      <c r="B52" s="98" t="s">
        <v>118</v>
      </c>
      <c r="C52" s="107">
        <v>0</v>
      </c>
      <c r="D52" s="107">
        <v>0</v>
      </c>
      <c r="E52" s="107">
        <v>108969.73</v>
      </c>
      <c r="F52" s="107">
        <v>0</v>
      </c>
      <c r="G52" s="107">
        <v>215654.26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95812</v>
      </c>
      <c r="N52" s="107">
        <v>0</v>
      </c>
      <c r="O52" s="107">
        <v>-959352.10000000009</v>
      </c>
      <c r="P52" s="107">
        <v>-959352.10000000009</v>
      </c>
      <c r="Q52" s="107">
        <v>-1612806.5</v>
      </c>
      <c r="R52" s="107">
        <v>0</v>
      </c>
      <c r="S52" s="36">
        <v>0</v>
      </c>
      <c r="T52" s="36">
        <v>0</v>
      </c>
      <c r="U52" s="36">
        <v>0</v>
      </c>
      <c r="V52" s="107">
        <v>0</v>
      </c>
      <c r="W52" s="107">
        <v>85247.030000000028</v>
      </c>
    </row>
    <row r="53" spans="2:23" x14ac:dyDescent="0.2">
      <c r="B53" s="98" t="s">
        <v>105</v>
      </c>
      <c r="C53" s="107">
        <v>0</v>
      </c>
      <c r="D53" s="107">
        <v>103282.35</v>
      </c>
      <c r="E53" s="107">
        <v>53473.23</v>
      </c>
      <c r="F53" s="107">
        <v>0</v>
      </c>
      <c r="G53" s="107">
        <v>2764890.58</v>
      </c>
      <c r="H53" s="107">
        <v>-61.800000000745058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59990.629999998957</v>
      </c>
      <c r="P53" s="107">
        <v>-23988450.32</v>
      </c>
      <c r="Q53" s="107">
        <v>-57108</v>
      </c>
      <c r="R53" s="107">
        <v>-78835.81</v>
      </c>
      <c r="S53" s="107">
        <v>100534.792560801</v>
      </c>
      <c r="T53" s="107">
        <v>0</v>
      </c>
      <c r="U53" s="107">
        <v>0</v>
      </c>
      <c r="V53" s="107">
        <v>0</v>
      </c>
      <c r="W53" s="107">
        <v>0</v>
      </c>
    </row>
    <row r="54" spans="2:23" x14ac:dyDescent="0.2">
      <c r="B54" s="98" t="s">
        <v>106</v>
      </c>
      <c r="C54" s="107">
        <v>0</v>
      </c>
      <c r="D54" s="107">
        <v>0</v>
      </c>
      <c r="E54" s="107">
        <v>0</v>
      </c>
      <c r="F54" s="107">
        <v>0</v>
      </c>
      <c r="G54" s="107">
        <v>20051.98</v>
      </c>
      <c r="H54" s="107">
        <v>0</v>
      </c>
      <c r="I54" s="107">
        <v>0</v>
      </c>
      <c r="J54" s="107">
        <v>0</v>
      </c>
      <c r="K54" s="107">
        <v>0</v>
      </c>
      <c r="L54" s="107">
        <v>-23004</v>
      </c>
      <c r="M54" s="107">
        <v>59251</v>
      </c>
      <c r="N54" s="107">
        <v>0</v>
      </c>
      <c r="O54" s="107">
        <v>-40673.83</v>
      </c>
      <c r="P54" s="107">
        <v>-40673.83</v>
      </c>
      <c r="Q54" s="107">
        <v>20735.14</v>
      </c>
      <c r="R54" s="107">
        <v>-72070.34</v>
      </c>
      <c r="S54" s="107"/>
      <c r="T54" s="107">
        <v>0</v>
      </c>
      <c r="U54" s="107">
        <v>0</v>
      </c>
      <c r="V54" s="107">
        <v>0</v>
      </c>
      <c r="W54" s="107">
        <v>-21994.510000000002</v>
      </c>
    </row>
    <row r="55" spans="2:23" x14ac:dyDescent="0.2">
      <c r="B55" s="98" t="s">
        <v>107</v>
      </c>
      <c r="C55" s="107">
        <v>0</v>
      </c>
      <c r="D55" s="107">
        <v>-103282.35</v>
      </c>
      <c r="E55" s="107">
        <v>0</v>
      </c>
      <c r="F55" s="107">
        <v>0</v>
      </c>
      <c r="G55" s="107">
        <v>1787.51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37259</v>
      </c>
      <c r="N55" s="107">
        <v>0</v>
      </c>
      <c r="O55" s="107">
        <v>7489.99</v>
      </c>
      <c r="P55" s="107">
        <v>7489.99</v>
      </c>
      <c r="Q55" s="107">
        <v>-54330.73</v>
      </c>
      <c r="R55" s="107">
        <v>0</v>
      </c>
      <c r="S55" s="107">
        <v>0</v>
      </c>
      <c r="T55" s="107">
        <v>0</v>
      </c>
      <c r="U55" s="107">
        <v>239918.4</v>
      </c>
      <c r="V55" s="107">
        <v>0</v>
      </c>
      <c r="W55" s="107">
        <v>-7663.6299999999983</v>
      </c>
    </row>
    <row r="56" spans="2:23" x14ac:dyDescent="0.2">
      <c r="B56" s="98" t="s">
        <v>116</v>
      </c>
      <c r="C56" s="107">
        <v>0</v>
      </c>
      <c r="D56" s="107">
        <v>0</v>
      </c>
      <c r="E56" s="107">
        <v>0</v>
      </c>
      <c r="F56" s="107">
        <v>0</v>
      </c>
      <c r="G56" s="107">
        <v>0</v>
      </c>
      <c r="H56" s="107">
        <v>0</v>
      </c>
      <c r="I56" s="107">
        <v>0</v>
      </c>
      <c r="J56" s="107">
        <v>0</v>
      </c>
      <c r="K56" s="107">
        <v>0</v>
      </c>
      <c r="L56" s="107">
        <v>0</v>
      </c>
      <c r="M56" s="107">
        <v>-38348.269999999997</v>
      </c>
      <c r="N56" s="107">
        <v>0</v>
      </c>
      <c r="O56" s="107">
        <v>0</v>
      </c>
      <c r="P56" s="107">
        <v>0</v>
      </c>
      <c r="Q56" s="107">
        <v>44288</v>
      </c>
      <c r="R56" s="107">
        <v>0</v>
      </c>
      <c r="S56" s="107">
        <v>0</v>
      </c>
      <c r="T56" s="107">
        <v>0</v>
      </c>
      <c r="U56" s="107">
        <v>-5106.7800000000279</v>
      </c>
      <c r="V56" s="107">
        <v>0</v>
      </c>
      <c r="W56" s="107">
        <v>0</v>
      </c>
    </row>
    <row r="57" spans="2:23" x14ac:dyDescent="0.2">
      <c r="B57" s="108" t="s">
        <v>108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18013.849999999999</v>
      </c>
      <c r="P57" s="109">
        <v>18013.849999999999</v>
      </c>
      <c r="Q57" s="109">
        <v>-28888</v>
      </c>
      <c r="R57" s="109">
        <v>0</v>
      </c>
      <c r="S57" s="109">
        <v>0</v>
      </c>
      <c r="T57" s="109">
        <v>0</v>
      </c>
      <c r="U57" s="109">
        <v>-104680.47999999998</v>
      </c>
      <c r="V57" s="109">
        <v>0</v>
      </c>
      <c r="W57" s="109">
        <v>0</v>
      </c>
    </row>
    <row r="58" spans="2:23" x14ac:dyDescent="0.2">
      <c r="B58" s="110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</row>
    <row r="59" spans="2:23" x14ac:dyDescent="0.2">
      <c r="B59" s="94" t="s">
        <v>120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</row>
    <row r="60" spans="2:23" x14ac:dyDescent="0.2">
      <c r="B60" s="98" t="s">
        <v>110</v>
      </c>
      <c r="C60" s="107">
        <v>0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7">
        <v>0</v>
      </c>
      <c r="W60" s="107">
        <v>0</v>
      </c>
    </row>
    <row r="61" spans="2:23" x14ac:dyDescent="0.2">
      <c r="B61" s="98" t="s">
        <v>111</v>
      </c>
      <c r="C61" s="107">
        <v>0</v>
      </c>
      <c r="D61" s="107">
        <v>0</v>
      </c>
      <c r="E61" s="107">
        <v>0</v>
      </c>
      <c r="F61" s="107">
        <v>0</v>
      </c>
      <c r="G61" s="107">
        <v>0</v>
      </c>
      <c r="H61" s="107">
        <v>0</v>
      </c>
      <c r="I61" s="107">
        <v>0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07">
        <v>0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07">
        <v>0</v>
      </c>
      <c r="W61" s="107">
        <v>0</v>
      </c>
    </row>
    <row r="62" spans="2:23" x14ac:dyDescent="0.2">
      <c r="B62" s="98" t="s">
        <v>112</v>
      </c>
      <c r="C62" s="107">
        <v>0</v>
      </c>
      <c r="D62" s="107">
        <v>0</v>
      </c>
      <c r="E62" s="107">
        <v>0</v>
      </c>
      <c r="F62" s="107">
        <v>0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</row>
    <row r="63" spans="2:23" x14ac:dyDescent="0.2">
      <c r="B63" s="98" t="s">
        <v>113</v>
      </c>
      <c r="C63" s="112">
        <v>0</v>
      </c>
      <c r="D63" s="112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107">
        <v>0</v>
      </c>
      <c r="N63" s="107">
        <v>0</v>
      </c>
      <c r="O63" s="107">
        <v>0</v>
      </c>
      <c r="P63" s="107">
        <v>24048440.949999999</v>
      </c>
      <c r="Q63" s="107">
        <v>0</v>
      </c>
      <c r="R63" s="107">
        <v>0</v>
      </c>
      <c r="S63" s="107">
        <v>0</v>
      </c>
      <c r="T63" s="107">
        <v>2318118.6500000004</v>
      </c>
      <c r="U63" s="107">
        <v>197693268.47999999</v>
      </c>
      <c r="V63" s="107">
        <v>0</v>
      </c>
      <c r="W63" s="107">
        <v>0</v>
      </c>
    </row>
    <row r="64" spans="2:23" x14ac:dyDescent="0.2">
      <c r="B64" s="108" t="s">
        <v>114</v>
      </c>
      <c r="C64" s="109">
        <v>0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0</v>
      </c>
      <c r="U64" s="109">
        <v>0</v>
      </c>
      <c r="V64" s="109">
        <v>0</v>
      </c>
      <c r="W64" s="109">
        <v>0</v>
      </c>
    </row>
    <row r="65" x14ac:dyDescent="0.2"/>
    <row r="66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2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7.28515625" style="2" customWidth="1"/>
    <col min="3" max="23" width="12.8554687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121</v>
      </c>
    </row>
    <row r="5" spans="1:23" x14ac:dyDescent="0.2"/>
    <row r="6" spans="1:23" x14ac:dyDescent="0.2"/>
    <row r="7" spans="1:23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 t="s">
        <v>117</v>
      </c>
      <c r="P7" s="106">
        <v>2011</v>
      </c>
      <c r="Q7" s="106">
        <v>2012</v>
      </c>
      <c r="R7" s="106">
        <v>2013</v>
      </c>
      <c r="S7" s="106">
        <v>2014</v>
      </c>
      <c r="T7" s="106">
        <v>2015</v>
      </c>
      <c r="U7" s="106">
        <v>2016</v>
      </c>
      <c r="V7" s="106">
        <v>2017</v>
      </c>
      <c r="W7" s="106">
        <v>2018</v>
      </c>
    </row>
    <row r="8" spans="1:23" x14ac:dyDescent="0.2"/>
    <row r="9" spans="1:23" x14ac:dyDescent="0.2">
      <c r="B9" s="94" t="s">
        <v>119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89"/>
      <c r="Q9" s="89"/>
      <c r="R9" s="71"/>
      <c r="S9" s="71"/>
      <c r="T9" s="71"/>
      <c r="U9" s="71"/>
      <c r="V9" s="71"/>
      <c r="W9" s="71"/>
    </row>
    <row r="10" spans="1:23" x14ac:dyDescent="0.2">
      <c r="B10" s="98" t="s">
        <v>118</v>
      </c>
      <c r="C10" s="114">
        <f>+'2.2.3.2.Inv-Depr-Ajus'!C12+'2.2.3.2.Inv-Depr-Ajus'!C32+'2.2.3.2.Inv-Depr-Ajus'!C52</f>
        <v>1325.54</v>
      </c>
      <c r="D10" s="114">
        <f>+C10+'2.2.3.2.Inv-Depr-Ajus'!D12+'2.2.3.2.Inv-Depr-Ajus'!D32-'2.2.3.2.Inv-Depr-Ajus'!C32+'2.2.3.2.Inv-Depr-Ajus'!D52</f>
        <v>70498.539999999994</v>
      </c>
      <c r="E10" s="114">
        <f>+D10+'2.2.3.2.Inv-Depr-Ajus'!E12+'2.2.3.2.Inv-Depr-Ajus'!E32-'2.2.3.2.Inv-Depr-Ajus'!D32+'2.2.3.2.Inv-Depr-Ajus'!E52</f>
        <v>974707.54</v>
      </c>
      <c r="F10" s="114">
        <f>+E10+'2.2.3.2.Inv-Depr-Ajus'!F12+'2.2.3.2.Inv-Depr-Ajus'!F32-'2.2.3.2.Inv-Depr-Ajus'!E32+'2.2.3.2.Inv-Depr-Ajus'!F52</f>
        <v>954949.54</v>
      </c>
      <c r="G10" s="114">
        <f>+F10+'2.2.3.2.Inv-Depr-Ajus'!G12+'2.2.3.2.Inv-Depr-Ajus'!G32-'2.2.3.2.Inv-Depr-Ajus'!F32+'2.2.3.2.Inv-Depr-Ajus'!G52</f>
        <v>1137609.55</v>
      </c>
      <c r="H10" s="114">
        <f>+G10+'2.2.3.2.Inv-Depr-Ajus'!H12+'2.2.3.2.Inv-Depr-Ajus'!H32-'2.2.3.2.Inv-Depr-Ajus'!G32+'2.2.3.2.Inv-Depr-Ajus'!H52</f>
        <v>1109971.55</v>
      </c>
      <c r="I10" s="114">
        <f>+H10+'2.2.3.2.Inv-Depr-Ajus'!I12+'2.2.3.2.Inv-Depr-Ajus'!I32-'2.2.3.2.Inv-Depr-Ajus'!H32+'2.2.3.2.Inv-Depr-Ajus'!I52</f>
        <v>1091526.55</v>
      </c>
      <c r="J10" s="114">
        <f>+I10+'2.2.3.2.Inv-Depr-Ajus'!J12+'2.2.3.2.Inv-Depr-Ajus'!J32-'2.2.3.2.Inv-Depr-Ajus'!I32+'2.2.3.2.Inv-Depr-Ajus'!J52</f>
        <v>1049229.55</v>
      </c>
      <c r="K10" s="114">
        <f>+J10+'2.2.3.2.Inv-Depr-Ajus'!K12+'2.2.3.2.Inv-Depr-Ajus'!K32-'2.2.3.2.Inv-Depr-Ajus'!J32+'2.2.3.2.Inv-Depr-Ajus'!K52</f>
        <v>1049029.55</v>
      </c>
      <c r="L10" s="114">
        <f>+K10+'2.2.3.2.Inv-Depr-Ajus'!L12+'2.2.3.2.Inv-Depr-Ajus'!L32-'2.2.3.2.Inv-Depr-Ajus'!K32+'2.2.3.2.Inv-Depr-Ajus'!L52</f>
        <v>1173102.6800000002</v>
      </c>
      <c r="M10" s="114">
        <f>+L10+'2.2.3.2.Inv-Depr-Ajus'!M12+'2.2.3.2.Inv-Depr-Ajus'!M32-'2.2.3.2.Inv-Depr-Ajus'!L32+'2.2.3.2.Inv-Depr-Ajus'!M52</f>
        <v>1453540.3200000003</v>
      </c>
      <c r="N10" s="114">
        <f>+M10+'2.2.3.2.Inv-Depr-Ajus'!N12+'2.2.3.2.Inv-Depr-Ajus'!N32-'2.2.3.2.Inv-Depr-Ajus'!M32+'2.2.3.2.Inv-Depr-Ajus'!N52</f>
        <v>1865316.3200000003</v>
      </c>
      <c r="O10" s="114">
        <f>+N10+'2.2.3.2.Inv-Depr-Ajus'!O12+'2.2.3.2.Inv-Depr-Ajus'!O32-'2.2.3.2.Inv-Depr-Ajus'!N32+'2.2.3.2.Inv-Depr-Ajus'!O52</f>
        <v>1451562.2500000005</v>
      </c>
      <c r="P10" s="114">
        <f>+N10+'2.2.3.2.Inv-Depr-Ajus'!P12+'2.2.3.2.Inv-Depr-Ajus'!P32-'2.2.3.2.Inv-Depr-Ajus'!N32+'2.2.3.2.Inv-Depr-Ajus'!P52</f>
        <v>1451562.2500000005</v>
      </c>
      <c r="Q10" s="114">
        <f>+P10+'2.2.3.2.Inv-Depr-Ajus'!Q12+'2.2.3.2.Inv-Depr-Ajus'!Q32-'2.2.3.2.Inv-Depr-Ajus'!P32+'2.2.3.2.Inv-Depr-Ajus'!Q52</f>
        <v>0.32000000053085387</v>
      </c>
      <c r="R10" s="114">
        <f>+Q10+'2.2.3.2.Inv-Depr-Ajus'!R12+'2.2.3.2.Inv-Depr-Ajus'!R32-'2.2.3.2.Inv-Depr-Ajus'!Q32+'2.2.3.2.Inv-Depr-Ajus'!R52</f>
        <v>-154559.50117310393</v>
      </c>
      <c r="S10" s="114">
        <f>+R10+'2.2.3.2.Inv-Depr-Ajus'!S12+'2.2.3.2.Inv-Depr-Ajus'!S32-'2.2.3.2.Inv-Depr-Ajus'!R32+'2.2.3.2.Inv-Depr-Ajus'!S52</f>
        <v>-166807.59999999951</v>
      </c>
      <c r="T10" s="114">
        <f>+S10+'2.2.3.2.Inv-Depr-Ajus'!T12+'2.2.3.2.Inv-Depr-Ajus'!T32-'2.2.3.2.Inv-Depr-Ajus'!S32+'2.2.3.2.Inv-Depr-Ajus'!T52</f>
        <v>-179038.10999999955</v>
      </c>
      <c r="U10" s="114">
        <f>+T10+'2.2.3.2.Inv-Depr-Ajus'!U12+'2.2.3.2.Inv-Depr-Ajus'!U32-'2.2.3.2.Inv-Depr-Ajus'!T32+'2.2.3.2.Inv-Depr-Ajus'!U52</f>
        <v>-191268.59999999954</v>
      </c>
      <c r="V10" s="114">
        <f>+U10+'2.2.3.2.Inv-Depr-Ajus'!V12+'2.2.3.2.Inv-Depr-Ajus'!V32-'2.2.3.2.Inv-Depr-Ajus'!U32+'2.2.3.2.Inv-Depr-Ajus'!V52</f>
        <v>-176219.94999999952</v>
      </c>
      <c r="W10" s="114">
        <f>+V10+'2.2.3.2.Inv-Depr-Ajus'!W12+'2.2.3.2.Inv-Depr-Ajus'!W32-'2.2.3.2.Inv-Depr-Ajus'!V32+'2.2.3.2.Inv-Depr-Ajus'!W52</f>
        <v>-69844.209999999468</v>
      </c>
    </row>
    <row r="11" spans="1:23" x14ac:dyDescent="0.2">
      <c r="B11" s="98" t="s">
        <v>105</v>
      </c>
      <c r="C11" s="107">
        <f>+'2.2.3.2.Inv-Depr-Ajus'!C13+'2.2.3.2.Inv-Depr-Ajus'!C33+'2.2.3.2.Inv-Depr-Ajus'!C53</f>
        <v>0</v>
      </c>
      <c r="D11" s="107">
        <f>+C11+'2.2.3.2.Inv-Depr-Ajus'!D13+'2.2.3.2.Inv-Depr-Ajus'!D33-'2.2.3.2.Inv-Depr-Ajus'!C33+'2.2.3.2.Inv-Depr-Ajus'!D53</f>
        <v>136689.35</v>
      </c>
      <c r="E11" s="107">
        <f>+D11+'2.2.3.2.Inv-Depr-Ajus'!E13+'2.2.3.2.Inv-Depr-Ajus'!E33-'2.2.3.2.Inv-Depr-Ajus'!D33+'2.2.3.2.Inv-Depr-Ajus'!E53</f>
        <v>415008.35</v>
      </c>
      <c r="F11" s="107">
        <f>+E11+'2.2.3.2.Inv-Depr-Ajus'!F13+'2.2.3.2.Inv-Depr-Ajus'!F33-'2.2.3.2.Inv-Depr-Ajus'!E33+'2.2.3.2.Inv-Depr-Ajus'!F53</f>
        <v>2384412.35</v>
      </c>
      <c r="G11" s="107">
        <f>+F11+'2.2.3.2.Inv-Depr-Ajus'!G13+'2.2.3.2.Inv-Depr-Ajus'!G33-'2.2.3.2.Inv-Depr-Ajus'!F33+'2.2.3.2.Inv-Depr-Ajus'!G53</f>
        <v>4931240.8000000007</v>
      </c>
      <c r="H11" s="107">
        <f>+G11+'2.2.3.2.Inv-Depr-Ajus'!H13+'2.2.3.2.Inv-Depr-Ajus'!H33-'2.2.3.2.Inv-Depr-Ajus'!G33+'2.2.3.2.Inv-Depr-Ajus'!H53</f>
        <v>5827857</v>
      </c>
      <c r="I11" s="107">
        <f>+H11+'2.2.3.2.Inv-Depr-Ajus'!I13+'2.2.3.2.Inv-Depr-Ajus'!I33-'2.2.3.2.Inv-Depr-Ajus'!H33+'2.2.3.2.Inv-Depr-Ajus'!I53</f>
        <v>5395787</v>
      </c>
      <c r="J11" s="107">
        <f>+I11+'2.2.3.2.Inv-Depr-Ajus'!J13+'2.2.3.2.Inv-Depr-Ajus'!J33-'2.2.3.2.Inv-Depr-Ajus'!I33+'2.2.3.2.Inv-Depr-Ajus'!J53</f>
        <v>19130983</v>
      </c>
      <c r="K11" s="107">
        <f>+J11+'2.2.3.2.Inv-Depr-Ajus'!K13+'2.2.3.2.Inv-Depr-Ajus'!K33-'2.2.3.2.Inv-Depr-Ajus'!J33+'2.2.3.2.Inv-Depr-Ajus'!K53</f>
        <v>19410633</v>
      </c>
      <c r="L11" s="107">
        <f>+K11+'2.2.3.2.Inv-Depr-Ajus'!L13+'2.2.3.2.Inv-Depr-Ajus'!L33-'2.2.3.2.Inv-Depr-Ajus'!K33+'2.2.3.2.Inv-Depr-Ajus'!L53</f>
        <v>18909027.050000001</v>
      </c>
      <c r="M11" s="107">
        <f>+L11+'2.2.3.2.Inv-Depr-Ajus'!M13+'2.2.3.2.Inv-Depr-Ajus'!M33-'2.2.3.2.Inv-Depr-Ajus'!L33+'2.2.3.2.Inv-Depr-Ajus'!M53</f>
        <v>19033507.050000001</v>
      </c>
      <c r="N11" s="107">
        <f>+M11+'2.2.3.2.Inv-Depr-Ajus'!N13+'2.2.3.2.Inv-Depr-Ajus'!N33-'2.2.3.2.Inv-Depr-Ajus'!M33+'2.2.3.2.Inv-Depr-Ajus'!N53</f>
        <v>17648463.050000001</v>
      </c>
      <c r="O11" s="107">
        <f>+N11+'2.2.3.2.Inv-Depr-Ajus'!O13+'2.2.3.2.Inv-Depr-Ajus'!O33-'2.2.3.2.Inv-Depr-Ajus'!N33+'2.2.3.2.Inv-Depr-Ajus'!O53</f>
        <v>20798997.220000003</v>
      </c>
      <c r="P11" s="107">
        <f>+N11+'2.2.3.2.Inv-Depr-Ajus'!P13+'2.2.3.2.Inv-Depr-Ajus'!P33-'2.2.3.2.Inv-Depr-Ajus'!N33+'2.2.3.2.Inv-Depr-Ajus'!P53</f>
        <v>5391039.7600000054</v>
      </c>
      <c r="Q11" s="107">
        <f>+P11+'2.2.3.2.Inv-Depr-Ajus'!Q13+'2.2.3.2.Inv-Depr-Ajus'!Q33-'2.2.3.2.Inv-Depr-Ajus'!P33+'2.2.3.2.Inv-Depr-Ajus'!Q53</f>
        <v>5466426.5900000054</v>
      </c>
      <c r="R11" s="107">
        <f>+Q11+'2.2.3.2.Inv-Depr-Ajus'!R13+'2.2.3.2.Inv-Depr-Ajus'!R33-'2.2.3.2.Inv-Depr-Ajus'!Q33+'2.2.3.2.Inv-Depr-Ajus'!R53</f>
        <v>5646764.5561087346</v>
      </c>
      <c r="S11" s="107">
        <f>+R11+'2.2.3.2.Inv-Depr-Ajus'!S13+'2.2.3.2.Inv-Depr-Ajus'!S33-'2.2.3.2.Inv-Depr-Ajus'!R33+'2.2.3.2.Inv-Depr-Ajus'!S53</f>
        <v>5562017.1422105059</v>
      </c>
      <c r="T11" s="107">
        <f>+S11+'2.2.3.2.Inv-Depr-Ajus'!T13+'2.2.3.2.Inv-Depr-Ajus'!T33-'2.2.3.2.Inv-Depr-Ajus'!S33+'2.2.3.2.Inv-Depr-Ajus'!T53</f>
        <v>8034899.3222105047</v>
      </c>
      <c r="U11" s="107">
        <f>+T11+'2.2.3.2.Inv-Depr-Ajus'!U13+'2.2.3.2.Inv-Depr-Ajus'!U33-'2.2.3.2.Inv-Depr-Ajus'!T33+'2.2.3.2.Inv-Depr-Ajus'!U53</f>
        <v>8200275.6022105087</v>
      </c>
      <c r="V11" s="107">
        <f>+U11+'2.2.3.2.Inv-Depr-Ajus'!V13+'2.2.3.2.Inv-Depr-Ajus'!V33-'2.2.3.2.Inv-Depr-Ajus'!U33+'2.2.3.2.Inv-Depr-Ajus'!V53</f>
        <v>7931644.9122105073</v>
      </c>
      <c r="W11" s="107">
        <f>+V11+'2.2.3.2.Inv-Depr-Ajus'!W13+'2.2.3.2.Inv-Depr-Ajus'!W33-'2.2.3.2.Inv-Depr-Ajus'!V33+'2.2.3.2.Inv-Depr-Ajus'!W53</f>
        <v>7270754.0022105072</v>
      </c>
    </row>
    <row r="12" spans="1:23" x14ac:dyDescent="0.2">
      <c r="B12" s="98" t="s">
        <v>106</v>
      </c>
      <c r="C12" s="107">
        <f>+'2.2.3.2.Inv-Depr-Ajus'!C14+'2.2.3.2.Inv-Depr-Ajus'!C34+'2.2.3.2.Inv-Depr-Ajus'!C54</f>
        <v>100866.49</v>
      </c>
      <c r="D12" s="107">
        <f>+C12+'2.2.3.2.Inv-Depr-Ajus'!D14+'2.2.3.2.Inv-Depr-Ajus'!D34-'2.2.3.2.Inv-Depr-Ajus'!C34+'2.2.3.2.Inv-Depr-Ajus'!D54</f>
        <v>115037.26999999999</v>
      </c>
      <c r="E12" s="107">
        <f>+D12+'2.2.3.2.Inv-Depr-Ajus'!E14+'2.2.3.2.Inv-Depr-Ajus'!E34-'2.2.3.2.Inv-Depr-Ajus'!D34+'2.2.3.2.Inv-Depr-Ajus'!E54</f>
        <v>103471.26999999999</v>
      </c>
      <c r="F12" s="107">
        <f>+E12+'2.2.3.2.Inv-Depr-Ajus'!F14+'2.2.3.2.Inv-Depr-Ajus'!F34-'2.2.3.2.Inv-Depr-Ajus'!E34+'2.2.3.2.Inv-Depr-Ajus'!F54</f>
        <v>86973.26999999999</v>
      </c>
      <c r="G12" s="107">
        <f>+F12+'2.2.3.2.Inv-Depr-Ajus'!G14+'2.2.3.2.Inv-Depr-Ajus'!G34-'2.2.3.2.Inv-Depr-Ajus'!F34+'2.2.3.2.Inv-Depr-Ajus'!G54</f>
        <v>74845.669999999984</v>
      </c>
      <c r="H12" s="107">
        <f>+G12+'2.2.3.2.Inv-Depr-Ajus'!H14+'2.2.3.2.Inv-Depr-Ajus'!H34-'2.2.3.2.Inv-Depr-Ajus'!G34+'2.2.3.2.Inv-Depr-Ajus'!H54</f>
        <v>82681.669999999984</v>
      </c>
      <c r="I12" s="107">
        <f>+H12+'2.2.3.2.Inv-Depr-Ajus'!I14+'2.2.3.2.Inv-Depr-Ajus'!I34-'2.2.3.2.Inv-Depr-Ajus'!H34+'2.2.3.2.Inv-Depr-Ajus'!I54</f>
        <v>9413.6699999999837</v>
      </c>
      <c r="J12" s="107">
        <f>+I12+'2.2.3.2.Inv-Depr-Ajus'!J14+'2.2.3.2.Inv-Depr-Ajus'!J34-'2.2.3.2.Inv-Depr-Ajus'!I34+'2.2.3.2.Inv-Depr-Ajus'!J54</f>
        <v>36963.359999999986</v>
      </c>
      <c r="K12" s="107">
        <f>+J12+'2.2.3.2.Inv-Depr-Ajus'!K14+'2.2.3.2.Inv-Depr-Ajus'!K34-'2.2.3.2.Inv-Depr-Ajus'!J34+'2.2.3.2.Inv-Depr-Ajus'!K54</f>
        <v>12432.359999999986</v>
      </c>
      <c r="L12" s="107">
        <f>+K12+'2.2.3.2.Inv-Depr-Ajus'!L14+'2.2.3.2.Inv-Depr-Ajus'!L34-'2.2.3.2.Inv-Depr-Ajus'!K34+'2.2.3.2.Inv-Depr-Ajus'!L54</f>
        <v>84190.309999999969</v>
      </c>
      <c r="M12" s="107">
        <f>+L12+'2.2.3.2.Inv-Depr-Ajus'!M14+'2.2.3.2.Inv-Depr-Ajus'!M34-'2.2.3.2.Inv-Depr-Ajus'!L34+'2.2.3.2.Inv-Depr-Ajus'!M54</f>
        <v>215133.98999999996</v>
      </c>
      <c r="N12" s="107">
        <f>+M12+'2.2.3.2.Inv-Depr-Ajus'!N14+'2.2.3.2.Inv-Depr-Ajus'!N34-'2.2.3.2.Inv-Depr-Ajus'!M34+'2.2.3.2.Inv-Depr-Ajus'!N54</f>
        <v>243010.90999999992</v>
      </c>
      <c r="O12" s="107">
        <f>+N12+'2.2.3.2.Inv-Depr-Ajus'!O14+'2.2.3.2.Inv-Depr-Ajus'!O34-'2.2.3.2.Inv-Depr-Ajus'!N34+'2.2.3.2.Inv-Depr-Ajus'!O54</f>
        <v>324786.83999999991</v>
      </c>
      <c r="P12" s="107">
        <f>+N12+'2.2.3.2.Inv-Depr-Ajus'!P14+'2.2.3.2.Inv-Depr-Ajus'!P34-'2.2.3.2.Inv-Depr-Ajus'!N34+'2.2.3.2.Inv-Depr-Ajus'!P54</f>
        <v>324786.83999999991</v>
      </c>
      <c r="Q12" s="107">
        <f>+P12+'2.2.3.2.Inv-Depr-Ajus'!Q14+'2.2.3.2.Inv-Depr-Ajus'!Q34-'2.2.3.2.Inv-Depr-Ajus'!P34+'2.2.3.2.Inv-Depr-Ajus'!Q54</f>
        <v>560165.70999999985</v>
      </c>
      <c r="R12" s="107">
        <f>+Q12+'2.2.3.2.Inv-Depr-Ajus'!R14+'2.2.3.2.Inv-Depr-Ajus'!R34-'2.2.3.2.Inv-Depr-Ajus'!Q34+'2.2.3.2.Inv-Depr-Ajus'!R54</f>
        <v>388306.36364806863</v>
      </c>
      <c r="S12" s="107">
        <f>+R12+'2.2.3.2.Inv-Depr-Ajus'!S14+'2.2.3.2.Inv-Depr-Ajus'!S34-'2.2.3.2.Inv-Depr-Ajus'!R34+'2.2.3.2.Inv-Depr-Ajus'!S54</f>
        <v>747582.22049321071</v>
      </c>
      <c r="T12" s="107">
        <f>+S12+'2.2.3.2.Inv-Depr-Ajus'!T14+'2.2.3.2.Inv-Depr-Ajus'!T34-'2.2.3.2.Inv-Depr-Ajus'!S34+'2.2.3.2.Inv-Depr-Ajus'!T54</f>
        <v>708476.14049321075</v>
      </c>
      <c r="U12" s="107">
        <f>+T12+'2.2.3.2.Inv-Depr-Ajus'!U14+'2.2.3.2.Inv-Depr-Ajus'!U34-'2.2.3.2.Inv-Depr-Ajus'!T34+'2.2.3.2.Inv-Depr-Ajus'!U54</f>
        <v>763653.29049321066</v>
      </c>
      <c r="V12" s="107">
        <f>+U12+'2.2.3.2.Inv-Depr-Ajus'!V14+'2.2.3.2.Inv-Depr-Ajus'!V34-'2.2.3.2.Inv-Depr-Ajus'!U34+'2.2.3.2.Inv-Depr-Ajus'!V54</f>
        <v>956462.57049321057</v>
      </c>
      <c r="W12" s="107">
        <f>+V12+'2.2.3.2.Inv-Depr-Ajus'!W14+'2.2.3.2.Inv-Depr-Ajus'!W34-'2.2.3.2.Inv-Depr-Ajus'!V34+'2.2.3.2.Inv-Depr-Ajus'!W54</f>
        <v>754750.55049321055</v>
      </c>
    </row>
    <row r="13" spans="1:23" x14ac:dyDescent="0.2">
      <c r="B13" s="98" t="s">
        <v>107</v>
      </c>
      <c r="C13" s="107">
        <f>+'2.2.3.2.Inv-Depr-Ajus'!C15+'2.2.3.2.Inv-Depr-Ajus'!C35+'2.2.3.2.Inv-Depr-Ajus'!C55</f>
        <v>137160.15714285715</v>
      </c>
      <c r="D13" s="107">
        <f>+C13+'2.2.3.2.Inv-Depr-Ajus'!D15+'2.2.3.2.Inv-Depr-Ajus'!D35-'2.2.3.2.Inv-Depr-Ajus'!C35+'2.2.3.2.Inv-Depr-Ajus'!D55</f>
        <v>91299</v>
      </c>
      <c r="E13" s="107">
        <f>+D13+'2.2.3.2.Inv-Depr-Ajus'!E15+'2.2.3.2.Inv-Depr-Ajus'!E35-'2.2.3.2.Inv-Depr-Ajus'!D35+'2.2.3.2.Inv-Depr-Ajus'!E55</f>
        <v>95395</v>
      </c>
      <c r="F13" s="107">
        <f>+E13+'2.2.3.2.Inv-Depr-Ajus'!F15+'2.2.3.2.Inv-Depr-Ajus'!F35-'2.2.3.2.Inv-Depr-Ajus'!E35+'2.2.3.2.Inv-Depr-Ajus'!F55</f>
        <v>92508</v>
      </c>
      <c r="G13" s="107">
        <f>+F13+'2.2.3.2.Inv-Depr-Ajus'!G15+'2.2.3.2.Inv-Depr-Ajus'!G35-'2.2.3.2.Inv-Depr-Ajus'!F35+'2.2.3.2.Inv-Depr-Ajus'!G55</f>
        <v>92254.89</v>
      </c>
      <c r="H13" s="107">
        <f>+G13+'2.2.3.2.Inv-Depr-Ajus'!H15+'2.2.3.2.Inv-Depr-Ajus'!H35-'2.2.3.2.Inv-Depr-Ajus'!G35+'2.2.3.2.Inv-Depr-Ajus'!H55</f>
        <v>102050.89</v>
      </c>
      <c r="I13" s="107">
        <f>+H13+'2.2.3.2.Inv-Depr-Ajus'!I15+'2.2.3.2.Inv-Depr-Ajus'!I35-'2.2.3.2.Inv-Depr-Ajus'!H35+'2.2.3.2.Inv-Depr-Ajus'!I55</f>
        <v>90133.89</v>
      </c>
      <c r="J13" s="107">
        <f>+I13+'2.2.3.2.Inv-Depr-Ajus'!J15+'2.2.3.2.Inv-Depr-Ajus'!J35-'2.2.3.2.Inv-Depr-Ajus'!I35+'2.2.3.2.Inv-Depr-Ajus'!J55</f>
        <v>81091.89</v>
      </c>
      <c r="K13" s="107">
        <f>+J13+'2.2.3.2.Inv-Depr-Ajus'!K15+'2.2.3.2.Inv-Depr-Ajus'!K35-'2.2.3.2.Inv-Depr-Ajus'!J35+'2.2.3.2.Inv-Depr-Ajus'!K55</f>
        <v>166265.89000000001</v>
      </c>
      <c r="L13" s="107">
        <f>+K13+'2.2.3.2.Inv-Depr-Ajus'!L15+'2.2.3.2.Inv-Depr-Ajus'!L35-'2.2.3.2.Inv-Depr-Ajus'!K35+'2.2.3.2.Inv-Depr-Ajus'!L55</f>
        <v>201091.55000000005</v>
      </c>
      <c r="M13" s="107">
        <f>+L13+'2.2.3.2.Inv-Depr-Ajus'!M15+'2.2.3.2.Inv-Depr-Ajus'!M35-'2.2.3.2.Inv-Depr-Ajus'!L35+'2.2.3.2.Inv-Depr-Ajus'!M55</f>
        <v>285509.55000000005</v>
      </c>
      <c r="N13" s="107">
        <f>+M13+'2.2.3.2.Inv-Depr-Ajus'!N15+'2.2.3.2.Inv-Depr-Ajus'!N35-'2.2.3.2.Inv-Depr-Ajus'!M35+'2.2.3.2.Inv-Depr-Ajus'!N55</f>
        <v>344249.55000000005</v>
      </c>
      <c r="O13" s="107">
        <f>+N13+'2.2.3.2.Inv-Depr-Ajus'!O15+'2.2.3.2.Inv-Depr-Ajus'!O35-'2.2.3.2.Inv-Depr-Ajus'!N35+'2.2.3.2.Inv-Depr-Ajus'!O55</f>
        <v>401355.06</v>
      </c>
      <c r="P13" s="107">
        <f>+N13+'2.2.3.2.Inv-Depr-Ajus'!P15+'2.2.3.2.Inv-Depr-Ajus'!P35-'2.2.3.2.Inv-Depr-Ajus'!N35+'2.2.3.2.Inv-Depr-Ajus'!P55</f>
        <v>401355.06</v>
      </c>
      <c r="Q13" s="107">
        <f>+P13+'2.2.3.2.Inv-Depr-Ajus'!Q15+'2.2.3.2.Inv-Depr-Ajus'!Q35-'2.2.3.2.Inv-Depr-Ajus'!P35+'2.2.3.2.Inv-Depr-Ajus'!Q55</f>
        <v>588701.83000000007</v>
      </c>
      <c r="R13" s="107">
        <f>+Q13+'2.2.3.2.Inv-Depr-Ajus'!R15+'2.2.3.2.Inv-Depr-Ajus'!R35-'2.2.3.2.Inv-Depr-Ajus'!Q35+'2.2.3.2.Inv-Depr-Ajus'!R55</f>
        <v>633121.25675250357</v>
      </c>
      <c r="S13" s="107">
        <f>+R13+'2.2.3.2.Inv-Depr-Ajus'!S15+'2.2.3.2.Inv-Depr-Ajus'!S35-'2.2.3.2.Inv-Depr-Ajus'!R35+'2.2.3.2.Inv-Depr-Ajus'!S55</f>
        <v>678266.8525356371</v>
      </c>
      <c r="T13" s="107">
        <f>+S13+'2.2.3.2.Inv-Depr-Ajus'!T15+'2.2.3.2.Inv-Depr-Ajus'!T35-'2.2.3.2.Inv-Depr-Ajus'!S35+'2.2.3.2.Inv-Depr-Ajus'!T55</f>
        <v>626722.82253563707</v>
      </c>
      <c r="U13" s="107">
        <f>+T13+'2.2.3.2.Inv-Depr-Ajus'!U15+'2.2.3.2.Inv-Depr-Ajus'!U35-'2.2.3.2.Inv-Depr-Ajus'!T35+'2.2.3.2.Inv-Depr-Ajus'!U55</f>
        <v>1009767.3125356368</v>
      </c>
      <c r="V13" s="107">
        <f>+U13+'2.2.3.2.Inv-Depr-Ajus'!V15+'2.2.3.2.Inv-Depr-Ajus'!V35-'2.2.3.2.Inv-Depr-Ajus'!U35+'2.2.3.2.Inv-Depr-Ajus'!V55</f>
        <v>1047096.6725356403</v>
      </c>
      <c r="W13" s="107">
        <f>+V13+'2.2.3.2.Inv-Depr-Ajus'!W15+'2.2.3.2.Inv-Depr-Ajus'!W35-'2.2.3.2.Inv-Depr-Ajus'!V35+'2.2.3.2.Inv-Depr-Ajus'!W55</f>
        <v>928545.8325356401</v>
      </c>
    </row>
    <row r="14" spans="1:23" x14ac:dyDescent="0.2">
      <c r="B14" s="98" t="s">
        <v>116</v>
      </c>
      <c r="C14" s="107">
        <f>+'2.2.3.2.Inv-Depr-Ajus'!C16+'2.2.3.2.Inv-Depr-Ajus'!C36+'2.2.3.2.Inv-Depr-Ajus'!C56</f>
        <v>71883.742857142861</v>
      </c>
      <c r="D14" s="107">
        <f>+C14+'2.2.3.2.Inv-Depr-Ajus'!D16+'2.2.3.2.Inv-Depr-Ajus'!D36-'2.2.3.2.Inv-Depr-Ajus'!C36+'2.2.3.2.Inv-Depr-Ajus'!D56</f>
        <v>69994</v>
      </c>
      <c r="E14" s="107">
        <f>+D14+'2.2.3.2.Inv-Depr-Ajus'!E16+'2.2.3.2.Inv-Depr-Ajus'!E36-'2.2.3.2.Inv-Depr-Ajus'!D36+'2.2.3.2.Inv-Depr-Ajus'!E56</f>
        <v>66294</v>
      </c>
      <c r="F14" s="107">
        <f>+E14+'2.2.3.2.Inv-Depr-Ajus'!F16+'2.2.3.2.Inv-Depr-Ajus'!F36-'2.2.3.2.Inv-Depr-Ajus'!E36+'2.2.3.2.Inv-Depr-Ajus'!F56</f>
        <v>70291</v>
      </c>
      <c r="G14" s="107">
        <f>+F14+'2.2.3.2.Inv-Depr-Ajus'!G16+'2.2.3.2.Inv-Depr-Ajus'!G36-'2.2.3.2.Inv-Depr-Ajus'!F36+'2.2.3.2.Inv-Depr-Ajus'!G56</f>
        <v>57438</v>
      </c>
      <c r="H14" s="107">
        <f>+G14+'2.2.3.2.Inv-Depr-Ajus'!H16+'2.2.3.2.Inv-Depr-Ajus'!H36-'2.2.3.2.Inv-Depr-Ajus'!G36+'2.2.3.2.Inv-Depr-Ajus'!H56</f>
        <v>59445</v>
      </c>
      <c r="I14" s="107">
        <f>+H14+'2.2.3.2.Inv-Depr-Ajus'!I16+'2.2.3.2.Inv-Depr-Ajus'!I36-'2.2.3.2.Inv-Depr-Ajus'!H36+'2.2.3.2.Inv-Depr-Ajus'!I56</f>
        <v>51289</v>
      </c>
      <c r="J14" s="107">
        <f>+I14+'2.2.3.2.Inv-Depr-Ajus'!J16+'2.2.3.2.Inv-Depr-Ajus'!J36-'2.2.3.2.Inv-Depr-Ajus'!I36+'2.2.3.2.Inv-Depr-Ajus'!J56</f>
        <v>121094</v>
      </c>
      <c r="K14" s="107">
        <f>+J14+'2.2.3.2.Inv-Depr-Ajus'!K16+'2.2.3.2.Inv-Depr-Ajus'!K36-'2.2.3.2.Inv-Depr-Ajus'!J36+'2.2.3.2.Inv-Depr-Ajus'!K56</f>
        <v>125008</v>
      </c>
      <c r="L14" s="107">
        <f>+K14+'2.2.3.2.Inv-Depr-Ajus'!L16+'2.2.3.2.Inv-Depr-Ajus'!L36-'2.2.3.2.Inv-Depr-Ajus'!K36+'2.2.3.2.Inv-Depr-Ajus'!L56</f>
        <v>151636.37999999998</v>
      </c>
      <c r="M14" s="107">
        <f>+L14+'2.2.3.2.Inv-Depr-Ajus'!M16+'2.2.3.2.Inv-Depr-Ajus'!M36-'2.2.3.2.Inv-Depr-Ajus'!L36+'2.2.3.2.Inv-Depr-Ajus'!M56</f>
        <v>169961.38</v>
      </c>
      <c r="N14" s="107">
        <f>+M14+'2.2.3.2.Inv-Depr-Ajus'!N16+'2.2.3.2.Inv-Depr-Ajus'!N36-'2.2.3.2.Inv-Depr-Ajus'!M36+'2.2.3.2.Inv-Depr-Ajus'!N56</f>
        <v>238621.38</v>
      </c>
      <c r="O14" s="107">
        <f>+N14+'2.2.3.2.Inv-Depr-Ajus'!O16+'2.2.3.2.Inv-Depr-Ajus'!O36-'2.2.3.2.Inv-Depr-Ajus'!N36+'2.2.3.2.Inv-Depr-Ajus'!O56</f>
        <v>236487.76</v>
      </c>
      <c r="P14" s="107">
        <f>+N14+'2.2.3.2.Inv-Depr-Ajus'!P16+'2.2.3.2.Inv-Depr-Ajus'!P36-'2.2.3.2.Inv-Depr-Ajus'!N36+'2.2.3.2.Inv-Depr-Ajus'!P56</f>
        <v>236487.76</v>
      </c>
      <c r="Q14" s="107">
        <f>+P14+'2.2.3.2.Inv-Depr-Ajus'!Q16+'2.2.3.2.Inv-Depr-Ajus'!Q36-'2.2.3.2.Inv-Depr-Ajus'!P36+'2.2.3.2.Inv-Depr-Ajus'!Q56</f>
        <v>346905.07000000007</v>
      </c>
      <c r="R14" s="107">
        <f>+Q14+'2.2.3.2.Inv-Depr-Ajus'!R16+'2.2.3.2.Inv-Depr-Ajus'!R36-'2.2.3.2.Inv-Depr-Ajus'!Q36+'2.2.3.2.Inv-Depr-Ajus'!R56</f>
        <v>262243.14057224523</v>
      </c>
      <c r="S14" s="107">
        <f>+R14+'2.2.3.2.Inv-Depr-Ajus'!S16+'2.2.3.2.Inv-Depr-Ajus'!S36-'2.2.3.2.Inv-Depr-Ajus'!R36+'2.2.3.2.Inv-Depr-Ajus'!S56</f>
        <v>188575.31345865456</v>
      </c>
      <c r="T14" s="107">
        <f>+S14+'2.2.3.2.Inv-Depr-Ajus'!T16+'2.2.3.2.Inv-Depr-Ajus'!T36-'2.2.3.2.Inv-Depr-Ajus'!S36+'2.2.3.2.Inv-Depr-Ajus'!T56</f>
        <v>162768.29345865443</v>
      </c>
      <c r="U14" s="107">
        <f>+T14+'2.2.3.2.Inv-Depr-Ajus'!U16+'2.2.3.2.Inv-Depr-Ajus'!U36-'2.2.3.2.Inv-Depr-Ajus'!T36+'2.2.3.2.Inv-Depr-Ajus'!U56</f>
        <v>678820.96345865226</v>
      </c>
      <c r="V14" s="107">
        <f>+U14+'2.2.3.2.Inv-Depr-Ajus'!V16+'2.2.3.2.Inv-Depr-Ajus'!V36-'2.2.3.2.Inv-Depr-Ajus'!U36+'2.2.3.2.Inv-Depr-Ajus'!V56</f>
        <v>432962.97345865204</v>
      </c>
      <c r="W14" s="107">
        <f>+V14+'2.2.3.2.Inv-Depr-Ajus'!W16+'2.2.3.2.Inv-Depr-Ajus'!W36-'2.2.3.2.Inv-Depr-Ajus'!V36+'2.2.3.2.Inv-Depr-Ajus'!W56</f>
        <v>448497.76345865196</v>
      </c>
    </row>
    <row r="15" spans="1:23" x14ac:dyDescent="0.2">
      <c r="B15" s="108" t="s">
        <v>108</v>
      </c>
      <c r="C15" s="109">
        <f>+'2.2.3.2.Inv-Depr-Ajus'!C17+'2.2.3.2.Inv-Depr-Ajus'!C37+'2.2.3.2.Inv-Depr-Ajus'!C57</f>
        <v>172.39</v>
      </c>
      <c r="D15" s="109">
        <f>+C15+'2.2.3.2.Inv-Depr-Ajus'!D17+'2.2.3.2.Inv-Depr-Ajus'!D37-'2.2.3.2.Inv-Depr-Ajus'!C37+'2.2.3.2.Inv-Depr-Ajus'!D57</f>
        <v>2021.9799999999998</v>
      </c>
      <c r="E15" s="109">
        <f>+D15+'2.2.3.2.Inv-Depr-Ajus'!E17+'2.2.3.2.Inv-Depr-Ajus'!E37-'2.2.3.2.Inv-Depr-Ajus'!D37+'2.2.3.2.Inv-Depr-Ajus'!E57</f>
        <v>4084.6099999999997</v>
      </c>
      <c r="F15" s="109">
        <f>+E15+'2.2.3.2.Inv-Depr-Ajus'!F17+'2.2.3.2.Inv-Depr-Ajus'!F37-'2.2.3.2.Inv-Depr-Ajus'!E37+'2.2.3.2.Inv-Depr-Ajus'!F57</f>
        <v>3637.6099999999997</v>
      </c>
      <c r="G15" s="109">
        <f>+F15+'2.2.3.2.Inv-Depr-Ajus'!G17+'2.2.3.2.Inv-Depr-Ajus'!G37-'2.2.3.2.Inv-Depr-Ajus'!F37+'2.2.3.2.Inv-Depr-Ajus'!G57</f>
        <v>3190.6099999999997</v>
      </c>
      <c r="H15" s="109">
        <f>+G15+'2.2.3.2.Inv-Depr-Ajus'!H17+'2.2.3.2.Inv-Depr-Ajus'!H37-'2.2.3.2.Inv-Depr-Ajus'!G37+'2.2.3.2.Inv-Depr-Ajus'!H57</f>
        <v>12049.61</v>
      </c>
      <c r="I15" s="109">
        <f>+H15+'2.2.3.2.Inv-Depr-Ajus'!I17+'2.2.3.2.Inv-Depr-Ajus'!I37-'2.2.3.2.Inv-Depr-Ajus'!H37+'2.2.3.2.Inv-Depr-Ajus'!I57</f>
        <v>14355.61</v>
      </c>
      <c r="J15" s="109">
        <f>+I15+'2.2.3.2.Inv-Depr-Ajus'!J17+'2.2.3.2.Inv-Depr-Ajus'!J37-'2.2.3.2.Inv-Depr-Ajus'!I37+'2.2.3.2.Inv-Depr-Ajus'!J57</f>
        <v>15487.61</v>
      </c>
      <c r="K15" s="109">
        <f>+J15+'2.2.3.2.Inv-Depr-Ajus'!K17+'2.2.3.2.Inv-Depr-Ajus'!K37-'2.2.3.2.Inv-Depr-Ajus'!J37+'2.2.3.2.Inv-Depr-Ajus'!K57</f>
        <v>217229.61</v>
      </c>
      <c r="L15" s="109">
        <f>+K15+'2.2.3.2.Inv-Depr-Ajus'!L17+'2.2.3.2.Inv-Depr-Ajus'!L37-'2.2.3.2.Inv-Depr-Ajus'!K37+'2.2.3.2.Inv-Depr-Ajus'!L57</f>
        <v>238900.61</v>
      </c>
      <c r="M15" s="109">
        <f>+L15+'2.2.3.2.Inv-Depr-Ajus'!M17+'2.2.3.2.Inv-Depr-Ajus'!M37-'2.2.3.2.Inv-Depr-Ajus'!L37+'2.2.3.2.Inv-Depr-Ajus'!M57</f>
        <v>237317.61</v>
      </c>
      <c r="N15" s="109">
        <f>+M15+'2.2.3.2.Inv-Depr-Ajus'!N17+'2.2.3.2.Inv-Depr-Ajus'!N37-'2.2.3.2.Inv-Depr-Ajus'!M37+'2.2.3.2.Inv-Depr-Ajus'!N57</f>
        <v>282781.61</v>
      </c>
      <c r="O15" s="109">
        <f>+N15+'2.2.3.2.Inv-Depr-Ajus'!O17+'2.2.3.2.Inv-Depr-Ajus'!O37-'2.2.3.2.Inv-Depr-Ajus'!N37+'2.2.3.2.Inv-Depr-Ajus'!O57</f>
        <v>389215.89999999991</v>
      </c>
      <c r="P15" s="109">
        <f>+N15+'2.2.3.2.Inv-Depr-Ajus'!P17+'2.2.3.2.Inv-Depr-Ajus'!P37-'2.2.3.2.Inv-Depr-Ajus'!N37+'2.2.3.2.Inv-Depr-Ajus'!P57</f>
        <v>389215.89999999991</v>
      </c>
      <c r="Q15" s="109">
        <f>+P15+'2.2.3.2.Inv-Depr-Ajus'!Q17+'2.2.3.2.Inv-Depr-Ajus'!Q37-'2.2.3.2.Inv-Depr-Ajus'!P37+'2.2.3.2.Inv-Depr-Ajus'!Q57</f>
        <v>356080.04999999993</v>
      </c>
      <c r="R15" s="109">
        <f>+Q15+'2.2.3.2.Inv-Depr-Ajus'!R17+'2.2.3.2.Inv-Depr-Ajus'!R37-'2.2.3.2.Inv-Depr-Ajus'!Q37+'2.2.3.2.Inv-Depr-Ajus'!R57</f>
        <v>420299.72739628004</v>
      </c>
      <c r="S15" s="109">
        <f>+R15+'2.2.3.2.Inv-Depr-Ajus'!S17+'2.2.3.2.Inv-Depr-Ajus'!S37-'2.2.3.2.Inv-Depr-Ajus'!R37+'2.2.3.2.Inv-Depr-Ajus'!S57</f>
        <v>485034.53583656129</v>
      </c>
      <c r="T15" s="109">
        <f>+S15+'2.2.3.2.Inv-Depr-Ajus'!T17+'2.2.3.2.Inv-Depr-Ajus'!T37-'2.2.3.2.Inv-Depr-Ajus'!S37+'2.2.3.2.Inv-Depr-Ajus'!T57</f>
        <v>555739.03583656135</v>
      </c>
      <c r="U15" s="109">
        <f>+T15+'2.2.3.2.Inv-Depr-Ajus'!U17+'2.2.3.2.Inv-Depr-Ajus'!U37-'2.2.3.2.Inv-Depr-Ajus'!T37+'2.2.3.2.Inv-Depr-Ajus'!U57</f>
        <v>493837.22583656351</v>
      </c>
      <c r="V15" s="109">
        <f>+U15+'2.2.3.2.Inv-Depr-Ajus'!V17+'2.2.3.2.Inv-Depr-Ajus'!V37-'2.2.3.2.Inv-Depr-Ajus'!U37+'2.2.3.2.Inv-Depr-Ajus'!V57</f>
        <v>1057846.1158365617</v>
      </c>
      <c r="W15" s="109">
        <f>+V15+'2.2.3.2.Inv-Depr-Ajus'!W17+'2.2.3.2.Inv-Depr-Ajus'!W37-'2.2.3.2.Inv-Depr-Ajus'!V37+'2.2.3.2.Inv-Depr-Ajus'!W57</f>
        <v>1216380.4858365618</v>
      </c>
    </row>
    <row r="16" spans="1:23" x14ac:dyDescent="0.2">
      <c r="B16" s="110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2:23" x14ac:dyDescent="0.2">
      <c r="B17" s="94" t="s">
        <v>120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2:23" x14ac:dyDescent="0.2">
      <c r="B18" s="98" t="s">
        <v>110</v>
      </c>
      <c r="C18" s="114">
        <f>+'2.2.3.2.Inv-Depr-Ajus'!C20+'2.2.3.2.Inv-Depr-Ajus'!C40+'2.2.3.2.Inv-Depr-Ajus'!C60</f>
        <v>9441584</v>
      </c>
      <c r="D18" s="114">
        <f>+C18+'2.2.3.2.Inv-Depr-Ajus'!D20+'2.2.3.2.Inv-Depr-Ajus'!D40-'2.2.3.2.Inv-Depr-Ajus'!C40+'2.2.3.2.Inv-Depr-Ajus'!D60</f>
        <v>8796248</v>
      </c>
      <c r="E18" s="114">
        <f>+D18+'2.2.3.2.Inv-Depr-Ajus'!E20+'2.2.3.2.Inv-Depr-Ajus'!E40-'2.2.3.2.Inv-Depr-Ajus'!D40+'2.2.3.2.Inv-Depr-Ajus'!E60</f>
        <v>8150912</v>
      </c>
      <c r="F18" s="114">
        <f>+E18+'2.2.3.2.Inv-Depr-Ajus'!F20+'2.2.3.2.Inv-Depr-Ajus'!F40-'2.2.3.2.Inv-Depr-Ajus'!E40+'2.2.3.2.Inv-Depr-Ajus'!F60</f>
        <v>7505576</v>
      </c>
      <c r="G18" s="114">
        <f>+F18+'2.2.3.2.Inv-Depr-Ajus'!G20+'2.2.3.2.Inv-Depr-Ajus'!G40-'2.2.3.2.Inv-Depr-Ajus'!F40+'2.2.3.2.Inv-Depr-Ajus'!G60</f>
        <v>6860240</v>
      </c>
      <c r="H18" s="114">
        <f>+G18+'2.2.3.2.Inv-Depr-Ajus'!H20+'2.2.3.2.Inv-Depr-Ajus'!H40-'2.2.3.2.Inv-Depr-Ajus'!G40+'2.2.3.2.Inv-Depr-Ajus'!H60</f>
        <v>6214904</v>
      </c>
      <c r="I18" s="114">
        <f>+H18+'2.2.3.2.Inv-Depr-Ajus'!I20+'2.2.3.2.Inv-Depr-Ajus'!I40-'2.2.3.2.Inv-Depr-Ajus'!H40+'2.2.3.2.Inv-Depr-Ajus'!I60</f>
        <v>5569568</v>
      </c>
      <c r="J18" s="114">
        <f>+I18+'2.2.3.2.Inv-Depr-Ajus'!J20+'2.2.3.2.Inv-Depr-Ajus'!J40-'2.2.3.2.Inv-Depr-Ajus'!I40+'2.2.3.2.Inv-Depr-Ajus'!J60</f>
        <v>4924232</v>
      </c>
      <c r="K18" s="114">
        <f>+J18+'2.2.3.2.Inv-Depr-Ajus'!K20+'2.2.3.2.Inv-Depr-Ajus'!K40-'2.2.3.2.Inv-Depr-Ajus'!J40+'2.2.3.2.Inv-Depr-Ajus'!K60</f>
        <v>4281940.87</v>
      </c>
      <c r="L18" s="114">
        <f>+K18+'2.2.3.2.Inv-Depr-Ajus'!L20+'2.2.3.2.Inv-Depr-Ajus'!L40-'2.2.3.2.Inv-Depr-Ajus'!K40+'2.2.3.2.Inv-Depr-Ajus'!L60</f>
        <v>3639649.74</v>
      </c>
      <c r="M18" s="114">
        <f>+L18+'2.2.3.2.Inv-Depr-Ajus'!M20+'2.2.3.2.Inv-Depr-Ajus'!M40-'2.2.3.2.Inv-Depr-Ajus'!L40+'2.2.3.2.Inv-Depr-Ajus'!M60</f>
        <v>2997358.6100000003</v>
      </c>
      <c r="N18" s="114">
        <f>+M18+'2.2.3.2.Inv-Depr-Ajus'!N20+'2.2.3.2.Inv-Depr-Ajus'!N40-'2.2.3.2.Inv-Depr-Ajus'!M40+'2.2.3.2.Inv-Depr-Ajus'!N60</f>
        <v>2355067.4800000004</v>
      </c>
      <c r="O18" s="114">
        <f>+N18+'2.2.3.2.Inv-Depr-Ajus'!O20+'2.2.3.2.Inv-Depr-Ajus'!O40-'2.2.3.2.Inv-Depr-Ajus'!N40+'2.2.3.2.Inv-Depr-Ajus'!O60</f>
        <v>5682479.7599999998</v>
      </c>
      <c r="P18" s="114">
        <f>+N18+'2.2.3.2.Inv-Depr-Ajus'!P20+'2.2.3.2.Inv-Depr-Ajus'!P40-'2.2.3.2.Inv-Depr-Ajus'!N40+'2.2.3.2.Inv-Depr-Ajus'!P60</f>
        <v>5682479.7599999998</v>
      </c>
      <c r="Q18" s="114">
        <f>+P18+'2.2.3.2.Inv-Depr-Ajus'!Q20+'2.2.3.2.Inv-Depr-Ajus'!Q40-'2.2.3.2.Inv-Depr-Ajus'!P40+'2.2.3.2.Inv-Depr-Ajus'!Q60</f>
        <v>5359305.5599999996</v>
      </c>
      <c r="R18" s="114">
        <f>+Q18+'2.2.3.2.Inv-Depr-Ajus'!R20+'2.2.3.2.Inv-Depr-Ajus'!R40-'2.2.3.2.Inv-Depr-Ajus'!Q40+'2.2.3.2.Inv-Depr-Ajus'!R60</f>
        <v>2890607.4248927003</v>
      </c>
      <c r="S18" s="114">
        <f>+R18+'2.2.3.2.Inv-Depr-Ajus'!S20+'2.2.3.2.Inv-Depr-Ajus'!S40-'2.2.3.2.Inv-Depr-Ajus'!R40+'2.2.3.2.Inv-Depr-Ajus'!S60</f>
        <v>2407730.7582260333</v>
      </c>
      <c r="T18" s="114">
        <f>+S18+'2.2.3.2.Inv-Depr-Ajus'!T20+'2.2.3.2.Inv-Depr-Ajus'!T40-'2.2.3.2.Inv-Depr-Ajus'!S40+'2.2.3.2.Inv-Depr-Ajus'!T60</f>
        <v>1945349.4682260333</v>
      </c>
      <c r="U18" s="114">
        <f>+T18+'2.2.3.2.Inv-Depr-Ajus'!U20+'2.2.3.2.Inv-Depr-Ajus'!U40-'2.2.3.2.Inv-Depr-Ajus'!T40+'2.2.3.2.Inv-Depr-Ajus'!U60</f>
        <v>1482968.1782260342</v>
      </c>
      <c r="V18" s="114">
        <f>+U18+'2.2.3.2.Inv-Depr-Ajus'!V20+'2.2.3.2.Inv-Depr-Ajus'!V40-'2.2.3.2.Inv-Depr-Ajus'!U40+'2.2.3.2.Inv-Depr-Ajus'!V60</f>
        <v>1020586.8882260341</v>
      </c>
      <c r="W18" s="114">
        <f>+V18+'2.2.3.2.Inv-Depr-Ajus'!W20+'2.2.3.2.Inv-Depr-Ajus'!W40-'2.2.3.2.Inv-Depr-Ajus'!V40+'2.2.3.2.Inv-Depr-Ajus'!W60</f>
        <v>596737.36822603457</v>
      </c>
    </row>
    <row r="19" spans="2:23" x14ac:dyDescent="0.2">
      <c r="B19" s="98" t="s">
        <v>111</v>
      </c>
      <c r="C19" s="107">
        <f>+'2.2.3.2.Inv-Depr-Ajus'!C21+'2.2.3.2.Inv-Depr-Ajus'!C41+'2.2.3.2.Inv-Depr-Ajus'!C61</f>
        <v>512944</v>
      </c>
      <c r="D19" s="107">
        <f>+C19+'2.2.3.2.Inv-Depr-Ajus'!D21+'2.2.3.2.Inv-Depr-Ajus'!D41-'2.2.3.2.Inv-Depr-Ajus'!C41+'2.2.3.2.Inv-Depr-Ajus'!D61</f>
        <v>477964</v>
      </c>
      <c r="E19" s="107">
        <f>+D19+'2.2.3.2.Inv-Depr-Ajus'!E21+'2.2.3.2.Inv-Depr-Ajus'!E41-'2.2.3.2.Inv-Depr-Ajus'!D41+'2.2.3.2.Inv-Depr-Ajus'!E61</f>
        <v>442984</v>
      </c>
      <c r="F19" s="107">
        <f>+E19+'2.2.3.2.Inv-Depr-Ajus'!F21+'2.2.3.2.Inv-Depr-Ajus'!F41-'2.2.3.2.Inv-Depr-Ajus'!E41+'2.2.3.2.Inv-Depr-Ajus'!F61</f>
        <v>408004</v>
      </c>
      <c r="G19" s="107">
        <f>+F19+'2.2.3.2.Inv-Depr-Ajus'!G21+'2.2.3.2.Inv-Depr-Ajus'!G41-'2.2.3.2.Inv-Depr-Ajus'!F41+'2.2.3.2.Inv-Depr-Ajus'!G61</f>
        <v>373024</v>
      </c>
      <c r="H19" s="107">
        <f>+G19+'2.2.3.2.Inv-Depr-Ajus'!H21+'2.2.3.2.Inv-Depr-Ajus'!H41-'2.2.3.2.Inv-Depr-Ajus'!G41+'2.2.3.2.Inv-Depr-Ajus'!H61</f>
        <v>338044</v>
      </c>
      <c r="I19" s="107">
        <f>+H19+'2.2.3.2.Inv-Depr-Ajus'!I21+'2.2.3.2.Inv-Depr-Ajus'!I41-'2.2.3.2.Inv-Depr-Ajus'!H41+'2.2.3.2.Inv-Depr-Ajus'!I61</f>
        <v>303064</v>
      </c>
      <c r="J19" s="107">
        <f>+I19+'2.2.3.2.Inv-Depr-Ajus'!J21+'2.2.3.2.Inv-Depr-Ajus'!J41-'2.2.3.2.Inv-Depr-Ajus'!I41+'2.2.3.2.Inv-Depr-Ajus'!J61</f>
        <v>268084</v>
      </c>
      <c r="K19" s="107">
        <f>+J19+'2.2.3.2.Inv-Depr-Ajus'!K21+'2.2.3.2.Inv-Depr-Ajus'!K41-'2.2.3.2.Inv-Depr-Ajus'!J41+'2.2.3.2.Inv-Depr-Ajus'!K61</f>
        <v>233492.52000000002</v>
      </c>
      <c r="L19" s="107">
        <f>+K19+'2.2.3.2.Inv-Depr-Ajus'!L21+'2.2.3.2.Inv-Depr-Ajus'!L41-'2.2.3.2.Inv-Depr-Ajus'!K41+'2.2.3.2.Inv-Depr-Ajus'!L61</f>
        <v>198901.03999999998</v>
      </c>
      <c r="M19" s="107">
        <f>+L19+'2.2.3.2.Inv-Depr-Ajus'!M21+'2.2.3.2.Inv-Depr-Ajus'!M41-'2.2.3.2.Inv-Depr-Ajus'!L41+'2.2.3.2.Inv-Depr-Ajus'!M61</f>
        <v>164309.55000000005</v>
      </c>
      <c r="N19" s="107">
        <f>+M19+'2.2.3.2.Inv-Depr-Ajus'!N21+'2.2.3.2.Inv-Depr-Ajus'!N41-'2.2.3.2.Inv-Depr-Ajus'!M41+'2.2.3.2.Inv-Depr-Ajus'!N61</f>
        <v>129718.07000000007</v>
      </c>
      <c r="O19" s="107">
        <f>+N19+'2.2.3.2.Inv-Depr-Ajus'!O21+'2.2.3.2.Inv-Depr-Ajus'!O41-'2.2.3.2.Inv-Depr-Ajus'!N41+'2.2.3.2.Inv-Depr-Ajus'!O61</f>
        <v>308694.26</v>
      </c>
      <c r="P19" s="107">
        <f>+N19+'2.2.3.2.Inv-Depr-Ajus'!P21+'2.2.3.2.Inv-Depr-Ajus'!P41-'2.2.3.2.Inv-Depr-Ajus'!N41+'2.2.3.2.Inv-Depr-Ajus'!P61</f>
        <v>308694.26</v>
      </c>
      <c r="Q19" s="107">
        <f>+P19+'2.2.3.2.Inv-Depr-Ajus'!Q21+'2.2.3.2.Inv-Depr-Ajus'!Q41-'2.2.3.2.Inv-Depr-Ajus'!P41+'2.2.3.2.Inv-Depr-Ajus'!Q61</f>
        <v>291138.19</v>
      </c>
      <c r="R19" s="107">
        <f>+Q19+'2.2.3.2.Inv-Depr-Ajus'!R21+'2.2.3.2.Inv-Depr-Ajus'!R41-'2.2.3.2.Inv-Depr-Ajus'!Q41+'2.2.3.2.Inv-Depr-Ajus'!R61</f>
        <v>524604</v>
      </c>
      <c r="S19" s="107">
        <f>+R19+'2.2.3.2.Inv-Depr-Ajus'!S21+'2.2.3.2.Inv-Depr-Ajus'!S41-'2.2.3.2.Inv-Depr-Ajus'!R41+'2.2.3.2.Inv-Depr-Ajus'!S61</f>
        <v>524604</v>
      </c>
      <c r="T19" s="107">
        <f>+S19+'2.2.3.2.Inv-Depr-Ajus'!T21+'2.2.3.2.Inv-Depr-Ajus'!T41-'2.2.3.2.Inv-Depr-Ajus'!S41+'2.2.3.2.Inv-Depr-Ajus'!T61</f>
        <v>524604</v>
      </c>
      <c r="U19" s="107">
        <f>+T19+'2.2.3.2.Inv-Depr-Ajus'!U21+'2.2.3.2.Inv-Depr-Ajus'!U41-'2.2.3.2.Inv-Depr-Ajus'!T41+'2.2.3.2.Inv-Depr-Ajus'!U61</f>
        <v>524604</v>
      </c>
      <c r="V19" s="107">
        <f>+U19+'2.2.3.2.Inv-Depr-Ajus'!V21+'2.2.3.2.Inv-Depr-Ajus'!V41-'2.2.3.2.Inv-Depr-Ajus'!U41+'2.2.3.2.Inv-Depr-Ajus'!V61</f>
        <v>524604</v>
      </c>
      <c r="W19" s="107">
        <f>+V19+'2.2.3.2.Inv-Depr-Ajus'!W21+'2.2.3.2.Inv-Depr-Ajus'!W41-'2.2.3.2.Inv-Depr-Ajus'!V41+'2.2.3.2.Inv-Depr-Ajus'!W61</f>
        <v>524604</v>
      </c>
    </row>
    <row r="20" spans="2:23" x14ac:dyDescent="0.2">
      <c r="B20" s="98" t="s">
        <v>112</v>
      </c>
      <c r="C20" s="107">
        <f>+'2.2.3.2.Inv-Depr-Ajus'!C22+'2.2.3.2.Inv-Depr-Ajus'!C42+'2.2.3.2.Inv-Depr-Ajus'!C62</f>
        <v>0</v>
      </c>
      <c r="D20" s="107">
        <f>+C20+'2.2.3.2.Inv-Depr-Ajus'!D22+'2.2.3.2.Inv-Depr-Ajus'!D42-'2.2.3.2.Inv-Depr-Ajus'!C42+'2.2.3.2.Inv-Depr-Ajus'!D62</f>
        <v>0</v>
      </c>
      <c r="E20" s="107">
        <f>+D20+'2.2.3.2.Inv-Depr-Ajus'!E22+'2.2.3.2.Inv-Depr-Ajus'!E42-'2.2.3.2.Inv-Depr-Ajus'!D42+'2.2.3.2.Inv-Depr-Ajus'!E62</f>
        <v>0</v>
      </c>
      <c r="F20" s="107">
        <f>+E20+'2.2.3.2.Inv-Depr-Ajus'!F22+'2.2.3.2.Inv-Depr-Ajus'!F42-'2.2.3.2.Inv-Depr-Ajus'!E42+'2.2.3.2.Inv-Depr-Ajus'!F62</f>
        <v>0</v>
      </c>
      <c r="G20" s="107">
        <f>+F20+'2.2.3.2.Inv-Depr-Ajus'!G22+'2.2.3.2.Inv-Depr-Ajus'!G42-'2.2.3.2.Inv-Depr-Ajus'!F42+'2.2.3.2.Inv-Depr-Ajus'!G62</f>
        <v>0</v>
      </c>
      <c r="H20" s="107">
        <f>+G20+'2.2.3.2.Inv-Depr-Ajus'!H22+'2.2.3.2.Inv-Depr-Ajus'!H42-'2.2.3.2.Inv-Depr-Ajus'!G42+'2.2.3.2.Inv-Depr-Ajus'!H62</f>
        <v>0</v>
      </c>
      <c r="I20" s="107">
        <f>+H20+'2.2.3.2.Inv-Depr-Ajus'!I22+'2.2.3.2.Inv-Depr-Ajus'!I42-'2.2.3.2.Inv-Depr-Ajus'!H42+'2.2.3.2.Inv-Depr-Ajus'!I62</f>
        <v>151262.01999999999</v>
      </c>
      <c r="J20" s="107">
        <f>+I20+'2.2.3.2.Inv-Depr-Ajus'!J22+'2.2.3.2.Inv-Depr-Ajus'!J42-'2.2.3.2.Inv-Depr-Ajus'!I42+'2.2.3.2.Inv-Depr-Ajus'!J62</f>
        <v>134455.01999999999</v>
      </c>
      <c r="K20" s="107">
        <f>+J20+'2.2.3.2.Inv-Depr-Ajus'!K22+'2.2.3.2.Inv-Depr-Ajus'!K42-'2.2.3.2.Inv-Depr-Ajus'!J42+'2.2.3.2.Inv-Depr-Ajus'!K62</f>
        <v>117648.12999999999</v>
      </c>
      <c r="L20" s="107">
        <f>+K20+'2.2.3.2.Inv-Depr-Ajus'!L22+'2.2.3.2.Inv-Depr-Ajus'!L42-'2.2.3.2.Inv-Depr-Ajus'!K42+'2.2.3.2.Inv-Depr-Ajus'!L62</f>
        <v>100841.23999999999</v>
      </c>
      <c r="M20" s="107">
        <f>+L20+'2.2.3.2.Inv-Depr-Ajus'!M22+'2.2.3.2.Inv-Depr-Ajus'!M42-'2.2.3.2.Inv-Depr-Ajus'!L42+'2.2.3.2.Inv-Depr-Ajus'!M62</f>
        <v>84034.349999999991</v>
      </c>
      <c r="N20" s="107">
        <f>+M20+'2.2.3.2.Inv-Depr-Ajus'!N22+'2.2.3.2.Inv-Depr-Ajus'!N42-'2.2.3.2.Inv-Depr-Ajus'!M42+'2.2.3.2.Inv-Depr-Ajus'!N62</f>
        <v>67227.459999999992</v>
      </c>
      <c r="O20" s="107">
        <f>+N20+'2.2.3.2.Inv-Depr-Ajus'!O22+'2.2.3.2.Inv-Depr-Ajus'!O42-'2.2.3.2.Inv-Depr-Ajus'!N42+'2.2.3.2.Inv-Depr-Ajus'!O62</f>
        <v>50420.569999999992</v>
      </c>
      <c r="P20" s="107">
        <f>+N20+'2.2.3.2.Inv-Depr-Ajus'!P22+'2.2.3.2.Inv-Depr-Ajus'!P42-'2.2.3.2.Inv-Depr-Ajus'!N42+'2.2.3.2.Inv-Depr-Ajus'!P62</f>
        <v>50420.459999999992</v>
      </c>
      <c r="Q20" s="107">
        <f>+P20+'2.2.3.2.Inv-Depr-Ajus'!Q22+'2.2.3.2.Inv-Depr-Ajus'!Q42-'2.2.3.2.Inv-Depr-Ajus'!P42+'2.2.3.2.Inv-Depr-Ajus'!Q62</f>
        <v>33613.789999999994</v>
      </c>
      <c r="R20" s="107">
        <f>+Q20+'2.2.3.2.Inv-Depr-Ajus'!R22+'2.2.3.2.Inv-Depr-Ajus'!R42-'2.2.3.2.Inv-Depr-Ajus'!Q42+'2.2.3.2.Inv-Depr-Ajus'!R62</f>
        <v>151262.01999999999</v>
      </c>
      <c r="S20" s="107">
        <f>+R20+'2.2.3.2.Inv-Depr-Ajus'!S22+'2.2.3.2.Inv-Depr-Ajus'!S42-'2.2.3.2.Inv-Depr-Ajus'!R42+'2.2.3.2.Inv-Depr-Ajus'!S62</f>
        <v>151262.01999999999</v>
      </c>
      <c r="T20" s="107">
        <f>+S20+'2.2.3.2.Inv-Depr-Ajus'!T22+'2.2.3.2.Inv-Depr-Ajus'!T42-'2.2.3.2.Inv-Depr-Ajus'!S42+'2.2.3.2.Inv-Depr-Ajus'!T62</f>
        <v>151262.01999999999</v>
      </c>
      <c r="U20" s="107">
        <f>+T20+'2.2.3.2.Inv-Depr-Ajus'!U22+'2.2.3.2.Inv-Depr-Ajus'!U42-'2.2.3.2.Inv-Depr-Ajus'!T42+'2.2.3.2.Inv-Depr-Ajus'!U62</f>
        <v>151262.01999999999</v>
      </c>
      <c r="V20" s="107">
        <f>+U20+'2.2.3.2.Inv-Depr-Ajus'!V22+'2.2.3.2.Inv-Depr-Ajus'!V42-'2.2.3.2.Inv-Depr-Ajus'!U42+'2.2.3.2.Inv-Depr-Ajus'!V62</f>
        <v>151262.01999999999</v>
      </c>
      <c r="W20" s="107">
        <f>+V20+'2.2.3.2.Inv-Depr-Ajus'!W22+'2.2.3.2.Inv-Depr-Ajus'!W42-'2.2.3.2.Inv-Depr-Ajus'!V42+'2.2.3.2.Inv-Depr-Ajus'!W62</f>
        <v>151262.01999999999</v>
      </c>
    </row>
    <row r="21" spans="2:23" x14ac:dyDescent="0.2">
      <c r="B21" s="98" t="s">
        <v>113</v>
      </c>
      <c r="C21" s="107">
        <f>+'2.2.3.2.Inv-Depr-Ajus'!C23+'2.2.3.2.Inv-Depr-Ajus'!C43+'2.2.3.2.Inv-Depr-Ajus'!C63</f>
        <v>0</v>
      </c>
      <c r="D21" s="107">
        <f>+C21+'2.2.3.2.Inv-Depr-Ajus'!D23+'2.2.3.2.Inv-Depr-Ajus'!D43-'2.2.3.2.Inv-Depr-Ajus'!C43+'2.2.3.2.Inv-Depr-Ajus'!D63</f>
        <v>0</v>
      </c>
      <c r="E21" s="107">
        <f>+D21+'2.2.3.2.Inv-Depr-Ajus'!E23+'2.2.3.2.Inv-Depr-Ajus'!E43-'2.2.3.2.Inv-Depr-Ajus'!D43+'2.2.3.2.Inv-Depr-Ajus'!E63</f>
        <v>0</v>
      </c>
      <c r="F21" s="107">
        <f>+E21+'2.2.3.2.Inv-Depr-Ajus'!F23+'2.2.3.2.Inv-Depr-Ajus'!F43-'2.2.3.2.Inv-Depr-Ajus'!E43+'2.2.3.2.Inv-Depr-Ajus'!F63</f>
        <v>0</v>
      </c>
      <c r="G21" s="107">
        <f>+F21+'2.2.3.2.Inv-Depr-Ajus'!G23+'2.2.3.2.Inv-Depr-Ajus'!G43-'2.2.3.2.Inv-Depr-Ajus'!F43+'2.2.3.2.Inv-Depr-Ajus'!G63</f>
        <v>0</v>
      </c>
      <c r="H21" s="107">
        <f>+G21+'2.2.3.2.Inv-Depr-Ajus'!H23+'2.2.3.2.Inv-Depr-Ajus'!H43-'2.2.3.2.Inv-Depr-Ajus'!G43+'2.2.3.2.Inv-Depr-Ajus'!H63</f>
        <v>0</v>
      </c>
      <c r="I21" s="107">
        <f>+H21+'2.2.3.2.Inv-Depr-Ajus'!I23+'2.2.3.2.Inv-Depr-Ajus'!I43-'2.2.3.2.Inv-Depr-Ajus'!H43+'2.2.3.2.Inv-Depr-Ajus'!I63</f>
        <v>0</v>
      </c>
      <c r="J21" s="107">
        <f>+I21+'2.2.3.2.Inv-Depr-Ajus'!J23+'2.2.3.2.Inv-Depr-Ajus'!J43-'2.2.3.2.Inv-Depr-Ajus'!I43+'2.2.3.2.Inv-Depr-Ajus'!J63</f>
        <v>0</v>
      </c>
      <c r="K21" s="107">
        <f>+J21+'2.2.3.2.Inv-Depr-Ajus'!K23+'2.2.3.2.Inv-Depr-Ajus'!K43-'2.2.3.2.Inv-Depr-Ajus'!J43+'2.2.3.2.Inv-Depr-Ajus'!K63</f>
        <v>0</v>
      </c>
      <c r="L21" s="107">
        <f>+K21+'2.2.3.2.Inv-Depr-Ajus'!L23+'2.2.3.2.Inv-Depr-Ajus'!L43-'2.2.3.2.Inv-Depr-Ajus'!K43+'2.2.3.2.Inv-Depr-Ajus'!L63</f>
        <v>0</v>
      </c>
      <c r="M21" s="107">
        <f>+L21+'2.2.3.2.Inv-Depr-Ajus'!M23+'2.2.3.2.Inv-Depr-Ajus'!M43-'2.2.3.2.Inv-Depr-Ajus'!L43+'2.2.3.2.Inv-Depr-Ajus'!M63</f>
        <v>0</v>
      </c>
      <c r="N21" s="107">
        <f>+M21+'2.2.3.2.Inv-Depr-Ajus'!N23+'2.2.3.2.Inv-Depr-Ajus'!N43-'2.2.3.2.Inv-Depr-Ajus'!M43+'2.2.3.2.Inv-Depr-Ajus'!N63</f>
        <v>0</v>
      </c>
      <c r="O21" s="107">
        <f>+N21+'2.2.3.2.Inv-Depr-Ajus'!O23+'2.2.3.2.Inv-Depr-Ajus'!O43-'2.2.3.2.Inv-Depr-Ajus'!N43+'2.2.3.2.Inv-Depr-Ajus'!O63</f>
        <v>0</v>
      </c>
      <c r="P21" s="107">
        <f>+N21+'2.2.3.2.Inv-Depr-Ajus'!P23+'2.2.3.2.Inv-Depr-Ajus'!P43-'2.2.3.2.Inv-Depr-Ajus'!N43+'2.2.3.2.Inv-Depr-Ajus'!P63</f>
        <v>15407957.459999999</v>
      </c>
      <c r="Q21" s="107">
        <f>+P21+'2.2.3.2.Inv-Depr-Ajus'!Q23+'2.2.3.2.Inv-Depr-Ajus'!Q43-'2.2.3.2.Inv-Depr-Ajus'!P43+'2.2.3.2.Inv-Depr-Ajus'!Q63</f>
        <v>21725822.950000003</v>
      </c>
      <c r="R21" s="107">
        <f>+Q21+'2.2.3.2.Inv-Depr-Ajus'!R23+'2.2.3.2.Inv-Depr-Ajus'!R43-'2.2.3.2.Inv-Depr-Ajus'!Q43+'2.2.3.2.Inv-Depr-Ajus'!R63</f>
        <v>20936594.898497902</v>
      </c>
      <c r="S21" s="107">
        <f>+R21+'2.2.3.2.Inv-Depr-Ajus'!S23+'2.2.3.2.Inv-Depr-Ajus'!S43-'2.2.3.2.Inv-Depr-Ajus'!R43+'2.2.3.2.Inv-Depr-Ajus'!S63</f>
        <v>24038035.045116313</v>
      </c>
      <c r="T21" s="107">
        <f>+S21+'2.2.3.2.Inv-Depr-Ajus'!T23+'2.2.3.2.Inv-Depr-Ajus'!T43-'2.2.3.2.Inv-Depr-Ajus'!S43+'2.2.3.2.Inv-Depr-Ajus'!T63</f>
        <v>26376650.545116313</v>
      </c>
      <c r="U21" s="107">
        <f>+T21+'2.2.3.2.Inv-Depr-Ajus'!U23+'2.2.3.2.Inv-Depr-Ajus'!U43-'2.2.3.2.Inv-Depr-Ajus'!T43+'2.2.3.2.Inv-Depr-Ajus'!U63</f>
        <v>257954475.87511629</v>
      </c>
      <c r="V21" s="107">
        <f>+U21+'2.2.3.2.Inv-Depr-Ajus'!V23+'2.2.3.2.Inv-Depr-Ajus'!V43-'2.2.3.2.Inv-Depr-Ajus'!U43+'2.2.3.2.Inv-Depr-Ajus'!V63</f>
        <v>251166893.1451163</v>
      </c>
      <c r="W21" s="107">
        <f>+V21+'2.2.3.2.Inv-Depr-Ajus'!W23+'2.2.3.2.Inv-Depr-Ajus'!W43-'2.2.3.2.Inv-Depr-Ajus'!V43+'2.2.3.2.Inv-Depr-Ajus'!W63</f>
        <v>245334284.57511628</v>
      </c>
    </row>
    <row r="22" spans="2:23" x14ac:dyDescent="0.2">
      <c r="B22" s="302" t="s">
        <v>114</v>
      </c>
      <c r="C22" s="109">
        <f>+'2.2.3.2.Inv-Depr-Ajus'!C24+'2.2.3.2.Inv-Depr-Ajus'!C44+'2.2.3.2.Inv-Depr-Ajus'!C64</f>
        <v>0</v>
      </c>
      <c r="D22" s="109">
        <f>+C22+'2.2.3.2.Inv-Depr-Ajus'!D24+'2.2.3.2.Inv-Depr-Ajus'!D44-'2.2.3.2.Inv-Depr-Ajus'!C44+'2.2.3.2.Inv-Depr-Ajus'!D64</f>
        <v>0</v>
      </c>
      <c r="E22" s="109">
        <f>+D22+'2.2.3.2.Inv-Depr-Ajus'!E24+'2.2.3.2.Inv-Depr-Ajus'!E44-'2.2.3.2.Inv-Depr-Ajus'!D44+'2.2.3.2.Inv-Depr-Ajus'!E64</f>
        <v>106346</v>
      </c>
      <c r="F22" s="109">
        <f>+E22+'2.2.3.2.Inv-Depr-Ajus'!F24+'2.2.3.2.Inv-Depr-Ajus'!F44-'2.2.3.2.Inv-Depr-Ajus'!E44+'2.2.3.2.Inv-Depr-Ajus'!F64</f>
        <v>85077</v>
      </c>
      <c r="G22" s="109">
        <f>+F22+'2.2.3.2.Inv-Depr-Ajus'!G24+'2.2.3.2.Inv-Depr-Ajus'!G44-'2.2.3.2.Inv-Depr-Ajus'!F44+'2.2.3.2.Inv-Depr-Ajus'!G64</f>
        <v>63808</v>
      </c>
      <c r="H22" s="109">
        <f>+G22+'2.2.3.2.Inv-Depr-Ajus'!H24+'2.2.3.2.Inv-Depr-Ajus'!H44-'2.2.3.2.Inv-Depr-Ajus'!G44+'2.2.3.2.Inv-Depr-Ajus'!H64</f>
        <v>42539</v>
      </c>
      <c r="I22" s="109">
        <f>+H22+'2.2.3.2.Inv-Depr-Ajus'!I24+'2.2.3.2.Inv-Depr-Ajus'!I44-'2.2.3.2.Inv-Depr-Ajus'!H44+'2.2.3.2.Inv-Depr-Ajus'!I64</f>
        <v>21270</v>
      </c>
      <c r="J22" s="109">
        <f>+I22+'2.2.3.2.Inv-Depr-Ajus'!J24+'2.2.3.2.Inv-Depr-Ajus'!J44-'2.2.3.2.Inv-Depr-Ajus'!I44+'2.2.3.2.Inv-Depr-Ajus'!J64</f>
        <v>118588</v>
      </c>
      <c r="K22" s="109">
        <f>+J22+'2.2.3.2.Inv-Depr-Ajus'!K24+'2.2.3.2.Inv-Depr-Ajus'!K44-'2.2.3.2.Inv-Depr-Ajus'!J44+'2.2.3.2.Inv-Depr-Ajus'!K64</f>
        <v>187902.01</v>
      </c>
      <c r="L22" s="109">
        <f>+K22+'2.2.3.2.Inv-Depr-Ajus'!L24+'2.2.3.2.Inv-Depr-Ajus'!L44-'2.2.3.2.Inv-Depr-Ajus'!K44+'2.2.3.2.Inv-Depr-Ajus'!L64</f>
        <v>255049.36</v>
      </c>
      <c r="M22" s="109">
        <f>+L22+'2.2.3.2.Inv-Depr-Ajus'!M24+'2.2.3.2.Inv-Depr-Ajus'!M44-'2.2.3.2.Inv-Depr-Ajus'!L44+'2.2.3.2.Inv-Depr-Ajus'!M64</f>
        <v>263795.19</v>
      </c>
      <c r="N22" s="109">
        <f>+M22+'2.2.3.2.Inv-Depr-Ajus'!N24+'2.2.3.2.Inv-Depr-Ajus'!N44-'2.2.3.2.Inv-Depr-Ajus'!M44+'2.2.3.2.Inv-Depr-Ajus'!N64</f>
        <v>270006.58</v>
      </c>
      <c r="O22" s="109">
        <f>+N22+'2.2.3.2.Inv-Depr-Ajus'!O24+'2.2.3.2.Inv-Depr-Ajus'!O44-'2.2.3.2.Inv-Depr-Ajus'!N44+'2.2.3.2.Inv-Depr-Ajus'!O64</f>
        <v>245229.47999999998</v>
      </c>
      <c r="P22" s="109">
        <f>+N22+'2.2.3.2.Inv-Depr-Ajus'!P24+'2.2.3.2.Inv-Depr-Ajus'!P44-'2.2.3.2.Inv-Depr-Ajus'!N44+'2.2.3.2.Inv-Depr-Ajus'!P64</f>
        <v>245229.47999999998</v>
      </c>
      <c r="Q22" s="109">
        <f>+P22+'2.2.3.2.Inv-Depr-Ajus'!Q24+'2.2.3.2.Inv-Depr-Ajus'!Q44-'2.2.3.2.Inv-Depr-Ajus'!P44+'2.2.3.2.Inv-Depr-Ajus'!Q64</f>
        <v>209235.15999999992</v>
      </c>
      <c r="R22" s="109">
        <f>+Q22+'2.2.3.2.Inv-Depr-Ajus'!R24+'2.2.3.2.Inv-Depr-Ajus'!R44-'2.2.3.2.Inv-Depr-Ajus'!Q44+'2.2.3.2.Inv-Depr-Ajus'!R64</f>
        <v>37968.838583690929</v>
      </c>
      <c r="S22" s="109">
        <f>+R22+'2.2.3.2.Inv-Depr-Ajus'!S24+'2.2.3.2.Inv-Depr-Ajus'!S44-'2.2.3.2.Inv-Depr-Ajus'!R44+'2.2.3.2.Inv-Depr-Ajus'!S64</f>
        <v>260093.85646638036</v>
      </c>
      <c r="T22" s="109">
        <f>+S22+'2.2.3.2.Inv-Depr-Ajus'!T24+'2.2.3.2.Inv-Depr-Ajus'!T44-'2.2.3.2.Inv-Depr-Ajus'!S44+'2.2.3.2.Inv-Depr-Ajus'!T64</f>
        <v>270312.50646638044</v>
      </c>
      <c r="U22" s="109">
        <f>+T22+'2.2.3.2.Inv-Depr-Ajus'!U24+'2.2.3.2.Inv-Depr-Ajus'!U44-'2.2.3.2.Inv-Depr-Ajus'!T44+'2.2.3.2.Inv-Depr-Ajus'!U64</f>
        <v>311146.91646638047</v>
      </c>
      <c r="V22" s="109">
        <f>+U22+'2.2.3.2.Inv-Depr-Ajus'!V24+'2.2.3.2.Inv-Depr-Ajus'!V44-'2.2.3.2.Inv-Depr-Ajus'!U44+'2.2.3.2.Inv-Depr-Ajus'!V64</f>
        <v>437321.20646638051</v>
      </c>
      <c r="W22" s="109">
        <f>+V22+'2.2.3.2.Inv-Depr-Ajus'!W24+'2.2.3.2.Inv-Depr-Ajus'!W44-'2.2.3.2.Inv-Depr-Ajus'!V44+'2.2.3.2.Inv-Depr-Ajus'!W64</f>
        <v>390277.60646638065</v>
      </c>
    </row>
    <row r="23" spans="2:23" x14ac:dyDescent="0.2"/>
    <row r="24" spans="2:23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3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5.85546875" style="2" customWidth="1"/>
    <col min="3" max="3" width="12.7109375" style="2" customWidth="1"/>
    <col min="4" max="4" width="12" style="2" customWidth="1"/>
    <col min="5" max="23" width="12.570312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10</v>
      </c>
    </row>
    <row r="5" spans="1:23" x14ac:dyDescent="0.2"/>
    <row r="6" spans="1:23" x14ac:dyDescent="0.2"/>
    <row r="7" spans="1:23" x14ac:dyDescent="0.2">
      <c r="B7" s="43" t="s">
        <v>122</v>
      </c>
    </row>
    <row r="8" spans="1:23" x14ac:dyDescent="0.2"/>
    <row r="9" spans="1:23" x14ac:dyDescent="0.2">
      <c r="B9" s="63"/>
      <c r="C9" s="106">
        <v>1999</v>
      </c>
      <c r="D9" s="106">
        <v>2000</v>
      </c>
      <c r="E9" s="106">
        <v>2001</v>
      </c>
      <c r="F9" s="106">
        <v>2002</v>
      </c>
      <c r="G9" s="106">
        <v>2003</v>
      </c>
      <c r="H9" s="106">
        <v>2004</v>
      </c>
      <c r="I9" s="106">
        <v>2005</v>
      </c>
      <c r="J9" s="106">
        <v>2006</v>
      </c>
      <c r="K9" s="106">
        <v>2007</v>
      </c>
      <c r="L9" s="106">
        <v>2008</v>
      </c>
      <c r="M9" s="106">
        <v>2009</v>
      </c>
      <c r="N9" s="106">
        <v>2010</v>
      </c>
      <c r="O9" s="106" t="s">
        <v>117</v>
      </c>
      <c r="P9" s="106">
        <v>2011</v>
      </c>
      <c r="Q9" s="106">
        <v>2012</v>
      </c>
      <c r="R9" s="106">
        <v>2013</v>
      </c>
      <c r="S9" s="106">
        <v>2014</v>
      </c>
      <c r="T9" s="106">
        <v>2015</v>
      </c>
      <c r="U9" s="106">
        <v>2016</v>
      </c>
      <c r="V9" s="106">
        <v>2017</v>
      </c>
      <c r="W9" s="106">
        <v>2018</v>
      </c>
    </row>
    <row r="10" spans="1:23" x14ac:dyDescent="0.2"/>
    <row r="11" spans="1:23" x14ac:dyDescent="0.2">
      <c r="B11" s="94" t="s">
        <v>119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89"/>
      <c r="Q11" s="89"/>
      <c r="R11" s="71"/>
      <c r="S11" s="71"/>
      <c r="T11" s="71"/>
      <c r="U11" s="71"/>
      <c r="V11" s="71"/>
      <c r="W11" s="71"/>
    </row>
    <row r="12" spans="1:23" x14ac:dyDescent="0.2">
      <c r="B12" s="98" t="s">
        <v>118</v>
      </c>
      <c r="C12" s="114">
        <f>+C32+C33</f>
        <v>17348035.333328351</v>
      </c>
      <c r="D12" s="114">
        <f t="shared" ref="D12:W12" si="0">+D32+D33</f>
        <v>16793860</v>
      </c>
      <c r="E12" s="114">
        <f t="shared" si="0"/>
        <v>16239684.666671647</v>
      </c>
      <c r="F12" s="114">
        <f t="shared" si="0"/>
        <v>15685509.333343294</v>
      </c>
      <c r="G12" s="114">
        <f t="shared" si="0"/>
        <v>15131334.000014938</v>
      </c>
      <c r="H12" s="114">
        <f t="shared" si="0"/>
        <v>14577158.666686585</v>
      </c>
      <c r="I12" s="114">
        <f t="shared" si="0"/>
        <v>14022983.33335823</v>
      </c>
      <c r="J12" s="114">
        <f t="shared" si="0"/>
        <v>13468808.000029879</v>
      </c>
      <c r="K12" s="114">
        <f t="shared" si="0"/>
        <v>12914632.666701524</v>
      </c>
      <c r="L12" s="114">
        <f t="shared" si="0"/>
        <v>12360457.33337317</v>
      </c>
      <c r="M12" s="114">
        <f t="shared" si="0"/>
        <v>11806282.000044817</v>
      </c>
      <c r="N12" s="114">
        <f t="shared" si="0"/>
        <v>11252106.666716464</v>
      </c>
      <c r="O12" s="114">
        <f t="shared" si="0"/>
        <v>10697931.333388109</v>
      </c>
      <c r="P12" s="114">
        <f t="shared" si="0"/>
        <v>10697931.333388109</v>
      </c>
      <c r="Q12" s="114">
        <f t="shared" si="0"/>
        <v>10143756.000059757</v>
      </c>
      <c r="R12" s="114">
        <f t="shared" si="0"/>
        <v>9589580.6667314023</v>
      </c>
      <c r="S12" s="114">
        <f t="shared" si="0"/>
        <v>9035405.333403049</v>
      </c>
      <c r="T12" s="114">
        <f t="shared" si="0"/>
        <v>8481230.0000746958</v>
      </c>
      <c r="U12" s="114">
        <f t="shared" si="0"/>
        <v>7927054.6667463426</v>
      </c>
      <c r="V12" s="114">
        <f t="shared" si="0"/>
        <v>7372879.3334179884</v>
      </c>
      <c r="W12" s="114">
        <f t="shared" si="0"/>
        <v>6818704.0000896351</v>
      </c>
    </row>
    <row r="13" spans="1:23" x14ac:dyDescent="0.2">
      <c r="B13" s="98" t="s">
        <v>105</v>
      </c>
      <c r="C13" s="107">
        <f>+C34</f>
        <v>265834.80000000005</v>
      </c>
      <c r="D13" s="107">
        <f t="shared" ref="D13:W13" si="1">+D34</f>
        <v>241668</v>
      </c>
      <c r="E13" s="107">
        <f t="shared" si="1"/>
        <v>217501.2</v>
      </c>
      <c r="F13" s="107">
        <f t="shared" si="1"/>
        <v>193334.40000000002</v>
      </c>
      <c r="G13" s="107">
        <f t="shared" si="1"/>
        <v>169167.59999999998</v>
      </c>
      <c r="H13" s="107">
        <f t="shared" si="1"/>
        <v>145000.79999999999</v>
      </c>
      <c r="I13" s="107">
        <f t="shared" si="1"/>
        <v>120834</v>
      </c>
      <c r="J13" s="107">
        <f t="shared" si="1"/>
        <v>96667.199999999983</v>
      </c>
      <c r="K13" s="107">
        <f t="shared" si="1"/>
        <v>72500.39999999998</v>
      </c>
      <c r="L13" s="107">
        <f t="shared" si="1"/>
        <v>48333.599999999991</v>
      </c>
      <c r="M13" s="107">
        <f t="shared" si="1"/>
        <v>24166.799999999996</v>
      </c>
      <c r="N13" s="107">
        <f t="shared" si="1"/>
        <v>0</v>
      </c>
      <c r="O13" s="107">
        <f t="shared" si="1"/>
        <v>0</v>
      </c>
      <c r="P13" s="107">
        <f t="shared" si="1"/>
        <v>0</v>
      </c>
      <c r="Q13" s="107">
        <f t="shared" si="1"/>
        <v>0</v>
      </c>
      <c r="R13" s="107">
        <f t="shared" si="1"/>
        <v>0</v>
      </c>
      <c r="S13" s="107">
        <f t="shared" si="1"/>
        <v>0</v>
      </c>
      <c r="T13" s="107">
        <f t="shared" si="1"/>
        <v>0</v>
      </c>
      <c r="U13" s="107">
        <f t="shared" si="1"/>
        <v>0</v>
      </c>
      <c r="V13" s="107">
        <f t="shared" si="1"/>
        <v>0</v>
      </c>
      <c r="W13" s="107">
        <f t="shared" si="1"/>
        <v>0</v>
      </c>
    </row>
    <row r="14" spans="1:23" x14ac:dyDescent="0.2">
      <c r="B14" s="98" t="s">
        <v>106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</row>
    <row r="15" spans="1:23" x14ac:dyDescent="0.2">
      <c r="B15" s="98" t="s">
        <v>107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</row>
    <row r="16" spans="1:23" x14ac:dyDescent="0.2">
      <c r="B16" s="98" t="s">
        <v>116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0</v>
      </c>
      <c r="W16" s="107">
        <v>0</v>
      </c>
    </row>
    <row r="17" spans="2:23" x14ac:dyDescent="0.2">
      <c r="B17" s="108" t="s">
        <v>108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</row>
    <row r="18" spans="2:23" x14ac:dyDescent="0.2">
      <c r="B18" s="110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</row>
    <row r="19" spans="2:23" x14ac:dyDescent="0.2">
      <c r="B19" s="94" t="s">
        <v>120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</row>
    <row r="20" spans="2:23" x14ac:dyDescent="0.2">
      <c r="B20" s="98" t="s">
        <v>110</v>
      </c>
      <c r="C20" s="114">
        <v>0</v>
      </c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  <c r="T20" s="114">
        <v>0</v>
      </c>
      <c r="U20" s="114">
        <v>0</v>
      </c>
      <c r="V20" s="114">
        <v>0</v>
      </c>
      <c r="W20" s="114">
        <v>0</v>
      </c>
    </row>
    <row r="21" spans="2:23" x14ac:dyDescent="0.2">
      <c r="B21" s="98" t="s">
        <v>111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</row>
    <row r="22" spans="2:23" x14ac:dyDescent="0.2">
      <c r="B22" s="98" t="s">
        <v>112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</row>
    <row r="23" spans="2:23" x14ac:dyDescent="0.2">
      <c r="B23" s="98" t="s">
        <v>113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</row>
    <row r="24" spans="2:23" x14ac:dyDescent="0.2">
      <c r="B24" s="302" t="s">
        <v>114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</row>
    <row r="25" spans="2:23" x14ac:dyDescent="0.2"/>
    <row r="26" spans="2:23" x14ac:dyDescent="0.2"/>
    <row r="27" spans="2:23" x14ac:dyDescent="0.2">
      <c r="B27" s="43" t="s">
        <v>123</v>
      </c>
    </row>
    <row r="28" spans="2:23" x14ac:dyDescent="0.2"/>
    <row r="29" spans="2:23" x14ac:dyDescent="0.2">
      <c r="B29" s="63"/>
      <c r="C29" s="106">
        <v>1999</v>
      </c>
      <c r="D29" s="106">
        <v>2000</v>
      </c>
      <c r="E29" s="106">
        <v>2001</v>
      </c>
      <c r="F29" s="106">
        <v>2002</v>
      </c>
      <c r="G29" s="106">
        <v>2003</v>
      </c>
      <c r="H29" s="106">
        <v>2004</v>
      </c>
      <c r="I29" s="106">
        <v>2005</v>
      </c>
      <c r="J29" s="106">
        <v>2006</v>
      </c>
      <c r="K29" s="106">
        <v>2007</v>
      </c>
      <c r="L29" s="106">
        <v>2008</v>
      </c>
      <c r="M29" s="106">
        <v>2009</v>
      </c>
      <c r="N29" s="106">
        <v>2010</v>
      </c>
      <c r="O29" s="106" t="s">
        <v>117</v>
      </c>
      <c r="P29" s="106">
        <v>2011</v>
      </c>
      <c r="Q29" s="106">
        <v>2012</v>
      </c>
      <c r="R29" s="106">
        <v>2013</v>
      </c>
      <c r="S29" s="106">
        <v>2014</v>
      </c>
      <c r="T29" s="106">
        <v>2015</v>
      </c>
      <c r="U29" s="106">
        <v>2016</v>
      </c>
      <c r="V29" s="106">
        <v>2017</v>
      </c>
      <c r="W29" s="106">
        <v>2018</v>
      </c>
    </row>
    <row r="30" spans="2:23" x14ac:dyDescent="0.2"/>
    <row r="31" spans="2:23" x14ac:dyDescent="0.2">
      <c r="B31" s="94" t="s">
        <v>119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89"/>
      <c r="Q31" s="89"/>
      <c r="R31" s="71"/>
      <c r="S31" s="71"/>
      <c r="T31" s="71"/>
      <c r="U31" s="71"/>
      <c r="V31" s="71"/>
      <c r="W31" s="71"/>
    </row>
    <row r="32" spans="2:23" x14ac:dyDescent="0.2">
      <c r="B32" s="115" t="s">
        <v>118</v>
      </c>
      <c r="C32" s="114">
        <f>+IF('2.2.3.1.TasasDeprec'!$D24&gt;=(C$9-$D$9),$D32*(1-(C$9-$D$9)*'2.2.3.1.TasasDeprec'!$C24),0)</f>
        <v>15437235.333328353</v>
      </c>
      <c r="D32" s="114">
        <v>14939260</v>
      </c>
      <c r="E32" s="114">
        <f>+IF('2.2.3.1.TasasDeprec'!$D24&gt;=(E$9-$D$9),$D32*(1-(E$9-$D$9)*'2.2.3.1.TasasDeprec'!$C24),0)</f>
        <v>14441284.666671647</v>
      </c>
      <c r="F32" s="114">
        <f>+IF('2.2.3.1.TasasDeprec'!$D24&gt;=(F$9-$D$9),$D32*(1-(F$9-$D$9)*'2.2.3.1.TasasDeprec'!$C24),0)</f>
        <v>13943309.333343294</v>
      </c>
      <c r="G32" s="114">
        <f>+IF('2.2.3.1.TasasDeprec'!$D24&gt;=(G$9-$D$9),$D32*(1-(G$9-$D$9)*'2.2.3.1.TasasDeprec'!$C24),0)</f>
        <v>13445334.000014938</v>
      </c>
      <c r="H32" s="114">
        <f>+IF('2.2.3.1.TasasDeprec'!$D24&gt;=(H$9-$D$9),$D32*(1-(H$9-$D$9)*'2.2.3.1.TasasDeprec'!$C24),0)</f>
        <v>12947358.666686585</v>
      </c>
      <c r="I32" s="114">
        <f>+IF('2.2.3.1.TasasDeprec'!$D24&gt;=(I$9-$D$9),$D32*(1-(I$9-$D$9)*'2.2.3.1.TasasDeprec'!$C24),0)</f>
        <v>12449383.33335823</v>
      </c>
      <c r="J32" s="114">
        <f>+IF('2.2.3.1.TasasDeprec'!$D24&gt;=(J$9-$D$9),$D32*(1-(J$9-$D$9)*'2.2.3.1.TasasDeprec'!$C24),0)</f>
        <v>11951408.000029879</v>
      </c>
      <c r="K32" s="114">
        <f>+IF('2.2.3.1.TasasDeprec'!$D24&gt;=(K$9-$D$9),$D32*(1-(K$9-$D$9)*'2.2.3.1.TasasDeprec'!$C24),0)</f>
        <v>11453432.666701524</v>
      </c>
      <c r="L32" s="114">
        <f>+IF('2.2.3.1.TasasDeprec'!$D24&gt;=(L$9-$D$9),$D32*(1-(L$9-$D$9)*'2.2.3.1.TasasDeprec'!$C24),0)</f>
        <v>10955457.33337317</v>
      </c>
      <c r="M32" s="114">
        <f>+IF('2.2.3.1.TasasDeprec'!$D24&gt;=(M$9-$D$9),$D32*(1-(M$9-$D$9)*'2.2.3.1.TasasDeprec'!$C24),0)</f>
        <v>10457482.000044817</v>
      </c>
      <c r="N32" s="114">
        <f>+IF('2.2.3.1.TasasDeprec'!$D24&gt;=(N$9-$D$9),$D32*(1-(N$9-$D$9)*'2.2.3.1.TasasDeprec'!$C24),0)</f>
        <v>9959506.6667164639</v>
      </c>
      <c r="O32" s="114">
        <f>+IF('2.2.3.1.TasasDeprec'!$D24&gt;=(2011-$D$9),$D32*(1-(2011-$D$9)*'2.2.3.1.TasasDeprec'!$C24),0)</f>
        <v>9461531.3333881088</v>
      </c>
      <c r="P32" s="114">
        <f>+IF('2.2.3.1.TasasDeprec'!$D24&gt;=(P$9-$D$9),$D32*(1-(P$9-$D$9)*'2.2.3.1.TasasDeprec'!$C24),0)</f>
        <v>9461531.3333881088</v>
      </c>
      <c r="Q32" s="114">
        <f>+IF('2.2.3.1.TasasDeprec'!$D24&gt;=(Q$9-$D$9),$D32*(1-(Q$9-$D$9)*'2.2.3.1.TasasDeprec'!$C24),0)</f>
        <v>8963556.0000597574</v>
      </c>
      <c r="R32" s="114">
        <f>+IF('2.2.3.1.TasasDeprec'!$D24&gt;=(R$9-$D$9),$D32*(1-(R$9-$D$9)*'2.2.3.1.TasasDeprec'!$C24),0)</f>
        <v>8465580.6667314023</v>
      </c>
      <c r="S32" s="114">
        <f>+IF('2.2.3.1.TasasDeprec'!$D24&gt;=(S$9-$D$9),$D32*(1-(S$9-$D$9)*'2.2.3.1.TasasDeprec'!$C24),0)</f>
        <v>7967605.333403049</v>
      </c>
      <c r="T32" s="114">
        <f>+IF('2.2.3.1.TasasDeprec'!$D24&gt;=(T$9-$D$9),$D32*(1-(T$9-$D$9)*'2.2.3.1.TasasDeprec'!$C24),0)</f>
        <v>7469630.0000746967</v>
      </c>
      <c r="U32" s="114">
        <f>+IF('2.2.3.1.TasasDeprec'!$D24&gt;=(U$9-$D$9),$D32*(1-(U$9-$D$9)*'2.2.3.1.TasasDeprec'!$C24),0)</f>
        <v>6971654.6667463426</v>
      </c>
      <c r="V32" s="114">
        <f>+IF('2.2.3.1.TasasDeprec'!$D24&gt;=(V$9-$D$9),$D32*(1-(V$9-$D$9)*'2.2.3.1.TasasDeprec'!$C24),0)</f>
        <v>6473679.3334179884</v>
      </c>
      <c r="W32" s="114">
        <f>+IF('2.2.3.1.TasasDeprec'!$D24&gt;=(W$9-$D$9),$D32*(1-(W$9-$D$9)*'2.2.3.1.TasasDeprec'!$C24),0)</f>
        <v>5975704.0000896351</v>
      </c>
    </row>
    <row r="33" spans="2:23" x14ac:dyDescent="0.2">
      <c r="B33" s="98" t="s">
        <v>105</v>
      </c>
      <c r="C33" s="107">
        <f>+IF('2.2.3.1.TasasDeprec'!$D10&gt;=(C$9-$D$9),$D33*(1-(C$9-$D$9)*'2.2.3.1.TasasDeprec'!$C10),0)</f>
        <v>1910800</v>
      </c>
      <c r="D33" s="107">
        <v>1854600</v>
      </c>
      <c r="E33" s="107">
        <f>+IF('2.2.3.1.TasasDeprec'!$D10&gt;=(E$9-$D$9),$D33*(1-(E$9-$D$9)*'2.2.3.1.TasasDeprec'!$C10),0)</f>
        <v>1798400</v>
      </c>
      <c r="F33" s="107">
        <f>+IF('2.2.3.1.TasasDeprec'!$D10&gt;=(F$9-$D$9),$D33*(1-(F$9-$D$9)*'2.2.3.1.TasasDeprec'!$C10),0)</f>
        <v>1742200</v>
      </c>
      <c r="G33" s="107">
        <f>+IF('2.2.3.1.TasasDeprec'!$D10&gt;=(G$9-$D$9),$D33*(1-(G$9-$D$9)*'2.2.3.1.TasasDeprec'!$C10),0)</f>
        <v>1686000</v>
      </c>
      <c r="H33" s="107">
        <f>+IF('2.2.3.1.TasasDeprec'!$D10&gt;=(H$9-$D$9),$D33*(1-(H$9-$D$9)*'2.2.3.1.TasasDeprec'!$C10),0)</f>
        <v>1629800</v>
      </c>
      <c r="I33" s="107">
        <f>+IF('2.2.3.1.TasasDeprec'!$D10&gt;=(I$9-$D$9),$D33*(1-(I$9-$D$9)*'2.2.3.1.TasasDeprec'!$C10),0)</f>
        <v>1573600</v>
      </c>
      <c r="J33" s="107">
        <f>+IF('2.2.3.1.TasasDeprec'!$D10&gt;=(J$9-$D$9),$D33*(1-(J$9-$D$9)*'2.2.3.1.TasasDeprec'!$C10),0)</f>
        <v>1517400</v>
      </c>
      <c r="K33" s="107">
        <f>+IF('2.2.3.1.TasasDeprec'!$D10&gt;=(K$9-$D$9),$D33*(1-(K$9-$D$9)*'2.2.3.1.TasasDeprec'!$C10),0)</f>
        <v>1461200</v>
      </c>
      <c r="L33" s="107">
        <f>+IF('2.2.3.1.TasasDeprec'!$D10&gt;=(L$9-$D$9),$D33*(1-(L$9-$D$9)*'2.2.3.1.TasasDeprec'!$C10),0)</f>
        <v>1405000</v>
      </c>
      <c r="M33" s="107">
        <f>+IF('2.2.3.1.TasasDeprec'!$D10&gt;=(M$9-$D$9),$D33*(1-(M$9-$D$9)*'2.2.3.1.TasasDeprec'!$C10),0)</f>
        <v>1348800</v>
      </c>
      <c r="N33" s="107">
        <f>+IF('2.2.3.1.TasasDeprec'!$D10&gt;=(N$9-$D$9),$D33*(1-(N$9-$D$9)*'2.2.3.1.TasasDeprec'!$C10),0)</f>
        <v>1292600</v>
      </c>
      <c r="O33" s="107">
        <f>+IF('2.2.3.1.TasasDeprec'!$D10&gt;=(2011-$D$9),$D33*(1-(2011-$D$9)*'2.2.3.1.TasasDeprec'!$C10),0)</f>
        <v>1236400</v>
      </c>
      <c r="P33" s="107">
        <f>+IF('2.2.3.1.TasasDeprec'!$D10&gt;=(P$9-$D$9),$D33*(1-(P$9-$D$9)*'2.2.3.1.TasasDeprec'!$C10),0)</f>
        <v>1236400</v>
      </c>
      <c r="Q33" s="107">
        <f>+IF('2.2.3.1.TasasDeprec'!$D10&gt;=(Q$9-$D$9),$D33*(1-(Q$9-$D$9)*'2.2.3.1.TasasDeprec'!$C10),0)</f>
        <v>1180200</v>
      </c>
      <c r="R33" s="107">
        <f>+IF('2.2.3.1.TasasDeprec'!$D10&gt;=(R$9-$D$9),$D33*(1-(R$9-$D$9)*'2.2.3.1.TasasDeprec'!$C10),0)</f>
        <v>1124000</v>
      </c>
      <c r="S33" s="107">
        <f>+IF('2.2.3.1.TasasDeprec'!$D10&gt;=(S$9-$D$9),$D33*(1-(S$9-$D$9)*'2.2.3.1.TasasDeprec'!$C10),0)</f>
        <v>1067799.9999999998</v>
      </c>
      <c r="T33" s="107">
        <f>+IF('2.2.3.1.TasasDeprec'!$D10&gt;=(T$9-$D$9),$D33*(1-(T$9-$D$9)*'2.2.3.1.TasasDeprec'!$C10),0)</f>
        <v>1011599.9999999999</v>
      </c>
      <c r="U33" s="107">
        <f>+IF('2.2.3.1.TasasDeprec'!$D10&gt;=(U$9-$D$9),$D33*(1-(U$9-$D$9)*'2.2.3.1.TasasDeprec'!$C10),0)</f>
        <v>955400</v>
      </c>
      <c r="V33" s="107">
        <f>+IF('2.2.3.1.TasasDeprec'!$D10&gt;=(V$9-$D$9),$D33*(1-(V$9-$D$9)*'2.2.3.1.TasasDeprec'!$C10),0)</f>
        <v>899200</v>
      </c>
      <c r="W33" s="107">
        <f>+IF('2.2.3.1.TasasDeprec'!$D10&gt;=(W$9-$D$9),$D33*(1-(W$9-$D$9)*'2.2.3.1.TasasDeprec'!$C10),0)</f>
        <v>843000.00000000012</v>
      </c>
    </row>
    <row r="34" spans="2:23" x14ac:dyDescent="0.2">
      <c r="B34" s="108" t="s">
        <v>106</v>
      </c>
      <c r="C34" s="109">
        <f>+IF('2.2.3.1.TasasDeprec'!$D11&gt;=(C$9-$D$9),$D34*(1-(C$9-$D$9)*'2.2.3.1.TasasDeprec'!$C11),0)</f>
        <v>265834.80000000005</v>
      </c>
      <c r="D34" s="109">
        <v>241668</v>
      </c>
      <c r="E34" s="109">
        <f>+IF('2.2.3.1.TasasDeprec'!$D11&gt;=(E$9-$D$9),$D34*(1-(E$9-$D$9)*'2.2.3.1.TasasDeprec'!$C11),0)</f>
        <v>217501.2</v>
      </c>
      <c r="F34" s="109">
        <f>+IF('2.2.3.1.TasasDeprec'!$D11&gt;=(F$9-$D$9),$D34*(1-(F$9-$D$9)*'2.2.3.1.TasasDeprec'!$C11),0)</f>
        <v>193334.40000000002</v>
      </c>
      <c r="G34" s="109">
        <f>+IF('2.2.3.1.TasasDeprec'!$D11&gt;=(G$9-$D$9),$D34*(1-(G$9-$D$9)*'2.2.3.1.TasasDeprec'!$C11),0)</f>
        <v>169167.59999999998</v>
      </c>
      <c r="H34" s="109">
        <f>+IF('2.2.3.1.TasasDeprec'!$D11&gt;=(H$9-$D$9),$D34*(1-(H$9-$D$9)*'2.2.3.1.TasasDeprec'!$C11),0)</f>
        <v>145000.79999999999</v>
      </c>
      <c r="I34" s="109">
        <f>+IF('2.2.3.1.TasasDeprec'!$D11&gt;=(I$9-$D$9),$D34*(1-(I$9-$D$9)*'2.2.3.1.TasasDeprec'!$C11),0)</f>
        <v>120834</v>
      </c>
      <c r="J34" s="109">
        <f>+IF('2.2.3.1.TasasDeprec'!$D11&gt;=(J$9-$D$9),$D34*(1-(J$9-$D$9)*'2.2.3.1.TasasDeprec'!$C11),0)</f>
        <v>96667.199999999983</v>
      </c>
      <c r="K34" s="109">
        <f>+IF('2.2.3.1.TasasDeprec'!$D11&gt;=(K$9-$D$9),$D34*(1-(K$9-$D$9)*'2.2.3.1.TasasDeprec'!$C11),0)</f>
        <v>72500.39999999998</v>
      </c>
      <c r="L34" s="109">
        <f>+IF('2.2.3.1.TasasDeprec'!$D11&gt;=(L$9-$D$9),$D34*(1-(L$9-$D$9)*'2.2.3.1.TasasDeprec'!$C11),0)</f>
        <v>48333.599999999991</v>
      </c>
      <c r="M34" s="109">
        <f>+IF('2.2.3.1.TasasDeprec'!$D11&gt;=(M$9-$D$9),$D34*(1-(M$9-$D$9)*'2.2.3.1.TasasDeprec'!$C11),0)</f>
        <v>24166.799999999996</v>
      </c>
      <c r="N34" s="109">
        <f>+IF('2.2.3.1.TasasDeprec'!$D11&gt;=(N$9-$D$9),$D34*(1-(N$9-$D$9)*'2.2.3.1.TasasDeprec'!$C11),0)</f>
        <v>0</v>
      </c>
      <c r="O34" s="109">
        <f>+IF('2.2.3.1.TasasDeprec'!$D11&gt;=(2011-$D$9),$D34*(1-(2011-$D$9)*'2.2.3.1.TasasDeprec'!$C11),0)</f>
        <v>0</v>
      </c>
      <c r="P34" s="109">
        <f>+IF('2.2.3.1.TasasDeprec'!$D11&gt;=(P$9-$D$9),$D34*(1-(P$9-$D$9)*'2.2.3.1.TasasDeprec'!$C11),0)</f>
        <v>0</v>
      </c>
      <c r="Q34" s="109">
        <f>+IF('2.2.3.1.TasasDeprec'!$D11&gt;=(Q$9-$D$9),$D34*(1-(Q$9-$D$9)*'2.2.3.1.TasasDeprec'!$C11),0)</f>
        <v>0</v>
      </c>
      <c r="R34" s="109">
        <f>+IF('2.2.3.1.TasasDeprec'!$D11&gt;=(R$9-$D$9),$D34*(1-(R$9-$D$9)*'2.2.3.1.TasasDeprec'!$C11),0)</f>
        <v>0</v>
      </c>
      <c r="S34" s="109">
        <f>+IF('2.2.3.1.TasasDeprec'!$D11&gt;=(S$9-$D$9),$D34*(1-(S$9-$D$9)*'2.2.3.1.TasasDeprec'!$C11),0)</f>
        <v>0</v>
      </c>
      <c r="T34" s="109">
        <f>+IF('2.2.3.1.TasasDeprec'!$D11&gt;=(T$9-$D$9),$D34*(1-(T$9-$D$9)*'2.2.3.1.TasasDeprec'!$C11),0)</f>
        <v>0</v>
      </c>
      <c r="U34" s="109">
        <f>+IF('2.2.3.1.TasasDeprec'!$D11&gt;=(U$9-$D$9),$D34*(1-(U$9-$D$9)*'2.2.3.1.TasasDeprec'!$C11),0)</f>
        <v>0</v>
      </c>
      <c r="V34" s="109">
        <f>+IF('2.2.3.1.TasasDeprec'!$D11&gt;=(V$9-$D$9),$D34*(1-(V$9-$D$9)*'2.2.3.1.TasasDeprec'!$C11),0)</f>
        <v>0</v>
      </c>
      <c r="W34" s="109">
        <f>+IF('2.2.3.1.TasasDeprec'!$D11&gt;=(W$9-$D$9),$D34*(1-(W$9-$D$9)*'2.2.3.1.TasasDeprec'!$C11),0)</f>
        <v>0</v>
      </c>
    </row>
    <row r="35" spans="2:23" x14ac:dyDescent="0.2"/>
    <row r="36" spans="2:23" x14ac:dyDescent="0.2">
      <c r="D36" s="116"/>
    </row>
  </sheetData>
  <hyperlinks>
    <hyperlink ref="A2" location="Índice!A1" display="Í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2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7.85546875" style="2" customWidth="1"/>
    <col min="3" max="23" width="13.14062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124</v>
      </c>
    </row>
    <row r="5" spans="1:23" x14ac:dyDescent="0.2"/>
    <row r="6" spans="1:23" x14ac:dyDescent="0.2"/>
    <row r="7" spans="1:23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 t="s">
        <v>117</v>
      </c>
      <c r="P7" s="106">
        <v>2011</v>
      </c>
      <c r="Q7" s="106">
        <v>2012</v>
      </c>
      <c r="R7" s="106">
        <v>2013</v>
      </c>
      <c r="S7" s="106">
        <v>2014</v>
      </c>
      <c r="T7" s="106">
        <v>2015</v>
      </c>
      <c r="U7" s="106">
        <v>2016</v>
      </c>
      <c r="V7" s="106">
        <v>2017</v>
      </c>
      <c r="W7" s="106">
        <v>2018</v>
      </c>
    </row>
    <row r="8" spans="1:23" x14ac:dyDescent="0.2"/>
    <row r="9" spans="1:23" x14ac:dyDescent="0.2">
      <c r="B9" s="94" t="s">
        <v>119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 x14ac:dyDescent="0.2">
      <c r="B10" s="98" t="s">
        <v>118</v>
      </c>
      <c r="C10" s="114">
        <f>+'2.2.3.3.StockCapSinActIni'!C10+'2.2.3.4.ActivosIniciales'!C12</f>
        <v>17349360.87332835</v>
      </c>
      <c r="D10" s="114">
        <f>+'2.2.3.3.StockCapSinActIni'!D10+'2.2.3.4.ActivosIniciales'!D12</f>
        <v>16864358.539999999</v>
      </c>
      <c r="E10" s="114">
        <f>+'2.2.3.3.StockCapSinActIni'!E10+'2.2.3.4.ActivosIniciales'!E12</f>
        <v>17214392.206671648</v>
      </c>
      <c r="F10" s="114">
        <f>+'2.2.3.3.StockCapSinActIni'!F10+'2.2.3.4.ActivosIniciales'!F12</f>
        <v>16640458.873343293</v>
      </c>
      <c r="G10" s="114">
        <f>+'2.2.3.3.StockCapSinActIni'!G10+'2.2.3.4.ActivosIniciales'!G12</f>
        <v>16268943.550014939</v>
      </c>
      <c r="H10" s="114">
        <f>+'2.2.3.3.StockCapSinActIni'!H10+'2.2.3.4.ActivosIniciales'!H12</f>
        <v>15687130.216686586</v>
      </c>
      <c r="I10" s="114">
        <f>+'2.2.3.3.StockCapSinActIni'!I10+'2.2.3.4.ActivosIniciales'!I12</f>
        <v>15114509.883358231</v>
      </c>
      <c r="J10" s="114">
        <f>+'2.2.3.3.StockCapSinActIni'!J10+'2.2.3.4.ActivosIniciales'!J12</f>
        <v>14518037.550029879</v>
      </c>
      <c r="K10" s="114">
        <f>+'2.2.3.3.StockCapSinActIni'!K10+'2.2.3.4.ActivosIniciales'!K12</f>
        <v>13963662.216701524</v>
      </c>
      <c r="L10" s="114">
        <f>+'2.2.3.3.StockCapSinActIni'!L10+'2.2.3.4.ActivosIniciales'!L12</f>
        <v>13533560.01337317</v>
      </c>
      <c r="M10" s="114">
        <f>+'2.2.3.3.StockCapSinActIni'!M10+'2.2.3.4.ActivosIniciales'!M12</f>
        <v>13259822.320044817</v>
      </c>
      <c r="N10" s="114">
        <f>+'2.2.3.3.StockCapSinActIni'!N10+'2.2.3.4.ActivosIniciales'!N12</f>
        <v>13117422.986716464</v>
      </c>
      <c r="O10" s="114">
        <f>+'2.2.3.3.StockCapSinActIni'!O10+'2.2.3.4.ActivosIniciales'!O12</f>
        <v>12149493.583388109</v>
      </c>
      <c r="P10" s="114">
        <f>+'2.2.3.3.StockCapSinActIni'!P10+'2.2.3.4.ActivosIniciales'!P12</f>
        <v>12149493.583388109</v>
      </c>
      <c r="Q10" s="114">
        <f>+'2.2.3.3.StockCapSinActIni'!Q10+'2.2.3.4.ActivosIniciales'!Q12</f>
        <v>10143756.320059758</v>
      </c>
      <c r="R10" s="114">
        <f>+'2.2.3.3.StockCapSinActIni'!R10+'2.2.3.4.ActivosIniciales'!R12</f>
        <v>9435021.165558299</v>
      </c>
      <c r="S10" s="114">
        <f>+'2.2.3.3.StockCapSinActIni'!S10+'2.2.3.4.ActivosIniciales'!S12</f>
        <v>8868597.7334030494</v>
      </c>
      <c r="T10" s="114">
        <f>+'2.2.3.3.StockCapSinActIni'!T10+'2.2.3.4.ActivosIniciales'!T12</f>
        <v>8302191.8900746964</v>
      </c>
      <c r="U10" s="114">
        <f>+'2.2.3.3.StockCapSinActIni'!U10+'2.2.3.4.ActivosIniciales'!U12</f>
        <v>7735786.0667463429</v>
      </c>
      <c r="V10" s="114">
        <f>+'2.2.3.3.StockCapSinActIni'!V10+'2.2.3.4.ActivosIniciales'!V12</f>
        <v>7196659.3834179891</v>
      </c>
      <c r="W10" s="114">
        <f>+'2.2.3.3.StockCapSinActIni'!W10+'2.2.3.4.ActivosIniciales'!W12</f>
        <v>6748859.7900896361</v>
      </c>
    </row>
    <row r="11" spans="1:23" x14ac:dyDescent="0.2">
      <c r="B11" s="98" t="s">
        <v>105</v>
      </c>
      <c r="C11" s="107">
        <f>+'2.2.3.3.StockCapSinActIni'!C11+'2.2.3.4.ActivosIniciales'!C13</f>
        <v>265834.80000000005</v>
      </c>
      <c r="D11" s="107">
        <f>+'2.2.3.3.StockCapSinActIni'!D11+'2.2.3.4.ActivosIniciales'!D13</f>
        <v>378357.35</v>
      </c>
      <c r="E11" s="107">
        <f>+'2.2.3.3.StockCapSinActIni'!E11+'2.2.3.4.ActivosIniciales'!E13</f>
        <v>632509.55000000005</v>
      </c>
      <c r="F11" s="107">
        <f>+'2.2.3.3.StockCapSinActIni'!F11+'2.2.3.4.ActivosIniciales'!F13</f>
        <v>2577746.75</v>
      </c>
      <c r="G11" s="107">
        <f>+'2.2.3.3.StockCapSinActIni'!G11+'2.2.3.4.ActivosIniciales'!G13</f>
        <v>5100408.4000000004</v>
      </c>
      <c r="H11" s="107">
        <f>+'2.2.3.3.StockCapSinActIni'!H11+'2.2.3.4.ActivosIniciales'!H13</f>
        <v>5972857.7999999998</v>
      </c>
      <c r="I11" s="107">
        <f>+'2.2.3.3.StockCapSinActIni'!I11+'2.2.3.4.ActivosIniciales'!I13</f>
        <v>5516621</v>
      </c>
      <c r="J11" s="107">
        <f>+'2.2.3.3.StockCapSinActIni'!J11+'2.2.3.4.ActivosIniciales'!J13</f>
        <v>19227650.199999999</v>
      </c>
      <c r="K11" s="107">
        <f>+'2.2.3.3.StockCapSinActIni'!K11+'2.2.3.4.ActivosIniciales'!K13</f>
        <v>19483133.399999999</v>
      </c>
      <c r="L11" s="107">
        <f>+'2.2.3.3.StockCapSinActIni'!L11+'2.2.3.4.ActivosIniciales'!L13</f>
        <v>18957360.650000002</v>
      </c>
      <c r="M11" s="107">
        <f>+'2.2.3.3.StockCapSinActIni'!M11+'2.2.3.4.ActivosIniciales'!M13</f>
        <v>19057673.850000001</v>
      </c>
      <c r="N11" s="107">
        <f>+'2.2.3.3.StockCapSinActIni'!N11+'2.2.3.4.ActivosIniciales'!N13</f>
        <v>17648463.050000001</v>
      </c>
      <c r="O11" s="107">
        <f>+'2.2.3.3.StockCapSinActIni'!O11+'2.2.3.4.ActivosIniciales'!O13</f>
        <v>20798997.220000003</v>
      </c>
      <c r="P11" s="107">
        <f>+'2.2.3.3.StockCapSinActIni'!P11+'2.2.3.4.ActivosIniciales'!P13</f>
        <v>5391039.7600000054</v>
      </c>
      <c r="Q11" s="107">
        <f>+'2.2.3.3.StockCapSinActIni'!Q11+'2.2.3.4.ActivosIniciales'!Q13</f>
        <v>5466426.5900000054</v>
      </c>
      <c r="R11" s="107">
        <f>+'2.2.3.3.StockCapSinActIni'!R11+'2.2.3.4.ActivosIniciales'!R13</f>
        <v>5646764.5561087346</v>
      </c>
      <c r="S11" s="107">
        <f>+'2.2.3.3.StockCapSinActIni'!S11+'2.2.3.4.ActivosIniciales'!S13</f>
        <v>5562017.1422105059</v>
      </c>
      <c r="T11" s="107">
        <f>+'2.2.3.3.StockCapSinActIni'!T11+'2.2.3.4.ActivosIniciales'!T13</f>
        <v>8034899.3222105047</v>
      </c>
      <c r="U11" s="107">
        <f>+'2.2.3.3.StockCapSinActIni'!U11+'2.2.3.4.ActivosIniciales'!U13</f>
        <v>8200275.6022105087</v>
      </c>
      <c r="V11" s="107">
        <f>+'2.2.3.3.StockCapSinActIni'!V11+'2.2.3.4.ActivosIniciales'!V13</f>
        <v>7931644.9122105073</v>
      </c>
      <c r="W11" s="107">
        <f>+'2.2.3.3.StockCapSinActIni'!W11+'2.2.3.4.ActivosIniciales'!W13</f>
        <v>7270754.0022105072</v>
      </c>
    </row>
    <row r="12" spans="1:23" x14ac:dyDescent="0.2">
      <c r="B12" s="98" t="s">
        <v>106</v>
      </c>
      <c r="C12" s="107">
        <f>+'2.2.3.3.StockCapSinActIni'!C12+'2.2.3.4.ActivosIniciales'!C14</f>
        <v>100866.49</v>
      </c>
      <c r="D12" s="107">
        <f>+'2.2.3.3.StockCapSinActIni'!D12+'2.2.3.4.ActivosIniciales'!D14</f>
        <v>115037.26999999999</v>
      </c>
      <c r="E12" s="107">
        <f>+'2.2.3.3.StockCapSinActIni'!E12+'2.2.3.4.ActivosIniciales'!E14</f>
        <v>103471.26999999999</v>
      </c>
      <c r="F12" s="107">
        <f>+'2.2.3.3.StockCapSinActIni'!F12+'2.2.3.4.ActivosIniciales'!F14</f>
        <v>86973.26999999999</v>
      </c>
      <c r="G12" s="107">
        <f>+'2.2.3.3.StockCapSinActIni'!G12+'2.2.3.4.ActivosIniciales'!G14</f>
        <v>74845.669999999984</v>
      </c>
      <c r="H12" s="107">
        <f>+'2.2.3.3.StockCapSinActIni'!H12+'2.2.3.4.ActivosIniciales'!H14</f>
        <v>82681.669999999984</v>
      </c>
      <c r="I12" s="107">
        <f>+'2.2.3.3.StockCapSinActIni'!I12+'2.2.3.4.ActivosIniciales'!I14</f>
        <v>9413.6699999999837</v>
      </c>
      <c r="J12" s="107">
        <f>+'2.2.3.3.StockCapSinActIni'!J12+'2.2.3.4.ActivosIniciales'!J14</f>
        <v>36963.359999999986</v>
      </c>
      <c r="K12" s="107">
        <f>+'2.2.3.3.StockCapSinActIni'!K12+'2.2.3.4.ActivosIniciales'!K14</f>
        <v>12432.359999999986</v>
      </c>
      <c r="L12" s="107">
        <f>+'2.2.3.3.StockCapSinActIni'!L12+'2.2.3.4.ActivosIniciales'!L14</f>
        <v>84190.309999999969</v>
      </c>
      <c r="M12" s="107">
        <f>+'2.2.3.3.StockCapSinActIni'!M12+'2.2.3.4.ActivosIniciales'!M14</f>
        <v>215133.98999999996</v>
      </c>
      <c r="N12" s="107">
        <f>+'2.2.3.3.StockCapSinActIni'!N12+'2.2.3.4.ActivosIniciales'!N14</f>
        <v>243010.90999999992</v>
      </c>
      <c r="O12" s="107">
        <f>+'2.2.3.3.StockCapSinActIni'!O12+'2.2.3.4.ActivosIniciales'!O14</f>
        <v>324786.83999999991</v>
      </c>
      <c r="P12" s="107">
        <f>+'2.2.3.3.StockCapSinActIni'!P12+'2.2.3.4.ActivosIniciales'!P14</f>
        <v>324786.83999999991</v>
      </c>
      <c r="Q12" s="107">
        <f>+'2.2.3.3.StockCapSinActIni'!Q12+'2.2.3.4.ActivosIniciales'!Q14</f>
        <v>560165.70999999985</v>
      </c>
      <c r="R12" s="107">
        <f>+'2.2.3.3.StockCapSinActIni'!R12+'2.2.3.4.ActivosIniciales'!R14</f>
        <v>388306.36364806863</v>
      </c>
      <c r="S12" s="107">
        <f>+'2.2.3.3.StockCapSinActIni'!S12+'2.2.3.4.ActivosIniciales'!S14</f>
        <v>747582.22049321071</v>
      </c>
      <c r="T12" s="107">
        <f>+'2.2.3.3.StockCapSinActIni'!T12+'2.2.3.4.ActivosIniciales'!T14</f>
        <v>708476.14049321075</v>
      </c>
      <c r="U12" s="107">
        <f>+'2.2.3.3.StockCapSinActIni'!U12+'2.2.3.4.ActivosIniciales'!U14</f>
        <v>763653.29049321066</v>
      </c>
      <c r="V12" s="107">
        <f>+'2.2.3.3.StockCapSinActIni'!V12+'2.2.3.4.ActivosIniciales'!V14</f>
        <v>956462.57049321057</v>
      </c>
      <c r="W12" s="107">
        <f>+'2.2.3.3.StockCapSinActIni'!W12+'2.2.3.4.ActivosIniciales'!W14</f>
        <v>754750.55049321055</v>
      </c>
    </row>
    <row r="13" spans="1:23" x14ac:dyDescent="0.2">
      <c r="B13" s="98" t="s">
        <v>107</v>
      </c>
      <c r="C13" s="107">
        <f>+'2.2.3.3.StockCapSinActIni'!C13+'2.2.3.4.ActivosIniciales'!C15</f>
        <v>137160.15714285715</v>
      </c>
      <c r="D13" s="107">
        <f>+'2.2.3.3.StockCapSinActIni'!D13+'2.2.3.4.ActivosIniciales'!D15</f>
        <v>91299</v>
      </c>
      <c r="E13" s="107">
        <f>+'2.2.3.3.StockCapSinActIni'!E13+'2.2.3.4.ActivosIniciales'!E15</f>
        <v>95395</v>
      </c>
      <c r="F13" s="107">
        <f>+'2.2.3.3.StockCapSinActIni'!F13+'2.2.3.4.ActivosIniciales'!F15</f>
        <v>92508</v>
      </c>
      <c r="G13" s="107">
        <f>+'2.2.3.3.StockCapSinActIni'!G13+'2.2.3.4.ActivosIniciales'!G15</f>
        <v>92254.89</v>
      </c>
      <c r="H13" s="107">
        <f>+'2.2.3.3.StockCapSinActIni'!H13+'2.2.3.4.ActivosIniciales'!H15</f>
        <v>102050.89</v>
      </c>
      <c r="I13" s="107">
        <f>+'2.2.3.3.StockCapSinActIni'!I13+'2.2.3.4.ActivosIniciales'!I15</f>
        <v>90133.89</v>
      </c>
      <c r="J13" s="107">
        <f>+'2.2.3.3.StockCapSinActIni'!J13+'2.2.3.4.ActivosIniciales'!J15</f>
        <v>81091.89</v>
      </c>
      <c r="K13" s="107">
        <f>+'2.2.3.3.StockCapSinActIni'!K13+'2.2.3.4.ActivosIniciales'!K15</f>
        <v>166265.89000000001</v>
      </c>
      <c r="L13" s="107">
        <f>+'2.2.3.3.StockCapSinActIni'!L13+'2.2.3.4.ActivosIniciales'!L15</f>
        <v>201091.55000000005</v>
      </c>
      <c r="M13" s="107">
        <f>+'2.2.3.3.StockCapSinActIni'!M13+'2.2.3.4.ActivosIniciales'!M15</f>
        <v>285509.55000000005</v>
      </c>
      <c r="N13" s="107">
        <f>+'2.2.3.3.StockCapSinActIni'!N13+'2.2.3.4.ActivosIniciales'!N15</f>
        <v>344249.55000000005</v>
      </c>
      <c r="O13" s="107">
        <f>+'2.2.3.3.StockCapSinActIni'!O13+'2.2.3.4.ActivosIniciales'!O15</f>
        <v>401355.06</v>
      </c>
      <c r="P13" s="107">
        <f>+'2.2.3.3.StockCapSinActIni'!P13+'2.2.3.4.ActivosIniciales'!P15</f>
        <v>401355.06</v>
      </c>
      <c r="Q13" s="107">
        <f>+'2.2.3.3.StockCapSinActIni'!Q13+'2.2.3.4.ActivosIniciales'!Q15</f>
        <v>588701.83000000007</v>
      </c>
      <c r="R13" s="107">
        <f>+'2.2.3.3.StockCapSinActIni'!R13+'2.2.3.4.ActivosIniciales'!R15</f>
        <v>633121.25675250357</v>
      </c>
      <c r="S13" s="107">
        <f>+'2.2.3.3.StockCapSinActIni'!S13+'2.2.3.4.ActivosIniciales'!S15</f>
        <v>678266.8525356371</v>
      </c>
      <c r="T13" s="107">
        <f>+'2.2.3.3.StockCapSinActIni'!T13+'2.2.3.4.ActivosIniciales'!T15</f>
        <v>626722.82253563707</v>
      </c>
      <c r="U13" s="107">
        <f>+'2.2.3.3.StockCapSinActIni'!U13+'2.2.3.4.ActivosIniciales'!U15</f>
        <v>1009767.3125356368</v>
      </c>
      <c r="V13" s="107">
        <f>+'2.2.3.3.StockCapSinActIni'!V13+'2.2.3.4.ActivosIniciales'!V15</f>
        <v>1047096.6725356403</v>
      </c>
      <c r="W13" s="107">
        <f>+'2.2.3.3.StockCapSinActIni'!W13+'2.2.3.4.ActivosIniciales'!W15</f>
        <v>928545.8325356401</v>
      </c>
    </row>
    <row r="14" spans="1:23" x14ac:dyDescent="0.2">
      <c r="B14" s="98" t="s">
        <v>116</v>
      </c>
      <c r="C14" s="107">
        <f>+'2.2.3.3.StockCapSinActIni'!C14+'2.2.3.4.ActivosIniciales'!C16</f>
        <v>71883.742857142861</v>
      </c>
      <c r="D14" s="107">
        <f>+'2.2.3.3.StockCapSinActIni'!D14+'2.2.3.4.ActivosIniciales'!D16</f>
        <v>69994</v>
      </c>
      <c r="E14" s="107">
        <f>+'2.2.3.3.StockCapSinActIni'!E14+'2.2.3.4.ActivosIniciales'!E16</f>
        <v>66294</v>
      </c>
      <c r="F14" s="107">
        <f>+'2.2.3.3.StockCapSinActIni'!F14+'2.2.3.4.ActivosIniciales'!F16</f>
        <v>70291</v>
      </c>
      <c r="G14" s="107">
        <f>+'2.2.3.3.StockCapSinActIni'!G14+'2.2.3.4.ActivosIniciales'!G16</f>
        <v>57438</v>
      </c>
      <c r="H14" s="107">
        <f>+'2.2.3.3.StockCapSinActIni'!H14+'2.2.3.4.ActivosIniciales'!H16</f>
        <v>59445</v>
      </c>
      <c r="I14" s="107">
        <f>+'2.2.3.3.StockCapSinActIni'!I14+'2.2.3.4.ActivosIniciales'!I16</f>
        <v>51289</v>
      </c>
      <c r="J14" s="107">
        <f>+'2.2.3.3.StockCapSinActIni'!J14+'2.2.3.4.ActivosIniciales'!J16</f>
        <v>121094</v>
      </c>
      <c r="K14" s="107">
        <f>+'2.2.3.3.StockCapSinActIni'!K14+'2.2.3.4.ActivosIniciales'!K16</f>
        <v>125008</v>
      </c>
      <c r="L14" s="107">
        <f>+'2.2.3.3.StockCapSinActIni'!L14+'2.2.3.4.ActivosIniciales'!L16</f>
        <v>151636.37999999998</v>
      </c>
      <c r="M14" s="107">
        <f>+'2.2.3.3.StockCapSinActIni'!M14+'2.2.3.4.ActivosIniciales'!M16</f>
        <v>169961.38</v>
      </c>
      <c r="N14" s="107">
        <f>+'2.2.3.3.StockCapSinActIni'!N14+'2.2.3.4.ActivosIniciales'!N16</f>
        <v>238621.38</v>
      </c>
      <c r="O14" s="107">
        <f>+'2.2.3.3.StockCapSinActIni'!O14+'2.2.3.4.ActivosIniciales'!O16</f>
        <v>236487.76</v>
      </c>
      <c r="P14" s="107">
        <f>+'2.2.3.3.StockCapSinActIni'!P14+'2.2.3.4.ActivosIniciales'!P16</f>
        <v>236487.76</v>
      </c>
      <c r="Q14" s="107">
        <f>+'2.2.3.3.StockCapSinActIni'!Q14+'2.2.3.4.ActivosIniciales'!Q16</f>
        <v>346905.07000000007</v>
      </c>
      <c r="R14" s="107">
        <f>+'2.2.3.3.StockCapSinActIni'!R14+'2.2.3.4.ActivosIniciales'!R16</f>
        <v>262243.14057224523</v>
      </c>
      <c r="S14" s="107">
        <f>+'2.2.3.3.StockCapSinActIni'!S14+'2.2.3.4.ActivosIniciales'!S16</f>
        <v>188575.31345865456</v>
      </c>
      <c r="T14" s="107">
        <f>+'2.2.3.3.StockCapSinActIni'!T14+'2.2.3.4.ActivosIniciales'!T16</f>
        <v>162768.29345865443</v>
      </c>
      <c r="U14" s="107">
        <f>+'2.2.3.3.StockCapSinActIni'!U14+'2.2.3.4.ActivosIniciales'!U16</f>
        <v>678820.96345865226</v>
      </c>
      <c r="V14" s="107">
        <f>+'2.2.3.3.StockCapSinActIni'!V14+'2.2.3.4.ActivosIniciales'!V16</f>
        <v>432962.97345865204</v>
      </c>
      <c r="W14" s="107">
        <f>+'2.2.3.3.StockCapSinActIni'!W14+'2.2.3.4.ActivosIniciales'!W16</f>
        <v>448497.76345865196</v>
      </c>
    </row>
    <row r="15" spans="1:23" x14ac:dyDescent="0.2">
      <c r="B15" s="108" t="s">
        <v>108</v>
      </c>
      <c r="C15" s="109">
        <f>+'2.2.3.3.StockCapSinActIni'!C15+'2.2.3.4.ActivosIniciales'!C17</f>
        <v>172.39</v>
      </c>
      <c r="D15" s="109">
        <f>+'2.2.3.3.StockCapSinActIni'!D15+'2.2.3.4.ActivosIniciales'!D17</f>
        <v>2021.9799999999998</v>
      </c>
      <c r="E15" s="109">
        <f>+'2.2.3.3.StockCapSinActIni'!E15+'2.2.3.4.ActivosIniciales'!E17</f>
        <v>4084.6099999999997</v>
      </c>
      <c r="F15" s="109">
        <f>+'2.2.3.3.StockCapSinActIni'!F15+'2.2.3.4.ActivosIniciales'!F17</f>
        <v>3637.6099999999997</v>
      </c>
      <c r="G15" s="109">
        <f>+'2.2.3.3.StockCapSinActIni'!G15+'2.2.3.4.ActivosIniciales'!G17</f>
        <v>3190.6099999999997</v>
      </c>
      <c r="H15" s="109">
        <f>+'2.2.3.3.StockCapSinActIni'!H15+'2.2.3.4.ActivosIniciales'!H17</f>
        <v>12049.61</v>
      </c>
      <c r="I15" s="109">
        <f>+'2.2.3.3.StockCapSinActIni'!I15+'2.2.3.4.ActivosIniciales'!I17</f>
        <v>14355.61</v>
      </c>
      <c r="J15" s="109">
        <f>+'2.2.3.3.StockCapSinActIni'!J15+'2.2.3.4.ActivosIniciales'!J17</f>
        <v>15487.61</v>
      </c>
      <c r="K15" s="109">
        <f>+'2.2.3.3.StockCapSinActIni'!K15+'2.2.3.4.ActivosIniciales'!K17</f>
        <v>217229.61</v>
      </c>
      <c r="L15" s="109">
        <f>+'2.2.3.3.StockCapSinActIni'!L15+'2.2.3.4.ActivosIniciales'!L17</f>
        <v>238900.61</v>
      </c>
      <c r="M15" s="109">
        <f>+'2.2.3.3.StockCapSinActIni'!M15+'2.2.3.4.ActivosIniciales'!M17</f>
        <v>237317.61</v>
      </c>
      <c r="N15" s="109">
        <f>+'2.2.3.3.StockCapSinActIni'!N15+'2.2.3.4.ActivosIniciales'!N17</f>
        <v>282781.61</v>
      </c>
      <c r="O15" s="109">
        <f>+'2.2.3.3.StockCapSinActIni'!O15+'2.2.3.4.ActivosIniciales'!O17</f>
        <v>389215.89999999991</v>
      </c>
      <c r="P15" s="109">
        <f>+'2.2.3.3.StockCapSinActIni'!P15+'2.2.3.4.ActivosIniciales'!P17</f>
        <v>389215.89999999991</v>
      </c>
      <c r="Q15" s="109">
        <f>+'2.2.3.3.StockCapSinActIni'!Q15+'2.2.3.4.ActivosIniciales'!Q17</f>
        <v>356080.04999999993</v>
      </c>
      <c r="R15" s="109">
        <f>+'2.2.3.3.StockCapSinActIni'!R15+'2.2.3.4.ActivosIniciales'!R17</f>
        <v>420299.72739628004</v>
      </c>
      <c r="S15" s="109">
        <f>+'2.2.3.3.StockCapSinActIni'!S15+'2.2.3.4.ActivosIniciales'!S17</f>
        <v>485034.53583656129</v>
      </c>
      <c r="T15" s="109">
        <f>+'2.2.3.3.StockCapSinActIni'!T15+'2.2.3.4.ActivosIniciales'!T17</f>
        <v>555739.03583656135</v>
      </c>
      <c r="U15" s="109">
        <f>+'2.2.3.3.StockCapSinActIni'!U15+'2.2.3.4.ActivosIniciales'!U17</f>
        <v>493837.22583656351</v>
      </c>
      <c r="V15" s="109">
        <f>+'2.2.3.3.StockCapSinActIni'!V15+'2.2.3.4.ActivosIniciales'!V17</f>
        <v>1057846.1158365617</v>
      </c>
      <c r="W15" s="109">
        <f>+'2.2.3.3.StockCapSinActIni'!W15+'2.2.3.4.ActivosIniciales'!W17</f>
        <v>1216380.4858365618</v>
      </c>
    </row>
    <row r="16" spans="1:23" x14ac:dyDescent="0.2">
      <c r="B16" s="110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2:23" x14ac:dyDescent="0.2">
      <c r="B17" s="95" t="s">
        <v>120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2:23" x14ac:dyDescent="0.2">
      <c r="B18" s="115" t="s">
        <v>110</v>
      </c>
      <c r="C18" s="114">
        <f>+'2.2.3.3.StockCapSinActIni'!C18+'2.2.3.4.ActivosIniciales'!C20</f>
        <v>9441584</v>
      </c>
      <c r="D18" s="114">
        <f>+'2.2.3.3.StockCapSinActIni'!D18+'2.2.3.4.ActivosIniciales'!D20</f>
        <v>8796248</v>
      </c>
      <c r="E18" s="114">
        <f>+'2.2.3.3.StockCapSinActIni'!E18+'2.2.3.4.ActivosIniciales'!E20</f>
        <v>8150912</v>
      </c>
      <c r="F18" s="114">
        <f>+'2.2.3.3.StockCapSinActIni'!F18+'2.2.3.4.ActivosIniciales'!F20</f>
        <v>7505576</v>
      </c>
      <c r="G18" s="114">
        <f>+'2.2.3.3.StockCapSinActIni'!G18+'2.2.3.4.ActivosIniciales'!G20</f>
        <v>6860240</v>
      </c>
      <c r="H18" s="114">
        <f>+'2.2.3.3.StockCapSinActIni'!H18+'2.2.3.4.ActivosIniciales'!H20</f>
        <v>6214904</v>
      </c>
      <c r="I18" s="114">
        <f>+'2.2.3.3.StockCapSinActIni'!I18+'2.2.3.4.ActivosIniciales'!I20</f>
        <v>5569568</v>
      </c>
      <c r="J18" s="114">
        <f>+'2.2.3.3.StockCapSinActIni'!J18+'2.2.3.4.ActivosIniciales'!J20</f>
        <v>4924232</v>
      </c>
      <c r="K18" s="114">
        <f>+'2.2.3.3.StockCapSinActIni'!K18+'2.2.3.4.ActivosIniciales'!K20</f>
        <v>4281940.87</v>
      </c>
      <c r="L18" s="114">
        <f>+'2.2.3.3.StockCapSinActIni'!L18+'2.2.3.4.ActivosIniciales'!L20</f>
        <v>3639649.74</v>
      </c>
      <c r="M18" s="114">
        <f>+'2.2.3.3.StockCapSinActIni'!M18+'2.2.3.4.ActivosIniciales'!M20</f>
        <v>2997358.6100000003</v>
      </c>
      <c r="N18" s="114">
        <f>+'2.2.3.3.StockCapSinActIni'!N18+'2.2.3.4.ActivosIniciales'!N20</f>
        <v>2355067.4800000004</v>
      </c>
      <c r="O18" s="114">
        <f>+'2.2.3.3.StockCapSinActIni'!O18+'2.2.3.4.ActivosIniciales'!O20</f>
        <v>5682479.7599999998</v>
      </c>
      <c r="P18" s="114">
        <f>+'2.2.3.3.StockCapSinActIni'!P18+'2.2.3.4.ActivosIniciales'!P20</f>
        <v>5682479.7599999998</v>
      </c>
      <c r="Q18" s="114">
        <f>+'2.2.3.3.StockCapSinActIni'!Q18+'2.2.3.4.ActivosIniciales'!Q20</f>
        <v>5359305.5599999996</v>
      </c>
      <c r="R18" s="114">
        <f>+'2.2.3.3.StockCapSinActIni'!R18+'2.2.3.4.ActivosIniciales'!R20</f>
        <v>2890607.4248927003</v>
      </c>
      <c r="S18" s="114">
        <f>+'2.2.3.3.StockCapSinActIni'!S18+'2.2.3.4.ActivosIniciales'!S20</f>
        <v>2407730.7582260333</v>
      </c>
      <c r="T18" s="114">
        <f>+'2.2.3.3.StockCapSinActIni'!T18+'2.2.3.4.ActivosIniciales'!T20</f>
        <v>1945349.4682260333</v>
      </c>
      <c r="U18" s="114">
        <f>+'2.2.3.3.StockCapSinActIni'!U18+'2.2.3.4.ActivosIniciales'!U20</f>
        <v>1482968.1782260342</v>
      </c>
      <c r="V18" s="114">
        <f>+'2.2.3.3.StockCapSinActIni'!V18+'2.2.3.4.ActivosIniciales'!V20</f>
        <v>1020586.8882260341</v>
      </c>
      <c r="W18" s="114">
        <f>+'2.2.3.3.StockCapSinActIni'!W18+'2.2.3.4.ActivosIniciales'!W20</f>
        <v>596737.36822603457</v>
      </c>
    </row>
    <row r="19" spans="2:23" x14ac:dyDescent="0.2">
      <c r="B19" s="98" t="s">
        <v>111</v>
      </c>
      <c r="C19" s="107">
        <f>+'2.2.3.3.StockCapSinActIni'!C19+'2.2.3.4.ActivosIniciales'!C21</f>
        <v>512944</v>
      </c>
      <c r="D19" s="107">
        <f>+'2.2.3.3.StockCapSinActIni'!D19+'2.2.3.4.ActivosIniciales'!D21</f>
        <v>477964</v>
      </c>
      <c r="E19" s="107">
        <f>+'2.2.3.3.StockCapSinActIni'!E19+'2.2.3.4.ActivosIniciales'!E21</f>
        <v>442984</v>
      </c>
      <c r="F19" s="107">
        <f>+'2.2.3.3.StockCapSinActIni'!F19+'2.2.3.4.ActivosIniciales'!F21</f>
        <v>408004</v>
      </c>
      <c r="G19" s="107">
        <f>+'2.2.3.3.StockCapSinActIni'!G19+'2.2.3.4.ActivosIniciales'!G21</f>
        <v>373024</v>
      </c>
      <c r="H19" s="107">
        <f>+'2.2.3.3.StockCapSinActIni'!H19+'2.2.3.4.ActivosIniciales'!H21</f>
        <v>338044</v>
      </c>
      <c r="I19" s="107">
        <f>+'2.2.3.3.StockCapSinActIni'!I19+'2.2.3.4.ActivosIniciales'!I21</f>
        <v>303064</v>
      </c>
      <c r="J19" s="107">
        <f>+'2.2.3.3.StockCapSinActIni'!J19+'2.2.3.4.ActivosIniciales'!J21</f>
        <v>268084</v>
      </c>
      <c r="K19" s="107">
        <f>+'2.2.3.3.StockCapSinActIni'!K19+'2.2.3.4.ActivosIniciales'!K21</f>
        <v>233492.52000000002</v>
      </c>
      <c r="L19" s="107">
        <f>+'2.2.3.3.StockCapSinActIni'!L19+'2.2.3.4.ActivosIniciales'!L21</f>
        <v>198901.03999999998</v>
      </c>
      <c r="M19" s="107">
        <f>+'2.2.3.3.StockCapSinActIni'!M19+'2.2.3.4.ActivosIniciales'!M21</f>
        <v>164309.55000000005</v>
      </c>
      <c r="N19" s="107">
        <f>+'2.2.3.3.StockCapSinActIni'!N19+'2.2.3.4.ActivosIniciales'!N21</f>
        <v>129718.07000000007</v>
      </c>
      <c r="O19" s="107">
        <f>+'2.2.3.3.StockCapSinActIni'!O19+'2.2.3.4.ActivosIniciales'!O21</f>
        <v>308694.26</v>
      </c>
      <c r="P19" s="107">
        <f>+'2.2.3.3.StockCapSinActIni'!P19+'2.2.3.4.ActivosIniciales'!P21</f>
        <v>308694.26</v>
      </c>
      <c r="Q19" s="107">
        <f>+'2.2.3.3.StockCapSinActIni'!Q19+'2.2.3.4.ActivosIniciales'!Q21</f>
        <v>291138.19</v>
      </c>
      <c r="R19" s="107">
        <f>+'2.2.3.3.StockCapSinActIni'!R19+'2.2.3.4.ActivosIniciales'!R21</f>
        <v>524604</v>
      </c>
      <c r="S19" s="107">
        <f>+'2.2.3.3.StockCapSinActIni'!S19+'2.2.3.4.ActivosIniciales'!S21</f>
        <v>524604</v>
      </c>
      <c r="T19" s="107">
        <f>+'2.2.3.3.StockCapSinActIni'!T19+'2.2.3.4.ActivosIniciales'!T21</f>
        <v>524604</v>
      </c>
      <c r="U19" s="107">
        <f>+'2.2.3.3.StockCapSinActIni'!U19+'2.2.3.4.ActivosIniciales'!U21</f>
        <v>524604</v>
      </c>
      <c r="V19" s="107">
        <f>+'2.2.3.3.StockCapSinActIni'!V19+'2.2.3.4.ActivosIniciales'!V21</f>
        <v>524604</v>
      </c>
      <c r="W19" s="107">
        <f>+'2.2.3.3.StockCapSinActIni'!W19+'2.2.3.4.ActivosIniciales'!W21</f>
        <v>524604</v>
      </c>
    </row>
    <row r="20" spans="2:23" x14ac:dyDescent="0.2">
      <c r="B20" s="98" t="s">
        <v>112</v>
      </c>
      <c r="C20" s="107">
        <f>+'2.2.3.3.StockCapSinActIni'!C20+'2.2.3.4.ActivosIniciales'!C22</f>
        <v>0</v>
      </c>
      <c r="D20" s="107">
        <f>+'2.2.3.3.StockCapSinActIni'!D20+'2.2.3.4.ActivosIniciales'!D22</f>
        <v>0</v>
      </c>
      <c r="E20" s="107">
        <f>+'2.2.3.3.StockCapSinActIni'!E20+'2.2.3.4.ActivosIniciales'!E22</f>
        <v>0</v>
      </c>
      <c r="F20" s="107">
        <f>+'2.2.3.3.StockCapSinActIni'!F20+'2.2.3.4.ActivosIniciales'!F22</f>
        <v>0</v>
      </c>
      <c r="G20" s="107">
        <f>+'2.2.3.3.StockCapSinActIni'!G20+'2.2.3.4.ActivosIniciales'!G22</f>
        <v>0</v>
      </c>
      <c r="H20" s="107">
        <f>+'2.2.3.3.StockCapSinActIni'!H20+'2.2.3.4.ActivosIniciales'!H22</f>
        <v>0</v>
      </c>
      <c r="I20" s="107">
        <f>+'2.2.3.3.StockCapSinActIni'!I20+'2.2.3.4.ActivosIniciales'!I22</f>
        <v>151262.01999999999</v>
      </c>
      <c r="J20" s="107">
        <f>+'2.2.3.3.StockCapSinActIni'!J20+'2.2.3.4.ActivosIniciales'!J22</f>
        <v>134455.01999999999</v>
      </c>
      <c r="K20" s="107">
        <f>+'2.2.3.3.StockCapSinActIni'!K20+'2.2.3.4.ActivosIniciales'!K22</f>
        <v>117648.12999999999</v>
      </c>
      <c r="L20" s="107">
        <f>+'2.2.3.3.StockCapSinActIni'!L20+'2.2.3.4.ActivosIniciales'!L22</f>
        <v>100841.23999999999</v>
      </c>
      <c r="M20" s="107">
        <f>+'2.2.3.3.StockCapSinActIni'!M20+'2.2.3.4.ActivosIniciales'!M22</f>
        <v>84034.349999999991</v>
      </c>
      <c r="N20" s="107">
        <f>+'2.2.3.3.StockCapSinActIni'!N20+'2.2.3.4.ActivosIniciales'!N22</f>
        <v>67227.459999999992</v>
      </c>
      <c r="O20" s="107">
        <f>+'2.2.3.3.StockCapSinActIni'!O20+'2.2.3.4.ActivosIniciales'!O22</f>
        <v>50420.569999999992</v>
      </c>
      <c r="P20" s="107">
        <f>+'2.2.3.3.StockCapSinActIni'!P20+'2.2.3.4.ActivosIniciales'!P22</f>
        <v>50420.459999999992</v>
      </c>
      <c r="Q20" s="107">
        <f>+'2.2.3.3.StockCapSinActIni'!Q20+'2.2.3.4.ActivosIniciales'!Q22</f>
        <v>33613.789999999994</v>
      </c>
      <c r="R20" s="107">
        <f>+'2.2.3.3.StockCapSinActIni'!R20+'2.2.3.4.ActivosIniciales'!R22</f>
        <v>151262.01999999999</v>
      </c>
      <c r="S20" s="107">
        <f>+'2.2.3.3.StockCapSinActIni'!S20+'2.2.3.4.ActivosIniciales'!S22</f>
        <v>151262.01999999999</v>
      </c>
      <c r="T20" s="107">
        <f>+'2.2.3.3.StockCapSinActIni'!T20+'2.2.3.4.ActivosIniciales'!T22</f>
        <v>151262.01999999999</v>
      </c>
      <c r="U20" s="107">
        <f>+'2.2.3.3.StockCapSinActIni'!U20+'2.2.3.4.ActivosIniciales'!U22</f>
        <v>151262.01999999999</v>
      </c>
      <c r="V20" s="107">
        <f>+'2.2.3.3.StockCapSinActIni'!V20+'2.2.3.4.ActivosIniciales'!V22</f>
        <v>151262.01999999999</v>
      </c>
      <c r="W20" s="107">
        <f>+'2.2.3.3.StockCapSinActIni'!W20+'2.2.3.4.ActivosIniciales'!W22</f>
        <v>151262.01999999999</v>
      </c>
    </row>
    <row r="21" spans="2:23" x14ac:dyDescent="0.2">
      <c r="B21" s="98" t="s">
        <v>113</v>
      </c>
      <c r="C21" s="107">
        <f>+'2.2.3.3.StockCapSinActIni'!C21+'2.2.3.4.ActivosIniciales'!C23</f>
        <v>0</v>
      </c>
      <c r="D21" s="107">
        <f>+'2.2.3.3.StockCapSinActIni'!D21+'2.2.3.4.ActivosIniciales'!D23</f>
        <v>0</v>
      </c>
      <c r="E21" s="107">
        <f>+'2.2.3.3.StockCapSinActIni'!E21+'2.2.3.4.ActivosIniciales'!E23</f>
        <v>0</v>
      </c>
      <c r="F21" s="107">
        <f>+'2.2.3.3.StockCapSinActIni'!F21+'2.2.3.4.ActivosIniciales'!F23</f>
        <v>0</v>
      </c>
      <c r="G21" s="107">
        <f>+'2.2.3.3.StockCapSinActIni'!G21+'2.2.3.4.ActivosIniciales'!G23</f>
        <v>0</v>
      </c>
      <c r="H21" s="107">
        <f>+'2.2.3.3.StockCapSinActIni'!H21+'2.2.3.4.ActivosIniciales'!H23</f>
        <v>0</v>
      </c>
      <c r="I21" s="107">
        <f>+'2.2.3.3.StockCapSinActIni'!I21+'2.2.3.4.ActivosIniciales'!I23</f>
        <v>0</v>
      </c>
      <c r="J21" s="107">
        <f>+'2.2.3.3.StockCapSinActIni'!J21+'2.2.3.4.ActivosIniciales'!J23</f>
        <v>0</v>
      </c>
      <c r="K21" s="107">
        <f>+'2.2.3.3.StockCapSinActIni'!K21+'2.2.3.4.ActivosIniciales'!K23</f>
        <v>0</v>
      </c>
      <c r="L21" s="107">
        <f>+'2.2.3.3.StockCapSinActIni'!L21+'2.2.3.4.ActivosIniciales'!L23</f>
        <v>0</v>
      </c>
      <c r="M21" s="107">
        <f>+'2.2.3.3.StockCapSinActIni'!M21+'2.2.3.4.ActivosIniciales'!M23</f>
        <v>0</v>
      </c>
      <c r="N21" s="107">
        <f>+'2.2.3.3.StockCapSinActIni'!N21+'2.2.3.4.ActivosIniciales'!N23</f>
        <v>0</v>
      </c>
      <c r="O21" s="107">
        <f>+'2.2.3.3.StockCapSinActIni'!O21+'2.2.3.4.ActivosIniciales'!O23</f>
        <v>0</v>
      </c>
      <c r="P21" s="107">
        <f>+'2.2.3.3.StockCapSinActIni'!P21+'2.2.3.4.ActivosIniciales'!P23</f>
        <v>15407957.459999999</v>
      </c>
      <c r="Q21" s="107">
        <f>+'2.2.3.3.StockCapSinActIni'!Q21+'2.2.3.4.ActivosIniciales'!Q23</f>
        <v>21725822.950000003</v>
      </c>
      <c r="R21" s="107">
        <f>+'2.2.3.3.StockCapSinActIni'!R21+'2.2.3.4.ActivosIniciales'!R23</f>
        <v>20936594.898497902</v>
      </c>
      <c r="S21" s="107">
        <f>+'2.2.3.3.StockCapSinActIni'!S21+'2.2.3.4.ActivosIniciales'!S23</f>
        <v>24038035.045116313</v>
      </c>
      <c r="T21" s="107">
        <f>+'2.2.3.3.StockCapSinActIni'!T21+'2.2.3.4.ActivosIniciales'!T23</f>
        <v>26376650.545116313</v>
      </c>
      <c r="U21" s="107">
        <f>+'2.2.3.3.StockCapSinActIni'!U21+'2.2.3.4.ActivosIniciales'!U23</f>
        <v>257954475.87511629</v>
      </c>
      <c r="V21" s="107">
        <f>+'2.2.3.3.StockCapSinActIni'!V21+'2.2.3.4.ActivosIniciales'!V23</f>
        <v>251166893.1451163</v>
      </c>
      <c r="W21" s="107">
        <f>+'2.2.3.3.StockCapSinActIni'!W21+'2.2.3.4.ActivosIniciales'!W23</f>
        <v>245334284.57511628</v>
      </c>
    </row>
    <row r="22" spans="2:23" x14ac:dyDescent="0.2">
      <c r="B22" s="302" t="s">
        <v>114</v>
      </c>
      <c r="C22" s="109">
        <f>+'2.2.3.3.StockCapSinActIni'!C22+'2.2.3.4.ActivosIniciales'!C24</f>
        <v>0</v>
      </c>
      <c r="D22" s="109">
        <f>+'2.2.3.3.StockCapSinActIni'!D22+'2.2.3.4.ActivosIniciales'!D24</f>
        <v>0</v>
      </c>
      <c r="E22" s="109">
        <f>+'2.2.3.3.StockCapSinActIni'!E22+'2.2.3.4.ActivosIniciales'!E24</f>
        <v>106346</v>
      </c>
      <c r="F22" s="109">
        <f>+'2.2.3.3.StockCapSinActIni'!F22+'2.2.3.4.ActivosIniciales'!F24</f>
        <v>85077</v>
      </c>
      <c r="G22" s="109">
        <f>+'2.2.3.3.StockCapSinActIni'!G22+'2.2.3.4.ActivosIniciales'!G24</f>
        <v>63808</v>
      </c>
      <c r="H22" s="109">
        <f>+'2.2.3.3.StockCapSinActIni'!H22+'2.2.3.4.ActivosIniciales'!H24</f>
        <v>42539</v>
      </c>
      <c r="I22" s="109">
        <f>+'2.2.3.3.StockCapSinActIni'!I22+'2.2.3.4.ActivosIniciales'!I24</f>
        <v>21270</v>
      </c>
      <c r="J22" s="109">
        <f>+'2.2.3.3.StockCapSinActIni'!J22+'2.2.3.4.ActivosIniciales'!J24</f>
        <v>118588</v>
      </c>
      <c r="K22" s="109">
        <f>+'2.2.3.3.StockCapSinActIni'!K22+'2.2.3.4.ActivosIniciales'!K24</f>
        <v>187902.01</v>
      </c>
      <c r="L22" s="109">
        <f>+'2.2.3.3.StockCapSinActIni'!L22+'2.2.3.4.ActivosIniciales'!L24</f>
        <v>255049.36</v>
      </c>
      <c r="M22" s="109">
        <f>+'2.2.3.3.StockCapSinActIni'!M22+'2.2.3.4.ActivosIniciales'!M24</f>
        <v>263795.19</v>
      </c>
      <c r="N22" s="109">
        <f>+'2.2.3.3.StockCapSinActIni'!N22+'2.2.3.4.ActivosIniciales'!N24</f>
        <v>270006.58</v>
      </c>
      <c r="O22" s="109">
        <f>+'2.2.3.3.StockCapSinActIni'!O22+'2.2.3.4.ActivosIniciales'!O24</f>
        <v>245229.47999999998</v>
      </c>
      <c r="P22" s="109">
        <f>+'2.2.3.3.StockCapSinActIni'!P22+'2.2.3.4.ActivosIniciales'!P24</f>
        <v>245229.47999999998</v>
      </c>
      <c r="Q22" s="109">
        <f>+'2.2.3.3.StockCapSinActIni'!Q22+'2.2.3.4.ActivosIniciales'!Q24</f>
        <v>209235.15999999992</v>
      </c>
      <c r="R22" s="109">
        <f>+'2.2.3.3.StockCapSinActIni'!R22+'2.2.3.4.ActivosIniciales'!R24</f>
        <v>37968.838583690929</v>
      </c>
      <c r="S22" s="109">
        <f>+'2.2.3.3.StockCapSinActIni'!S22+'2.2.3.4.ActivosIniciales'!S24</f>
        <v>260093.85646638036</v>
      </c>
      <c r="T22" s="109">
        <f>+'2.2.3.3.StockCapSinActIni'!T22+'2.2.3.4.ActivosIniciales'!T24</f>
        <v>270312.50646638044</v>
      </c>
      <c r="U22" s="109">
        <f>+'2.2.3.3.StockCapSinActIni'!U22+'2.2.3.4.ActivosIniciales'!U24</f>
        <v>311146.91646638047</v>
      </c>
      <c r="V22" s="109">
        <f>+'2.2.3.3.StockCapSinActIni'!V22+'2.2.3.4.ActivosIniciales'!V24</f>
        <v>437321.20646638051</v>
      </c>
      <c r="W22" s="109">
        <f>+'2.2.3.3.StockCapSinActIni'!W22+'2.2.3.4.ActivosIniciales'!W24</f>
        <v>390277.60646638065</v>
      </c>
    </row>
    <row r="23" spans="2:23" x14ac:dyDescent="0.2"/>
    <row r="24" spans="2:23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2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6.42578125" style="2" customWidth="1"/>
    <col min="3" max="23" width="13.14062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125</v>
      </c>
    </row>
    <row r="5" spans="1:23" x14ac:dyDescent="0.2"/>
    <row r="6" spans="1:23" x14ac:dyDescent="0.2"/>
    <row r="7" spans="1:23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 t="s">
        <v>117</v>
      </c>
      <c r="P7" s="106">
        <v>2011</v>
      </c>
      <c r="Q7" s="106">
        <v>2012</v>
      </c>
      <c r="R7" s="106">
        <v>2013</v>
      </c>
      <c r="S7" s="106">
        <v>2014</v>
      </c>
      <c r="T7" s="106">
        <v>2015</v>
      </c>
      <c r="U7" s="106">
        <v>2016</v>
      </c>
      <c r="V7" s="106">
        <v>2017</v>
      </c>
      <c r="W7" s="106">
        <v>2018</v>
      </c>
    </row>
    <row r="8" spans="1:23" x14ac:dyDescent="0.2"/>
    <row r="9" spans="1:23" x14ac:dyDescent="0.2">
      <c r="B9" s="95" t="s">
        <v>119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 x14ac:dyDescent="0.2">
      <c r="B10" s="115" t="s">
        <v>118</v>
      </c>
      <c r="C10" s="114">
        <f>100*'2.2.3.5.StockCapTotal'!C10/'6.3.IPME'!C$22</f>
        <v>17214623.322921</v>
      </c>
      <c r="D10" s="114">
        <f>100*'2.2.3.5.StockCapTotal'!D10/'6.3.IPME'!D$22</f>
        <v>16864358.539999999</v>
      </c>
      <c r="E10" s="114">
        <f>100*'2.2.3.5.StockCapTotal'!E10/'6.3.IPME'!E$22</f>
        <v>17356881.814989466</v>
      </c>
      <c r="F10" s="114">
        <f>100*'2.2.3.5.StockCapTotal'!F10/'6.3.IPME'!F$22</f>
        <v>16880819.868650414</v>
      </c>
      <c r="G10" s="114">
        <f>100*'2.2.3.5.StockCapTotal'!G10/'6.3.IPME'!G$22</f>
        <v>16579446.517914526</v>
      </c>
      <c r="H10" s="114">
        <f>100*'2.2.3.5.StockCapTotal'!H10/'6.3.IPME'!H$22</f>
        <v>15702881.506485365</v>
      </c>
      <c r="I10" s="114">
        <f>100*'2.2.3.5.StockCapTotal'!I10/'6.3.IPME'!I$22</f>
        <v>14918512.722239884</v>
      </c>
      <c r="J10" s="114">
        <f>100*'2.2.3.5.StockCapTotal'!J10/'6.3.IPME'!J$22</f>
        <v>14128959.845759625</v>
      </c>
      <c r="K10" s="114">
        <f>100*'2.2.3.5.StockCapTotal'!K10/'6.3.IPME'!K$22</f>
        <v>13182712.235214578</v>
      </c>
      <c r="L10" s="114">
        <f>100*'2.2.3.5.StockCapTotal'!L10/'6.3.IPME'!L$22</f>
        <v>12160117.425740616</v>
      </c>
      <c r="M10" s="114">
        <f>100*'2.2.3.5.StockCapTotal'!M10/'6.3.IPME'!M$22</f>
        <v>11639975.376392873</v>
      </c>
      <c r="N10" s="114">
        <f>100*'2.2.3.5.StockCapTotal'!N10/'6.3.IPME'!N$22</f>
        <v>11195627.373479929</v>
      </c>
      <c r="O10" s="114">
        <f>100*'2.2.3.5.StockCapTotal'!O10/'6.3.IPME'!O$22</f>
        <v>10156089.272395369</v>
      </c>
      <c r="P10" s="114">
        <f>100*'2.2.3.5.StockCapTotal'!P10/'6.3.IPME'!O$22</f>
        <v>10156089.272395369</v>
      </c>
      <c r="Q10" s="114">
        <f>100*'2.2.3.5.StockCapTotal'!Q10/'6.3.IPME'!P$22</f>
        <v>8213292.8362035025</v>
      </c>
      <c r="R10" s="114">
        <f>100*'2.2.3.5.StockCapTotal'!R10/'6.3.IPME'!Q$22</f>
        <v>7660174.9134332612</v>
      </c>
      <c r="S10" s="114">
        <f>100*'2.2.3.5.StockCapTotal'!S10/'6.3.IPME'!R$22</f>
        <v>7238663.4300228059</v>
      </c>
      <c r="T10" s="114">
        <f>100*'2.2.3.5.StockCapTotal'!T10/'6.3.IPME'!S$22</f>
        <v>7011850.421930356</v>
      </c>
      <c r="U10" s="114">
        <f>100*'2.2.3.5.StockCapTotal'!U10/'6.3.IPME'!T$22</f>
        <v>6620196.5125293396</v>
      </c>
      <c r="V10" s="114">
        <f>100*'2.2.3.5.StockCapTotal'!V10/'6.3.IPME'!U$22</f>
        <v>6093195.4072922841</v>
      </c>
      <c r="W10" s="114">
        <f>100*'2.2.3.5.StockCapTotal'!W10/'6.3.IPME'!V$22</f>
        <v>5729518.4940616656</v>
      </c>
    </row>
    <row r="11" spans="1:23" x14ac:dyDescent="0.2">
      <c r="B11" s="98" t="s">
        <v>105</v>
      </c>
      <c r="C11" s="107">
        <f>100*'2.2.3.5.StockCapTotal'!C11/'6.3.IPME'!C$22</f>
        <v>263770.28995686112</v>
      </c>
      <c r="D11" s="107">
        <f>100*'2.2.3.5.StockCapTotal'!D11/'6.3.IPME'!D$22</f>
        <v>378357.35</v>
      </c>
      <c r="E11" s="107">
        <f>100*'2.2.3.5.StockCapTotal'!E11/'6.3.IPME'!E$22</f>
        <v>637745.05509101623</v>
      </c>
      <c r="F11" s="107">
        <f>100*'2.2.3.5.StockCapTotal'!F11/'6.3.IPME'!F$22</f>
        <v>2614980.685626152</v>
      </c>
      <c r="G11" s="107">
        <f>100*'2.2.3.5.StockCapTotal'!G11/'6.3.IPME'!G$22</f>
        <v>5197752.8858808018</v>
      </c>
      <c r="H11" s="107">
        <f>100*'2.2.3.5.StockCapTotal'!H11/'6.3.IPME'!H$22</f>
        <v>5978855.0864912309</v>
      </c>
      <c r="I11" s="107">
        <f>100*'2.2.3.5.StockCapTotal'!I11/'6.3.IPME'!I$22</f>
        <v>5445084.3068944989</v>
      </c>
      <c r="J11" s="107">
        <f>100*'2.2.3.5.StockCapTotal'!J11/'6.3.IPME'!J$22</f>
        <v>18712356.72644702</v>
      </c>
      <c r="K11" s="107">
        <f>100*'2.2.3.5.StockCapTotal'!K11/'6.3.IPME'!K$22</f>
        <v>18393494.275828183</v>
      </c>
      <c r="L11" s="107">
        <f>100*'2.2.3.5.StockCapTotal'!L11/'6.3.IPME'!L$22</f>
        <v>17033487.963131856</v>
      </c>
      <c r="M11" s="107">
        <f>100*'2.2.3.5.StockCapTotal'!M11/'6.3.IPME'!M$22</f>
        <v>16729549.536269849</v>
      </c>
      <c r="N11" s="107">
        <f>100*'2.2.3.5.StockCapTotal'!N11/'6.3.IPME'!N$22</f>
        <v>15062837.892970046</v>
      </c>
      <c r="O11" s="107">
        <f>100*'2.2.3.5.StockCapTotal'!O11/'6.3.IPME'!O$22</f>
        <v>17386442.578268841</v>
      </c>
      <c r="P11" s="107">
        <f>100*'2.2.3.5.StockCapTotal'!P11/'6.3.IPME'!O$22</f>
        <v>4506515.4936543768</v>
      </c>
      <c r="Q11" s="107">
        <f>100*'2.2.3.5.StockCapTotal'!Q11/'6.3.IPME'!P$22</f>
        <v>4426108.1333837574</v>
      </c>
      <c r="R11" s="107">
        <f>100*'2.2.3.5.StockCapTotal'!R11/'6.3.IPME'!Q$22</f>
        <v>4584537.0599344801</v>
      </c>
      <c r="S11" s="107">
        <f>100*'2.2.3.5.StockCapTotal'!S11/'6.3.IPME'!R$22</f>
        <v>4539789.8624758143</v>
      </c>
      <c r="T11" s="107">
        <f>100*'2.2.3.5.StockCapTotal'!T11/'6.3.IPME'!S$22</f>
        <v>6786100.9416035991</v>
      </c>
      <c r="U11" s="107">
        <f>100*'2.2.3.5.StockCapTotal'!U11/'6.3.IPME'!T$22</f>
        <v>7017701.3008280648</v>
      </c>
      <c r="V11" s="107">
        <f>100*'2.2.3.5.StockCapTotal'!V11/'6.3.IPME'!U$22</f>
        <v>6715485.5852578674</v>
      </c>
      <c r="W11" s="107">
        <f>100*'2.2.3.5.StockCapTotal'!W11/'6.3.IPME'!V$22</f>
        <v>6172586.3060024669</v>
      </c>
    </row>
    <row r="12" spans="1:23" x14ac:dyDescent="0.2">
      <c r="B12" s="98" t="s">
        <v>106</v>
      </c>
      <c r="C12" s="107">
        <f>100*'2.2.3.5.StockCapTotal'!C12/'6.3.IPME'!C$22</f>
        <v>100083.14680482325</v>
      </c>
      <c r="D12" s="107">
        <f>100*'2.2.3.5.StockCapTotal'!D12/'6.3.IPME'!D$22</f>
        <v>115037.26999999997</v>
      </c>
      <c r="E12" s="107">
        <f>100*'2.2.3.5.StockCapTotal'!E12/'6.3.IPME'!E$22</f>
        <v>104327.73827128364</v>
      </c>
      <c r="F12" s="107">
        <f>100*'2.2.3.5.StockCapTotal'!F12/'6.3.IPME'!F$22</f>
        <v>88229.544355258477</v>
      </c>
      <c r="G12" s="107">
        <f>100*'2.2.3.5.StockCapTotal'!G12/'6.3.IPME'!G$22</f>
        <v>76274.146446426137</v>
      </c>
      <c r="H12" s="107">
        <f>100*'2.2.3.5.StockCapTotal'!H12/'6.3.IPME'!H$22</f>
        <v>82764.689833916564</v>
      </c>
      <c r="I12" s="107">
        <f>100*'2.2.3.5.StockCapTotal'!I12/'6.3.IPME'!I$22</f>
        <v>9291.598387361295</v>
      </c>
      <c r="J12" s="107">
        <f>100*'2.2.3.5.StockCapTotal'!J12/'6.3.IPME'!J$22</f>
        <v>35972.756469642998</v>
      </c>
      <c r="K12" s="107">
        <f>100*'2.2.3.5.StockCapTotal'!K12/'6.3.IPME'!K$22</f>
        <v>11737.051623073887</v>
      </c>
      <c r="L12" s="107">
        <f>100*'2.2.3.5.StockCapTotal'!L12/'6.3.IPME'!L$22</f>
        <v>75646.323265857092</v>
      </c>
      <c r="M12" s="107">
        <f>100*'2.2.3.5.StockCapTotal'!M12/'6.3.IPME'!M$22</f>
        <v>188852.78292452157</v>
      </c>
      <c r="N12" s="107">
        <f>100*'2.2.3.5.StockCapTotal'!N12/'6.3.IPME'!N$22</f>
        <v>207408.08608561143</v>
      </c>
      <c r="O12" s="107">
        <f>100*'2.2.3.5.StockCapTotal'!O12/'6.3.IPME'!O$22</f>
        <v>271498.07676340407</v>
      </c>
      <c r="P12" s="107">
        <f>100*'2.2.3.5.StockCapTotal'!P12/'6.3.IPME'!O$22</f>
        <v>271498.07676340407</v>
      </c>
      <c r="Q12" s="107">
        <f>100*'2.2.3.5.StockCapTotal'!Q12/'6.3.IPME'!P$22</f>
        <v>453560.28554545797</v>
      </c>
      <c r="R12" s="107">
        <f>100*'2.2.3.5.StockCapTotal'!R12/'6.3.IPME'!Q$22</f>
        <v>315261.04852859845</v>
      </c>
      <c r="S12" s="107">
        <f>100*'2.2.3.5.StockCapTotal'!S12/'6.3.IPME'!R$22</f>
        <v>610186.21467488259</v>
      </c>
      <c r="T12" s="107">
        <f>100*'2.2.3.5.StockCapTotal'!T12/'6.3.IPME'!S$22</f>
        <v>598363.51537283172</v>
      </c>
      <c r="U12" s="107">
        <f>100*'2.2.3.5.StockCapTotal'!U12/'6.3.IPME'!T$22</f>
        <v>653525.68011631374</v>
      </c>
      <c r="V12" s="107">
        <f>100*'2.2.3.5.StockCapTotal'!V12/'6.3.IPME'!U$22</f>
        <v>809808.13892685412</v>
      </c>
      <c r="W12" s="107">
        <f>100*'2.2.3.5.StockCapTotal'!W12/'6.3.IPME'!V$22</f>
        <v>640753.75277527259</v>
      </c>
    </row>
    <row r="13" spans="1:23" x14ac:dyDescent="0.2">
      <c r="B13" s="98" t="s">
        <v>107</v>
      </c>
      <c r="C13" s="107">
        <f>100*'2.2.3.5.StockCapTotal'!C13/'6.3.IPME'!C$22</f>
        <v>136094.95227900959</v>
      </c>
      <c r="D13" s="107">
        <f>100*'2.2.3.5.StockCapTotal'!D13/'6.3.IPME'!D$22</f>
        <v>91299</v>
      </c>
      <c r="E13" s="107">
        <f>100*'2.2.3.5.StockCapTotal'!E13/'6.3.IPME'!E$22</f>
        <v>96184.618130125455</v>
      </c>
      <c r="F13" s="107">
        <f>100*'2.2.3.5.StockCapTotal'!F13/'6.3.IPME'!F$22</f>
        <v>93844.220059982254</v>
      </c>
      <c r="G13" s="107">
        <f>100*'2.2.3.5.StockCapTotal'!G13/'6.3.IPME'!G$22</f>
        <v>94015.632303898616</v>
      </c>
      <c r="H13" s="107">
        <f>100*'2.2.3.5.StockCapTotal'!H13/'6.3.IPME'!H$22</f>
        <v>102153.35827306269</v>
      </c>
      <c r="I13" s="107">
        <f>100*'2.2.3.5.StockCapTotal'!I13/'6.3.IPME'!I$22</f>
        <v>88965.080247193895</v>
      </c>
      <c r="J13" s="107">
        <f>100*'2.2.3.5.StockCapTotal'!J13/'6.3.IPME'!J$22</f>
        <v>78918.659197461471</v>
      </c>
      <c r="K13" s="107">
        <f>100*'2.2.3.5.StockCapTotal'!K13/'6.3.IPME'!K$22</f>
        <v>156967.08702823331</v>
      </c>
      <c r="L13" s="107">
        <f>100*'2.2.3.5.StockCapTotal'!L13/'6.3.IPME'!L$22</f>
        <v>180683.93378444947</v>
      </c>
      <c r="M13" s="107">
        <f>100*'2.2.3.5.StockCapTotal'!M13/'6.3.IPME'!M$22</f>
        <v>250631.12095409867</v>
      </c>
      <c r="N13" s="107">
        <f>100*'2.2.3.5.StockCapTotal'!N13/'6.3.IPME'!N$22</f>
        <v>293814.54643881228</v>
      </c>
      <c r="O13" s="107">
        <f>100*'2.2.3.5.StockCapTotal'!O13/'6.3.IPME'!O$22</f>
        <v>335503.51636556664</v>
      </c>
      <c r="P13" s="107">
        <f>100*'2.2.3.5.StockCapTotal'!P13/'6.3.IPME'!O$22</f>
        <v>335503.51636556664</v>
      </c>
      <c r="Q13" s="107">
        <f>100*'2.2.3.5.StockCapTotal'!Q13/'6.3.IPME'!P$22</f>
        <v>476665.68186748482</v>
      </c>
      <c r="R13" s="107">
        <f>100*'2.2.3.5.StockCapTotal'!R13/'6.3.IPME'!Q$22</f>
        <v>514023.17843659956</v>
      </c>
      <c r="S13" s="107">
        <f>100*'2.2.3.5.StockCapTotal'!S13/'6.3.IPME'!R$22</f>
        <v>553610.12065685657</v>
      </c>
      <c r="T13" s="107">
        <f>100*'2.2.3.5.StockCapTotal'!T13/'6.3.IPME'!S$22</f>
        <v>529316.44387592596</v>
      </c>
      <c r="U13" s="107">
        <f>100*'2.2.3.5.StockCapTotal'!U13/'6.3.IPME'!T$22</f>
        <v>864147.22217443446</v>
      </c>
      <c r="V13" s="107">
        <f>100*'2.2.3.5.StockCapTotal'!V13/'6.3.IPME'!U$22</f>
        <v>886545.31167417765</v>
      </c>
      <c r="W13" s="107">
        <f>100*'2.2.3.5.StockCapTotal'!W13/'6.3.IPME'!V$22</f>
        <v>788299.16246136394</v>
      </c>
    </row>
    <row r="14" spans="1:23" x14ac:dyDescent="0.2">
      <c r="B14" s="98" t="s">
        <v>116</v>
      </c>
      <c r="C14" s="107">
        <f>100*'2.2.3.5.StockCapTotal'!C14/'6.3.IPME'!C$22</f>
        <v>71325.483708728178</v>
      </c>
      <c r="D14" s="107">
        <f>100*'2.2.3.5.StockCapTotal'!D14/'6.3.IPME'!D$22</f>
        <v>69994</v>
      </c>
      <c r="E14" s="107">
        <f>100*'2.2.3.5.StockCapTotal'!E14/'6.3.IPME'!E$22</f>
        <v>66842.738868059503</v>
      </c>
      <c r="F14" s="107">
        <f>100*'2.2.3.5.StockCapTotal'!F14/'6.3.IPME'!F$22</f>
        <v>71306.309424441264</v>
      </c>
      <c r="G14" s="107">
        <f>100*'2.2.3.5.StockCapTotal'!G14/'6.3.IPME'!G$22</f>
        <v>58534.240171673599</v>
      </c>
      <c r="H14" s="107">
        <f>100*'2.2.3.5.StockCapTotal'!H14/'6.3.IPME'!H$22</f>
        <v>59504.688127092399</v>
      </c>
      <c r="I14" s="107">
        <f>100*'2.2.3.5.StockCapTotal'!I14/'6.3.IPME'!I$22</f>
        <v>50623.910726568305</v>
      </c>
      <c r="J14" s="107">
        <f>100*'2.2.3.5.StockCapTotal'!J14/'6.3.IPME'!J$22</f>
        <v>117848.72836059683</v>
      </c>
      <c r="K14" s="107">
        <f>100*'2.2.3.5.StockCapTotal'!K14/'6.3.IPME'!K$22</f>
        <v>118016.63958389412</v>
      </c>
      <c r="L14" s="107">
        <f>100*'2.2.3.5.StockCapTotal'!L14/'6.3.IPME'!L$22</f>
        <v>136247.68242739991</v>
      </c>
      <c r="M14" s="107">
        <f>100*'2.2.3.5.StockCapTotal'!M14/'6.3.IPME'!M$22</f>
        <v>149198.55111083158</v>
      </c>
      <c r="N14" s="107">
        <f>100*'2.2.3.5.StockCapTotal'!N14/'6.3.IPME'!N$22</f>
        <v>203661.65340028319</v>
      </c>
      <c r="O14" s="107">
        <f>100*'2.2.3.5.StockCapTotal'!O14/'6.3.IPME'!O$22</f>
        <v>197686.4949887917</v>
      </c>
      <c r="P14" s="107">
        <f>100*'2.2.3.5.StockCapTotal'!P14/'6.3.IPME'!O$22</f>
        <v>197686.4949887917</v>
      </c>
      <c r="Q14" s="107">
        <f>100*'2.2.3.5.StockCapTotal'!Q14/'6.3.IPME'!P$22</f>
        <v>280885.38765853259</v>
      </c>
      <c r="R14" s="107">
        <f>100*'2.2.3.5.StockCapTotal'!R14/'6.3.IPME'!Q$22</f>
        <v>212911.90463509646</v>
      </c>
      <c r="S14" s="107">
        <f>100*'2.2.3.5.StockCapTotal'!S14/'6.3.IPME'!R$22</f>
        <v>153917.59400665265</v>
      </c>
      <c r="T14" s="107">
        <f>100*'2.2.3.5.StockCapTotal'!T14/'6.3.IPME'!S$22</f>
        <v>137470.55503852988</v>
      </c>
      <c r="U14" s="107">
        <f>100*'2.2.3.5.StockCapTotal'!U14/'6.3.IPME'!T$22</f>
        <v>580927.15286410612</v>
      </c>
      <c r="V14" s="107">
        <f>100*'2.2.3.5.StockCapTotal'!V14/'6.3.IPME'!U$22</f>
        <v>366576.74913508474</v>
      </c>
      <c r="W14" s="107">
        <f>100*'2.2.3.5.StockCapTotal'!W14/'6.3.IPME'!V$22</f>
        <v>380757.09233952116</v>
      </c>
    </row>
    <row r="15" spans="1:23" x14ac:dyDescent="0.2">
      <c r="B15" s="108" t="s">
        <v>108</v>
      </c>
      <c r="C15" s="109">
        <f>100*'2.2.3.5.StockCapTotal'!C15/'6.3.IPME'!C$22</f>
        <v>171.05119527489734</v>
      </c>
      <c r="D15" s="109">
        <f>100*'2.2.3.5.StockCapTotal'!D15/'6.3.IPME'!D$22</f>
        <v>2021.9799999999998</v>
      </c>
      <c r="E15" s="109">
        <f>100*'2.2.3.5.StockCapTotal'!E15/'6.3.IPME'!E$22</f>
        <v>4118.4197605796071</v>
      </c>
      <c r="F15" s="109">
        <f>100*'2.2.3.5.StockCapTotal'!F15/'6.3.IPME'!F$22</f>
        <v>3690.1529957667663</v>
      </c>
      <c r="G15" s="109">
        <f>100*'2.2.3.5.StockCapTotal'!G15/'6.3.IPME'!G$22</f>
        <v>3251.5047883656021</v>
      </c>
      <c r="H15" s="109">
        <f>100*'2.2.3.5.StockCapTotal'!H15/'6.3.IPME'!H$22</f>
        <v>12061.708892305389</v>
      </c>
      <c r="I15" s="109">
        <f>100*'2.2.3.5.StockCapTotal'!I15/'6.3.IPME'!I$22</f>
        <v>14169.453860777772</v>
      </c>
      <c r="J15" s="109">
        <f>100*'2.2.3.5.StockCapTotal'!J15/'6.3.IPME'!J$22</f>
        <v>15072.548134877559</v>
      </c>
      <c r="K15" s="109">
        <f>100*'2.2.3.5.StockCapTotal'!K15/'6.3.IPME'!K$22</f>
        <v>205080.54356777074</v>
      </c>
      <c r="L15" s="109">
        <f>100*'2.2.3.5.StockCapTotal'!L15/'6.3.IPME'!L$22</f>
        <v>214655.97136381204</v>
      </c>
      <c r="M15" s="109">
        <f>100*'2.2.3.5.StockCapTotal'!M15/'6.3.IPME'!M$22</f>
        <v>208326.4066524136</v>
      </c>
      <c r="N15" s="109">
        <f>100*'2.2.3.5.StockCapTotal'!N15/'6.3.IPME'!N$22</f>
        <v>241352.09612732125</v>
      </c>
      <c r="O15" s="109">
        <f>100*'2.2.3.5.StockCapTotal'!O15/'6.3.IPME'!O$22</f>
        <v>325356.06521414907</v>
      </c>
      <c r="P15" s="109">
        <f>100*'2.2.3.5.StockCapTotal'!P15/'6.3.IPME'!O$22</f>
        <v>325356.06521414907</v>
      </c>
      <c r="Q15" s="109">
        <f>100*'2.2.3.5.StockCapTotal'!Q15/'6.3.IPME'!P$22</f>
        <v>288314.2724945462</v>
      </c>
      <c r="R15" s="109">
        <f>100*'2.2.3.5.StockCapTotal'!R15/'6.3.IPME'!Q$22</f>
        <v>341236.05781368812</v>
      </c>
      <c r="S15" s="109">
        <f>100*'2.2.3.5.StockCapTotal'!S15/'6.3.IPME'!R$22</f>
        <v>395891.42076364812</v>
      </c>
      <c r="T15" s="109">
        <f>100*'2.2.3.5.StockCapTotal'!T15/'6.3.IPME'!S$22</f>
        <v>469365.08388493798</v>
      </c>
      <c r="U15" s="109">
        <f>100*'2.2.3.5.StockCapTotal'!U15/'6.3.IPME'!T$22</f>
        <v>422620.2033034559</v>
      </c>
      <c r="V15" s="109">
        <f>100*'2.2.3.5.StockCapTotal'!V15/'6.3.IPME'!U$22</f>
        <v>895646.54254568997</v>
      </c>
      <c r="W15" s="109">
        <f>100*'2.2.3.5.StockCapTotal'!W15/'6.3.IPME'!V$22</f>
        <v>1032659.5463800161</v>
      </c>
    </row>
    <row r="16" spans="1:23" x14ac:dyDescent="0.2">
      <c r="B16" s="110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2:23" x14ac:dyDescent="0.2">
      <c r="B17" s="95" t="s">
        <v>120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2:23" x14ac:dyDescent="0.2">
      <c r="B18" s="115" t="s">
        <v>110</v>
      </c>
      <c r="C18" s="114">
        <f>100*'2.2.3.5.StockCapTotal'!C18/'6.3.IPME'!C$22</f>
        <v>9368259.3450220209</v>
      </c>
      <c r="D18" s="114">
        <f>100*'2.2.3.5.StockCapTotal'!D18/'6.3.IPME'!D$22</f>
        <v>8796248</v>
      </c>
      <c r="E18" s="114">
        <f>100*'2.2.3.5.StockCapTotal'!E18/'6.3.IPME'!E$22</f>
        <v>8218379.979372683</v>
      </c>
      <c r="F18" s="114">
        <f>100*'2.2.3.5.StockCapTotal'!F18/'6.3.IPME'!F$22</f>
        <v>7613989.3395265425</v>
      </c>
      <c r="G18" s="114">
        <f>100*'2.2.3.5.StockCapTotal'!G18/'6.3.IPME'!G$22</f>
        <v>6991171.9731766786</v>
      </c>
      <c r="H18" s="114">
        <f>100*'2.2.3.5.StockCapTotal'!H18/'6.3.IPME'!H$22</f>
        <v>6221144.3226481462</v>
      </c>
      <c r="I18" s="114">
        <f>100*'2.2.3.5.StockCapTotal'!I18/'6.3.IPME'!I$22</f>
        <v>5497344.7175330296</v>
      </c>
      <c r="J18" s="114">
        <f>100*'2.2.3.5.StockCapTotal'!J18/'6.3.IPME'!J$22</f>
        <v>4792264.5164298685</v>
      </c>
      <c r="K18" s="114">
        <f>100*'2.2.3.5.StockCapTotal'!K18/'6.3.IPME'!K$22</f>
        <v>4042463.4613331631</v>
      </c>
      <c r="L18" s="114">
        <f>100*'2.2.3.5.StockCapTotal'!L18/'6.3.IPME'!L$22</f>
        <v>3270282.7772760647</v>
      </c>
      <c r="M18" s="114">
        <f>100*'2.2.3.5.StockCapTotal'!M18/'6.3.IPME'!M$22</f>
        <v>2631195.1678173956</v>
      </c>
      <c r="N18" s="114">
        <f>100*'2.2.3.5.StockCapTotal'!N18/'6.3.IPME'!N$22</f>
        <v>2010033.3710501485</v>
      </c>
      <c r="O18" s="114">
        <f>100*'2.2.3.5.StockCapTotal'!O18/'6.3.IPME'!O$22</f>
        <v>4750138.0477330005</v>
      </c>
      <c r="P18" s="114">
        <f>100*'2.2.3.5.StockCapTotal'!P18/'6.3.IPME'!O$22</f>
        <v>4750138.0477330005</v>
      </c>
      <c r="Q18" s="114">
        <f>100*'2.2.3.5.StockCapTotal'!Q18/'6.3.IPME'!P$22</f>
        <v>4339373.3617128413</v>
      </c>
      <c r="R18" s="114">
        <f>100*'2.2.3.5.StockCapTotal'!R18/'6.3.IPME'!Q$22</f>
        <v>2346847.7804349195</v>
      </c>
      <c r="S18" s="114">
        <f>100*'2.2.3.5.StockCapTotal'!S18/'6.3.IPME'!R$22</f>
        <v>1965220.7838075126</v>
      </c>
      <c r="T18" s="114">
        <f>100*'2.2.3.5.StockCapTotal'!T18/'6.3.IPME'!S$22</f>
        <v>1642999.7848989705</v>
      </c>
      <c r="U18" s="114">
        <f>100*'2.2.3.5.StockCapTotal'!U18/'6.3.IPME'!T$22</f>
        <v>1269107.0664281202</v>
      </c>
      <c r="V18" s="114">
        <f>100*'2.2.3.5.StockCapTotal'!V18/'6.3.IPME'!U$22</f>
        <v>864100.27330320992</v>
      </c>
      <c r="W18" s="114">
        <f>100*'2.2.3.5.StockCapTotal'!W18/'6.3.IPME'!V$22</f>
        <v>506606.72968334716</v>
      </c>
    </row>
    <row r="19" spans="2:23" x14ac:dyDescent="0.2">
      <c r="B19" s="98" t="s">
        <v>111</v>
      </c>
      <c r="C19" s="107">
        <f>100*'2.2.3.5.StockCapTotal'!C19/'6.3.IPME'!C$22</f>
        <v>508960.40552866721</v>
      </c>
      <c r="D19" s="107">
        <f>100*'2.2.3.5.StockCapTotal'!D19/'6.3.IPME'!D$22</f>
        <v>477964</v>
      </c>
      <c r="E19" s="107">
        <f>100*'2.2.3.5.StockCapTotal'!E19/'6.3.IPME'!E$22</f>
        <v>446650.73513030546</v>
      </c>
      <c r="F19" s="107">
        <f>100*'2.2.3.5.StockCapTotal'!F19/'6.3.IPME'!F$22</f>
        <v>413897.36197251052</v>
      </c>
      <c r="G19" s="107">
        <f>100*'2.2.3.5.StockCapTotal'!G19/'6.3.IPME'!G$22</f>
        <v>380143.396458762</v>
      </c>
      <c r="H19" s="107">
        <f>100*'2.2.3.5.StockCapTotal'!H19/'6.3.IPME'!H$22</f>
        <v>338383.42658314109</v>
      </c>
      <c r="I19" s="107">
        <f>100*'2.2.3.5.StockCapTotal'!I19/'6.3.IPME'!I$22</f>
        <v>299134.02250846568</v>
      </c>
      <c r="J19" s="107">
        <f>100*'2.2.3.5.StockCapTotal'!J19/'6.3.IPME'!J$22</f>
        <v>260899.45409204619</v>
      </c>
      <c r="K19" s="107">
        <f>100*'2.2.3.5.StockCapTotal'!K19/'6.3.IPME'!K$22</f>
        <v>220433.91285657871</v>
      </c>
      <c r="L19" s="107">
        <f>100*'2.2.3.5.StockCapTotal'!L19/'6.3.IPME'!L$22</f>
        <v>178715.72595177731</v>
      </c>
      <c r="M19" s="107">
        <f>100*'2.2.3.5.StockCapTotal'!M19/'6.3.IPME'!M$22</f>
        <v>144237.16019293759</v>
      </c>
      <c r="N19" s="107">
        <f>100*'2.2.3.5.StockCapTotal'!N19/'6.3.IPME'!N$22</f>
        <v>110713.45162823921</v>
      </c>
      <c r="O19" s="107">
        <f>100*'2.2.3.5.StockCapTotal'!O19/'6.3.IPME'!O$22</f>
        <v>258045.85523816862</v>
      </c>
      <c r="P19" s="107">
        <f>100*'2.2.3.5.StockCapTotal'!P19/'6.3.IPME'!O$22</f>
        <v>258045.85523816862</v>
      </c>
      <c r="Q19" s="107">
        <f>100*'2.2.3.5.StockCapTotal'!Q19/'6.3.IPME'!P$22</f>
        <v>235731.53128132</v>
      </c>
      <c r="R19" s="107">
        <f>100*'2.2.3.5.StockCapTotal'!R19/'6.3.IPME'!Q$22</f>
        <v>425919.38372710079</v>
      </c>
      <c r="S19" s="107">
        <f>100*'2.2.3.5.StockCapTotal'!S19/'6.3.IPME'!R$22</f>
        <v>428188.52587493981</v>
      </c>
      <c r="T19" s="107">
        <f>100*'2.2.3.5.StockCapTotal'!T19/'6.3.IPME'!S$22</f>
        <v>443069.11083854223</v>
      </c>
      <c r="U19" s="107">
        <f>100*'2.2.3.5.StockCapTotal'!U19/'6.3.IPME'!T$22</f>
        <v>448950.05385272641</v>
      </c>
      <c r="V19" s="107">
        <f>100*'2.2.3.5.StockCapTotal'!V19/'6.3.IPME'!U$22</f>
        <v>444166.45462092233</v>
      </c>
      <c r="W19" s="107">
        <f>100*'2.2.3.5.StockCapTotal'!W19/'6.3.IPME'!V$22</f>
        <v>445368.31606317975</v>
      </c>
    </row>
    <row r="20" spans="2:23" x14ac:dyDescent="0.2">
      <c r="B20" s="98" t="s">
        <v>112</v>
      </c>
      <c r="C20" s="107">
        <f>100*'2.2.3.5.StockCapTotal'!C20/'6.3.IPME'!C$22</f>
        <v>0</v>
      </c>
      <c r="D20" s="107">
        <f>100*'2.2.3.5.StockCapTotal'!D20/'6.3.IPME'!D$22</f>
        <v>0</v>
      </c>
      <c r="E20" s="107">
        <f>100*'2.2.3.5.StockCapTotal'!E20/'6.3.IPME'!E$22</f>
        <v>0</v>
      </c>
      <c r="F20" s="107">
        <f>100*'2.2.3.5.StockCapTotal'!F20/'6.3.IPME'!F$22</f>
        <v>0</v>
      </c>
      <c r="G20" s="107">
        <f>100*'2.2.3.5.StockCapTotal'!G20/'6.3.IPME'!G$22</f>
        <v>0</v>
      </c>
      <c r="H20" s="107">
        <f>100*'2.2.3.5.StockCapTotal'!H20/'6.3.IPME'!H$22</f>
        <v>0</v>
      </c>
      <c r="I20" s="107">
        <f>100*'2.2.3.5.StockCapTotal'!I20/'6.3.IPME'!I$22</f>
        <v>149300.53221549236</v>
      </c>
      <c r="J20" s="107">
        <f>100*'2.2.3.5.StockCapTotal'!J20/'6.3.IPME'!J$22</f>
        <v>130851.67827223985</v>
      </c>
      <c r="K20" s="107">
        <f>100*'2.2.3.5.StockCapTotal'!K20/'6.3.IPME'!K$22</f>
        <v>111068.38727064764</v>
      </c>
      <c r="L20" s="107">
        <f>100*'2.2.3.5.StockCapTotal'!L20/'6.3.IPME'!L$22</f>
        <v>90607.446861401055</v>
      </c>
      <c r="M20" s="107">
        <f>100*'2.2.3.5.StockCapTotal'!M20/'6.3.IPME'!M$22</f>
        <v>73768.542380277853</v>
      </c>
      <c r="N20" s="107">
        <f>100*'2.2.3.5.StockCapTotal'!N20/'6.3.IPME'!N$22</f>
        <v>57378.159733639121</v>
      </c>
      <c r="O20" s="107">
        <f>100*'2.2.3.5.StockCapTotal'!O20/'6.3.IPME'!O$22</f>
        <v>42147.913949698792</v>
      </c>
      <c r="P20" s="107">
        <f>100*'2.2.3.5.StockCapTotal'!P20/'6.3.IPME'!O$22</f>
        <v>42147.821997732863</v>
      </c>
      <c r="Q20" s="107">
        <f>100*'2.2.3.5.StockCapTotal'!Q20/'6.3.IPME'!P$22</f>
        <v>27216.732332054136</v>
      </c>
      <c r="R20" s="107">
        <f>100*'2.2.3.5.StockCapTotal'!R20/'6.3.IPME'!Q$22</f>
        <v>122807.72990620809</v>
      </c>
      <c r="S20" s="107">
        <f>100*'2.2.3.5.StockCapTotal'!S20/'6.3.IPME'!R$22</f>
        <v>123462.00441602743</v>
      </c>
      <c r="T20" s="107">
        <f>100*'2.2.3.5.StockCapTotal'!T20/'6.3.IPME'!S$22</f>
        <v>127752.60711897314</v>
      </c>
      <c r="U20" s="107">
        <f>100*'2.2.3.5.StockCapTotal'!U20/'6.3.IPME'!T$22</f>
        <v>129448.29247369859</v>
      </c>
      <c r="V20" s="107">
        <f>100*'2.2.3.5.StockCapTotal'!V20/'6.3.IPME'!U$22</f>
        <v>128069.0104196671</v>
      </c>
      <c r="W20" s="107">
        <f>100*'2.2.3.5.StockCapTotal'!W20/'6.3.IPME'!V$22</f>
        <v>128415.54988470352</v>
      </c>
    </row>
    <row r="21" spans="2:23" x14ac:dyDescent="0.2">
      <c r="B21" s="98" t="s">
        <v>113</v>
      </c>
      <c r="C21" s="107">
        <f>100*'2.2.3.5.StockCapTotal'!C21/'6.3.IPME'!C$22</f>
        <v>0</v>
      </c>
      <c r="D21" s="107">
        <f>100*'2.2.3.5.StockCapTotal'!D21/'6.3.IPME'!D$22</f>
        <v>0</v>
      </c>
      <c r="E21" s="107">
        <f>100*'2.2.3.5.StockCapTotal'!E21/'6.3.IPME'!E$22</f>
        <v>0</v>
      </c>
      <c r="F21" s="107">
        <f>100*'2.2.3.5.StockCapTotal'!F21/'6.3.IPME'!F$22</f>
        <v>0</v>
      </c>
      <c r="G21" s="107">
        <f>100*'2.2.3.5.StockCapTotal'!G21/'6.3.IPME'!G$22</f>
        <v>0</v>
      </c>
      <c r="H21" s="107">
        <f>100*'2.2.3.5.StockCapTotal'!H21/'6.3.IPME'!H$22</f>
        <v>0</v>
      </c>
      <c r="I21" s="107">
        <f>100*'2.2.3.5.StockCapTotal'!I21/'6.3.IPME'!I$22</f>
        <v>0</v>
      </c>
      <c r="J21" s="107">
        <f>100*'2.2.3.5.StockCapTotal'!J21/'6.3.IPME'!J$22</f>
        <v>0</v>
      </c>
      <c r="K21" s="107">
        <f>100*'2.2.3.5.StockCapTotal'!K21/'6.3.IPME'!K$22</f>
        <v>0</v>
      </c>
      <c r="L21" s="107">
        <f>100*'2.2.3.5.StockCapTotal'!L21/'6.3.IPME'!L$22</f>
        <v>0</v>
      </c>
      <c r="M21" s="107">
        <f>100*'2.2.3.5.StockCapTotal'!M21/'6.3.IPME'!M$22</f>
        <v>0</v>
      </c>
      <c r="N21" s="107">
        <f>100*'2.2.3.5.StockCapTotal'!N21/'6.3.IPME'!N$22</f>
        <v>0</v>
      </c>
      <c r="O21" s="107">
        <f>100*'2.2.3.5.StockCapTotal'!O21/'6.3.IPME'!O$22</f>
        <v>0</v>
      </c>
      <c r="P21" s="107">
        <f>100*'2.2.3.5.StockCapTotal'!P21/'6.3.IPME'!O$22</f>
        <v>12879927.084614467</v>
      </c>
      <c r="Q21" s="107">
        <f>100*'2.2.3.5.StockCapTotal'!Q21/'6.3.IPME'!P$22</f>
        <v>17591170.407256931</v>
      </c>
      <c r="R21" s="107">
        <f>100*'2.2.3.5.StockCapTotal'!R21/'6.3.IPME'!Q$22</f>
        <v>16998157.841938276</v>
      </c>
      <c r="S21" s="107">
        <f>100*'2.2.3.5.StockCapTotal'!S21/'6.3.IPME'!R$22</f>
        <v>19620153.088612549</v>
      </c>
      <c r="T21" s="107">
        <f>100*'2.2.3.5.StockCapTotal'!T21/'6.3.IPME'!S$22</f>
        <v>22277144.482168715</v>
      </c>
      <c r="U21" s="107">
        <f>100*'2.2.3.5.StockCapTotal'!U21/'6.3.IPME'!T$22</f>
        <v>220754465.91273659</v>
      </c>
      <c r="V21" s="107">
        <f>100*'2.2.3.5.StockCapTotal'!V21/'6.3.IPME'!U$22</f>
        <v>212655466.6880511</v>
      </c>
      <c r="W21" s="107">
        <f>100*'2.2.3.5.StockCapTotal'!W21/'6.3.IPME'!V$22</f>
        <v>208279230.03595945</v>
      </c>
    </row>
    <row r="22" spans="2:23" x14ac:dyDescent="0.2">
      <c r="B22" s="302" t="s">
        <v>114</v>
      </c>
      <c r="C22" s="109">
        <f>100*'2.2.3.5.StockCapTotal'!C22/'6.3.IPME'!C$22</f>
        <v>0</v>
      </c>
      <c r="D22" s="109">
        <f>100*'2.2.3.5.StockCapTotal'!D22/'6.3.IPME'!D$22</f>
        <v>0</v>
      </c>
      <c r="E22" s="109">
        <f>100*'2.2.3.5.StockCapTotal'!E22/'6.3.IPME'!E$22</f>
        <v>107226.26342749957</v>
      </c>
      <c r="F22" s="109">
        <f>100*'2.2.3.5.StockCapTotal'!F22/'6.3.IPME'!F$22</f>
        <v>86305.883924018577</v>
      </c>
      <c r="G22" s="109">
        <f>100*'2.2.3.5.StockCapTotal'!G22/'6.3.IPME'!G$22</f>
        <v>65025.815607683915</v>
      </c>
      <c r="H22" s="109">
        <f>100*'2.2.3.5.StockCapTotal'!H22/'6.3.IPME'!H$22</f>
        <v>42581.712982393532</v>
      </c>
      <c r="I22" s="109">
        <f>100*'2.2.3.5.StockCapTotal'!I22/'6.3.IPME'!I$22</f>
        <v>20994.18162089547</v>
      </c>
      <c r="J22" s="109">
        <f>100*'2.2.3.5.StockCapTotal'!J22/'6.3.IPME'!J$22</f>
        <v>115409.88817634612</v>
      </c>
      <c r="K22" s="109">
        <f>100*'2.2.3.5.StockCapTotal'!K22/'6.3.IPME'!K$22</f>
        <v>177393.1571680154</v>
      </c>
      <c r="L22" s="109">
        <f>100*'2.2.3.5.StockCapTotal'!L22/'6.3.IPME'!L$22</f>
        <v>229165.87829775148</v>
      </c>
      <c r="M22" s="109">
        <f>100*'2.2.3.5.StockCapTotal'!M22/'6.3.IPME'!M$22</f>
        <v>231569.43146735174</v>
      </c>
      <c r="N22" s="109">
        <f>100*'2.2.3.5.StockCapTotal'!N22/'6.3.IPME'!N$22</f>
        <v>230448.69873670093</v>
      </c>
      <c r="O22" s="109">
        <f>100*'2.2.3.5.StockCapTotal'!O22/'6.3.IPME'!O$22</f>
        <v>204993.93443924538</v>
      </c>
      <c r="P22" s="109">
        <f>100*'2.2.3.5.StockCapTotal'!P22/'6.3.IPME'!O$22</f>
        <v>204993.93443924538</v>
      </c>
      <c r="Q22" s="109">
        <f>100*'2.2.3.5.StockCapTotal'!Q22/'6.3.IPME'!P$22</f>
        <v>169415.50905668535</v>
      </c>
      <c r="R22" s="109">
        <f>100*'2.2.3.5.StockCapTotal'!R22/'6.3.IPME'!Q$22</f>
        <v>30826.42208294143</v>
      </c>
      <c r="S22" s="109">
        <f>100*'2.2.3.5.StockCapTotal'!S22/'6.3.IPME'!R$22</f>
        <v>212291.94781104906</v>
      </c>
      <c r="T22" s="109">
        <f>100*'2.2.3.5.StockCapTotal'!T22/'6.3.IPME'!S$22</f>
        <v>228300.05468619545</v>
      </c>
      <c r="U22" s="109">
        <f>100*'2.2.3.5.StockCapTotal'!U22/'6.3.IPME'!T$22</f>
        <v>266275.94319465972</v>
      </c>
      <c r="V22" s="109">
        <f>100*'2.2.3.5.StockCapTotal'!V22/'6.3.IPME'!U$22</f>
        <v>370266.73415894009</v>
      </c>
      <c r="W22" s="109">
        <f>100*'2.2.3.5.StockCapTotal'!W22/'6.3.IPME'!V$22</f>
        <v>331330.45190105354</v>
      </c>
    </row>
    <row r="23" spans="2:23" x14ac:dyDescent="0.2"/>
    <row r="24" spans="2:23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2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6.42578125" style="2" customWidth="1"/>
    <col min="3" max="23" width="12.8554687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288</v>
      </c>
    </row>
    <row r="5" spans="1:23" x14ac:dyDescent="0.2"/>
    <row r="6" spans="1:23" x14ac:dyDescent="0.2"/>
    <row r="7" spans="1:23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 t="s">
        <v>117</v>
      </c>
      <c r="P7" s="106">
        <v>2011</v>
      </c>
      <c r="Q7" s="106">
        <v>2012</v>
      </c>
      <c r="R7" s="106">
        <v>2013</v>
      </c>
      <c r="S7" s="106">
        <v>2014</v>
      </c>
      <c r="T7" s="106">
        <v>2015</v>
      </c>
      <c r="U7" s="106">
        <v>2016</v>
      </c>
      <c r="V7" s="106">
        <v>2017</v>
      </c>
      <c r="W7" s="106">
        <v>2018</v>
      </c>
    </row>
    <row r="8" spans="1:23" x14ac:dyDescent="0.2"/>
    <row r="9" spans="1:23" x14ac:dyDescent="0.2">
      <c r="B9" s="95" t="s">
        <v>119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 x14ac:dyDescent="0.2">
      <c r="B10" s="115" t="s">
        <v>118</v>
      </c>
      <c r="C10" s="114"/>
      <c r="D10" s="114">
        <f>+('2.2.3.6.StockCapTotalDef'!C10+'2.2.3.6.StockCapTotalDef'!D10)/2</f>
        <v>17039490.9314605</v>
      </c>
      <c r="E10" s="114">
        <f>+('2.2.3.6.StockCapTotalDef'!D10+'2.2.3.6.StockCapTotalDef'!E10)/2</f>
        <v>17110620.177494735</v>
      </c>
      <c r="F10" s="114">
        <f>+('2.2.3.6.StockCapTotalDef'!E10+'2.2.3.6.StockCapTotalDef'!F10)/2</f>
        <v>17118850.841819942</v>
      </c>
      <c r="G10" s="114">
        <f>+('2.2.3.6.StockCapTotalDef'!F10+'2.2.3.6.StockCapTotalDef'!G10)/2</f>
        <v>16730133.19328247</v>
      </c>
      <c r="H10" s="114">
        <f>+('2.2.3.6.StockCapTotalDef'!G10+'2.2.3.6.StockCapTotalDef'!H10)/2</f>
        <v>16141164.012199946</v>
      </c>
      <c r="I10" s="114">
        <f>+('2.2.3.6.StockCapTotalDef'!H10+'2.2.3.6.StockCapTotalDef'!I10)/2</f>
        <v>15310697.114362624</v>
      </c>
      <c r="J10" s="114">
        <f>+('2.2.3.6.StockCapTotalDef'!I10+'2.2.3.6.StockCapTotalDef'!J10)/2</f>
        <v>14523736.283999754</v>
      </c>
      <c r="K10" s="114">
        <f>+('2.2.3.6.StockCapTotalDef'!J10+'2.2.3.6.StockCapTotalDef'!K10)/2</f>
        <v>13655836.040487101</v>
      </c>
      <c r="L10" s="114">
        <f>+('2.2.3.6.StockCapTotalDef'!K10+'2.2.3.6.StockCapTotalDef'!L10)/2</f>
        <v>12671414.830477597</v>
      </c>
      <c r="M10" s="114">
        <f>+('2.2.3.6.StockCapTotalDef'!L10+'2.2.3.6.StockCapTotalDef'!M10)/2</f>
        <v>11900046.401066745</v>
      </c>
      <c r="N10" s="114">
        <f>+('2.2.3.6.StockCapTotalDef'!M10+'2.2.3.6.StockCapTotalDef'!N10)/2</f>
        <v>11417801.374936402</v>
      </c>
      <c r="O10" s="114">
        <f>+('2.2.3.6.StockCapTotalDef'!N10+'2.2.3.6.StockCapTotalDef'!O10)/2</f>
        <v>10675858.322937649</v>
      </c>
      <c r="P10" s="114">
        <f>+('2.2.3.6.StockCapTotalDef'!P10+'2.2.3.6.StockCapTotalDef'!N10)/2</f>
        <v>10675858.322937649</v>
      </c>
      <c r="Q10" s="114">
        <f>+('2.2.3.6.StockCapTotalDef'!Q10+'2.2.3.6.StockCapTotalDef'!P10)/2</f>
        <v>9184691.0542994365</v>
      </c>
      <c r="R10" s="114">
        <f>+('2.2.3.6.StockCapTotalDef'!R10+'2.2.3.6.StockCapTotalDef'!Q10)/2</f>
        <v>7936733.8748183819</v>
      </c>
      <c r="S10" s="114">
        <f>+('2.2.3.6.StockCapTotalDef'!S10+'2.2.3.6.StockCapTotalDef'!R10)/2</f>
        <v>7449419.1717280336</v>
      </c>
      <c r="T10" s="114">
        <f>+('2.2.3.6.StockCapTotalDef'!T10+'2.2.3.6.StockCapTotalDef'!S10)/2</f>
        <v>7125256.9259765809</v>
      </c>
      <c r="U10" s="114">
        <f>+('2.2.3.6.StockCapTotalDef'!U10+'2.2.3.6.StockCapTotalDef'!T10)/2</f>
        <v>6816023.4672298478</v>
      </c>
      <c r="V10" s="114">
        <f>+('2.2.3.6.StockCapTotalDef'!V10+'2.2.3.6.StockCapTotalDef'!U10)/2</f>
        <v>6356695.9599108119</v>
      </c>
      <c r="W10" s="114">
        <f>+('2.2.3.6.StockCapTotalDef'!W10+'2.2.3.6.StockCapTotalDef'!V10)/2</f>
        <v>5911356.9506769748</v>
      </c>
    </row>
    <row r="11" spans="1:23" x14ac:dyDescent="0.2">
      <c r="B11" s="98" t="s">
        <v>105</v>
      </c>
      <c r="C11" s="107"/>
      <c r="D11" s="107">
        <f>+('2.2.3.6.StockCapTotalDef'!C11+'2.2.3.6.StockCapTotalDef'!D11)/2</f>
        <v>321063.81997843052</v>
      </c>
      <c r="E11" s="107">
        <f>+('2.2.3.6.StockCapTotalDef'!D11+'2.2.3.6.StockCapTotalDef'!E11)/2</f>
        <v>508051.2025455081</v>
      </c>
      <c r="F11" s="107">
        <f>+('2.2.3.6.StockCapTotalDef'!E11+'2.2.3.6.StockCapTotalDef'!F11)/2</f>
        <v>1626362.870358584</v>
      </c>
      <c r="G11" s="107">
        <f>+('2.2.3.6.StockCapTotalDef'!F11+'2.2.3.6.StockCapTotalDef'!G11)/2</f>
        <v>3906366.7857534769</v>
      </c>
      <c r="H11" s="107">
        <f>+('2.2.3.6.StockCapTotalDef'!G11+'2.2.3.6.StockCapTotalDef'!H11)/2</f>
        <v>5588303.9861860164</v>
      </c>
      <c r="I11" s="107">
        <f>+('2.2.3.6.StockCapTotalDef'!H11+'2.2.3.6.StockCapTotalDef'!I11)/2</f>
        <v>5711969.6966928653</v>
      </c>
      <c r="J11" s="107">
        <f>+('2.2.3.6.StockCapTotalDef'!I11+'2.2.3.6.StockCapTotalDef'!J11)/2</f>
        <v>12078720.51667076</v>
      </c>
      <c r="K11" s="107">
        <f>+('2.2.3.6.StockCapTotalDef'!J11+'2.2.3.6.StockCapTotalDef'!K11)/2</f>
        <v>18552925.501137599</v>
      </c>
      <c r="L11" s="107">
        <f>+('2.2.3.6.StockCapTotalDef'!K11+'2.2.3.6.StockCapTotalDef'!L11)/2</f>
        <v>17713491.119480021</v>
      </c>
      <c r="M11" s="107">
        <f>+('2.2.3.6.StockCapTotalDef'!L11+'2.2.3.6.StockCapTotalDef'!M11)/2</f>
        <v>16881518.749700852</v>
      </c>
      <c r="N11" s="107">
        <f>+('2.2.3.6.StockCapTotalDef'!M11+'2.2.3.6.StockCapTotalDef'!N11)/2</f>
        <v>15896193.714619948</v>
      </c>
      <c r="O11" s="107">
        <f>+('2.2.3.6.StockCapTotalDef'!N11+'2.2.3.6.StockCapTotalDef'!O11)/2</f>
        <v>16224640.235619444</v>
      </c>
      <c r="P11" s="107">
        <f>+('2.2.3.6.StockCapTotalDef'!P11+'2.2.3.6.StockCapTotalDef'!N11)/2</f>
        <v>9784676.693312211</v>
      </c>
      <c r="Q11" s="107">
        <f>+('2.2.3.6.StockCapTotalDef'!Q11+'2.2.3.6.StockCapTotalDef'!P11)/2</f>
        <v>4466311.8135190671</v>
      </c>
      <c r="R11" s="107">
        <f>+('2.2.3.6.StockCapTotalDef'!R11+'2.2.3.6.StockCapTotalDef'!Q11)/2</f>
        <v>4505322.5966591183</v>
      </c>
      <c r="S11" s="107">
        <f>+('2.2.3.6.StockCapTotalDef'!S11+'2.2.3.6.StockCapTotalDef'!R11)/2</f>
        <v>4562163.4612051472</v>
      </c>
      <c r="T11" s="107">
        <f>+('2.2.3.6.StockCapTotalDef'!T11+'2.2.3.6.StockCapTotalDef'!S11)/2</f>
        <v>5662945.4020397067</v>
      </c>
      <c r="U11" s="107">
        <f>+('2.2.3.6.StockCapTotalDef'!U11+'2.2.3.6.StockCapTotalDef'!T11)/2</f>
        <v>6901901.1212158315</v>
      </c>
      <c r="V11" s="107">
        <f>+('2.2.3.6.StockCapTotalDef'!V11+'2.2.3.6.StockCapTotalDef'!U11)/2</f>
        <v>6866593.4430429656</v>
      </c>
      <c r="W11" s="107">
        <f>+('2.2.3.6.StockCapTotalDef'!W11+'2.2.3.6.StockCapTotalDef'!V11)/2</f>
        <v>6444035.9456301667</v>
      </c>
    </row>
    <row r="12" spans="1:23" x14ac:dyDescent="0.2">
      <c r="B12" s="98" t="s">
        <v>106</v>
      </c>
      <c r="C12" s="107"/>
      <c r="D12" s="107">
        <f>+('2.2.3.6.StockCapTotalDef'!C12+'2.2.3.6.StockCapTotalDef'!D12)/2</f>
        <v>107560.2084024116</v>
      </c>
      <c r="E12" s="107">
        <f>+('2.2.3.6.StockCapTotalDef'!D12+'2.2.3.6.StockCapTotalDef'!E12)/2</f>
        <v>109682.50413564181</v>
      </c>
      <c r="F12" s="107">
        <f>+('2.2.3.6.StockCapTotalDef'!E12+'2.2.3.6.StockCapTotalDef'!F12)/2</f>
        <v>96278.641313271059</v>
      </c>
      <c r="G12" s="107">
        <f>+('2.2.3.6.StockCapTotalDef'!F12+'2.2.3.6.StockCapTotalDef'!G12)/2</f>
        <v>82251.845400842314</v>
      </c>
      <c r="H12" s="107">
        <f>+('2.2.3.6.StockCapTotalDef'!G12+'2.2.3.6.StockCapTotalDef'!H12)/2</f>
        <v>79519.418140171358</v>
      </c>
      <c r="I12" s="107">
        <f>+('2.2.3.6.StockCapTotalDef'!H12+'2.2.3.6.StockCapTotalDef'!I12)/2</f>
        <v>46028.144110638932</v>
      </c>
      <c r="J12" s="107">
        <f>+('2.2.3.6.StockCapTotalDef'!I12+'2.2.3.6.StockCapTotalDef'!J12)/2</f>
        <v>22632.177428502146</v>
      </c>
      <c r="K12" s="107">
        <f>+('2.2.3.6.StockCapTotalDef'!J12+'2.2.3.6.StockCapTotalDef'!K12)/2</f>
        <v>23854.904046358442</v>
      </c>
      <c r="L12" s="107">
        <f>+('2.2.3.6.StockCapTotalDef'!K12+'2.2.3.6.StockCapTotalDef'!L12)/2</f>
        <v>43691.68744446549</v>
      </c>
      <c r="M12" s="107">
        <f>+('2.2.3.6.StockCapTotalDef'!L12+'2.2.3.6.StockCapTotalDef'!M12)/2</f>
        <v>132249.55309518933</v>
      </c>
      <c r="N12" s="107">
        <f>+('2.2.3.6.StockCapTotalDef'!M12+'2.2.3.6.StockCapTotalDef'!N12)/2</f>
        <v>198130.43450506649</v>
      </c>
      <c r="O12" s="107">
        <f>+('2.2.3.6.StockCapTotalDef'!N12+'2.2.3.6.StockCapTotalDef'!O12)/2</f>
        <v>239453.08142450775</v>
      </c>
      <c r="P12" s="107">
        <f>+('2.2.3.6.StockCapTotalDef'!P12+'2.2.3.6.StockCapTotalDef'!N12)/2</f>
        <v>239453.08142450775</v>
      </c>
      <c r="Q12" s="107">
        <f>+('2.2.3.6.StockCapTotalDef'!Q12+'2.2.3.6.StockCapTotalDef'!P12)/2</f>
        <v>362529.18115443102</v>
      </c>
      <c r="R12" s="107">
        <f>+('2.2.3.6.StockCapTotalDef'!R12+'2.2.3.6.StockCapTotalDef'!Q12)/2</f>
        <v>384410.66703702824</v>
      </c>
      <c r="S12" s="107">
        <f>+('2.2.3.6.StockCapTotalDef'!S12+'2.2.3.6.StockCapTotalDef'!R12)/2</f>
        <v>462723.63160174049</v>
      </c>
      <c r="T12" s="107">
        <f>+('2.2.3.6.StockCapTotalDef'!T12+'2.2.3.6.StockCapTotalDef'!S12)/2</f>
        <v>604274.86502385722</v>
      </c>
      <c r="U12" s="107">
        <f>+('2.2.3.6.StockCapTotalDef'!U12+'2.2.3.6.StockCapTotalDef'!T12)/2</f>
        <v>625944.59774457267</v>
      </c>
      <c r="V12" s="107">
        <f>+('2.2.3.6.StockCapTotalDef'!V12+'2.2.3.6.StockCapTotalDef'!U12)/2</f>
        <v>731666.90952158393</v>
      </c>
      <c r="W12" s="107">
        <f>+('2.2.3.6.StockCapTotalDef'!W12+'2.2.3.6.StockCapTotalDef'!V12)/2</f>
        <v>725280.94585106336</v>
      </c>
    </row>
    <row r="13" spans="1:23" x14ac:dyDescent="0.2">
      <c r="B13" s="98" t="s">
        <v>107</v>
      </c>
      <c r="C13" s="107"/>
      <c r="D13" s="107">
        <f>+('2.2.3.6.StockCapTotalDef'!C13+'2.2.3.6.StockCapTotalDef'!D13)/2</f>
        <v>113696.9761395048</v>
      </c>
      <c r="E13" s="107">
        <f>+('2.2.3.6.StockCapTotalDef'!D13+'2.2.3.6.StockCapTotalDef'!E13)/2</f>
        <v>93741.809065062727</v>
      </c>
      <c r="F13" s="107">
        <f>+('2.2.3.6.StockCapTotalDef'!E13+'2.2.3.6.StockCapTotalDef'!F13)/2</f>
        <v>95014.419095053861</v>
      </c>
      <c r="G13" s="107">
        <f>+('2.2.3.6.StockCapTotalDef'!F13+'2.2.3.6.StockCapTotalDef'!G13)/2</f>
        <v>93929.926181940435</v>
      </c>
      <c r="H13" s="107">
        <f>+('2.2.3.6.StockCapTotalDef'!G13+'2.2.3.6.StockCapTotalDef'!H13)/2</f>
        <v>98084.495288480655</v>
      </c>
      <c r="I13" s="107">
        <f>+('2.2.3.6.StockCapTotalDef'!H13+'2.2.3.6.StockCapTotalDef'!I13)/2</f>
        <v>95559.219260128302</v>
      </c>
      <c r="J13" s="107">
        <f>+('2.2.3.6.StockCapTotalDef'!I13+'2.2.3.6.StockCapTotalDef'!J13)/2</f>
        <v>83941.869722327683</v>
      </c>
      <c r="K13" s="107">
        <f>+('2.2.3.6.StockCapTotalDef'!J13+'2.2.3.6.StockCapTotalDef'!K13)/2</f>
        <v>117942.87311284739</v>
      </c>
      <c r="L13" s="107">
        <f>+('2.2.3.6.StockCapTotalDef'!K13+'2.2.3.6.StockCapTotalDef'!L13)/2</f>
        <v>168825.5104063414</v>
      </c>
      <c r="M13" s="107">
        <f>+('2.2.3.6.StockCapTotalDef'!L13+'2.2.3.6.StockCapTotalDef'!M13)/2</f>
        <v>215657.52736927406</v>
      </c>
      <c r="N13" s="107">
        <f>+('2.2.3.6.StockCapTotalDef'!M13+'2.2.3.6.StockCapTotalDef'!N13)/2</f>
        <v>272222.83369645546</v>
      </c>
      <c r="O13" s="107">
        <f>+('2.2.3.6.StockCapTotalDef'!N13+'2.2.3.6.StockCapTotalDef'!O13)/2</f>
        <v>314659.03140218946</v>
      </c>
      <c r="P13" s="107">
        <f>+('2.2.3.6.StockCapTotalDef'!P13+'2.2.3.6.StockCapTotalDef'!N13)/2</f>
        <v>314659.03140218946</v>
      </c>
      <c r="Q13" s="107">
        <f>+('2.2.3.6.StockCapTotalDef'!Q13+'2.2.3.6.StockCapTotalDef'!P13)/2</f>
        <v>406084.59911652573</v>
      </c>
      <c r="R13" s="107">
        <f>+('2.2.3.6.StockCapTotalDef'!R13+'2.2.3.6.StockCapTotalDef'!Q13)/2</f>
        <v>495344.43015204219</v>
      </c>
      <c r="S13" s="107">
        <f>+('2.2.3.6.StockCapTotalDef'!S13+'2.2.3.6.StockCapTotalDef'!R13)/2</f>
        <v>533816.649546728</v>
      </c>
      <c r="T13" s="107">
        <f>+('2.2.3.6.StockCapTotalDef'!T13+'2.2.3.6.StockCapTotalDef'!S13)/2</f>
        <v>541463.28226639121</v>
      </c>
      <c r="U13" s="107">
        <f>+('2.2.3.6.StockCapTotalDef'!U13+'2.2.3.6.StockCapTotalDef'!T13)/2</f>
        <v>696731.83302518027</v>
      </c>
      <c r="V13" s="107">
        <f>+('2.2.3.6.StockCapTotalDef'!V13+'2.2.3.6.StockCapTotalDef'!U13)/2</f>
        <v>875346.26692430605</v>
      </c>
      <c r="W13" s="107">
        <f>+('2.2.3.6.StockCapTotalDef'!W13+'2.2.3.6.StockCapTotalDef'!V13)/2</f>
        <v>837422.23706777079</v>
      </c>
    </row>
    <row r="14" spans="1:23" x14ac:dyDescent="0.2">
      <c r="B14" s="98" t="s">
        <v>116</v>
      </c>
      <c r="C14" s="107"/>
      <c r="D14" s="107">
        <f>+('2.2.3.6.StockCapTotalDef'!C14+'2.2.3.6.StockCapTotalDef'!D14)/2</f>
        <v>70659.741854364082</v>
      </c>
      <c r="E14" s="107">
        <f>+('2.2.3.6.StockCapTotalDef'!D14+'2.2.3.6.StockCapTotalDef'!E14)/2</f>
        <v>68418.369434029752</v>
      </c>
      <c r="F14" s="107">
        <f>+('2.2.3.6.StockCapTotalDef'!E14+'2.2.3.6.StockCapTotalDef'!F14)/2</f>
        <v>69074.524146250391</v>
      </c>
      <c r="G14" s="107">
        <f>+('2.2.3.6.StockCapTotalDef'!F14+'2.2.3.6.StockCapTotalDef'!G14)/2</f>
        <v>64920.274798057435</v>
      </c>
      <c r="H14" s="107">
        <f>+('2.2.3.6.StockCapTotalDef'!G14+'2.2.3.6.StockCapTotalDef'!H14)/2</f>
        <v>59019.464149382999</v>
      </c>
      <c r="I14" s="107">
        <f>+('2.2.3.6.StockCapTotalDef'!H14+'2.2.3.6.StockCapTotalDef'!I14)/2</f>
        <v>55064.299426830352</v>
      </c>
      <c r="J14" s="107">
        <f>+('2.2.3.6.StockCapTotalDef'!I14+'2.2.3.6.StockCapTotalDef'!J14)/2</f>
        <v>84236.319543582562</v>
      </c>
      <c r="K14" s="107">
        <f>+('2.2.3.6.StockCapTotalDef'!J14+'2.2.3.6.StockCapTotalDef'!K14)/2</f>
        <v>117932.68397224548</v>
      </c>
      <c r="L14" s="107">
        <f>+('2.2.3.6.StockCapTotalDef'!K14+'2.2.3.6.StockCapTotalDef'!L14)/2</f>
        <v>127132.16100564701</v>
      </c>
      <c r="M14" s="107">
        <f>+('2.2.3.6.StockCapTotalDef'!L14+'2.2.3.6.StockCapTotalDef'!M14)/2</f>
        <v>142723.11676911573</v>
      </c>
      <c r="N14" s="107">
        <f>+('2.2.3.6.StockCapTotalDef'!M14+'2.2.3.6.StockCapTotalDef'!N14)/2</f>
        <v>176430.10225555737</v>
      </c>
      <c r="O14" s="107">
        <f>+('2.2.3.6.StockCapTotalDef'!N14+'2.2.3.6.StockCapTotalDef'!O14)/2</f>
        <v>200674.07419453745</v>
      </c>
      <c r="P14" s="107">
        <f>+('2.2.3.6.StockCapTotalDef'!P14+'2.2.3.6.StockCapTotalDef'!N14)/2</f>
        <v>200674.07419453745</v>
      </c>
      <c r="Q14" s="107">
        <f>+('2.2.3.6.StockCapTotalDef'!Q14+'2.2.3.6.StockCapTotalDef'!P14)/2</f>
        <v>239285.94132366215</v>
      </c>
      <c r="R14" s="107">
        <f>+('2.2.3.6.StockCapTotalDef'!R14+'2.2.3.6.StockCapTotalDef'!Q14)/2</f>
        <v>246898.64614681451</v>
      </c>
      <c r="S14" s="107">
        <f>+('2.2.3.6.StockCapTotalDef'!S14+'2.2.3.6.StockCapTotalDef'!R14)/2</f>
        <v>183414.74932087457</v>
      </c>
      <c r="T14" s="107">
        <f>+('2.2.3.6.StockCapTotalDef'!T14+'2.2.3.6.StockCapTotalDef'!S14)/2</f>
        <v>145694.07452259125</v>
      </c>
      <c r="U14" s="107">
        <f>+('2.2.3.6.StockCapTotalDef'!U14+'2.2.3.6.StockCapTotalDef'!T14)/2</f>
        <v>359198.85395131801</v>
      </c>
      <c r="V14" s="107">
        <f>+('2.2.3.6.StockCapTotalDef'!V14+'2.2.3.6.StockCapTotalDef'!U14)/2</f>
        <v>473751.95099959546</v>
      </c>
      <c r="W14" s="107">
        <f>+('2.2.3.6.StockCapTotalDef'!W14+'2.2.3.6.StockCapTotalDef'!V14)/2</f>
        <v>373666.92073730298</v>
      </c>
    </row>
    <row r="15" spans="1:23" x14ac:dyDescent="0.2">
      <c r="B15" s="108" t="s">
        <v>108</v>
      </c>
      <c r="C15" s="109"/>
      <c r="D15" s="109">
        <f>+('2.2.3.6.StockCapTotalDef'!C15+'2.2.3.6.StockCapTotalDef'!D15)/2</f>
        <v>1096.5155976374485</v>
      </c>
      <c r="E15" s="109">
        <f>+('2.2.3.6.StockCapTotalDef'!D15+'2.2.3.6.StockCapTotalDef'!E15)/2</f>
        <v>3070.1998802898033</v>
      </c>
      <c r="F15" s="109">
        <f>+('2.2.3.6.StockCapTotalDef'!E15+'2.2.3.6.StockCapTotalDef'!F15)/2</f>
        <v>3904.2863781731867</v>
      </c>
      <c r="G15" s="109">
        <f>+('2.2.3.6.StockCapTotalDef'!F15+'2.2.3.6.StockCapTotalDef'!G15)/2</f>
        <v>3470.8288920661844</v>
      </c>
      <c r="H15" s="109">
        <f>+('2.2.3.6.StockCapTotalDef'!G15+'2.2.3.6.StockCapTotalDef'!H15)/2</f>
        <v>7656.6068403354957</v>
      </c>
      <c r="I15" s="109">
        <f>+('2.2.3.6.StockCapTotalDef'!H15+'2.2.3.6.StockCapTotalDef'!I15)/2</f>
        <v>13115.581376541581</v>
      </c>
      <c r="J15" s="109">
        <f>+('2.2.3.6.StockCapTotalDef'!I15+'2.2.3.6.StockCapTotalDef'!J15)/2</f>
        <v>14621.000997827665</v>
      </c>
      <c r="K15" s="109">
        <f>+('2.2.3.6.StockCapTotalDef'!J15+'2.2.3.6.StockCapTotalDef'!K15)/2</f>
        <v>110076.54585132415</v>
      </c>
      <c r="L15" s="109">
        <f>+('2.2.3.6.StockCapTotalDef'!K15+'2.2.3.6.StockCapTotalDef'!L15)/2</f>
        <v>209868.25746579139</v>
      </c>
      <c r="M15" s="109">
        <f>+('2.2.3.6.StockCapTotalDef'!L15+'2.2.3.6.StockCapTotalDef'!M15)/2</f>
        <v>211491.18900811282</v>
      </c>
      <c r="N15" s="109">
        <f>+('2.2.3.6.StockCapTotalDef'!M15+'2.2.3.6.StockCapTotalDef'!N15)/2</f>
        <v>224839.25138986742</v>
      </c>
      <c r="O15" s="109">
        <f>+('2.2.3.6.StockCapTotalDef'!N15+'2.2.3.6.StockCapTotalDef'!O15)/2</f>
        <v>283354.08067073516</v>
      </c>
      <c r="P15" s="109">
        <f>+('2.2.3.6.StockCapTotalDef'!P15+'2.2.3.6.StockCapTotalDef'!N15)/2</f>
        <v>283354.08067073516</v>
      </c>
      <c r="Q15" s="109">
        <f>+('2.2.3.6.StockCapTotalDef'!Q15+'2.2.3.6.StockCapTotalDef'!P15)/2</f>
        <v>306835.16885434766</v>
      </c>
      <c r="R15" s="109">
        <f>+('2.2.3.6.StockCapTotalDef'!R15+'2.2.3.6.StockCapTotalDef'!Q15)/2</f>
        <v>314775.16515411716</v>
      </c>
      <c r="S15" s="109">
        <f>+('2.2.3.6.StockCapTotalDef'!S15+'2.2.3.6.StockCapTotalDef'!R15)/2</f>
        <v>368563.73928866815</v>
      </c>
      <c r="T15" s="109">
        <f>+('2.2.3.6.StockCapTotalDef'!T15+'2.2.3.6.StockCapTotalDef'!S15)/2</f>
        <v>432628.25232429302</v>
      </c>
      <c r="U15" s="109">
        <f>+('2.2.3.6.StockCapTotalDef'!U15+'2.2.3.6.StockCapTotalDef'!T15)/2</f>
        <v>445992.64359419694</v>
      </c>
      <c r="V15" s="109">
        <f>+('2.2.3.6.StockCapTotalDef'!V15+'2.2.3.6.StockCapTotalDef'!U15)/2</f>
        <v>659133.3729245729</v>
      </c>
      <c r="W15" s="109">
        <f>+('2.2.3.6.StockCapTotalDef'!W15+'2.2.3.6.StockCapTotalDef'!V15)/2</f>
        <v>964153.04446285311</v>
      </c>
    </row>
    <row r="16" spans="1:23" x14ac:dyDescent="0.2">
      <c r="B16" s="110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2:23" x14ac:dyDescent="0.2">
      <c r="B17" s="95" t="s">
        <v>120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2:23" x14ac:dyDescent="0.2">
      <c r="B18" s="115" t="s">
        <v>110</v>
      </c>
      <c r="C18" s="114"/>
      <c r="D18" s="114">
        <f>+('2.2.3.6.StockCapTotalDef'!C18+'2.2.3.6.StockCapTotalDef'!D18)/2</f>
        <v>9082253.6725110114</v>
      </c>
      <c r="E18" s="114">
        <f>+('2.2.3.6.StockCapTotalDef'!D18+'2.2.3.6.StockCapTotalDef'!E18)/2</f>
        <v>8507313.989686342</v>
      </c>
      <c r="F18" s="114">
        <f>+('2.2.3.6.StockCapTotalDef'!E18+'2.2.3.6.StockCapTotalDef'!F18)/2</f>
        <v>7916184.6594496127</v>
      </c>
      <c r="G18" s="114">
        <f>+('2.2.3.6.StockCapTotalDef'!F18+'2.2.3.6.StockCapTotalDef'!G18)/2</f>
        <v>7302580.656351611</v>
      </c>
      <c r="H18" s="114">
        <f>+('2.2.3.6.StockCapTotalDef'!G18+'2.2.3.6.StockCapTotalDef'!H18)/2</f>
        <v>6606158.1479124129</v>
      </c>
      <c r="I18" s="114">
        <f>+('2.2.3.6.StockCapTotalDef'!H18+'2.2.3.6.StockCapTotalDef'!I18)/2</f>
        <v>5859244.5200905874</v>
      </c>
      <c r="J18" s="114">
        <f>+('2.2.3.6.StockCapTotalDef'!I18+'2.2.3.6.StockCapTotalDef'!J18)/2</f>
        <v>5144804.6169814486</v>
      </c>
      <c r="K18" s="114">
        <f>+('2.2.3.6.StockCapTotalDef'!J18+'2.2.3.6.StockCapTotalDef'!K18)/2</f>
        <v>4417363.9888815153</v>
      </c>
      <c r="L18" s="114">
        <f>+('2.2.3.6.StockCapTotalDef'!K18+'2.2.3.6.StockCapTotalDef'!L18)/2</f>
        <v>3656373.1193046141</v>
      </c>
      <c r="M18" s="114">
        <f>+('2.2.3.6.StockCapTotalDef'!L18+'2.2.3.6.StockCapTotalDef'!M18)/2</f>
        <v>2950738.9725467302</v>
      </c>
      <c r="N18" s="114">
        <f>+('2.2.3.6.StockCapTotalDef'!M18+'2.2.3.6.StockCapTotalDef'!N18)/2</f>
        <v>2320614.2694337722</v>
      </c>
      <c r="O18" s="114">
        <f>+('2.2.3.6.StockCapTotalDef'!N18+'2.2.3.6.StockCapTotalDef'!O18)/2</f>
        <v>3380085.7093915744</v>
      </c>
      <c r="P18" s="114">
        <f>+('2.2.3.6.StockCapTotalDef'!P18+'2.2.3.6.StockCapTotalDef'!N18)/2</f>
        <v>3380085.7093915744</v>
      </c>
      <c r="Q18" s="114">
        <f>+('2.2.3.6.StockCapTotalDef'!Q18+'2.2.3.6.StockCapTotalDef'!P18)/2</f>
        <v>4544755.7047229204</v>
      </c>
      <c r="R18" s="114">
        <f>+('2.2.3.6.StockCapTotalDef'!R18+'2.2.3.6.StockCapTotalDef'!Q18)/2</f>
        <v>3343110.5710738804</v>
      </c>
      <c r="S18" s="114">
        <f>+('2.2.3.6.StockCapTotalDef'!S18+'2.2.3.6.StockCapTotalDef'!R18)/2</f>
        <v>2156034.2821212159</v>
      </c>
      <c r="T18" s="114">
        <f>+('2.2.3.6.StockCapTotalDef'!T18+'2.2.3.6.StockCapTotalDef'!S18)/2</f>
        <v>1804110.2843532416</v>
      </c>
      <c r="U18" s="114">
        <f>+('2.2.3.6.StockCapTotalDef'!U18+'2.2.3.6.StockCapTotalDef'!T18)/2</f>
        <v>1456053.4256635453</v>
      </c>
      <c r="V18" s="114">
        <f>+('2.2.3.6.StockCapTotalDef'!V18+'2.2.3.6.StockCapTotalDef'!U18)/2</f>
        <v>1066603.669865665</v>
      </c>
      <c r="W18" s="114">
        <f>+('2.2.3.6.StockCapTotalDef'!W18+'2.2.3.6.StockCapTotalDef'!V18)/2</f>
        <v>685353.50149327854</v>
      </c>
    </row>
    <row r="19" spans="2:23" x14ac:dyDescent="0.2">
      <c r="B19" s="98" t="s">
        <v>111</v>
      </c>
      <c r="C19" s="107"/>
      <c r="D19" s="107">
        <f>+('2.2.3.6.StockCapTotalDef'!C19+'2.2.3.6.StockCapTotalDef'!D19)/2</f>
        <v>493462.20276433358</v>
      </c>
      <c r="E19" s="107">
        <f>+('2.2.3.6.StockCapTotalDef'!D19+'2.2.3.6.StockCapTotalDef'!E19)/2</f>
        <v>462307.3675651527</v>
      </c>
      <c r="F19" s="107">
        <f>+('2.2.3.6.StockCapTotalDef'!E19+'2.2.3.6.StockCapTotalDef'!F19)/2</f>
        <v>430274.04855140799</v>
      </c>
      <c r="G19" s="107">
        <f>+('2.2.3.6.StockCapTotalDef'!F19+'2.2.3.6.StockCapTotalDef'!G19)/2</f>
        <v>397020.37921563629</v>
      </c>
      <c r="H19" s="107">
        <f>+('2.2.3.6.StockCapTotalDef'!G19+'2.2.3.6.StockCapTotalDef'!H19)/2</f>
        <v>359263.41152095154</v>
      </c>
      <c r="I19" s="107">
        <f>+('2.2.3.6.StockCapTotalDef'!H19+'2.2.3.6.StockCapTotalDef'!I19)/2</f>
        <v>318758.72454580339</v>
      </c>
      <c r="J19" s="107">
        <f>+('2.2.3.6.StockCapTotalDef'!I19+'2.2.3.6.StockCapTotalDef'!J19)/2</f>
        <v>280016.73830025597</v>
      </c>
      <c r="K19" s="107">
        <f>+('2.2.3.6.StockCapTotalDef'!J19+'2.2.3.6.StockCapTotalDef'!K19)/2</f>
        <v>240666.68347431245</v>
      </c>
      <c r="L19" s="107">
        <f>+('2.2.3.6.StockCapTotalDef'!K19+'2.2.3.6.StockCapTotalDef'!L19)/2</f>
        <v>199574.81940417801</v>
      </c>
      <c r="M19" s="107">
        <f>+('2.2.3.6.StockCapTotalDef'!L19+'2.2.3.6.StockCapTotalDef'!M19)/2</f>
        <v>161476.44307235745</v>
      </c>
      <c r="N19" s="107">
        <f>+('2.2.3.6.StockCapTotalDef'!M19+'2.2.3.6.StockCapTotalDef'!N19)/2</f>
        <v>127475.3059105884</v>
      </c>
      <c r="O19" s="107">
        <f>+('2.2.3.6.StockCapTotalDef'!N19+'2.2.3.6.StockCapTotalDef'!O19)/2</f>
        <v>184379.65343320393</v>
      </c>
      <c r="P19" s="107">
        <f>+('2.2.3.6.StockCapTotalDef'!P19+'2.2.3.6.StockCapTotalDef'!N19)/2</f>
        <v>184379.65343320393</v>
      </c>
      <c r="Q19" s="107">
        <f>+('2.2.3.6.StockCapTotalDef'!Q19+'2.2.3.6.StockCapTotalDef'!P19)/2</f>
        <v>246888.69325974432</v>
      </c>
      <c r="R19" s="107">
        <f>+('2.2.3.6.StockCapTotalDef'!R19+'2.2.3.6.StockCapTotalDef'!Q19)/2</f>
        <v>330825.45750421041</v>
      </c>
      <c r="S19" s="107">
        <f>+('2.2.3.6.StockCapTotalDef'!S19+'2.2.3.6.StockCapTotalDef'!R19)/2</f>
        <v>427053.95480102033</v>
      </c>
      <c r="T19" s="107">
        <f>+('2.2.3.6.StockCapTotalDef'!T19+'2.2.3.6.StockCapTotalDef'!S19)/2</f>
        <v>435628.81835674099</v>
      </c>
      <c r="U19" s="107">
        <f>+('2.2.3.6.StockCapTotalDef'!U19+'2.2.3.6.StockCapTotalDef'!T19)/2</f>
        <v>446009.58234563435</v>
      </c>
      <c r="V19" s="107">
        <f>+('2.2.3.6.StockCapTotalDef'!V19+'2.2.3.6.StockCapTotalDef'!U19)/2</f>
        <v>446558.25423682434</v>
      </c>
      <c r="W19" s="107">
        <f>+('2.2.3.6.StockCapTotalDef'!W19+'2.2.3.6.StockCapTotalDef'!V19)/2</f>
        <v>444767.38534205104</v>
      </c>
    </row>
    <row r="20" spans="2:23" x14ac:dyDescent="0.2">
      <c r="B20" s="98" t="s">
        <v>112</v>
      </c>
      <c r="C20" s="107"/>
      <c r="D20" s="107">
        <f>+('2.2.3.6.StockCapTotalDef'!C20+'2.2.3.6.StockCapTotalDef'!D20)/2</f>
        <v>0</v>
      </c>
      <c r="E20" s="107">
        <f>+('2.2.3.6.StockCapTotalDef'!D20+'2.2.3.6.StockCapTotalDef'!E20)/2</f>
        <v>0</v>
      </c>
      <c r="F20" s="107">
        <f>+('2.2.3.6.StockCapTotalDef'!E20+'2.2.3.6.StockCapTotalDef'!F20)/2</f>
        <v>0</v>
      </c>
      <c r="G20" s="107">
        <f>+('2.2.3.6.StockCapTotalDef'!F20+'2.2.3.6.StockCapTotalDef'!G20)/2</f>
        <v>0</v>
      </c>
      <c r="H20" s="107">
        <f>+('2.2.3.6.StockCapTotalDef'!G20+'2.2.3.6.StockCapTotalDef'!H20)/2</f>
        <v>0</v>
      </c>
      <c r="I20" s="107">
        <f>+('2.2.3.6.StockCapTotalDef'!H20+'2.2.3.6.StockCapTotalDef'!I20)/2</f>
        <v>74650.266107746182</v>
      </c>
      <c r="J20" s="107">
        <f>+('2.2.3.6.StockCapTotalDef'!I20+'2.2.3.6.StockCapTotalDef'!J20)/2</f>
        <v>140076.1052438661</v>
      </c>
      <c r="K20" s="107">
        <f>+('2.2.3.6.StockCapTotalDef'!J20+'2.2.3.6.StockCapTotalDef'!K20)/2</f>
        <v>120960.03277144374</v>
      </c>
      <c r="L20" s="107">
        <f>+('2.2.3.6.StockCapTotalDef'!K20+'2.2.3.6.StockCapTotalDef'!L20)/2</f>
        <v>100837.91706602435</v>
      </c>
      <c r="M20" s="107">
        <f>+('2.2.3.6.StockCapTotalDef'!L20+'2.2.3.6.StockCapTotalDef'!M20)/2</f>
        <v>82187.994620839454</v>
      </c>
      <c r="N20" s="107">
        <f>+('2.2.3.6.StockCapTotalDef'!M20+'2.2.3.6.StockCapTotalDef'!N20)/2</f>
        <v>65573.351056958491</v>
      </c>
      <c r="O20" s="107">
        <f>+('2.2.3.6.StockCapTotalDef'!N20+'2.2.3.6.StockCapTotalDef'!O20)/2</f>
        <v>49763.03684166896</v>
      </c>
      <c r="P20" s="107">
        <f>+('2.2.3.6.StockCapTotalDef'!P20+'2.2.3.6.StockCapTotalDef'!N20)/2</f>
        <v>49762.990865685992</v>
      </c>
      <c r="Q20" s="107">
        <f>+('2.2.3.6.StockCapTotalDef'!Q20+'2.2.3.6.StockCapTotalDef'!P20)/2</f>
        <v>34682.277164893501</v>
      </c>
      <c r="R20" s="107">
        <f>+('2.2.3.6.StockCapTotalDef'!R20+'2.2.3.6.StockCapTotalDef'!Q20)/2</f>
        <v>75012.231119131116</v>
      </c>
      <c r="S20" s="107">
        <f>+('2.2.3.6.StockCapTotalDef'!S20+'2.2.3.6.StockCapTotalDef'!R20)/2</f>
        <v>123134.86716111776</v>
      </c>
      <c r="T20" s="107">
        <f>+('2.2.3.6.StockCapTotalDef'!T20+'2.2.3.6.StockCapTotalDef'!S20)/2</f>
        <v>125607.30576750028</v>
      </c>
      <c r="U20" s="107">
        <f>+('2.2.3.6.StockCapTotalDef'!U20+'2.2.3.6.StockCapTotalDef'!T20)/2</f>
        <v>128600.44979633586</v>
      </c>
      <c r="V20" s="107">
        <f>+('2.2.3.6.StockCapTotalDef'!V20+'2.2.3.6.StockCapTotalDef'!U20)/2</f>
        <v>128758.65144668284</v>
      </c>
      <c r="W20" s="107">
        <f>+('2.2.3.6.StockCapTotalDef'!W20+'2.2.3.6.StockCapTotalDef'!V20)/2</f>
        <v>128242.28015218531</v>
      </c>
    </row>
    <row r="21" spans="2:23" x14ac:dyDescent="0.2">
      <c r="B21" s="98" t="s">
        <v>113</v>
      </c>
      <c r="C21" s="107"/>
      <c r="D21" s="107">
        <f>+('2.2.3.6.StockCapTotalDef'!C21+'2.2.3.6.StockCapTotalDef'!D21)/2</f>
        <v>0</v>
      </c>
      <c r="E21" s="107">
        <f>+('2.2.3.6.StockCapTotalDef'!D21+'2.2.3.6.StockCapTotalDef'!E21)/2</f>
        <v>0</v>
      </c>
      <c r="F21" s="107">
        <f>+('2.2.3.6.StockCapTotalDef'!E21+'2.2.3.6.StockCapTotalDef'!F21)/2</f>
        <v>0</v>
      </c>
      <c r="G21" s="107">
        <f>+('2.2.3.6.StockCapTotalDef'!F21+'2.2.3.6.StockCapTotalDef'!G21)/2</f>
        <v>0</v>
      </c>
      <c r="H21" s="107">
        <f>+('2.2.3.6.StockCapTotalDef'!G21+'2.2.3.6.StockCapTotalDef'!H21)/2</f>
        <v>0</v>
      </c>
      <c r="I21" s="107">
        <f>+('2.2.3.6.StockCapTotalDef'!H21+'2.2.3.6.StockCapTotalDef'!I21)/2</f>
        <v>0</v>
      </c>
      <c r="J21" s="107">
        <f>+('2.2.3.6.StockCapTotalDef'!I21+'2.2.3.6.StockCapTotalDef'!J21)/2</f>
        <v>0</v>
      </c>
      <c r="K21" s="107">
        <f>+('2.2.3.6.StockCapTotalDef'!J21+'2.2.3.6.StockCapTotalDef'!K21)/2</f>
        <v>0</v>
      </c>
      <c r="L21" s="107">
        <f>+('2.2.3.6.StockCapTotalDef'!K21+'2.2.3.6.StockCapTotalDef'!L21)/2</f>
        <v>0</v>
      </c>
      <c r="M21" s="107">
        <f>+('2.2.3.6.StockCapTotalDef'!L21+'2.2.3.6.StockCapTotalDef'!M21)/2</f>
        <v>0</v>
      </c>
      <c r="N21" s="107">
        <f>+('2.2.3.6.StockCapTotalDef'!M21+'2.2.3.6.StockCapTotalDef'!N21)/2</f>
        <v>0</v>
      </c>
      <c r="O21" s="107">
        <f>+('2.2.3.6.StockCapTotalDef'!N21+'2.2.3.6.StockCapTotalDef'!O21)/2</f>
        <v>0</v>
      </c>
      <c r="P21" s="107">
        <f>+('2.2.3.6.StockCapTotalDef'!P21+'2.2.3.6.StockCapTotalDef'!N21)/2</f>
        <v>6439963.5423072334</v>
      </c>
      <c r="Q21" s="107">
        <f>+('2.2.3.6.StockCapTotalDef'!Q21+'2.2.3.6.StockCapTotalDef'!P21)/2</f>
        <v>15235548.745935699</v>
      </c>
      <c r="R21" s="107">
        <f>+('2.2.3.6.StockCapTotalDef'!R21+'2.2.3.6.StockCapTotalDef'!Q21)/2</f>
        <v>17294664.124597602</v>
      </c>
      <c r="S21" s="107">
        <f>+('2.2.3.6.StockCapTotalDef'!S21+'2.2.3.6.StockCapTotalDef'!R21)/2</f>
        <v>18309155.465275414</v>
      </c>
      <c r="T21" s="107">
        <f>+('2.2.3.6.StockCapTotalDef'!T21+'2.2.3.6.StockCapTotalDef'!S21)/2</f>
        <v>20948648.78539063</v>
      </c>
      <c r="U21" s="107">
        <f>+('2.2.3.6.StockCapTotalDef'!U21+'2.2.3.6.StockCapTotalDef'!T21)/2</f>
        <v>121515805.19745265</v>
      </c>
      <c r="V21" s="107">
        <f>+('2.2.3.6.StockCapTotalDef'!V21+'2.2.3.6.StockCapTotalDef'!U21)/2</f>
        <v>216704966.30039385</v>
      </c>
      <c r="W21" s="107">
        <f>+('2.2.3.6.StockCapTotalDef'!W21+'2.2.3.6.StockCapTotalDef'!V21)/2</f>
        <v>210467348.36200529</v>
      </c>
    </row>
    <row r="22" spans="2:23" x14ac:dyDescent="0.2">
      <c r="B22" s="302" t="s">
        <v>114</v>
      </c>
      <c r="C22" s="109"/>
      <c r="D22" s="109">
        <f>+('2.2.3.6.StockCapTotalDef'!C22+'2.2.3.6.StockCapTotalDef'!D22)/2</f>
        <v>0</v>
      </c>
      <c r="E22" s="109">
        <f>+('2.2.3.6.StockCapTotalDef'!D22+'2.2.3.6.StockCapTotalDef'!E22)/2</f>
        <v>53613.131713749783</v>
      </c>
      <c r="F22" s="109">
        <f>+('2.2.3.6.StockCapTotalDef'!E22+'2.2.3.6.StockCapTotalDef'!F22)/2</f>
        <v>96766.073675759078</v>
      </c>
      <c r="G22" s="109">
        <f>+('2.2.3.6.StockCapTotalDef'!F22+'2.2.3.6.StockCapTotalDef'!G22)/2</f>
        <v>75665.84976585125</v>
      </c>
      <c r="H22" s="109">
        <f>+('2.2.3.6.StockCapTotalDef'!G22+'2.2.3.6.StockCapTotalDef'!H22)/2</f>
        <v>53803.764295038724</v>
      </c>
      <c r="I22" s="109">
        <f>+('2.2.3.6.StockCapTotalDef'!H22+'2.2.3.6.StockCapTotalDef'!I22)/2</f>
        <v>31787.947301644501</v>
      </c>
      <c r="J22" s="109">
        <f>+('2.2.3.6.StockCapTotalDef'!I22+'2.2.3.6.StockCapTotalDef'!J22)/2</f>
        <v>68202.034898620797</v>
      </c>
      <c r="K22" s="109">
        <f>+('2.2.3.6.StockCapTotalDef'!J22+'2.2.3.6.StockCapTotalDef'!K22)/2</f>
        <v>146401.52267218076</v>
      </c>
      <c r="L22" s="109">
        <f>+('2.2.3.6.StockCapTotalDef'!K22+'2.2.3.6.StockCapTotalDef'!L22)/2</f>
        <v>203279.51773288345</v>
      </c>
      <c r="M22" s="109">
        <f>+('2.2.3.6.StockCapTotalDef'!L22+'2.2.3.6.StockCapTotalDef'!M22)/2</f>
        <v>230367.65488255161</v>
      </c>
      <c r="N22" s="109">
        <f>+('2.2.3.6.StockCapTotalDef'!M22+'2.2.3.6.StockCapTotalDef'!N22)/2</f>
        <v>231009.06510202633</v>
      </c>
      <c r="O22" s="109">
        <f>+('2.2.3.6.StockCapTotalDef'!N22+'2.2.3.6.StockCapTotalDef'!O22)/2</f>
        <v>217721.31658797315</v>
      </c>
      <c r="P22" s="109">
        <f>+('2.2.3.6.StockCapTotalDef'!P22+'2.2.3.6.StockCapTotalDef'!N22)/2</f>
        <v>217721.31658797315</v>
      </c>
      <c r="Q22" s="109">
        <f>+('2.2.3.6.StockCapTotalDef'!Q22+'2.2.3.6.StockCapTotalDef'!P22)/2</f>
        <v>187204.72174796538</v>
      </c>
      <c r="R22" s="109">
        <f>+('2.2.3.6.StockCapTotalDef'!R22+'2.2.3.6.StockCapTotalDef'!Q22)/2</f>
        <v>100120.96556981339</v>
      </c>
      <c r="S22" s="109">
        <f>+('2.2.3.6.StockCapTotalDef'!S22+'2.2.3.6.StockCapTotalDef'!R22)/2</f>
        <v>121559.18494699524</v>
      </c>
      <c r="T22" s="109">
        <f>+('2.2.3.6.StockCapTotalDef'!T22+'2.2.3.6.StockCapTotalDef'!S22)/2</f>
        <v>220296.00124862225</v>
      </c>
      <c r="U22" s="109">
        <f>+('2.2.3.6.StockCapTotalDef'!U22+'2.2.3.6.StockCapTotalDef'!T22)/2</f>
        <v>247287.99894042758</v>
      </c>
      <c r="V22" s="109">
        <f>+('2.2.3.6.StockCapTotalDef'!V22+'2.2.3.6.StockCapTotalDef'!U22)/2</f>
        <v>318271.3386767999</v>
      </c>
      <c r="W22" s="109">
        <f>+('2.2.3.6.StockCapTotalDef'!W22+'2.2.3.6.StockCapTotalDef'!V22)/2</f>
        <v>350798.59302999685</v>
      </c>
    </row>
    <row r="23" spans="2:23" x14ac:dyDescent="0.2"/>
    <row r="24" spans="2:23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X412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2.140625" style="2" customWidth="1"/>
    <col min="3" max="24" width="11.42578125" style="2" customWidth="1"/>
    <col min="25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23</v>
      </c>
    </row>
    <row r="5" spans="1:21" x14ac:dyDescent="0.2">
      <c r="B5" s="23"/>
    </row>
    <row r="6" spans="1:21" x14ac:dyDescent="0.2">
      <c r="B6" s="23"/>
    </row>
    <row r="7" spans="1:21" x14ac:dyDescent="0.2">
      <c r="B7" s="303" t="s">
        <v>236</v>
      </c>
    </row>
    <row r="8" spans="1:21" x14ac:dyDescent="0.2"/>
    <row r="9" spans="1:21" x14ac:dyDescent="0.2">
      <c r="B9" s="8"/>
      <c r="C9" s="118">
        <v>2000</v>
      </c>
      <c r="D9" s="118">
        <v>2001</v>
      </c>
      <c r="E9" s="118">
        <v>2002</v>
      </c>
      <c r="F9" s="118">
        <v>2003</v>
      </c>
      <c r="G9" s="118">
        <v>2004</v>
      </c>
      <c r="H9" s="118">
        <v>2005</v>
      </c>
      <c r="I9" s="118">
        <v>2006</v>
      </c>
      <c r="J9" s="118">
        <v>2007</v>
      </c>
      <c r="K9" s="118">
        <v>2008</v>
      </c>
      <c r="L9" s="118">
        <v>2009</v>
      </c>
      <c r="M9" s="118">
        <v>2010</v>
      </c>
      <c r="N9" s="118">
        <v>2011</v>
      </c>
      <c r="O9" s="118">
        <v>2012</v>
      </c>
      <c r="P9" s="118">
        <v>2013</v>
      </c>
      <c r="Q9" s="118">
        <v>2014</v>
      </c>
      <c r="R9" s="118">
        <v>2015</v>
      </c>
      <c r="S9" s="118">
        <v>2016</v>
      </c>
      <c r="T9" s="118">
        <v>2017</v>
      </c>
      <c r="U9" s="118">
        <v>2018</v>
      </c>
    </row>
    <row r="10" spans="1:21" x14ac:dyDescent="0.2">
      <c r="B10" s="89" t="s">
        <v>221</v>
      </c>
      <c r="C10" s="223">
        <f>+C127</f>
        <v>5.2106968257518253E-2</v>
      </c>
      <c r="D10" s="223">
        <f t="shared" ref="D10:U10" si="0">+D127</f>
        <v>5.2155817495828719E-2</v>
      </c>
      <c r="E10" s="223">
        <f t="shared" si="0"/>
        <v>5.3475926646298903E-2</v>
      </c>
      <c r="F10" s="223">
        <f t="shared" si="0"/>
        <v>5.2821680057292021E-2</v>
      </c>
      <c r="G10" s="223">
        <f t="shared" si="0"/>
        <v>5.2718889888012196E-2</v>
      </c>
      <c r="H10" s="223">
        <f t="shared" si="0"/>
        <v>5.2410639115060484E-2</v>
      </c>
      <c r="I10" s="223">
        <f t="shared" si="0"/>
        <v>5.1995441308763116E-2</v>
      </c>
      <c r="J10" s="223">
        <f t="shared" si="0"/>
        <v>5.2621738533655184E-2</v>
      </c>
      <c r="K10" s="223">
        <f t="shared" si="0"/>
        <v>5.4453726937804744E-2</v>
      </c>
      <c r="L10" s="223">
        <f t="shared" si="0"/>
        <v>5.2433962546702358E-2</v>
      </c>
      <c r="M10" s="223">
        <f t="shared" si="0"/>
        <v>5.2821858646182544E-2</v>
      </c>
      <c r="N10" s="223">
        <f t="shared" si="0"/>
        <v>5.410199544794958E-2</v>
      </c>
      <c r="O10" s="223">
        <f t="shared" si="0"/>
        <v>5.3815098087152402E-2</v>
      </c>
      <c r="P10" s="223">
        <f t="shared" si="0"/>
        <v>5.2130670342610257E-2</v>
      </c>
      <c r="Q10" s="223">
        <f t="shared" si="0"/>
        <v>5.2766660390626781E-2</v>
      </c>
      <c r="R10" s="223">
        <f t="shared" si="0"/>
        <v>5.2312982394253658E-2</v>
      </c>
      <c r="S10" s="223">
        <f t="shared" si="0"/>
        <v>5.1802786015652462E-2</v>
      </c>
      <c r="T10" s="223">
        <f t="shared" si="0"/>
        <v>5.1538501312231769E-2</v>
      </c>
      <c r="U10" s="223">
        <f t="shared" si="0"/>
        <v>5.0970309826854118E-2</v>
      </c>
    </row>
    <row r="11" spans="1:21" x14ac:dyDescent="0.2">
      <c r="B11" s="89" t="s">
        <v>222</v>
      </c>
      <c r="C11" s="223">
        <f t="shared" ref="C11:U11" si="1">+C226</f>
        <v>0.12381082847906003</v>
      </c>
      <c r="D11" s="223">
        <f t="shared" si="1"/>
        <v>0.12053639037231594</v>
      </c>
      <c r="E11" s="223">
        <f t="shared" si="1"/>
        <v>0.11600043210629669</v>
      </c>
      <c r="F11" s="223">
        <f t="shared" si="1"/>
        <v>0.1182051369535836</v>
      </c>
      <c r="G11" s="223">
        <f t="shared" si="1"/>
        <v>0.11806517101186123</v>
      </c>
      <c r="H11" s="223">
        <f t="shared" si="1"/>
        <v>0.11717131978392313</v>
      </c>
      <c r="I11" s="223">
        <f t="shared" si="1"/>
        <v>0.11766441168277419</v>
      </c>
      <c r="J11" s="223">
        <f t="shared" si="1"/>
        <v>0.11687919844254224</v>
      </c>
      <c r="K11" s="223">
        <f t="shared" si="1"/>
        <v>0.11092361029981972</v>
      </c>
      <c r="L11" s="223">
        <f t="shared" si="1"/>
        <v>0.11273371674465898</v>
      </c>
      <c r="M11" s="223">
        <f t="shared" si="1"/>
        <v>0.11316115296203894</v>
      </c>
      <c r="N11" s="223">
        <f t="shared" si="1"/>
        <v>0.11206380289506564</v>
      </c>
      <c r="O11" s="223">
        <f t="shared" si="1"/>
        <v>0.11261488583062138</v>
      </c>
      <c r="P11" s="223">
        <f t="shared" si="1"/>
        <v>0.11504321109516362</v>
      </c>
      <c r="Q11" s="223">
        <f t="shared" si="1"/>
        <v>0.1152754065595252</v>
      </c>
      <c r="R11" s="223">
        <f t="shared" si="1"/>
        <v>0.11412215098966327</v>
      </c>
      <c r="S11" s="223">
        <f t="shared" si="1"/>
        <v>0.11416269770604888</v>
      </c>
      <c r="T11" s="223">
        <f t="shared" si="1"/>
        <v>0.11529483233537048</v>
      </c>
      <c r="U11" s="223">
        <f t="shared" si="1"/>
        <v>0.11356278960037729</v>
      </c>
    </row>
    <row r="12" spans="1:21" x14ac:dyDescent="0.2">
      <c r="B12" s="89" t="s">
        <v>223</v>
      </c>
      <c r="C12" s="223">
        <f t="shared" ref="C12:U12" si="2">+C11-C10</f>
        <v>7.1703860221541765E-2</v>
      </c>
      <c r="D12" s="223">
        <f t="shared" si="2"/>
        <v>6.8380572876487217E-2</v>
      </c>
      <c r="E12" s="223">
        <f t="shared" si="2"/>
        <v>6.2524505459997798E-2</v>
      </c>
      <c r="F12" s="223">
        <f t="shared" si="2"/>
        <v>6.5383456896291575E-2</v>
      </c>
      <c r="G12" s="223">
        <f t="shared" si="2"/>
        <v>6.5346281123849034E-2</v>
      </c>
      <c r="H12" s="223">
        <f t="shared" si="2"/>
        <v>6.4760680668862647E-2</v>
      </c>
      <c r="I12" s="223">
        <f t="shared" si="2"/>
        <v>6.5668970374011079E-2</v>
      </c>
      <c r="J12" s="223">
        <f t="shared" si="2"/>
        <v>6.4257459908887066E-2</v>
      </c>
      <c r="K12" s="223">
        <f t="shared" si="2"/>
        <v>5.6469883362014972E-2</v>
      </c>
      <c r="L12" s="223">
        <f t="shared" si="2"/>
        <v>6.0299754197956627E-2</v>
      </c>
      <c r="M12" s="223">
        <f t="shared" si="2"/>
        <v>6.0339294315856391E-2</v>
      </c>
      <c r="N12" s="223">
        <f t="shared" si="2"/>
        <v>5.7961807447116057E-2</v>
      </c>
      <c r="O12" s="223">
        <f t="shared" si="2"/>
        <v>5.8799787743468973E-2</v>
      </c>
      <c r="P12" s="223">
        <f t="shared" si="2"/>
        <v>6.291254075255337E-2</v>
      </c>
      <c r="Q12" s="223">
        <f t="shared" si="2"/>
        <v>6.2508746168898427E-2</v>
      </c>
      <c r="R12" s="223">
        <f t="shared" si="2"/>
        <v>6.1809168595409615E-2</v>
      </c>
      <c r="S12" s="223">
        <f t="shared" si="2"/>
        <v>6.2359911690396418E-2</v>
      </c>
      <c r="T12" s="223">
        <f t="shared" si="2"/>
        <v>6.3756331023138713E-2</v>
      </c>
      <c r="U12" s="223">
        <f t="shared" si="2"/>
        <v>6.2592479773523169E-2</v>
      </c>
    </row>
    <row r="13" spans="1:21" x14ac:dyDescent="0.2">
      <c r="B13" s="89" t="s">
        <v>224</v>
      </c>
      <c r="C13" s="224">
        <f t="shared" ref="C13" si="3">+C14*(1+(1-C15)*(1-C16)*C17/C18)</f>
        <v>0.47007274190246717</v>
      </c>
      <c r="D13" s="224">
        <f t="shared" ref="D13:U13" si="4">+D14*(1+(1-D15)*(1-D16)*D17/D18)</f>
        <v>0.46551880308701604</v>
      </c>
      <c r="E13" s="224">
        <f t="shared" si="4"/>
        <v>0.45148067706816164</v>
      </c>
      <c r="F13" s="224">
        <f t="shared" si="4"/>
        <v>0.38407250208525234</v>
      </c>
      <c r="G13" s="224">
        <f t="shared" si="4"/>
        <v>0.42311024037246125</v>
      </c>
      <c r="H13" s="224">
        <f t="shared" si="4"/>
        <v>0.77103190961771806</v>
      </c>
      <c r="I13" s="224">
        <f t="shared" si="4"/>
        <v>1.1031955570712506</v>
      </c>
      <c r="J13" s="224">
        <f t="shared" si="4"/>
        <v>0.90521558837611638</v>
      </c>
      <c r="K13" s="224">
        <f t="shared" si="4"/>
        <v>0.86662620041656635</v>
      </c>
      <c r="L13" s="224">
        <f t="shared" si="4"/>
        <v>0.78443368285227844</v>
      </c>
      <c r="M13" s="224">
        <f t="shared" si="4"/>
        <v>0.67374976515394169</v>
      </c>
      <c r="N13" s="224">
        <f t="shared" si="4"/>
        <v>0.73984052755912344</v>
      </c>
      <c r="O13" s="224">
        <f t="shared" si="4"/>
        <v>0.66898450549729038</v>
      </c>
      <c r="P13" s="224">
        <f t="shared" si="4"/>
        <v>0.73888496650656788</v>
      </c>
      <c r="Q13" s="224">
        <f t="shared" si="4"/>
        <v>0.75973958610137604</v>
      </c>
      <c r="R13" s="224">
        <f t="shared" si="4"/>
        <v>0.77345247733905143</v>
      </c>
      <c r="S13" s="224">
        <f t="shared" si="4"/>
        <v>1.1052407285387833</v>
      </c>
      <c r="T13" s="224">
        <f t="shared" si="4"/>
        <v>1.1481835921270613</v>
      </c>
      <c r="U13" s="224">
        <f t="shared" si="4"/>
        <v>1.2828398579155971</v>
      </c>
    </row>
    <row r="14" spans="1:21" x14ac:dyDescent="0.2">
      <c r="B14" s="225" t="s">
        <v>225</v>
      </c>
      <c r="C14" s="131">
        <f t="shared" ref="C14:U14" si="5">+C310</f>
        <v>0.37581582010264891</v>
      </c>
      <c r="D14" s="131">
        <f t="shared" si="5"/>
        <v>0.41213648027682709</v>
      </c>
      <c r="E14" s="131">
        <f t="shared" si="5"/>
        <v>0.39370207219561326</v>
      </c>
      <c r="F14" s="131">
        <f t="shared" si="5"/>
        <v>0.32817917090399829</v>
      </c>
      <c r="G14" s="131">
        <f t="shared" si="5"/>
        <v>0.34790566225194502</v>
      </c>
      <c r="H14" s="131">
        <f t="shared" si="5"/>
        <v>0.58984560229864658</v>
      </c>
      <c r="I14" s="131">
        <f t="shared" si="5"/>
        <v>0.63552260739236432</v>
      </c>
      <c r="J14" s="131">
        <f t="shared" si="5"/>
        <v>0.61667248314013101</v>
      </c>
      <c r="K14" s="131">
        <f t="shared" si="5"/>
        <v>0.6311762218310456</v>
      </c>
      <c r="L14" s="131">
        <f t="shared" si="5"/>
        <v>0.6224942141364127</v>
      </c>
      <c r="M14" s="131">
        <f t="shared" si="5"/>
        <v>0.60427197530123855</v>
      </c>
      <c r="N14" s="131">
        <f t="shared" si="5"/>
        <v>0.63198928752717631</v>
      </c>
      <c r="O14" s="131">
        <f t="shared" si="5"/>
        <v>0.54594033338333403</v>
      </c>
      <c r="P14" s="131">
        <f t="shared" si="5"/>
        <v>0.59884591046153335</v>
      </c>
      <c r="Q14" s="131">
        <f t="shared" si="5"/>
        <v>0.485781537589354</v>
      </c>
      <c r="R14" s="131">
        <f t="shared" si="5"/>
        <v>0.3638496421355335</v>
      </c>
      <c r="S14" s="131">
        <f t="shared" si="5"/>
        <v>0.42836850656257341</v>
      </c>
      <c r="T14" s="131">
        <f t="shared" si="5"/>
        <v>0.37249975047857808</v>
      </c>
      <c r="U14" s="131">
        <f t="shared" si="5"/>
        <v>0.49573174960620775</v>
      </c>
    </row>
    <row r="15" spans="1:21" x14ac:dyDescent="0.2">
      <c r="B15" s="225" t="s">
        <v>226</v>
      </c>
      <c r="C15" s="226">
        <v>0.3</v>
      </c>
      <c r="D15" s="226">
        <v>0.3</v>
      </c>
      <c r="E15" s="226">
        <v>0.27</v>
      </c>
      <c r="F15" s="226">
        <v>0.27</v>
      </c>
      <c r="G15" s="226">
        <v>0.3</v>
      </c>
      <c r="H15" s="226">
        <v>0.3</v>
      </c>
      <c r="I15" s="226">
        <v>0.3</v>
      </c>
      <c r="J15" s="226">
        <v>0.3</v>
      </c>
      <c r="K15" s="226">
        <v>0.3</v>
      </c>
      <c r="L15" s="226">
        <v>0.3</v>
      </c>
      <c r="M15" s="226">
        <v>0.3</v>
      </c>
      <c r="N15" s="226">
        <v>0.3</v>
      </c>
      <c r="O15" s="226">
        <v>0.3</v>
      </c>
      <c r="P15" s="226">
        <v>0.3</v>
      </c>
      <c r="Q15" s="226">
        <v>0.3</v>
      </c>
      <c r="R15" s="226">
        <v>0.28000000000000003</v>
      </c>
      <c r="S15" s="226">
        <v>0.28000000000000003</v>
      </c>
      <c r="T15" s="223">
        <v>0.29499999999999998</v>
      </c>
      <c r="U15" s="223">
        <v>0.29499999999999998</v>
      </c>
    </row>
    <row r="16" spans="1:21" x14ac:dyDescent="0.2">
      <c r="B16" s="225" t="s">
        <v>227</v>
      </c>
      <c r="C16" s="226">
        <v>0.05</v>
      </c>
      <c r="D16" s="226">
        <v>0.05</v>
      </c>
      <c r="E16" s="226">
        <v>0.05</v>
      </c>
      <c r="F16" s="226">
        <v>0.05</v>
      </c>
      <c r="G16" s="226">
        <v>0.05</v>
      </c>
      <c r="H16" s="226">
        <v>0.05</v>
      </c>
      <c r="I16" s="226">
        <v>0.05</v>
      </c>
      <c r="J16" s="226">
        <v>0.05</v>
      </c>
      <c r="K16" s="226">
        <v>0.05</v>
      </c>
      <c r="L16" s="226">
        <v>0.05</v>
      </c>
      <c r="M16" s="226">
        <v>0.05</v>
      </c>
      <c r="N16" s="226">
        <v>0.05</v>
      </c>
      <c r="O16" s="226">
        <v>0.05</v>
      </c>
      <c r="P16" s="226">
        <v>0.05</v>
      </c>
      <c r="Q16" s="226">
        <v>0.05</v>
      </c>
      <c r="R16" s="226">
        <v>0.05</v>
      </c>
      <c r="S16" s="226">
        <v>0.05</v>
      </c>
      <c r="T16" s="226">
        <v>0.05</v>
      </c>
      <c r="U16" s="226">
        <v>0.05</v>
      </c>
    </row>
    <row r="17" spans="2:21" x14ac:dyDescent="0.2">
      <c r="B17" s="225" t="s">
        <v>228</v>
      </c>
      <c r="C17" s="125">
        <f t="shared" ref="C17:U17" si="6">+C320</f>
        <v>9310</v>
      </c>
      <c r="D17" s="125">
        <f t="shared" si="6"/>
        <v>5488</v>
      </c>
      <c r="E17" s="125">
        <f t="shared" si="6"/>
        <v>7253</v>
      </c>
      <c r="F17" s="125">
        <f t="shared" si="6"/>
        <v>9624</v>
      </c>
      <c r="G17" s="125">
        <f t="shared" si="6"/>
        <v>10750</v>
      </c>
      <c r="H17" s="125">
        <f t="shared" si="6"/>
        <v>17576</v>
      </c>
      <c r="I17" s="125">
        <f t="shared" si="6"/>
        <v>52954</v>
      </c>
      <c r="J17" s="125">
        <f t="shared" si="6"/>
        <v>38938</v>
      </c>
      <c r="K17" s="125">
        <f t="shared" si="6"/>
        <v>30094</v>
      </c>
      <c r="L17" s="125">
        <f t="shared" si="6"/>
        <v>22860</v>
      </c>
      <c r="M17" s="125">
        <f t="shared" si="6"/>
        <v>12859</v>
      </c>
      <c r="N17" s="125">
        <f t="shared" si="6"/>
        <v>19832</v>
      </c>
      <c r="O17" s="125">
        <f t="shared" si="6"/>
        <v>28646</v>
      </c>
      <c r="P17" s="125">
        <f t="shared" si="6"/>
        <v>13617</v>
      </c>
      <c r="Q17" s="125">
        <f t="shared" si="6"/>
        <v>80061</v>
      </c>
      <c r="R17" s="125">
        <f t="shared" si="6"/>
        <v>189751</v>
      </c>
      <c r="S17" s="125">
        <f t="shared" si="6"/>
        <v>202978</v>
      </c>
      <c r="T17" s="125">
        <f t="shared" si="6"/>
        <v>189032</v>
      </c>
      <c r="U17" s="125">
        <f t="shared" si="6"/>
        <v>166560</v>
      </c>
    </row>
    <row r="18" spans="2:21" x14ac:dyDescent="0.2">
      <c r="B18" s="225" t="s">
        <v>166</v>
      </c>
      <c r="C18" s="125">
        <f t="shared" ref="C18:U18" si="7">+C318</f>
        <v>24685</v>
      </c>
      <c r="D18" s="125">
        <f t="shared" si="7"/>
        <v>28176</v>
      </c>
      <c r="E18" s="125">
        <f t="shared" si="7"/>
        <v>34274</v>
      </c>
      <c r="F18" s="125">
        <f t="shared" si="7"/>
        <v>39188</v>
      </c>
      <c r="G18" s="125">
        <f t="shared" si="7"/>
        <v>33071</v>
      </c>
      <c r="H18" s="125">
        <f t="shared" si="7"/>
        <v>38050</v>
      </c>
      <c r="I18" s="125">
        <f t="shared" si="7"/>
        <v>47853</v>
      </c>
      <c r="J18" s="125">
        <f t="shared" si="7"/>
        <v>55340</v>
      </c>
      <c r="K18" s="125">
        <f t="shared" si="7"/>
        <v>53648</v>
      </c>
      <c r="L18" s="125">
        <f t="shared" si="7"/>
        <v>58436</v>
      </c>
      <c r="M18" s="125">
        <f t="shared" si="7"/>
        <v>74373</v>
      </c>
      <c r="N18" s="125">
        <f t="shared" si="7"/>
        <v>77281</v>
      </c>
      <c r="O18" s="125">
        <f t="shared" si="7"/>
        <v>84522</v>
      </c>
      <c r="P18" s="125">
        <f t="shared" si="7"/>
        <v>38723</v>
      </c>
      <c r="Q18" s="125">
        <f t="shared" si="7"/>
        <v>94406</v>
      </c>
      <c r="R18" s="125">
        <f t="shared" si="7"/>
        <v>115292</v>
      </c>
      <c r="S18" s="125">
        <f t="shared" si="7"/>
        <v>87865</v>
      </c>
      <c r="T18" s="125">
        <f t="shared" si="7"/>
        <v>60798</v>
      </c>
      <c r="U18" s="125">
        <f t="shared" si="7"/>
        <v>70258</v>
      </c>
    </row>
    <row r="19" spans="2:21" x14ac:dyDescent="0.2">
      <c r="B19" s="89" t="s">
        <v>229</v>
      </c>
      <c r="C19" s="223">
        <f t="shared" ref="C19:U19" si="8">+C245</f>
        <v>5.6786875625328137E-2</v>
      </c>
      <c r="D19" s="223">
        <f t="shared" si="8"/>
        <v>6.5095418923723725E-2</v>
      </c>
      <c r="E19" s="223">
        <f t="shared" si="8"/>
        <v>6.108698184856079E-2</v>
      </c>
      <c r="F19" s="223">
        <f t="shared" si="8"/>
        <v>4.2873094668489403E-2</v>
      </c>
      <c r="G19" s="223">
        <f t="shared" si="8"/>
        <v>3.6438445450748085E-2</v>
      </c>
      <c r="H19" s="223">
        <f t="shared" si="8"/>
        <v>2.3941896977291717E-2</v>
      </c>
      <c r="I19" s="223">
        <f t="shared" si="8"/>
        <v>1.856231827097388E-2</v>
      </c>
      <c r="J19" s="223">
        <f t="shared" si="8"/>
        <v>1.3798056215968111E-2</v>
      </c>
      <c r="K19" s="223">
        <f t="shared" si="8"/>
        <v>2.7332240860990845E-2</v>
      </c>
      <c r="L19" s="223">
        <f t="shared" si="8"/>
        <v>2.9190277398040559E-2</v>
      </c>
      <c r="M19" s="223">
        <f t="shared" si="8"/>
        <v>1.7197902513200004E-2</v>
      </c>
      <c r="N19" s="223">
        <f t="shared" si="8"/>
        <v>1.9080478770212746E-2</v>
      </c>
      <c r="O19" s="223">
        <f t="shared" si="8"/>
        <v>1.5690557318031567E-2</v>
      </c>
      <c r="P19" s="223">
        <f t="shared" si="8"/>
        <v>1.5858089763550291E-2</v>
      </c>
      <c r="Q19" s="223">
        <f t="shared" si="8"/>
        <v>1.62251025848936E-2</v>
      </c>
      <c r="R19" s="223">
        <f t="shared" si="8"/>
        <v>2.0071119655198592E-2</v>
      </c>
      <c r="S19" s="223">
        <f t="shared" si="8"/>
        <v>1.9975514288025728E-2</v>
      </c>
      <c r="T19" s="223">
        <f t="shared" si="8"/>
        <v>1.4507051819271501E-2</v>
      </c>
      <c r="U19" s="223">
        <f t="shared" si="8"/>
        <v>1.4729140776676999E-2</v>
      </c>
    </row>
    <row r="20" spans="2:21" x14ac:dyDescent="0.2">
      <c r="B20" s="89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</row>
    <row r="21" spans="2:21" x14ac:dyDescent="0.2">
      <c r="B21" s="120" t="s">
        <v>230</v>
      </c>
      <c r="C21" s="227">
        <f>+C10+C13*C12+C19</f>
        <v>0.14259987406217778</v>
      </c>
      <c r="D21" s="227">
        <f t="shared" ref="D21:U21" si="9">+D10+D13*D12+D19</f>
        <v>0.14908367885941926</v>
      </c>
      <c r="E21" s="227">
        <f t="shared" si="9"/>
        <v>0.14279151455329148</v>
      </c>
      <c r="F21" s="227">
        <f t="shared" si="9"/>
        <v>0.12080676261092338</v>
      </c>
      <c r="G21" s="227">
        <f t="shared" si="9"/>
        <v>0.11680601605251847</v>
      </c>
      <c r="H21" s="227">
        <f t="shared" si="9"/>
        <v>0.1262850873766086</v>
      </c>
      <c r="I21" s="227">
        <f t="shared" si="9"/>
        <v>0.14300347593378959</v>
      </c>
      <c r="J21" s="227">
        <f t="shared" si="9"/>
        <v>0.12458664912860121</v>
      </c>
      <c r="K21" s="227">
        <f t="shared" si="9"/>
        <v>0.13072424825478529</v>
      </c>
      <c r="L21" s="227">
        <f t="shared" si="9"/>
        <v>0.12892539820533316</v>
      </c>
      <c r="M21" s="227">
        <f t="shared" si="9"/>
        <v>0.11067334653424535</v>
      </c>
      <c r="N21" s="227">
        <f t="shared" si="9"/>
        <v>0.116064968418117</v>
      </c>
      <c r="O21" s="227">
        <f t="shared" si="9"/>
        <v>0.1088418023320942</v>
      </c>
      <c r="P21" s="227">
        <f t="shared" si="9"/>
        <v>0.11447389067295402</v>
      </c>
      <c r="Q21" s="227">
        <f t="shared" si="9"/>
        <v>0.11648213191759524</v>
      </c>
      <c r="R21" s="227">
        <f t="shared" si="9"/>
        <v>0.12019055662183892</v>
      </c>
      <c r="S21" s="227">
        <f t="shared" si="9"/>
        <v>0.14070101453198613</v>
      </c>
      <c r="T21" s="227">
        <f t="shared" si="9"/>
        <v>0.13924952630649268</v>
      </c>
      <c r="U21" s="227">
        <f t="shared" si="9"/>
        <v>0.14599557846278247</v>
      </c>
    </row>
    <row r="22" spans="2:21" x14ac:dyDescent="0.2">
      <c r="B22" s="89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</row>
    <row r="23" spans="2:21" x14ac:dyDescent="0.2">
      <c r="B23" s="89" t="s">
        <v>231</v>
      </c>
      <c r="C23" s="223">
        <f t="shared" ref="C23:U23" si="10">+E403</f>
        <v>9.9417154501667285E-2</v>
      </c>
      <c r="D23" s="223">
        <f t="shared" si="10"/>
        <v>9.9513057324840767E-2</v>
      </c>
      <c r="E23" s="223">
        <f t="shared" si="10"/>
        <v>4.0388185862580334E-2</v>
      </c>
      <c r="F23" s="223">
        <f t="shared" si="10"/>
        <v>2.2951042061386887E-2</v>
      </c>
      <c r="G23" s="223">
        <f t="shared" si="10"/>
        <v>4.4886692809587216E-2</v>
      </c>
      <c r="H23" s="223">
        <f t="shared" si="10"/>
        <v>6.9623682412648838E-2</v>
      </c>
      <c r="I23" s="223">
        <f t="shared" si="10"/>
        <v>7.899299448200918E-2</v>
      </c>
      <c r="J23" s="223">
        <f t="shared" si="10"/>
        <v>6.6628287919256263E-2</v>
      </c>
      <c r="K23" s="223">
        <f t="shared" si="10"/>
        <v>4.6943067970359541E-2</v>
      </c>
      <c r="L23" s="223">
        <f t="shared" si="10"/>
        <v>4.6383393088363957E-2</v>
      </c>
      <c r="M23" s="223">
        <f t="shared" si="10"/>
        <v>4.9358620794774086E-2</v>
      </c>
      <c r="N23" s="223">
        <f t="shared" si="10"/>
        <v>4.2814491730536509E-2</v>
      </c>
      <c r="O23" s="223">
        <f t="shared" si="10"/>
        <v>4.423587935488376E-2</v>
      </c>
      <c r="P23" s="223">
        <f t="shared" si="10"/>
        <v>4.651824924726445E-2</v>
      </c>
      <c r="Q23" s="223">
        <f t="shared" si="10"/>
        <v>2.8441696737487664E-2</v>
      </c>
      <c r="R23" s="223">
        <f t="shared" si="10"/>
        <v>3.2445790493857735E-2</v>
      </c>
      <c r="S23" s="223">
        <f t="shared" si="10"/>
        <v>3.4102195551242012E-2</v>
      </c>
      <c r="T23" s="223">
        <f t="shared" si="10"/>
        <v>4.014464096660883E-2</v>
      </c>
      <c r="U23" s="223">
        <f t="shared" si="10"/>
        <v>4.717547273438441E-2</v>
      </c>
    </row>
    <row r="24" spans="2:21" x14ac:dyDescent="0.2">
      <c r="B24" s="89" t="s">
        <v>232</v>
      </c>
      <c r="C24" s="228">
        <f t="shared" ref="C24:U24" si="11">+C23*(1-C15)</f>
        <v>6.959200815116709E-2</v>
      </c>
      <c r="D24" s="228">
        <f t="shared" si="11"/>
        <v>6.9659140127388539E-2</v>
      </c>
      <c r="E24" s="228">
        <f t="shared" si="11"/>
        <v>2.9483375679683642E-2</v>
      </c>
      <c r="F24" s="228">
        <f t="shared" si="11"/>
        <v>1.6754260704812427E-2</v>
      </c>
      <c r="G24" s="228">
        <f t="shared" si="11"/>
        <v>3.1420684966711049E-2</v>
      </c>
      <c r="H24" s="228">
        <f t="shared" si="11"/>
        <v>4.8736577688854185E-2</v>
      </c>
      <c r="I24" s="228">
        <f t="shared" si="11"/>
        <v>5.5295096137406421E-2</v>
      </c>
      <c r="J24" s="228">
        <f t="shared" si="11"/>
        <v>4.6639801543479381E-2</v>
      </c>
      <c r="K24" s="228">
        <f t="shared" si="11"/>
        <v>3.2860147579251674E-2</v>
      </c>
      <c r="L24" s="228">
        <f t="shared" si="11"/>
        <v>3.2468375161854766E-2</v>
      </c>
      <c r="M24" s="228">
        <f t="shared" si="11"/>
        <v>3.4551034556341856E-2</v>
      </c>
      <c r="N24" s="228">
        <f t="shared" si="11"/>
        <v>2.9970144211375553E-2</v>
      </c>
      <c r="O24" s="228">
        <f t="shared" si="11"/>
        <v>3.0965115548418631E-2</v>
      </c>
      <c r="P24" s="228">
        <f t="shared" si="11"/>
        <v>3.2562774473085115E-2</v>
      </c>
      <c r="Q24" s="228">
        <f t="shared" si="11"/>
        <v>1.9909187716241363E-2</v>
      </c>
      <c r="R24" s="228">
        <f t="shared" si="11"/>
        <v>2.3360969155577567E-2</v>
      </c>
      <c r="S24" s="228">
        <f t="shared" si="11"/>
        <v>2.4553580796894247E-2</v>
      </c>
      <c r="T24" s="228">
        <f t="shared" si="11"/>
        <v>2.8301971881459227E-2</v>
      </c>
      <c r="U24" s="228">
        <f t="shared" si="11"/>
        <v>3.3258708277741016E-2</v>
      </c>
    </row>
    <row r="25" spans="2:21" x14ac:dyDescent="0.2">
      <c r="B25" s="89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</row>
    <row r="26" spans="2:21" x14ac:dyDescent="0.2">
      <c r="B26" s="89" t="s">
        <v>233</v>
      </c>
      <c r="C26" s="131">
        <f t="shared" ref="C26:U26" si="12">+C17/SUM(C17:C18)</f>
        <v>0.27386380350051476</v>
      </c>
      <c r="D26" s="131">
        <f t="shared" si="12"/>
        <v>0.16302281368821292</v>
      </c>
      <c r="E26" s="131">
        <f t="shared" si="12"/>
        <v>0.17465745177836106</v>
      </c>
      <c r="F26" s="131">
        <f t="shared" si="12"/>
        <v>0.19716463164795542</v>
      </c>
      <c r="G26" s="131">
        <f t="shared" si="12"/>
        <v>0.24531617261130509</v>
      </c>
      <c r="H26" s="131">
        <f t="shared" si="12"/>
        <v>0.31596735339589399</v>
      </c>
      <c r="I26" s="131">
        <f t="shared" si="12"/>
        <v>0.52530082236352638</v>
      </c>
      <c r="J26" s="131">
        <f t="shared" si="12"/>
        <v>0.41301257981713657</v>
      </c>
      <c r="K26" s="131">
        <f t="shared" si="12"/>
        <v>0.35936567075063885</v>
      </c>
      <c r="L26" s="131">
        <f t="shared" si="12"/>
        <v>0.28119464672308603</v>
      </c>
      <c r="M26" s="131">
        <f t="shared" si="12"/>
        <v>0.14741150036683787</v>
      </c>
      <c r="N26" s="131">
        <f t="shared" si="12"/>
        <v>0.20421570747479739</v>
      </c>
      <c r="O26" s="131">
        <f t="shared" si="12"/>
        <v>0.25312809274706632</v>
      </c>
      <c r="P26" s="131">
        <f t="shared" si="12"/>
        <v>0.26016431027894538</v>
      </c>
      <c r="Q26" s="131">
        <f t="shared" si="12"/>
        <v>0.45888907357838443</v>
      </c>
      <c r="R26" s="131">
        <f t="shared" si="12"/>
        <v>0.62204672783837034</v>
      </c>
      <c r="S26" s="131">
        <f t="shared" si="12"/>
        <v>0.69789542811757543</v>
      </c>
      <c r="T26" s="131">
        <f t="shared" si="12"/>
        <v>0.75664251691149986</v>
      </c>
      <c r="U26" s="131">
        <f t="shared" si="12"/>
        <v>0.70332491618035786</v>
      </c>
    </row>
    <row r="27" spans="2:21" x14ac:dyDescent="0.2">
      <c r="B27" s="89" t="s">
        <v>234</v>
      </c>
      <c r="C27" s="131">
        <f t="shared" ref="C27" si="13">1-C26</f>
        <v>0.72613619649948524</v>
      </c>
      <c r="D27" s="131">
        <f t="shared" ref="D27:U27" si="14">1-D26</f>
        <v>0.83697718631178708</v>
      </c>
      <c r="E27" s="131">
        <f t="shared" si="14"/>
        <v>0.82534254822163899</v>
      </c>
      <c r="F27" s="131">
        <f t="shared" si="14"/>
        <v>0.80283536835204461</v>
      </c>
      <c r="G27" s="131">
        <f t="shared" si="14"/>
        <v>0.75468382738869488</v>
      </c>
      <c r="H27" s="131">
        <f t="shared" si="14"/>
        <v>0.68403264660410601</v>
      </c>
      <c r="I27" s="131">
        <f t="shared" si="14"/>
        <v>0.47469917763647362</v>
      </c>
      <c r="J27" s="131">
        <f t="shared" si="14"/>
        <v>0.58698742018286343</v>
      </c>
      <c r="K27" s="131">
        <f t="shared" si="14"/>
        <v>0.64063432924936115</v>
      </c>
      <c r="L27" s="131">
        <f t="shared" si="14"/>
        <v>0.71880535327691397</v>
      </c>
      <c r="M27" s="131">
        <f t="shared" si="14"/>
        <v>0.85258849963316208</v>
      </c>
      <c r="N27" s="131">
        <f t="shared" si="14"/>
        <v>0.79578429252520255</v>
      </c>
      <c r="O27" s="131">
        <f t="shared" si="14"/>
        <v>0.74687190725293373</v>
      </c>
      <c r="P27" s="131">
        <f t="shared" si="14"/>
        <v>0.73983568972105462</v>
      </c>
      <c r="Q27" s="131">
        <f t="shared" si="14"/>
        <v>0.54111092642161562</v>
      </c>
      <c r="R27" s="131">
        <f t="shared" si="14"/>
        <v>0.37795327216162966</v>
      </c>
      <c r="S27" s="131">
        <f t="shared" si="14"/>
        <v>0.30210457188242457</v>
      </c>
      <c r="T27" s="131">
        <f t="shared" si="14"/>
        <v>0.24335748308850014</v>
      </c>
      <c r="U27" s="131">
        <f t="shared" si="14"/>
        <v>0.29667508381964214</v>
      </c>
    </row>
    <row r="28" spans="2:21" x14ac:dyDescent="0.2">
      <c r="B28" s="89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</row>
    <row r="29" spans="2:21" x14ac:dyDescent="0.2">
      <c r="B29" s="118" t="s">
        <v>235</v>
      </c>
      <c r="C29" s="229">
        <f t="shared" ref="C29:U29" si="15">+C26*C24+C27*C21</f>
        <v>0.12260566221833281</v>
      </c>
      <c r="D29" s="229">
        <f t="shared" si="15"/>
        <v>0.13613566707943517</v>
      </c>
      <c r="E29" s="229">
        <f t="shared" si="15"/>
        <v>0.12300140375187849</v>
      </c>
      <c r="F29" s="229">
        <f t="shared" si="15"/>
        <v>0.10029128940055684</v>
      </c>
      <c r="G29" s="229">
        <f t="shared" si="15"/>
        <v>9.5859613433399105E-2</v>
      </c>
      <c r="H29" s="229">
        <f t="shared" si="15"/>
        <v>0.10178229001077298</v>
      </c>
      <c r="I29" s="229">
        <f t="shared" si="15"/>
        <v>9.6930191898577003E-2</v>
      </c>
      <c r="J29" s="229">
        <f t="shared" si="15"/>
        <v>9.2393620518856898E-2</v>
      </c>
      <c r="K29" s="229">
        <f t="shared" si="15"/>
        <v>9.5555250073114106E-2</v>
      </c>
      <c r="L29" s="229">
        <f t="shared" si="15"/>
        <v>0.10180219968666168</v>
      </c>
      <c r="M29" s="229">
        <f t="shared" si="15"/>
        <v>9.9452042314190081E-2</v>
      </c>
      <c r="N29" s="229">
        <f t="shared" si="15"/>
        <v>9.848305298281898E-2</v>
      </c>
      <c r="O29" s="229">
        <f t="shared" si="15"/>
        <v>8.9129025137081735E-2</v>
      </c>
      <c r="P29" s="229">
        <f t="shared" si="15"/>
        <v>9.3163541622636584E-2</v>
      </c>
      <c r="Q29" s="229">
        <f t="shared" si="15"/>
        <v>7.2165863020298954E-2</v>
      </c>
      <c r="R29" s="229">
        <f t="shared" si="15"/>
        <v>5.9958028580511767E-2</v>
      </c>
      <c r="S29" s="229">
        <f t="shared" si="15"/>
        <v>5.9642251540676462E-2</v>
      </c>
      <c r="T29" s="229">
        <f t="shared" si="15"/>
        <v>5.5301889481159758E-2</v>
      </c>
      <c r="U29" s="229">
        <f t="shared" si="15"/>
        <v>6.6704928689452297E-2</v>
      </c>
    </row>
    <row r="30" spans="2:21" x14ac:dyDescent="0.2"/>
    <row r="31" spans="2:21" x14ac:dyDescent="0.2"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</row>
    <row r="32" spans="2:21" x14ac:dyDescent="0.2">
      <c r="B32" s="303" t="s">
        <v>237</v>
      </c>
    </row>
    <row r="33" spans="2:21" x14ac:dyDescent="0.2"/>
    <row r="34" spans="2:21" x14ac:dyDescent="0.2">
      <c r="B34" s="308" t="s">
        <v>126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</row>
    <row r="35" spans="2:21" x14ac:dyDescent="0.2">
      <c r="B35" s="122" t="s">
        <v>127</v>
      </c>
      <c r="C35" s="122">
        <v>2000</v>
      </c>
      <c r="D35" s="122">
        <f>+C35+1</f>
        <v>2001</v>
      </c>
      <c r="E35" s="122">
        <f t="shared" ref="E35:U35" si="16">+D35+1</f>
        <v>2002</v>
      </c>
      <c r="F35" s="122">
        <f t="shared" si="16"/>
        <v>2003</v>
      </c>
      <c r="G35" s="122">
        <f t="shared" si="16"/>
        <v>2004</v>
      </c>
      <c r="H35" s="122">
        <f t="shared" si="16"/>
        <v>2005</v>
      </c>
      <c r="I35" s="122">
        <f t="shared" si="16"/>
        <v>2006</v>
      </c>
      <c r="J35" s="122">
        <f t="shared" si="16"/>
        <v>2007</v>
      </c>
      <c r="K35" s="122">
        <f t="shared" si="16"/>
        <v>2008</v>
      </c>
      <c r="L35" s="122">
        <f t="shared" si="16"/>
        <v>2009</v>
      </c>
      <c r="M35" s="122">
        <f t="shared" si="16"/>
        <v>2010</v>
      </c>
      <c r="N35" s="122">
        <f t="shared" si="16"/>
        <v>2011</v>
      </c>
      <c r="O35" s="122">
        <f t="shared" si="16"/>
        <v>2012</v>
      </c>
      <c r="P35" s="122">
        <f t="shared" si="16"/>
        <v>2013</v>
      </c>
      <c r="Q35" s="122">
        <f>+P35+1</f>
        <v>2014</v>
      </c>
      <c r="R35" s="122">
        <f t="shared" si="16"/>
        <v>2015</v>
      </c>
      <c r="S35" s="122">
        <f t="shared" si="16"/>
        <v>2016</v>
      </c>
      <c r="T35" s="122">
        <f t="shared" si="16"/>
        <v>2017</v>
      </c>
      <c r="U35" s="122">
        <f t="shared" si="16"/>
        <v>2018</v>
      </c>
    </row>
    <row r="36" spans="2:21" x14ac:dyDescent="0.2">
      <c r="B36" s="117">
        <v>1928</v>
      </c>
      <c r="C36" s="92">
        <v>8.354708589799302E-3</v>
      </c>
      <c r="D36" s="92">
        <v>8.354708589799302E-3</v>
      </c>
      <c r="E36" s="92">
        <v>8.354708589799302E-3</v>
      </c>
      <c r="F36" s="92">
        <v>8.354708589799302E-3</v>
      </c>
      <c r="G36" s="92">
        <v>8.354708589799302E-3</v>
      </c>
      <c r="H36" s="92">
        <v>8.354708589799302E-3</v>
      </c>
      <c r="I36" s="92">
        <v>8.354708589799302E-3</v>
      </c>
      <c r="J36" s="92">
        <v>8.354708589799302E-3</v>
      </c>
      <c r="K36" s="92">
        <v>8.354708589799302E-3</v>
      </c>
      <c r="L36" s="92">
        <v>8.354708589799302E-3</v>
      </c>
      <c r="M36" s="92">
        <v>8.354708589799302E-3</v>
      </c>
      <c r="N36" s="92">
        <v>8.354708589799302E-3</v>
      </c>
      <c r="O36" s="92">
        <v>8.354708589799302E-3</v>
      </c>
      <c r="P36" s="92">
        <v>8.354708589799302E-3</v>
      </c>
      <c r="Q36" s="92">
        <v>8.354708589799302E-3</v>
      </c>
      <c r="R36" s="92">
        <v>8.354708589799302E-3</v>
      </c>
      <c r="S36" s="92">
        <v>8.354708589799302E-3</v>
      </c>
      <c r="T36" s="92">
        <v>8.354708589799302E-3</v>
      </c>
      <c r="U36" s="92">
        <v>8.354708589799302E-3</v>
      </c>
    </row>
    <row r="37" spans="2:21" x14ac:dyDescent="0.2">
      <c r="B37" s="117">
        <v>1929</v>
      </c>
      <c r="C37" s="92">
        <v>4.2038041563204259E-2</v>
      </c>
      <c r="D37" s="92">
        <v>4.2038041563204259E-2</v>
      </c>
      <c r="E37" s="92">
        <v>4.2038041563204259E-2</v>
      </c>
      <c r="F37" s="92">
        <v>4.2038041563204259E-2</v>
      </c>
      <c r="G37" s="92">
        <v>4.2038041563204259E-2</v>
      </c>
      <c r="H37" s="92">
        <v>4.2038041563204259E-2</v>
      </c>
      <c r="I37" s="92">
        <v>4.2038041563204259E-2</v>
      </c>
      <c r="J37" s="92">
        <v>4.2038041563204259E-2</v>
      </c>
      <c r="K37" s="92">
        <v>4.2038041563204259E-2</v>
      </c>
      <c r="L37" s="92">
        <v>4.2038041563204259E-2</v>
      </c>
      <c r="M37" s="92">
        <v>4.2038041563204259E-2</v>
      </c>
      <c r="N37" s="92">
        <v>4.2038041563204259E-2</v>
      </c>
      <c r="O37" s="92">
        <v>4.2038041563204259E-2</v>
      </c>
      <c r="P37" s="92">
        <v>4.2038041563204259E-2</v>
      </c>
      <c r="Q37" s="92">
        <v>4.2038041563204259E-2</v>
      </c>
      <c r="R37" s="92">
        <v>4.2038041563204259E-2</v>
      </c>
      <c r="S37" s="92">
        <v>4.2038041563204259E-2</v>
      </c>
      <c r="T37" s="92">
        <v>4.2038041563204259E-2</v>
      </c>
      <c r="U37" s="92">
        <v>4.2038041563204259E-2</v>
      </c>
    </row>
    <row r="38" spans="2:21" x14ac:dyDescent="0.2">
      <c r="B38" s="117">
        <v>1930</v>
      </c>
      <c r="C38" s="92">
        <v>4.5409314348970366E-2</v>
      </c>
      <c r="D38" s="92">
        <v>4.5409314348970366E-2</v>
      </c>
      <c r="E38" s="92">
        <v>4.5409314348970366E-2</v>
      </c>
      <c r="F38" s="92">
        <v>4.5409314348970366E-2</v>
      </c>
      <c r="G38" s="92">
        <v>4.5409314348970366E-2</v>
      </c>
      <c r="H38" s="92">
        <v>4.5409314348970366E-2</v>
      </c>
      <c r="I38" s="92">
        <v>4.5409314348970366E-2</v>
      </c>
      <c r="J38" s="92">
        <v>4.5409314348970366E-2</v>
      </c>
      <c r="K38" s="92">
        <v>4.5409314348970366E-2</v>
      </c>
      <c r="L38" s="92">
        <v>4.5409314348970366E-2</v>
      </c>
      <c r="M38" s="92">
        <v>4.5409314348970366E-2</v>
      </c>
      <c r="N38" s="92">
        <v>4.5409314348970366E-2</v>
      </c>
      <c r="O38" s="92">
        <v>4.5409314348970366E-2</v>
      </c>
      <c r="P38" s="92">
        <v>4.5409314348970366E-2</v>
      </c>
      <c r="Q38" s="92">
        <v>4.5409314348970366E-2</v>
      </c>
      <c r="R38" s="92">
        <v>4.5409314348970366E-2</v>
      </c>
      <c r="S38" s="92">
        <v>4.5409314348970366E-2</v>
      </c>
      <c r="T38" s="92">
        <v>4.5409314348970366E-2</v>
      </c>
      <c r="U38" s="92">
        <v>4.5409314348970366E-2</v>
      </c>
    </row>
    <row r="39" spans="2:21" x14ac:dyDescent="0.2">
      <c r="B39" s="117">
        <v>1931</v>
      </c>
      <c r="C39" s="92">
        <v>-2.5588559619422531E-2</v>
      </c>
      <c r="D39" s="92">
        <v>-2.5588559619422531E-2</v>
      </c>
      <c r="E39" s="92">
        <v>-2.5588559619422531E-2</v>
      </c>
      <c r="F39" s="92">
        <v>-2.5588559619422531E-2</v>
      </c>
      <c r="G39" s="92">
        <v>-2.5588559619422531E-2</v>
      </c>
      <c r="H39" s="92">
        <v>-2.5588559619422531E-2</v>
      </c>
      <c r="I39" s="92">
        <v>-2.5588559619422531E-2</v>
      </c>
      <c r="J39" s="92">
        <v>-2.5588559619422531E-2</v>
      </c>
      <c r="K39" s="92">
        <v>-2.5588559619422531E-2</v>
      </c>
      <c r="L39" s="92">
        <v>-2.5588559619422531E-2</v>
      </c>
      <c r="M39" s="92">
        <v>-2.5588559619422531E-2</v>
      </c>
      <c r="N39" s="92">
        <v>-2.5588559619422531E-2</v>
      </c>
      <c r="O39" s="92">
        <v>-2.5588559619422531E-2</v>
      </c>
      <c r="P39" s="92">
        <v>-2.5588559619422531E-2</v>
      </c>
      <c r="Q39" s="92">
        <v>-2.5588559619422531E-2</v>
      </c>
      <c r="R39" s="92">
        <v>-2.5588559619422531E-2</v>
      </c>
      <c r="S39" s="92">
        <v>-2.5588559619422531E-2</v>
      </c>
      <c r="T39" s="92">
        <v>-2.5588559619422531E-2</v>
      </c>
      <c r="U39" s="92">
        <v>-2.5588559619422531E-2</v>
      </c>
    </row>
    <row r="40" spans="2:21" x14ac:dyDescent="0.2">
      <c r="B40" s="117">
        <v>1932</v>
      </c>
      <c r="C40" s="92">
        <v>8.7903069904773257E-2</v>
      </c>
      <c r="D40" s="92">
        <v>8.7903069904773257E-2</v>
      </c>
      <c r="E40" s="92">
        <v>8.7903069904773257E-2</v>
      </c>
      <c r="F40" s="92">
        <v>8.7903069904773257E-2</v>
      </c>
      <c r="G40" s="92">
        <v>8.7903069904773257E-2</v>
      </c>
      <c r="H40" s="92">
        <v>8.7903069904773257E-2</v>
      </c>
      <c r="I40" s="92">
        <v>8.7903069904773257E-2</v>
      </c>
      <c r="J40" s="92">
        <v>8.7903069904773257E-2</v>
      </c>
      <c r="K40" s="92">
        <v>8.7903069904773257E-2</v>
      </c>
      <c r="L40" s="92">
        <v>8.7903069904773257E-2</v>
      </c>
      <c r="M40" s="92">
        <v>8.7903069904773257E-2</v>
      </c>
      <c r="N40" s="92">
        <v>8.7903069904773257E-2</v>
      </c>
      <c r="O40" s="92">
        <v>8.7903069904773257E-2</v>
      </c>
      <c r="P40" s="92">
        <v>8.7903069904773257E-2</v>
      </c>
      <c r="Q40" s="92">
        <v>8.7903069904773257E-2</v>
      </c>
      <c r="R40" s="92">
        <v>8.7903069904773257E-2</v>
      </c>
      <c r="S40" s="92">
        <v>8.7903069904773257E-2</v>
      </c>
      <c r="T40" s="92">
        <v>8.7903069904773257E-2</v>
      </c>
      <c r="U40" s="92">
        <v>8.7903069904773257E-2</v>
      </c>
    </row>
    <row r="41" spans="2:21" x14ac:dyDescent="0.2">
      <c r="B41" s="117">
        <v>1933</v>
      </c>
      <c r="C41" s="92">
        <v>1.8552720891857361E-2</v>
      </c>
      <c r="D41" s="92">
        <v>1.8552720891857361E-2</v>
      </c>
      <c r="E41" s="92">
        <v>1.8552720891857361E-2</v>
      </c>
      <c r="F41" s="92">
        <v>1.8552720891857361E-2</v>
      </c>
      <c r="G41" s="92">
        <v>1.8552720891857361E-2</v>
      </c>
      <c r="H41" s="92">
        <v>1.8552720891857361E-2</v>
      </c>
      <c r="I41" s="92">
        <v>1.8552720891857361E-2</v>
      </c>
      <c r="J41" s="92">
        <v>1.8552720891857361E-2</v>
      </c>
      <c r="K41" s="92">
        <v>1.8552720891857361E-2</v>
      </c>
      <c r="L41" s="92">
        <v>1.8552720891857361E-2</v>
      </c>
      <c r="M41" s="92">
        <v>1.8552720891857361E-2</v>
      </c>
      <c r="N41" s="92">
        <v>1.8552720891857361E-2</v>
      </c>
      <c r="O41" s="92">
        <v>1.8552720891857361E-2</v>
      </c>
      <c r="P41" s="92">
        <v>1.8552720891857361E-2</v>
      </c>
      <c r="Q41" s="92">
        <v>1.8552720891857361E-2</v>
      </c>
      <c r="R41" s="92">
        <v>1.8552720891857361E-2</v>
      </c>
      <c r="S41" s="92">
        <v>1.8552720891857361E-2</v>
      </c>
      <c r="T41" s="92">
        <v>1.8552720891857361E-2</v>
      </c>
      <c r="U41" s="92">
        <v>1.8552720891857361E-2</v>
      </c>
    </row>
    <row r="42" spans="2:21" x14ac:dyDescent="0.2">
      <c r="B42" s="117">
        <v>1934</v>
      </c>
      <c r="C42" s="92">
        <v>7.9634426179656104E-2</v>
      </c>
      <c r="D42" s="92">
        <v>7.9634426179656104E-2</v>
      </c>
      <c r="E42" s="92">
        <v>7.9634426179656104E-2</v>
      </c>
      <c r="F42" s="92">
        <v>7.9634426179656104E-2</v>
      </c>
      <c r="G42" s="92">
        <v>7.9634426179656104E-2</v>
      </c>
      <c r="H42" s="92">
        <v>7.9634426179656104E-2</v>
      </c>
      <c r="I42" s="92">
        <v>7.9634426179656104E-2</v>
      </c>
      <c r="J42" s="92">
        <v>7.9634426179656104E-2</v>
      </c>
      <c r="K42" s="92">
        <v>7.9634426179656104E-2</v>
      </c>
      <c r="L42" s="92">
        <v>7.9634426179656104E-2</v>
      </c>
      <c r="M42" s="92">
        <v>7.9634426179656104E-2</v>
      </c>
      <c r="N42" s="92">
        <v>7.9634426179656104E-2</v>
      </c>
      <c r="O42" s="92">
        <v>7.9634426179656104E-2</v>
      </c>
      <c r="P42" s="92">
        <v>7.9634426179656104E-2</v>
      </c>
      <c r="Q42" s="92">
        <v>7.9634426179656104E-2</v>
      </c>
      <c r="R42" s="92">
        <v>7.9634426179656104E-2</v>
      </c>
      <c r="S42" s="92">
        <v>7.9634426179656104E-2</v>
      </c>
      <c r="T42" s="92">
        <v>7.9634426179656104E-2</v>
      </c>
      <c r="U42" s="92">
        <v>7.9634426179656104E-2</v>
      </c>
    </row>
    <row r="43" spans="2:21" x14ac:dyDescent="0.2">
      <c r="B43" s="117">
        <v>1935</v>
      </c>
      <c r="C43" s="92">
        <v>4.4720477296566127E-2</v>
      </c>
      <c r="D43" s="92">
        <v>4.4720477296566127E-2</v>
      </c>
      <c r="E43" s="92">
        <v>4.4720477296566127E-2</v>
      </c>
      <c r="F43" s="92">
        <v>4.4720477296566127E-2</v>
      </c>
      <c r="G43" s="92">
        <v>4.4720477296566127E-2</v>
      </c>
      <c r="H43" s="92">
        <v>4.4720477296566127E-2</v>
      </c>
      <c r="I43" s="92">
        <v>4.4720477296566127E-2</v>
      </c>
      <c r="J43" s="92">
        <v>4.4720477296566127E-2</v>
      </c>
      <c r="K43" s="92">
        <v>4.4720477296566127E-2</v>
      </c>
      <c r="L43" s="92">
        <v>4.4720477296566127E-2</v>
      </c>
      <c r="M43" s="92">
        <v>4.4720477296566127E-2</v>
      </c>
      <c r="N43" s="92">
        <v>4.4720477296566127E-2</v>
      </c>
      <c r="O43" s="92">
        <v>4.4720477296566127E-2</v>
      </c>
      <c r="P43" s="92">
        <v>4.4720477296566127E-2</v>
      </c>
      <c r="Q43" s="92">
        <v>4.4720477296566127E-2</v>
      </c>
      <c r="R43" s="92">
        <v>4.4720477296566127E-2</v>
      </c>
      <c r="S43" s="92">
        <v>4.4720477296566127E-2</v>
      </c>
      <c r="T43" s="92">
        <v>4.4720477296566127E-2</v>
      </c>
      <c r="U43" s="92">
        <v>4.4720477296566127E-2</v>
      </c>
    </row>
    <row r="44" spans="2:21" x14ac:dyDescent="0.2">
      <c r="B44" s="117">
        <v>1936</v>
      </c>
      <c r="C44" s="92">
        <v>5.0178754045450601E-2</v>
      </c>
      <c r="D44" s="92">
        <v>5.0178754045450601E-2</v>
      </c>
      <c r="E44" s="92">
        <v>5.0178754045450601E-2</v>
      </c>
      <c r="F44" s="92">
        <v>5.0178754045450601E-2</v>
      </c>
      <c r="G44" s="92">
        <v>5.0178754045450601E-2</v>
      </c>
      <c r="H44" s="92">
        <v>5.0178754045450601E-2</v>
      </c>
      <c r="I44" s="92">
        <v>5.0178754045450601E-2</v>
      </c>
      <c r="J44" s="92">
        <v>5.0178754045450601E-2</v>
      </c>
      <c r="K44" s="92">
        <v>5.0178754045450601E-2</v>
      </c>
      <c r="L44" s="92">
        <v>5.0178754045450601E-2</v>
      </c>
      <c r="M44" s="92">
        <v>5.0178754045450601E-2</v>
      </c>
      <c r="N44" s="92">
        <v>5.0178754045450601E-2</v>
      </c>
      <c r="O44" s="92">
        <v>5.0178754045450601E-2</v>
      </c>
      <c r="P44" s="92">
        <v>5.0178754045450601E-2</v>
      </c>
      <c r="Q44" s="92">
        <v>5.0178754045450601E-2</v>
      </c>
      <c r="R44" s="92">
        <v>5.0178754045450601E-2</v>
      </c>
      <c r="S44" s="92">
        <v>5.0178754045450601E-2</v>
      </c>
      <c r="T44" s="92">
        <v>5.0178754045450601E-2</v>
      </c>
      <c r="U44" s="92">
        <v>5.0178754045450601E-2</v>
      </c>
    </row>
    <row r="45" spans="2:21" x14ac:dyDescent="0.2">
      <c r="B45" s="117">
        <v>1937</v>
      </c>
      <c r="C45" s="92">
        <v>1.379146059646038E-2</v>
      </c>
      <c r="D45" s="92">
        <v>1.379146059646038E-2</v>
      </c>
      <c r="E45" s="92">
        <v>1.379146059646038E-2</v>
      </c>
      <c r="F45" s="92">
        <v>1.379146059646038E-2</v>
      </c>
      <c r="G45" s="92">
        <v>1.379146059646038E-2</v>
      </c>
      <c r="H45" s="92">
        <v>1.379146059646038E-2</v>
      </c>
      <c r="I45" s="92">
        <v>1.379146059646038E-2</v>
      </c>
      <c r="J45" s="92">
        <v>1.379146059646038E-2</v>
      </c>
      <c r="K45" s="92">
        <v>1.379146059646038E-2</v>
      </c>
      <c r="L45" s="92">
        <v>1.379146059646038E-2</v>
      </c>
      <c r="M45" s="92">
        <v>1.379146059646038E-2</v>
      </c>
      <c r="N45" s="92">
        <v>1.379146059646038E-2</v>
      </c>
      <c r="O45" s="92">
        <v>1.379146059646038E-2</v>
      </c>
      <c r="P45" s="92">
        <v>1.379146059646038E-2</v>
      </c>
      <c r="Q45" s="92">
        <v>1.379146059646038E-2</v>
      </c>
      <c r="R45" s="92">
        <v>1.379146059646038E-2</v>
      </c>
      <c r="S45" s="92">
        <v>1.379146059646038E-2</v>
      </c>
      <c r="T45" s="92">
        <v>1.379146059646038E-2</v>
      </c>
      <c r="U45" s="92">
        <v>1.379146059646038E-2</v>
      </c>
    </row>
    <row r="46" spans="2:21" x14ac:dyDescent="0.2">
      <c r="B46" s="117">
        <v>1938</v>
      </c>
      <c r="C46" s="92">
        <v>4.2132485322046068E-2</v>
      </c>
      <c r="D46" s="92">
        <v>4.2132485322046068E-2</v>
      </c>
      <c r="E46" s="92">
        <v>4.2132485322046068E-2</v>
      </c>
      <c r="F46" s="92">
        <v>4.2132485322046068E-2</v>
      </c>
      <c r="G46" s="92">
        <v>4.2132485322046068E-2</v>
      </c>
      <c r="H46" s="92">
        <v>4.2132485322046068E-2</v>
      </c>
      <c r="I46" s="92">
        <v>4.2132485322046068E-2</v>
      </c>
      <c r="J46" s="92">
        <v>4.2132485322046068E-2</v>
      </c>
      <c r="K46" s="92">
        <v>4.2132485322046068E-2</v>
      </c>
      <c r="L46" s="92">
        <v>4.2132485322046068E-2</v>
      </c>
      <c r="M46" s="92">
        <v>4.2132485322046068E-2</v>
      </c>
      <c r="N46" s="92">
        <v>4.2132485322046068E-2</v>
      </c>
      <c r="O46" s="92">
        <v>4.2132485322046068E-2</v>
      </c>
      <c r="P46" s="92">
        <v>4.2132485322046068E-2</v>
      </c>
      <c r="Q46" s="92">
        <v>4.2132485322046068E-2</v>
      </c>
      <c r="R46" s="92">
        <v>4.2132485322046068E-2</v>
      </c>
      <c r="S46" s="92">
        <v>4.2132485322046068E-2</v>
      </c>
      <c r="T46" s="92">
        <v>4.2132485322046068E-2</v>
      </c>
      <c r="U46" s="92">
        <v>4.2132485322046068E-2</v>
      </c>
    </row>
    <row r="47" spans="2:21" x14ac:dyDescent="0.2">
      <c r="B47" s="117">
        <v>1939</v>
      </c>
      <c r="C47" s="92">
        <v>4.4122613942060671E-2</v>
      </c>
      <c r="D47" s="92">
        <v>4.4122613942060671E-2</v>
      </c>
      <c r="E47" s="92">
        <v>4.4122613942060671E-2</v>
      </c>
      <c r="F47" s="92">
        <v>4.4122613942060671E-2</v>
      </c>
      <c r="G47" s="92">
        <v>4.4122613942060671E-2</v>
      </c>
      <c r="H47" s="92">
        <v>4.4122613942060671E-2</v>
      </c>
      <c r="I47" s="92">
        <v>4.4122613942060671E-2</v>
      </c>
      <c r="J47" s="92">
        <v>4.4122613942060671E-2</v>
      </c>
      <c r="K47" s="92">
        <v>4.4122613942060671E-2</v>
      </c>
      <c r="L47" s="92">
        <v>4.4122613942060671E-2</v>
      </c>
      <c r="M47" s="92">
        <v>4.4122613942060671E-2</v>
      </c>
      <c r="N47" s="92">
        <v>4.4122613942060671E-2</v>
      </c>
      <c r="O47" s="92">
        <v>4.4122613942060671E-2</v>
      </c>
      <c r="P47" s="92">
        <v>4.4122613942060671E-2</v>
      </c>
      <c r="Q47" s="92">
        <v>4.4122613942060671E-2</v>
      </c>
      <c r="R47" s="92">
        <v>4.4122613942060671E-2</v>
      </c>
      <c r="S47" s="92">
        <v>4.4122613942060671E-2</v>
      </c>
      <c r="T47" s="92">
        <v>4.4122613942060671E-2</v>
      </c>
      <c r="U47" s="92">
        <v>4.4122613942060671E-2</v>
      </c>
    </row>
    <row r="48" spans="2:21" x14ac:dyDescent="0.2">
      <c r="B48" s="117">
        <v>1940</v>
      </c>
      <c r="C48" s="92">
        <v>5.4024815962845509E-2</v>
      </c>
      <c r="D48" s="92">
        <v>5.4024815962845509E-2</v>
      </c>
      <c r="E48" s="92">
        <v>5.4024815962845509E-2</v>
      </c>
      <c r="F48" s="92">
        <v>5.4024815962845509E-2</v>
      </c>
      <c r="G48" s="92">
        <v>5.4024815962845509E-2</v>
      </c>
      <c r="H48" s="92">
        <v>5.4024815962845509E-2</v>
      </c>
      <c r="I48" s="92">
        <v>5.4024815962845509E-2</v>
      </c>
      <c r="J48" s="92">
        <v>5.4024815962845509E-2</v>
      </c>
      <c r="K48" s="92">
        <v>5.4024815962845509E-2</v>
      </c>
      <c r="L48" s="92">
        <v>5.4024815962845509E-2</v>
      </c>
      <c r="M48" s="92">
        <v>5.4024815962845509E-2</v>
      </c>
      <c r="N48" s="92">
        <v>5.4024815962845509E-2</v>
      </c>
      <c r="O48" s="92">
        <v>5.4024815962845509E-2</v>
      </c>
      <c r="P48" s="92">
        <v>5.4024815962845509E-2</v>
      </c>
      <c r="Q48" s="92">
        <v>5.4024815962845509E-2</v>
      </c>
      <c r="R48" s="92">
        <v>5.4024815962845509E-2</v>
      </c>
      <c r="S48" s="92">
        <v>5.4024815962845509E-2</v>
      </c>
      <c r="T48" s="92">
        <v>5.4024815962845509E-2</v>
      </c>
      <c r="U48" s="92">
        <v>5.4024815962845509E-2</v>
      </c>
    </row>
    <row r="49" spans="2:21" x14ac:dyDescent="0.2">
      <c r="B49" s="117">
        <v>1941</v>
      </c>
      <c r="C49" s="92">
        <v>-2.0221975848580105E-2</v>
      </c>
      <c r="D49" s="92">
        <v>-2.0221975848580105E-2</v>
      </c>
      <c r="E49" s="92">
        <v>-2.0221975848580105E-2</v>
      </c>
      <c r="F49" s="92">
        <v>-2.0221975848580105E-2</v>
      </c>
      <c r="G49" s="92">
        <v>-2.0221975848580105E-2</v>
      </c>
      <c r="H49" s="92">
        <v>-2.0221975848580105E-2</v>
      </c>
      <c r="I49" s="92">
        <v>-2.0221975848580105E-2</v>
      </c>
      <c r="J49" s="92">
        <v>-2.0221975848580105E-2</v>
      </c>
      <c r="K49" s="92">
        <v>-2.0221975848580105E-2</v>
      </c>
      <c r="L49" s="92">
        <v>-2.0221975848580105E-2</v>
      </c>
      <c r="M49" s="92">
        <v>-2.0221975848580105E-2</v>
      </c>
      <c r="N49" s="92">
        <v>-2.0221975848580105E-2</v>
      </c>
      <c r="O49" s="92">
        <v>-2.0221975848580105E-2</v>
      </c>
      <c r="P49" s="92">
        <v>-2.0221975848580105E-2</v>
      </c>
      <c r="Q49" s="92">
        <v>-2.0221975848580105E-2</v>
      </c>
      <c r="R49" s="92">
        <v>-2.0221975848580105E-2</v>
      </c>
      <c r="S49" s="92">
        <v>-2.0221975848580105E-2</v>
      </c>
      <c r="T49" s="92">
        <v>-2.0221975848580105E-2</v>
      </c>
      <c r="U49" s="92">
        <v>-2.0221975848580105E-2</v>
      </c>
    </row>
    <row r="50" spans="2:21" x14ac:dyDescent="0.2">
      <c r="B50" s="117">
        <v>1942</v>
      </c>
      <c r="C50" s="92">
        <v>2.2948682374484164E-2</v>
      </c>
      <c r="D50" s="92">
        <v>2.2948682374484164E-2</v>
      </c>
      <c r="E50" s="92">
        <v>2.2948682374484164E-2</v>
      </c>
      <c r="F50" s="92">
        <v>2.2948682374484164E-2</v>
      </c>
      <c r="G50" s="92">
        <v>2.2948682374484164E-2</v>
      </c>
      <c r="H50" s="92">
        <v>2.2948682374484164E-2</v>
      </c>
      <c r="I50" s="92">
        <v>2.2948682374484164E-2</v>
      </c>
      <c r="J50" s="92">
        <v>2.2948682374484164E-2</v>
      </c>
      <c r="K50" s="92">
        <v>2.2948682374484164E-2</v>
      </c>
      <c r="L50" s="92">
        <v>2.2948682374484164E-2</v>
      </c>
      <c r="M50" s="92">
        <v>2.2948682374484164E-2</v>
      </c>
      <c r="N50" s="92">
        <v>2.2948682374484164E-2</v>
      </c>
      <c r="O50" s="92">
        <v>2.2948682374484164E-2</v>
      </c>
      <c r="P50" s="92">
        <v>2.2948682374484164E-2</v>
      </c>
      <c r="Q50" s="92">
        <v>2.2948682374484164E-2</v>
      </c>
      <c r="R50" s="92">
        <v>2.2948682374484164E-2</v>
      </c>
      <c r="S50" s="92">
        <v>2.2948682374484164E-2</v>
      </c>
      <c r="T50" s="92">
        <v>2.2948682374484164E-2</v>
      </c>
      <c r="U50" s="92">
        <v>2.2948682374484164E-2</v>
      </c>
    </row>
    <row r="51" spans="2:21" x14ac:dyDescent="0.2">
      <c r="B51" s="117">
        <v>1943</v>
      </c>
      <c r="C51" s="92">
        <v>2.4899999999999999E-2</v>
      </c>
      <c r="D51" s="92">
        <v>2.4899999999999999E-2</v>
      </c>
      <c r="E51" s="92">
        <v>2.4899999999999999E-2</v>
      </c>
      <c r="F51" s="92">
        <v>2.4899999999999999E-2</v>
      </c>
      <c r="G51" s="92">
        <v>2.4899999999999999E-2</v>
      </c>
      <c r="H51" s="92">
        <v>2.4899999999999999E-2</v>
      </c>
      <c r="I51" s="92">
        <v>2.4899999999999999E-2</v>
      </c>
      <c r="J51" s="92">
        <v>2.4899999999999999E-2</v>
      </c>
      <c r="K51" s="92">
        <v>2.4899999999999999E-2</v>
      </c>
      <c r="L51" s="92">
        <v>2.4899999999999999E-2</v>
      </c>
      <c r="M51" s="92">
        <v>2.4899999999999999E-2</v>
      </c>
      <c r="N51" s="92">
        <v>2.4899999999999999E-2</v>
      </c>
      <c r="O51" s="92">
        <v>2.4899999999999999E-2</v>
      </c>
      <c r="P51" s="92">
        <v>2.4899999999999999E-2</v>
      </c>
      <c r="Q51" s="92">
        <v>2.4899999999999999E-2</v>
      </c>
      <c r="R51" s="92">
        <v>2.4899999999999999E-2</v>
      </c>
      <c r="S51" s="92">
        <v>2.4899999999999999E-2</v>
      </c>
      <c r="T51" s="92">
        <v>2.4899999999999999E-2</v>
      </c>
      <c r="U51" s="92">
        <v>2.4899999999999999E-2</v>
      </c>
    </row>
    <row r="52" spans="2:21" x14ac:dyDescent="0.2">
      <c r="B52" s="117">
        <v>1944</v>
      </c>
      <c r="C52" s="92">
        <v>2.5776111579070303E-2</v>
      </c>
      <c r="D52" s="92">
        <v>2.5776111579070303E-2</v>
      </c>
      <c r="E52" s="92">
        <v>2.5776111579070303E-2</v>
      </c>
      <c r="F52" s="92">
        <v>2.5776111579070303E-2</v>
      </c>
      <c r="G52" s="92">
        <v>2.5776111579070303E-2</v>
      </c>
      <c r="H52" s="92">
        <v>2.5776111579070303E-2</v>
      </c>
      <c r="I52" s="92">
        <v>2.5776111579070303E-2</v>
      </c>
      <c r="J52" s="92">
        <v>2.5776111579070303E-2</v>
      </c>
      <c r="K52" s="92">
        <v>2.5776111579070303E-2</v>
      </c>
      <c r="L52" s="92">
        <v>2.5776111579070303E-2</v>
      </c>
      <c r="M52" s="92">
        <v>2.5776111579070303E-2</v>
      </c>
      <c r="N52" s="92">
        <v>2.5776111579070303E-2</v>
      </c>
      <c r="O52" s="92">
        <v>2.5776111579070303E-2</v>
      </c>
      <c r="P52" s="92">
        <v>2.5776111579070303E-2</v>
      </c>
      <c r="Q52" s="92">
        <v>2.5776111579070303E-2</v>
      </c>
      <c r="R52" s="92">
        <v>2.5776111579070303E-2</v>
      </c>
      <c r="S52" s="92">
        <v>2.5776111579070303E-2</v>
      </c>
      <c r="T52" s="92">
        <v>2.5776111579070303E-2</v>
      </c>
      <c r="U52" s="92">
        <v>2.5776111579070303E-2</v>
      </c>
    </row>
    <row r="53" spans="2:21" x14ac:dyDescent="0.2">
      <c r="B53" s="117">
        <v>1945</v>
      </c>
      <c r="C53" s="92">
        <v>3.8044173419237229E-2</v>
      </c>
      <c r="D53" s="92">
        <v>3.8044173419237229E-2</v>
      </c>
      <c r="E53" s="92">
        <v>3.8044173419237229E-2</v>
      </c>
      <c r="F53" s="92">
        <v>3.8044173419237229E-2</v>
      </c>
      <c r="G53" s="92">
        <v>3.8044173419237229E-2</v>
      </c>
      <c r="H53" s="92">
        <v>3.8044173419237229E-2</v>
      </c>
      <c r="I53" s="92">
        <v>3.8044173419237229E-2</v>
      </c>
      <c r="J53" s="92">
        <v>3.8044173419237229E-2</v>
      </c>
      <c r="K53" s="92">
        <v>3.8044173419237229E-2</v>
      </c>
      <c r="L53" s="92">
        <v>3.8044173419237229E-2</v>
      </c>
      <c r="M53" s="92">
        <v>3.8044173419237229E-2</v>
      </c>
      <c r="N53" s="92">
        <v>3.8044173419237229E-2</v>
      </c>
      <c r="O53" s="92">
        <v>3.8044173419237229E-2</v>
      </c>
      <c r="P53" s="92">
        <v>3.8044173419237229E-2</v>
      </c>
      <c r="Q53" s="92">
        <v>3.8044173419237229E-2</v>
      </c>
      <c r="R53" s="92">
        <v>3.8044173419237229E-2</v>
      </c>
      <c r="S53" s="92">
        <v>3.8044173419237229E-2</v>
      </c>
      <c r="T53" s="92">
        <v>3.8044173419237229E-2</v>
      </c>
      <c r="U53" s="92">
        <v>3.8044173419237229E-2</v>
      </c>
    </row>
    <row r="54" spans="2:21" x14ac:dyDescent="0.2">
      <c r="B54" s="117">
        <v>1946</v>
      </c>
      <c r="C54" s="92">
        <v>3.1283745375695685E-2</v>
      </c>
      <c r="D54" s="92">
        <v>3.1283745375695685E-2</v>
      </c>
      <c r="E54" s="92">
        <v>3.1283745375695685E-2</v>
      </c>
      <c r="F54" s="92">
        <v>3.1283745375695685E-2</v>
      </c>
      <c r="G54" s="92">
        <v>3.1283745375695685E-2</v>
      </c>
      <c r="H54" s="92">
        <v>3.1283745375695685E-2</v>
      </c>
      <c r="I54" s="92">
        <v>3.1283745375695685E-2</v>
      </c>
      <c r="J54" s="92">
        <v>3.1283745375695685E-2</v>
      </c>
      <c r="K54" s="92">
        <v>3.1283745375695685E-2</v>
      </c>
      <c r="L54" s="92">
        <v>3.1283745375695685E-2</v>
      </c>
      <c r="M54" s="92">
        <v>3.1283745375695685E-2</v>
      </c>
      <c r="N54" s="92">
        <v>3.1283745375695685E-2</v>
      </c>
      <c r="O54" s="92">
        <v>3.1283745375695685E-2</v>
      </c>
      <c r="P54" s="92">
        <v>3.1283745375695685E-2</v>
      </c>
      <c r="Q54" s="92">
        <v>3.1283745375695685E-2</v>
      </c>
      <c r="R54" s="92">
        <v>3.1283745375695685E-2</v>
      </c>
      <c r="S54" s="92">
        <v>3.1283745375695685E-2</v>
      </c>
      <c r="T54" s="92">
        <v>3.1283745375695685E-2</v>
      </c>
      <c r="U54" s="92">
        <v>3.1283745375695685E-2</v>
      </c>
    </row>
    <row r="55" spans="2:21" x14ac:dyDescent="0.2">
      <c r="B55" s="117">
        <v>1947</v>
      </c>
      <c r="C55" s="92">
        <v>9.1969680628322358E-3</v>
      </c>
      <c r="D55" s="92">
        <v>9.1969680628322358E-3</v>
      </c>
      <c r="E55" s="92">
        <v>9.1969680628322358E-3</v>
      </c>
      <c r="F55" s="92">
        <v>9.1969680628322358E-3</v>
      </c>
      <c r="G55" s="92">
        <v>9.1969680628322358E-3</v>
      </c>
      <c r="H55" s="92">
        <v>9.1969680628322358E-3</v>
      </c>
      <c r="I55" s="92">
        <v>9.1969680628322358E-3</v>
      </c>
      <c r="J55" s="92">
        <v>9.1969680628322358E-3</v>
      </c>
      <c r="K55" s="92">
        <v>9.1969680628322358E-3</v>
      </c>
      <c r="L55" s="92">
        <v>9.1969680628322358E-3</v>
      </c>
      <c r="M55" s="92">
        <v>9.1969680628322358E-3</v>
      </c>
      <c r="N55" s="92">
        <v>9.1969680628322358E-3</v>
      </c>
      <c r="O55" s="92">
        <v>9.1969680628322358E-3</v>
      </c>
      <c r="P55" s="92">
        <v>9.1969680628322358E-3</v>
      </c>
      <c r="Q55" s="92">
        <v>9.1969680628322358E-3</v>
      </c>
      <c r="R55" s="92">
        <v>9.1969680628322358E-3</v>
      </c>
      <c r="S55" s="92">
        <v>9.1969680628322358E-3</v>
      </c>
      <c r="T55" s="92">
        <v>9.1969680628322358E-3</v>
      </c>
      <c r="U55" s="92">
        <v>9.1969680628322358E-3</v>
      </c>
    </row>
    <row r="56" spans="2:21" x14ac:dyDescent="0.2">
      <c r="B56" s="117">
        <v>1948</v>
      </c>
      <c r="C56" s="92">
        <v>1.9510369413175046E-2</v>
      </c>
      <c r="D56" s="92">
        <v>1.9510369413175046E-2</v>
      </c>
      <c r="E56" s="92">
        <v>1.9510369413175046E-2</v>
      </c>
      <c r="F56" s="92">
        <v>1.9510369413175046E-2</v>
      </c>
      <c r="G56" s="92">
        <v>1.9510369413175046E-2</v>
      </c>
      <c r="H56" s="92">
        <v>1.9510369413175046E-2</v>
      </c>
      <c r="I56" s="92">
        <v>1.9510369413175046E-2</v>
      </c>
      <c r="J56" s="92">
        <v>1.9510369413175046E-2</v>
      </c>
      <c r="K56" s="92">
        <v>1.9510369413175046E-2</v>
      </c>
      <c r="L56" s="92">
        <v>1.9510369413175046E-2</v>
      </c>
      <c r="M56" s="92">
        <v>1.9510369413175046E-2</v>
      </c>
      <c r="N56" s="92">
        <v>1.9510369413175046E-2</v>
      </c>
      <c r="O56" s="92">
        <v>1.9510369413175046E-2</v>
      </c>
      <c r="P56" s="92">
        <v>1.9510369413175046E-2</v>
      </c>
      <c r="Q56" s="92">
        <v>1.9510369413175046E-2</v>
      </c>
      <c r="R56" s="92">
        <v>1.9510369413175046E-2</v>
      </c>
      <c r="S56" s="92">
        <v>1.9510369413175046E-2</v>
      </c>
      <c r="T56" s="92">
        <v>1.9510369413175046E-2</v>
      </c>
      <c r="U56" s="92">
        <v>1.9510369413175046E-2</v>
      </c>
    </row>
    <row r="57" spans="2:21" x14ac:dyDescent="0.2">
      <c r="B57" s="117">
        <v>1949</v>
      </c>
      <c r="C57" s="92">
        <v>4.6634851827973139E-2</v>
      </c>
      <c r="D57" s="92">
        <v>4.6634851827973139E-2</v>
      </c>
      <c r="E57" s="92">
        <v>4.6634851827973139E-2</v>
      </c>
      <c r="F57" s="92">
        <v>4.6634851827973139E-2</v>
      </c>
      <c r="G57" s="92">
        <v>4.6634851827973139E-2</v>
      </c>
      <c r="H57" s="92">
        <v>4.6634851827973139E-2</v>
      </c>
      <c r="I57" s="92">
        <v>4.6634851827973139E-2</v>
      </c>
      <c r="J57" s="92">
        <v>4.6634851827973139E-2</v>
      </c>
      <c r="K57" s="92">
        <v>4.6634851827973139E-2</v>
      </c>
      <c r="L57" s="92">
        <v>4.6634851827973139E-2</v>
      </c>
      <c r="M57" s="92">
        <v>4.6634851827973139E-2</v>
      </c>
      <c r="N57" s="92">
        <v>4.6634851827973139E-2</v>
      </c>
      <c r="O57" s="92">
        <v>4.6634851827973139E-2</v>
      </c>
      <c r="P57" s="92">
        <v>4.6634851827973139E-2</v>
      </c>
      <c r="Q57" s="92">
        <v>4.6634851827973139E-2</v>
      </c>
      <c r="R57" s="92">
        <v>4.6634851827973139E-2</v>
      </c>
      <c r="S57" s="92">
        <v>4.6634851827973139E-2</v>
      </c>
      <c r="T57" s="92">
        <v>4.6634851827973139E-2</v>
      </c>
      <c r="U57" s="92">
        <v>4.6634851827973139E-2</v>
      </c>
    </row>
    <row r="58" spans="2:21" x14ac:dyDescent="0.2">
      <c r="B58" s="117">
        <v>1950</v>
      </c>
      <c r="C58" s="92">
        <v>4.2959574171096103E-3</v>
      </c>
      <c r="D58" s="92">
        <v>4.2959574171096103E-3</v>
      </c>
      <c r="E58" s="92">
        <v>4.2959574171096103E-3</v>
      </c>
      <c r="F58" s="92">
        <v>4.2959574171096103E-3</v>
      </c>
      <c r="G58" s="92">
        <v>4.2959574171096103E-3</v>
      </c>
      <c r="H58" s="92">
        <v>4.2959574171096103E-3</v>
      </c>
      <c r="I58" s="92">
        <v>4.2959574171096103E-3</v>
      </c>
      <c r="J58" s="92">
        <v>4.2959574171096103E-3</v>
      </c>
      <c r="K58" s="92">
        <v>4.2959574171096103E-3</v>
      </c>
      <c r="L58" s="92">
        <v>4.2959574171096103E-3</v>
      </c>
      <c r="M58" s="92">
        <v>4.2959574171096103E-3</v>
      </c>
      <c r="N58" s="92">
        <v>4.2959574171096103E-3</v>
      </c>
      <c r="O58" s="92">
        <v>4.2959574171096103E-3</v>
      </c>
      <c r="P58" s="92">
        <v>4.2959574171096103E-3</v>
      </c>
      <c r="Q58" s="92">
        <v>4.2959574171096103E-3</v>
      </c>
      <c r="R58" s="92">
        <v>4.2959574171096103E-3</v>
      </c>
      <c r="S58" s="92">
        <v>4.2959574171096103E-3</v>
      </c>
      <c r="T58" s="92">
        <v>4.2959574171096103E-3</v>
      </c>
      <c r="U58" s="92">
        <v>4.2959574171096103E-3</v>
      </c>
    </row>
    <row r="59" spans="2:21" x14ac:dyDescent="0.2">
      <c r="B59" s="117">
        <v>1951</v>
      </c>
      <c r="C59" s="92">
        <v>-2.9531392208319886E-3</v>
      </c>
      <c r="D59" s="92">
        <v>-2.9531392208319886E-3</v>
      </c>
      <c r="E59" s="92">
        <v>-2.9531392208319886E-3</v>
      </c>
      <c r="F59" s="92">
        <v>-2.9531392208319886E-3</v>
      </c>
      <c r="G59" s="92">
        <v>-2.9531392208319886E-3</v>
      </c>
      <c r="H59" s="92">
        <v>-2.9531392208319886E-3</v>
      </c>
      <c r="I59" s="92">
        <v>-2.9531392208319886E-3</v>
      </c>
      <c r="J59" s="92">
        <v>-2.9531392208319886E-3</v>
      </c>
      <c r="K59" s="92">
        <v>-2.9531392208319886E-3</v>
      </c>
      <c r="L59" s="92">
        <v>-2.9531392208319886E-3</v>
      </c>
      <c r="M59" s="92">
        <v>-2.9531392208319886E-3</v>
      </c>
      <c r="N59" s="92">
        <v>-2.9531392208319886E-3</v>
      </c>
      <c r="O59" s="92">
        <v>-2.9531392208319886E-3</v>
      </c>
      <c r="P59" s="92">
        <v>-2.9531392208319886E-3</v>
      </c>
      <c r="Q59" s="92">
        <v>-2.9531392208319886E-3</v>
      </c>
      <c r="R59" s="92">
        <v>-2.9531392208319886E-3</v>
      </c>
      <c r="S59" s="92">
        <v>-2.9531392208319886E-3</v>
      </c>
      <c r="T59" s="92">
        <v>-2.9531392208319886E-3</v>
      </c>
      <c r="U59" s="92">
        <v>-2.9531392208319886E-3</v>
      </c>
    </row>
    <row r="60" spans="2:21" x14ac:dyDescent="0.2">
      <c r="B60" s="117">
        <v>1952</v>
      </c>
      <c r="C60" s="92">
        <v>2.2679961918305656E-2</v>
      </c>
      <c r="D60" s="92">
        <v>2.2679961918305656E-2</v>
      </c>
      <c r="E60" s="92">
        <v>2.2679961918305656E-2</v>
      </c>
      <c r="F60" s="92">
        <v>2.2679961918305656E-2</v>
      </c>
      <c r="G60" s="92">
        <v>2.2679961918305656E-2</v>
      </c>
      <c r="H60" s="92">
        <v>2.2679961918305656E-2</v>
      </c>
      <c r="I60" s="92">
        <v>2.2679961918305656E-2</v>
      </c>
      <c r="J60" s="92">
        <v>2.2679961918305656E-2</v>
      </c>
      <c r="K60" s="92">
        <v>2.2679961918305656E-2</v>
      </c>
      <c r="L60" s="92">
        <v>2.2679961918305656E-2</v>
      </c>
      <c r="M60" s="92">
        <v>2.2679961918305656E-2</v>
      </c>
      <c r="N60" s="92">
        <v>2.2679961918305656E-2</v>
      </c>
      <c r="O60" s="92">
        <v>2.2679961918305656E-2</v>
      </c>
      <c r="P60" s="92">
        <v>2.2679961918305656E-2</v>
      </c>
      <c r="Q60" s="92">
        <v>2.2679961918305656E-2</v>
      </c>
      <c r="R60" s="92">
        <v>2.2679961918305656E-2</v>
      </c>
      <c r="S60" s="92">
        <v>2.2679961918305656E-2</v>
      </c>
      <c r="T60" s="92">
        <v>2.2679961918305656E-2</v>
      </c>
      <c r="U60" s="92">
        <v>2.2679961918305656E-2</v>
      </c>
    </row>
    <row r="61" spans="2:21" x14ac:dyDescent="0.2">
      <c r="B61" s="117">
        <v>1953</v>
      </c>
      <c r="C61" s="92">
        <v>4.1438402589088513E-2</v>
      </c>
      <c r="D61" s="92">
        <v>4.1438402589088513E-2</v>
      </c>
      <c r="E61" s="92">
        <v>4.1438402589088513E-2</v>
      </c>
      <c r="F61" s="92">
        <v>4.1438402589088513E-2</v>
      </c>
      <c r="G61" s="92">
        <v>4.1438402589088513E-2</v>
      </c>
      <c r="H61" s="92">
        <v>4.1438402589088513E-2</v>
      </c>
      <c r="I61" s="92">
        <v>4.1438402589088513E-2</v>
      </c>
      <c r="J61" s="92">
        <v>4.1438402589088513E-2</v>
      </c>
      <c r="K61" s="92">
        <v>4.1438402589088513E-2</v>
      </c>
      <c r="L61" s="92">
        <v>4.1438402589088513E-2</v>
      </c>
      <c r="M61" s="92">
        <v>4.1438402589088513E-2</v>
      </c>
      <c r="N61" s="92">
        <v>4.1438402589088513E-2</v>
      </c>
      <c r="O61" s="92">
        <v>4.1438402589088513E-2</v>
      </c>
      <c r="P61" s="92">
        <v>4.1438402589088513E-2</v>
      </c>
      <c r="Q61" s="92">
        <v>4.1438402589088513E-2</v>
      </c>
      <c r="R61" s="92">
        <v>4.1438402589088513E-2</v>
      </c>
      <c r="S61" s="92">
        <v>4.1438402589088513E-2</v>
      </c>
      <c r="T61" s="92">
        <v>4.1438402589088513E-2</v>
      </c>
      <c r="U61" s="92">
        <v>4.1438402589088513E-2</v>
      </c>
    </row>
    <row r="62" spans="2:21" x14ac:dyDescent="0.2">
      <c r="B62" s="117">
        <v>1954</v>
      </c>
      <c r="C62" s="92">
        <v>3.2898034558095555E-2</v>
      </c>
      <c r="D62" s="92">
        <v>3.2898034558095555E-2</v>
      </c>
      <c r="E62" s="92">
        <v>3.2898034558095555E-2</v>
      </c>
      <c r="F62" s="92">
        <v>3.2898034558095555E-2</v>
      </c>
      <c r="G62" s="92">
        <v>3.2898034558095555E-2</v>
      </c>
      <c r="H62" s="92">
        <v>3.2898034558095555E-2</v>
      </c>
      <c r="I62" s="92">
        <v>3.2898034558095555E-2</v>
      </c>
      <c r="J62" s="92">
        <v>3.2898034558095555E-2</v>
      </c>
      <c r="K62" s="92">
        <v>3.2898034558095555E-2</v>
      </c>
      <c r="L62" s="92">
        <v>3.2898034558095555E-2</v>
      </c>
      <c r="M62" s="92">
        <v>3.2898034558095555E-2</v>
      </c>
      <c r="N62" s="92">
        <v>3.2898034558095555E-2</v>
      </c>
      <c r="O62" s="92">
        <v>3.2898034558095555E-2</v>
      </c>
      <c r="P62" s="92">
        <v>3.2898034558095555E-2</v>
      </c>
      <c r="Q62" s="92">
        <v>3.2898034558095555E-2</v>
      </c>
      <c r="R62" s="92">
        <v>3.2898034558095555E-2</v>
      </c>
      <c r="S62" s="92">
        <v>3.2898034558095555E-2</v>
      </c>
      <c r="T62" s="92">
        <v>3.2898034558095555E-2</v>
      </c>
      <c r="U62" s="92">
        <v>3.2898034558095555E-2</v>
      </c>
    </row>
    <row r="63" spans="2:21" x14ac:dyDescent="0.2">
      <c r="B63" s="117">
        <v>1955</v>
      </c>
      <c r="C63" s="92">
        <v>-1.3364391288618781E-2</v>
      </c>
      <c r="D63" s="92">
        <v>-1.3364391288618781E-2</v>
      </c>
      <c r="E63" s="92">
        <v>-1.3364391288618781E-2</v>
      </c>
      <c r="F63" s="92">
        <v>-1.3364391288618781E-2</v>
      </c>
      <c r="G63" s="92">
        <v>-1.3364391288618781E-2</v>
      </c>
      <c r="H63" s="92">
        <v>-1.3364391288618781E-2</v>
      </c>
      <c r="I63" s="92">
        <v>-1.3364391288618781E-2</v>
      </c>
      <c r="J63" s="92">
        <v>-1.3364391288618781E-2</v>
      </c>
      <c r="K63" s="92">
        <v>-1.3364391288618781E-2</v>
      </c>
      <c r="L63" s="92">
        <v>-1.3364391288618781E-2</v>
      </c>
      <c r="M63" s="92">
        <v>-1.3364391288618781E-2</v>
      </c>
      <c r="N63" s="92">
        <v>-1.3364391288618781E-2</v>
      </c>
      <c r="O63" s="92">
        <v>-1.3364391288618781E-2</v>
      </c>
      <c r="P63" s="92">
        <v>-1.3364391288618781E-2</v>
      </c>
      <c r="Q63" s="92">
        <v>-1.3364391288618781E-2</v>
      </c>
      <c r="R63" s="92">
        <v>-1.3364391288618781E-2</v>
      </c>
      <c r="S63" s="92">
        <v>-1.3364391288618781E-2</v>
      </c>
      <c r="T63" s="92">
        <v>-1.3364391288618781E-2</v>
      </c>
      <c r="U63" s="92">
        <v>-1.3364391288618781E-2</v>
      </c>
    </row>
    <row r="64" spans="2:21" x14ac:dyDescent="0.2">
      <c r="B64" s="117">
        <v>1956</v>
      </c>
      <c r="C64" s="92">
        <v>-2.2557738173154165E-2</v>
      </c>
      <c r="D64" s="92">
        <v>-2.2557738173154165E-2</v>
      </c>
      <c r="E64" s="92">
        <v>-2.2557738173154165E-2</v>
      </c>
      <c r="F64" s="92">
        <v>-2.2557738173154165E-2</v>
      </c>
      <c r="G64" s="92">
        <v>-2.2557738173154165E-2</v>
      </c>
      <c r="H64" s="92">
        <v>-2.2557738173154165E-2</v>
      </c>
      <c r="I64" s="92">
        <v>-2.2557738173154165E-2</v>
      </c>
      <c r="J64" s="92">
        <v>-2.2557738173154165E-2</v>
      </c>
      <c r="K64" s="92">
        <v>-2.2557738173154165E-2</v>
      </c>
      <c r="L64" s="92">
        <v>-2.2557738173154165E-2</v>
      </c>
      <c r="M64" s="92">
        <v>-2.2557738173154165E-2</v>
      </c>
      <c r="N64" s="92">
        <v>-2.2557738173154165E-2</v>
      </c>
      <c r="O64" s="92">
        <v>-2.2557738173154165E-2</v>
      </c>
      <c r="P64" s="92">
        <v>-2.2557738173154165E-2</v>
      </c>
      <c r="Q64" s="92">
        <v>-2.2557738173154165E-2</v>
      </c>
      <c r="R64" s="92">
        <v>-2.2557738173154165E-2</v>
      </c>
      <c r="S64" s="92">
        <v>-2.2557738173154165E-2</v>
      </c>
      <c r="T64" s="92">
        <v>-2.2557738173154165E-2</v>
      </c>
      <c r="U64" s="92">
        <v>-2.2557738173154165E-2</v>
      </c>
    </row>
    <row r="65" spans="2:21" x14ac:dyDescent="0.2">
      <c r="B65" s="117">
        <v>1957</v>
      </c>
      <c r="C65" s="92">
        <v>6.7970128466249904E-2</v>
      </c>
      <c r="D65" s="92">
        <v>6.7970128466249904E-2</v>
      </c>
      <c r="E65" s="92">
        <v>6.7970128466249904E-2</v>
      </c>
      <c r="F65" s="92">
        <v>6.7970128466249904E-2</v>
      </c>
      <c r="G65" s="92">
        <v>6.7970128466249904E-2</v>
      </c>
      <c r="H65" s="92">
        <v>6.7970128466249904E-2</v>
      </c>
      <c r="I65" s="92">
        <v>6.7970128466249904E-2</v>
      </c>
      <c r="J65" s="92">
        <v>6.7970128466249904E-2</v>
      </c>
      <c r="K65" s="92">
        <v>6.7970128466249904E-2</v>
      </c>
      <c r="L65" s="92">
        <v>6.7970128466249904E-2</v>
      </c>
      <c r="M65" s="92">
        <v>6.7970128466249904E-2</v>
      </c>
      <c r="N65" s="92">
        <v>6.7970128466249904E-2</v>
      </c>
      <c r="O65" s="92">
        <v>6.7970128466249904E-2</v>
      </c>
      <c r="P65" s="92">
        <v>6.7970128466249904E-2</v>
      </c>
      <c r="Q65" s="92">
        <v>6.7970128466249904E-2</v>
      </c>
      <c r="R65" s="92">
        <v>6.7970128466249904E-2</v>
      </c>
      <c r="S65" s="92">
        <v>6.7970128466249904E-2</v>
      </c>
      <c r="T65" s="92">
        <v>6.7970128466249904E-2</v>
      </c>
      <c r="U65" s="92">
        <v>6.7970128466249904E-2</v>
      </c>
    </row>
    <row r="66" spans="2:21" x14ac:dyDescent="0.2">
      <c r="B66" s="117">
        <v>1958</v>
      </c>
      <c r="C66" s="92">
        <v>-2.0990181755274694E-2</v>
      </c>
      <c r="D66" s="92">
        <v>-2.0990181755274694E-2</v>
      </c>
      <c r="E66" s="92">
        <v>-2.0990181755274694E-2</v>
      </c>
      <c r="F66" s="92">
        <v>-2.0990181755274694E-2</v>
      </c>
      <c r="G66" s="92">
        <v>-2.0990181755274694E-2</v>
      </c>
      <c r="H66" s="92">
        <v>-2.0990181755274694E-2</v>
      </c>
      <c r="I66" s="92">
        <v>-2.0990181755274694E-2</v>
      </c>
      <c r="J66" s="92">
        <v>-2.0990181755274694E-2</v>
      </c>
      <c r="K66" s="92">
        <v>-2.0990181755274694E-2</v>
      </c>
      <c r="L66" s="92">
        <v>-2.0990181755274694E-2</v>
      </c>
      <c r="M66" s="92">
        <v>-2.0990181755274694E-2</v>
      </c>
      <c r="N66" s="92">
        <v>-2.0990181755274694E-2</v>
      </c>
      <c r="O66" s="92">
        <v>-2.0990181755274694E-2</v>
      </c>
      <c r="P66" s="92">
        <v>-2.0990181755274694E-2</v>
      </c>
      <c r="Q66" s="92">
        <v>-2.0990181755274694E-2</v>
      </c>
      <c r="R66" s="92">
        <v>-2.0990181755274694E-2</v>
      </c>
      <c r="S66" s="92">
        <v>-2.0990181755274694E-2</v>
      </c>
      <c r="T66" s="92">
        <v>-2.0990181755274694E-2</v>
      </c>
      <c r="U66" s="92">
        <v>-2.0990181755274694E-2</v>
      </c>
    </row>
    <row r="67" spans="2:21" x14ac:dyDescent="0.2">
      <c r="B67" s="117">
        <v>1959</v>
      </c>
      <c r="C67" s="92">
        <v>-2.6466312591385065E-2</v>
      </c>
      <c r="D67" s="92">
        <v>-2.6466312591385065E-2</v>
      </c>
      <c r="E67" s="92">
        <v>-2.6466312591385065E-2</v>
      </c>
      <c r="F67" s="92">
        <v>-2.6466312591385065E-2</v>
      </c>
      <c r="G67" s="92">
        <v>-2.6466312591385065E-2</v>
      </c>
      <c r="H67" s="92">
        <v>-2.6466312591385065E-2</v>
      </c>
      <c r="I67" s="92">
        <v>-2.6466312591385065E-2</v>
      </c>
      <c r="J67" s="92">
        <v>-2.6466312591385065E-2</v>
      </c>
      <c r="K67" s="92">
        <v>-2.6466312591385065E-2</v>
      </c>
      <c r="L67" s="92">
        <v>-2.6466312591385065E-2</v>
      </c>
      <c r="M67" s="92">
        <v>-2.6466312591385065E-2</v>
      </c>
      <c r="N67" s="92">
        <v>-2.6466312591385065E-2</v>
      </c>
      <c r="O67" s="92">
        <v>-2.6466312591385065E-2</v>
      </c>
      <c r="P67" s="92">
        <v>-2.6466312591385065E-2</v>
      </c>
      <c r="Q67" s="92">
        <v>-2.6466312591385065E-2</v>
      </c>
      <c r="R67" s="92">
        <v>-2.6466312591385065E-2</v>
      </c>
      <c r="S67" s="92">
        <v>-2.6466312591385065E-2</v>
      </c>
      <c r="T67" s="92">
        <v>-2.6466312591385065E-2</v>
      </c>
      <c r="U67" s="92">
        <v>-2.6466312591385065E-2</v>
      </c>
    </row>
    <row r="68" spans="2:21" x14ac:dyDescent="0.2">
      <c r="B68" s="117">
        <v>1960</v>
      </c>
      <c r="C68" s="92">
        <v>0.11639503690963365</v>
      </c>
      <c r="D68" s="92">
        <v>0.11639503690963365</v>
      </c>
      <c r="E68" s="92">
        <v>0.11639503690963365</v>
      </c>
      <c r="F68" s="92">
        <v>0.11639503690963365</v>
      </c>
      <c r="G68" s="92">
        <v>0.11639503690963365</v>
      </c>
      <c r="H68" s="92">
        <v>0.11639503690963365</v>
      </c>
      <c r="I68" s="92">
        <v>0.11639503690963365</v>
      </c>
      <c r="J68" s="92">
        <v>0.11639503690963365</v>
      </c>
      <c r="K68" s="92">
        <v>0.11639503690963365</v>
      </c>
      <c r="L68" s="92">
        <v>0.11639503690963365</v>
      </c>
      <c r="M68" s="92">
        <v>0.11639503690963365</v>
      </c>
      <c r="N68" s="92">
        <v>0.11639503690963365</v>
      </c>
      <c r="O68" s="92">
        <v>0.11639503690963365</v>
      </c>
      <c r="P68" s="92">
        <v>0.11639503690963365</v>
      </c>
      <c r="Q68" s="92">
        <v>0.11639503690963365</v>
      </c>
      <c r="R68" s="92">
        <v>0.11639503690963365</v>
      </c>
      <c r="S68" s="92">
        <v>0.11639503690963365</v>
      </c>
      <c r="T68" s="92">
        <v>0.11639503690963365</v>
      </c>
      <c r="U68" s="92">
        <v>0.11639503690963365</v>
      </c>
    </row>
    <row r="69" spans="2:21" x14ac:dyDescent="0.2">
      <c r="B69" s="117">
        <v>1961</v>
      </c>
      <c r="C69" s="92">
        <v>2.0609208076323167E-2</v>
      </c>
      <c r="D69" s="92">
        <v>2.0609208076323167E-2</v>
      </c>
      <c r="E69" s="92">
        <v>2.0609208076323167E-2</v>
      </c>
      <c r="F69" s="92">
        <v>2.0609208076323167E-2</v>
      </c>
      <c r="G69" s="92">
        <v>2.0609208076323167E-2</v>
      </c>
      <c r="H69" s="92">
        <v>2.0609208076323167E-2</v>
      </c>
      <c r="I69" s="92">
        <v>2.0609208076323167E-2</v>
      </c>
      <c r="J69" s="92">
        <v>2.0609208076323167E-2</v>
      </c>
      <c r="K69" s="92">
        <v>2.0609208076323167E-2</v>
      </c>
      <c r="L69" s="92">
        <v>2.0609208076323167E-2</v>
      </c>
      <c r="M69" s="92">
        <v>2.0609208076323167E-2</v>
      </c>
      <c r="N69" s="92">
        <v>2.0609208076323167E-2</v>
      </c>
      <c r="O69" s="92">
        <v>2.0609208076323167E-2</v>
      </c>
      <c r="P69" s="92">
        <v>2.0609208076323167E-2</v>
      </c>
      <c r="Q69" s="92">
        <v>2.0609208076323167E-2</v>
      </c>
      <c r="R69" s="92">
        <v>2.0609208076323167E-2</v>
      </c>
      <c r="S69" s="92">
        <v>2.0609208076323167E-2</v>
      </c>
      <c r="T69" s="92">
        <v>2.0609208076323167E-2</v>
      </c>
      <c r="U69" s="92">
        <v>2.0609208076323167E-2</v>
      </c>
    </row>
    <row r="70" spans="2:21" x14ac:dyDescent="0.2">
      <c r="B70" s="117">
        <v>1962</v>
      </c>
      <c r="C70" s="92">
        <v>5.693544054008462E-2</v>
      </c>
      <c r="D70" s="92">
        <v>5.693544054008462E-2</v>
      </c>
      <c r="E70" s="92">
        <v>5.693544054008462E-2</v>
      </c>
      <c r="F70" s="92">
        <v>5.693544054008462E-2</v>
      </c>
      <c r="G70" s="92">
        <v>5.693544054008462E-2</v>
      </c>
      <c r="H70" s="92">
        <v>5.693544054008462E-2</v>
      </c>
      <c r="I70" s="92">
        <v>5.693544054008462E-2</v>
      </c>
      <c r="J70" s="92">
        <v>5.693544054008462E-2</v>
      </c>
      <c r="K70" s="92">
        <v>5.693544054008462E-2</v>
      </c>
      <c r="L70" s="92">
        <v>5.693544054008462E-2</v>
      </c>
      <c r="M70" s="92">
        <v>5.693544054008462E-2</v>
      </c>
      <c r="N70" s="92">
        <v>5.693544054008462E-2</v>
      </c>
      <c r="O70" s="92">
        <v>5.693544054008462E-2</v>
      </c>
      <c r="P70" s="92">
        <v>5.693544054008462E-2</v>
      </c>
      <c r="Q70" s="92">
        <v>5.693544054008462E-2</v>
      </c>
      <c r="R70" s="92">
        <v>5.693544054008462E-2</v>
      </c>
      <c r="S70" s="92">
        <v>5.693544054008462E-2</v>
      </c>
      <c r="T70" s="92">
        <v>5.693544054008462E-2</v>
      </c>
      <c r="U70" s="92">
        <v>5.693544054008462E-2</v>
      </c>
    </row>
    <row r="71" spans="2:21" x14ac:dyDescent="0.2">
      <c r="B71" s="117">
        <v>1963</v>
      </c>
      <c r="C71" s="92">
        <v>1.6841620739546127E-2</v>
      </c>
      <c r="D71" s="92">
        <v>1.6841620739546127E-2</v>
      </c>
      <c r="E71" s="92">
        <v>1.6841620739546127E-2</v>
      </c>
      <c r="F71" s="92">
        <v>1.6841620739546127E-2</v>
      </c>
      <c r="G71" s="92">
        <v>1.6841620739546127E-2</v>
      </c>
      <c r="H71" s="92">
        <v>1.6841620739546127E-2</v>
      </c>
      <c r="I71" s="92">
        <v>1.6841620739546127E-2</v>
      </c>
      <c r="J71" s="92">
        <v>1.6841620739546127E-2</v>
      </c>
      <c r="K71" s="92">
        <v>1.6841620739546127E-2</v>
      </c>
      <c r="L71" s="92">
        <v>1.6841620739546127E-2</v>
      </c>
      <c r="M71" s="92">
        <v>1.6841620739546127E-2</v>
      </c>
      <c r="N71" s="92">
        <v>1.6841620739546127E-2</v>
      </c>
      <c r="O71" s="92">
        <v>1.6841620739546127E-2</v>
      </c>
      <c r="P71" s="92">
        <v>1.6841620739546127E-2</v>
      </c>
      <c r="Q71" s="92">
        <v>1.6841620739546127E-2</v>
      </c>
      <c r="R71" s="92">
        <v>1.6841620739546127E-2</v>
      </c>
      <c r="S71" s="92">
        <v>1.6841620739546127E-2</v>
      </c>
      <c r="T71" s="92">
        <v>1.6841620739546127E-2</v>
      </c>
      <c r="U71" s="92">
        <v>1.6841620739546127E-2</v>
      </c>
    </row>
    <row r="72" spans="2:21" x14ac:dyDescent="0.2">
      <c r="B72" s="117">
        <v>1964</v>
      </c>
      <c r="C72" s="92">
        <v>3.7280648911540815E-2</v>
      </c>
      <c r="D72" s="92">
        <v>3.7280648911540815E-2</v>
      </c>
      <c r="E72" s="92">
        <v>3.7280648911540815E-2</v>
      </c>
      <c r="F72" s="92">
        <v>3.7280648911540815E-2</v>
      </c>
      <c r="G72" s="92">
        <v>3.7280648911540815E-2</v>
      </c>
      <c r="H72" s="92">
        <v>3.7280648911540815E-2</v>
      </c>
      <c r="I72" s="92">
        <v>3.7280648911540815E-2</v>
      </c>
      <c r="J72" s="92">
        <v>3.7280648911540815E-2</v>
      </c>
      <c r="K72" s="92">
        <v>3.7280648911540815E-2</v>
      </c>
      <c r="L72" s="92">
        <v>3.7280648911540815E-2</v>
      </c>
      <c r="M72" s="92">
        <v>3.7280648911540815E-2</v>
      </c>
      <c r="N72" s="92">
        <v>3.7280648911540815E-2</v>
      </c>
      <c r="O72" s="92">
        <v>3.7280648911540815E-2</v>
      </c>
      <c r="P72" s="92">
        <v>3.7280648911540815E-2</v>
      </c>
      <c r="Q72" s="92">
        <v>3.7280648911540815E-2</v>
      </c>
      <c r="R72" s="92">
        <v>3.7280648911540815E-2</v>
      </c>
      <c r="S72" s="92">
        <v>3.7280648911540815E-2</v>
      </c>
      <c r="T72" s="92">
        <v>3.7280648911540815E-2</v>
      </c>
      <c r="U72" s="92">
        <v>3.7280648911540815E-2</v>
      </c>
    </row>
    <row r="73" spans="2:21" x14ac:dyDescent="0.2">
      <c r="B73" s="117">
        <v>1965</v>
      </c>
      <c r="C73" s="92">
        <v>7.1885509359262342E-3</v>
      </c>
      <c r="D73" s="92">
        <v>7.1885509359262342E-3</v>
      </c>
      <c r="E73" s="92">
        <v>7.1885509359262342E-3</v>
      </c>
      <c r="F73" s="92">
        <v>7.1885509359262342E-3</v>
      </c>
      <c r="G73" s="92">
        <v>7.1885509359262342E-3</v>
      </c>
      <c r="H73" s="92">
        <v>7.1885509359262342E-3</v>
      </c>
      <c r="I73" s="92">
        <v>7.1885509359262342E-3</v>
      </c>
      <c r="J73" s="92">
        <v>7.1885509359262342E-3</v>
      </c>
      <c r="K73" s="92">
        <v>7.1885509359262342E-3</v>
      </c>
      <c r="L73" s="92">
        <v>7.1885509359262342E-3</v>
      </c>
      <c r="M73" s="92">
        <v>7.1885509359262342E-3</v>
      </c>
      <c r="N73" s="92">
        <v>7.1885509359262342E-3</v>
      </c>
      <c r="O73" s="92">
        <v>7.1885509359262342E-3</v>
      </c>
      <c r="P73" s="92">
        <v>7.1885509359262342E-3</v>
      </c>
      <c r="Q73" s="92">
        <v>7.1885509359262342E-3</v>
      </c>
      <c r="R73" s="92">
        <v>7.1885509359262342E-3</v>
      </c>
      <c r="S73" s="92">
        <v>7.1885509359262342E-3</v>
      </c>
      <c r="T73" s="92">
        <v>7.1885509359262342E-3</v>
      </c>
      <c r="U73" s="92">
        <v>7.1885509359262342E-3</v>
      </c>
    </row>
    <row r="74" spans="2:21" x14ac:dyDescent="0.2">
      <c r="B74" s="117">
        <v>1966</v>
      </c>
      <c r="C74" s="92">
        <v>2.9079409324299622E-2</v>
      </c>
      <c r="D74" s="92">
        <v>2.9079409324299622E-2</v>
      </c>
      <c r="E74" s="92">
        <v>2.9079409324299622E-2</v>
      </c>
      <c r="F74" s="92">
        <v>2.9079409324299622E-2</v>
      </c>
      <c r="G74" s="92">
        <v>2.9079409324299622E-2</v>
      </c>
      <c r="H74" s="92">
        <v>2.9079409324299622E-2</v>
      </c>
      <c r="I74" s="92">
        <v>2.9079409324299622E-2</v>
      </c>
      <c r="J74" s="92">
        <v>2.9079409324299622E-2</v>
      </c>
      <c r="K74" s="92">
        <v>2.9079409324299622E-2</v>
      </c>
      <c r="L74" s="92">
        <v>2.9079409324299622E-2</v>
      </c>
      <c r="M74" s="92">
        <v>2.9079409324299622E-2</v>
      </c>
      <c r="N74" s="92">
        <v>2.9079409324299622E-2</v>
      </c>
      <c r="O74" s="92">
        <v>2.9079409324299622E-2</v>
      </c>
      <c r="P74" s="92">
        <v>2.9079409324299622E-2</v>
      </c>
      <c r="Q74" s="92">
        <v>2.9079409324299622E-2</v>
      </c>
      <c r="R74" s="92">
        <v>2.9079409324299622E-2</v>
      </c>
      <c r="S74" s="92">
        <v>2.9079409324299622E-2</v>
      </c>
      <c r="T74" s="92">
        <v>2.9079409324299622E-2</v>
      </c>
      <c r="U74" s="92">
        <v>2.9079409324299622E-2</v>
      </c>
    </row>
    <row r="75" spans="2:21" x14ac:dyDescent="0.2">
      <c r="B75" s="117">
        <v>1967</v>
      </c>
      <c r="C75" s="92">
        <v>-1.5806209932824666E-2</v>
      </c>
      <c r="D75" s="92">
        <v>-1.5806209932824666E-2</v>
      </c>
      <c r="E75" s="92">
        <v>-1.5806209932824666E-2</v>
      </c>
      <c r="F75" s="92">
        <v>-1.5806209932824666E-2</v>
      </c>
      <c r="G75" s="92">
        <v>-1.5806209932824666E-2</v>
      </c>
      <c r="H75" s="92">
        <v>-1.5806209932824666E-2</v>
      </c>
      <c r="I75" s="92">
        <v>-1.5806209932824666E-2</v>
      </c>
      <c r="J75" s="92">
        <v>-1.5806209932824666E-2</v>
      </c>
      <c r="K75" s="92">
        <v>-1.5806209932824666E-2</v>
      </c>
      <c r="L75" s="92">
        <v>-1.5806209932824666E-2</v>
      </c>
      <c r="M75" s="92">
        <v>-1.5806209932824666E-2</v>
      </c>
      <c r="N75" s="92">
        <v>-1.5806209932824666E-2</v>
      </c>
      <c r="O75" s="92">
        <v>-1.5806209932824666E-2</v>
      </c>
      <c r="P75" s="92">
        <v>-1.5806209932824666E-2</v>
      </c>
      <c r="Q75" s="92">
        <v>-1.5806209932824666E-2</v>
      </c>
      <c r="R75" s="92">
        <v>-1.5806209932824666E-2</v>
      </c>
      <c r="S75" s="92">
        <v>-1.5806209932824666E-2</v>
      </c>
      <c r="T75" s="92">
        <v>-1.5806209932824666E-2</v>
      </c>
      <c r="U75" s="92">
        <v>-1.5806209932824666E-2</v>
      </c>
    </row>
    <row r="76" spans="2:21" x14ac:dyDescent="0.2">
      <c r="B76" s="117">
        <v>1968</v>
      </c>
      <c r="C76" s="92">
        <v>3.2746196950768365E-2</v>
      </c>
      <c r="D76" s="92">
        <v>3.2746196950768365E-2</v>
      </c>
      <c r="E76" s="92">
        <v>3.2746196950768365E-2</v>
      </c>
      <c r="F76" s="92">
        <v>3.2746196950768365E-2</v>
      </c>
      <c r="G76" s="92">
        <v>3.2746196950768365E-2</v>
      </c>
      <c r="H76" s="92">
        <v>3.2746196950768365E-2</v>
      </c>
      <c r="I76" s="92">
        <v>3.2746196950768365E-2</v>
      </c>
      <c r="J76" s="92">
        <v>3.2746196950768365E-2</v>
      </c>
      <c r="K76" s="92">
        <v>3.2746196950768365E-2</v>
      </c>
      <c r="L76" s="92">
        <v>3.2746196950768365E-2</v>
      </c>
      <c r="M76" s="92">
        <v>3.2746196950768365E-2</v>
      </c>
      <c r="N76" s="92">
        <v>3.2746196950768365E-2</v>
      </c>
      <c r="O76" s="92">
        <v>3.2746196950768365E-2</v>
      </c>
      <c r="P76" s="92">
        <v>3.2746196950768365E-2</v>
      </c>
      <c r="Q76" s="92">
        <v>3.2746196950768365E-2</v>
      </c>
      <c r="R76" s="92">
        <v>3.2746196950768365E-2</v>
      </c>
      <c r="S76" s="92">
        <v>3.2746196950768365E-2</v>
      </c>
      <c r="T76" s="92">
        <v>3.2746196950768365E-2</v>
      </c>
      <c r="U76" s="92">
        <v>3.2746196950768365E-2</v>
      </c>
    </row>
    <row r="77" spans="2:21" x14ac:dyDescent="0.2">
      <c r="B77" s="117">
        <v>1969</v>
      </c>
      <c r="C77" s="92">
        <v>-5.0140493209926106E-2</v>
      </c>
      <c r="D77" s="92">
        <v>-5.0140493209926106E-2</v>
      </c>
      <c r="E77" s="92">
        <v>-5.0140493209926106E-2</v>
      </c>
      <c r="F77" s="92">
        <v>-5.0140493209926106E-2</v>
      </c>
      <c r="G77" s="92">
        <v>-5.0140493209926106E-2</v>
      </c>
      <c r="H77" s="92">
        <v>-5.0140493209926106E-2</v>
      </c>
      <c r="I77" s="92">
        <v>-5.0140493209926106E-2</v>
      </c>
      <c r="J77" s="92">
        <v>-5.0140493209926106E-2</v>
      </c>
      <c r="K77" s="92">
        <v>-5.0140493209926106E-2</v>
      </c>
      <c r="L77" s="92">
        <v>-5.0140493209926106E-2</v>
      </c>
      <c r="M77" s="92">
        <v>-5.0140493209926106E-2</v>
      </c>
      <c r="N77" s="92">
        <v>-5.0140493209926106E-2</v>
      </c>
      <c r="O77" s="92">
        <v>-5.0140493209926106E-2</v>
      </c>
      <c r="P77" s="92">
        <v>-5.0140493209926106E-2</v>
      </c>
      <c r="Q77" s="92">
        <v>-5.0140493209926106E-2</v>
      </c>
      <c r="R77" s="92">
        <v>-5.0140493209926106E-2</v>
      </c>
      <c r="S77" s="92">
        <v>-5.0140493209926106E-2</v>
      </c>
      <c r="T77" s="92">
        <v>-5.0140493209926106E-2</v>
      </c>
      <c r="U77" s="92">
        <v>-5.0140493209926106E-2</v>
      </c>
    </row>
    <row r="78" spans="2:21" x14ac:dyDescent="0.2">
      <c r="B78" s="117">
        <v>1970</v>
      </c>
      <c r="C78" s="92">
        <v>0.16754737183412338</v>
      </c>
      <c r="D78" s="92">
        <v>0.16754737183412338</v>
      </c>
      <c r="E78" s="92">
        <v>0.16754737183412338</v>
      </c>
      <c r="F78" s="92">
        <v>0.16754737183412338</v>
      </c>
      <c r="G78" s="92">
        <v>0.16754737183412338</v>
      </c>
      <c r="H78" s="92">
        <v>0.16754737183412338</v>
      </c>
      <c r="I78" s="92">
        <v>0.16754737183412338</v>
      </c>
      <c r="J78" s="92">
        <v>0.16754737183412338</v>
      </c>
      <c r="K78" s="92">
        <v>0.16754737183412338</v>
      </c>
      <c r="L78" s="92">
        <v>0.16754737183412338</v>
      </c>
      <c r="M78" s="92">
        <v>0.16754737183412338</v>
      </c>
      <c r="N78" s="92">
        <v>0.16754737183412338</v>
      </c>
      <c r="O78" s="92">
        <v>0.16754737183412338</v>
      </c>
      <c r="P78" s="92">
        <v>0.16754737183412338</v>
      </c>
      <c r="Q78" s="92">
        <v>0.16754737183412338</v>
      </c>
      <c r="R78" s="92">
        <v>0.16754737183412338</v>
      </c>
      <c r="S78" s="92">
        <v>0.16754737183412338</v>
      </c>
      <c r="T78" s="92">
        <v>0.16754737183412338</v>
      </c>
      <c r="U78" s="92">
        <v>0.16754737183412338</v>
      </c>
    </row>
    <row r="79" spans="2:21" x14ac:dyDescent="0.2">
      <c r="B79" s="117">
        <v>1971</v>
      </c>
      <c r="C79" s="92">
        <v>9.7868966197122972E-2</v>
      </c>
      <c r="D79" s="92">
        <v>9.7868966197122972E-2</v>
      </c>
      <c r="E79" s="92">
        <v>9.7868966197122972E-2</v>
      </c>
      <c r="F79" s="92">
        <v>9.7868966197122972E-2</v>
      </c>
      <c r="G79" s="92">
        <v>9.7868966197122972E-2</v>
      </c>
      <c r="H79" s="92">
        <v>9.7868966197122972E-2</v>
      </c>
      <c r="I79" s="92">
        <v>9.7868966197122972E-2</v>
      </c>
      <c r="J79" s="92">
        <v>9.7868966197122972E-2</v>
      </c>
      <c r="K79" s="92">
        <v>9.7868966197122972E-2</v>
      </c>
      <c r="L79" s="92">
        <v>9.7868966197122972E-2</v>
      </c>
      <c r="M79" s="92">
        <v>9.7868966197122972E-2</v>
      </c>
      <c r="N79" s="92">
        <v>9.7868966197122972E-2</v>
      </c>
      <c r="O79" s="92">
        <v>9.7868966197122972E-2</v>
      </c>
      <c r="P79" s="92">
        <v>9.7868966197122972E-2</v>
      </c>
      <c r="Q79" s="92">
        <v>9.7868966197122972E-2</v>
      </c>
      <c r="R79" s="92">
        <v>9.7868966197122972E-2</v>
      </c>
      <c r="S79" s="92">
        <v>9.7868966197122972E-2</v>
      </c>
      <c r="T79" s="92">
        <v>9.7868966197122972E-2</v>
      </c>
      <c r="U79" s="92">
        <v>9.7868966197122972E-2</v>
      </c>
    </row>
    <row r="80" spans="2:21" x14ac:dyDescent="0.2">
      <c r="B80" s="117">
        <v>1972</v>
      </c>
      <c r="C80" s="92">
        <v>2.818449050444969E-2</v>
      </c>
      <c r="D80" s="92">
        <v>2.818449050444969E-2</v>
      </c>
      <c r="E80" s="92">
        <v>2.818449050444969E-2</v>
      </c>
      <c r="F80" s="92">
        <v>2.818449050444969E-2</v>
      </c>
      <c r="G80" s="92">
        <v>2.818449050444969E-2</v>
      </c>
      <c r="H80" s="92">
        <v>2.818449050444969E-2</v>
      </c>
      <c r="I80" s="92">
        <v>2.818449050444969E-2</v>
      </c>
      <c r="J80" s="92">
        <v>2.818449050444969E-2</v>
      </c>
      <c r="K80" s="92">
        <v>2.818449050444969E-2</v>
      </c>
      <c r="L80" s="92">
        <v>2.818449050444969E-2</v>
      </c>
      <c r="M80" s="92">
        <v>2.818449050444969E-2</v>
      </c>
      <c r="N80" s="92">
        <v>2.818449050444969E-2</v>
      </c>
      <c r="O80" s="92">
        <v>2.818449050444969E-2</v>
      </c>
      <c r="P80" s="92">
        <v>2.818449050444969E-2</v>
      </c>
      <c r="Q80" s="92">
        <v>2.818449050444969E-2</v>
      </c>
      <c r="R80" s="92">
        <v>2.818449050444969E-2</v>
      </c>
      <c r="S80" s="92">
        <v>2.818449050444969E-2</v>
      </c>
      <c r="T80" s="92">
        <v>2.818449050444969E-2</v>
      </c>
      <c r="U80" s="92">
        <v>2.818449050444969E-2</v>
      </c>
    </row>
    <row r="81" spans="2:21" x14ac:dyDescent="0.2">
      <c r="B81" s="117">
        <v>1973</v>
      </c>
      <c r="C81" s="92">
        <v>3.6586646024150085E-2</v>
      </c>
      <c r="D81" s="92">
        <v>3.6586646024150085E-2</v>
      </c>
      <c r="E81" s="92">
        <v>3.6586646024150085E-2</v>
      </c>
      <c r="F81" s="92">
        <v>3.6586646024150085E-2</v>
      </c>
      <c r="G81" s="92">
        <v>3.6586646024150085E-2</v>
      </c>
      <c r="H81" s="92">
        <v>3.6586646024150085E-2</v>
      </c>
      <c r="I81" s="92">
        <v>3.6586646024150085E-2</v>
      </c>
      <c r="J81" s="92">
        <v>3.6586646024150085E-2</v>
      </c>
      <c r="K81" s="92">
        <v>3.6586646024150085E-2</v>
      </c>
      <c r="L81" s="92">
        <v>3.6586646024150085E-2</v>
      </c>
      <c r="M81" s="92">
        <v>3.6586646024150085E-2</v>
      </c>
      <c r="N81" s="92">
        <v>3.6586646024150085E-2</v>
      </c>
      <c r="O81" s="92">
        <v>3.6586646024150085E-2</v>
      </c>
      <c r="P81" s="92">
        <v>3.6586646024150085E-2</v>
      </c>
      <c r="Q81" s="92">
        <v>3.6586646024150085E-2</v>
      </c>
      <c r="R81" s="92">
        <v>3.6586646024150085E-2</v>
      </c>
      <c r="S81" s="92">
        <v>3.6586646024150085E-2</v>
      </c>
      <c r="T81" s="92">
        <v>3.6586646024150085E-2</v>
      </c>
      <c r="U81" s="92">
        <v>3.6586646024150085E-2</v>
      </c>
    </row>
    <row r="82" spans="2:21" x14ac:dyDescent="0.2">
      <c r="B82" s="117">
        <v>1974</v>
      </c>
      <c r="C82" s="92">
        <v>1.9886086932378574E-2</v>
      </c>
      <c r="D82" s="92">
        <v>1.9886086932378574E-2</v>
      </c>
      <c r="E82" s="92">
        <v>1.9886086932378574E-2</v>
      </c>
      <c r="F82" s="92">
        <v>1.9886086932378574E-2</v>
      </c>
      <c r="G82" s="92">
        <v>1.9886086932378574E-2</v>
      </c>
      <c r="H82" s="92">
        <v>1.9886086932378574E-2</v>
      </c>
      <c r="I82" s="92">
        <v>1.9886086932378574E-2</v>
      </c>
      <c r="J82" s="92">
        <v>1.9886086932378574E-2</v>
      </c>
      <c r="K82" s="92">
        <v>1.9886086932378574E-2</v>
      </c>
      <c r="L82" s="92">
        <v>1.9886086932378574E-2</v>
      </c>
      <c r="M82" s="92">
        <v>1.9886086932378574E-2</v>
      </c>
      <c r="N82" s="92">
        <v>1.9886086932378574E-2</v>
      </c>
      <c r="O82" s="92">
        <v>1.9886086932378574E-2</v>
      </c>
      <c r="P82" s="92">
        <v>1.9886086932378574E-2</v>
      </c>
      <c r="Q82" s="92">
        <v>1.9886086932378574E-2</v>
      </c>
      <c r="R82" s="92">
        <v>1.9886086932378574E-2</v>
      </c>
      <c r="S82" s="92">
        <v>1.9886086932378574E-2</v>
      </c>
      <c r="T82" s="92">
        <v>1.9886086932378574E-2</v>
      </c>
      <c r="U82" s="92">
        <v>1.9886086932378574E-2</v>
      </c>
    </row>
    <row r="83" spans="2:21" x14ac:dyDescent="0.2">
      <c r="B83" s="117">
        <v>1975</v>
      </c>
      <c r="C83" s="92">
        <v>3.6052536026033838E-2</v>
      </c>
      <c r="D83" s="92">
        <v>3.6052536026033838E-2</v>
      </c>
      <c r="E83" s="92">
        <v>3.6052536026033838E-2</v>
      </c>
      <c r="F83" s="92">
        <v>3.6052536026033838E-2</v>
      </c>
      <c r="G83" s="92">
        <v>3.6052536026033838E-2</v>
      </c>
      <c r="H83" s="92">
        <v>3.6052536026033838E-2</v>
      </c>
      <c r="I83" s="92">
        <v>3.6052536026033838E-2</v>
      </c>
      <c r="J83" s="92">
        <v>3.6052536026033838E-2</v>
      </c>
      <c r="K83" s="92">
        <v>3.6052536026033838E-2</v>
      </c>
      <c r="L83" s="92">
        <v>3.6052536026033838E-2</v>
      </c>
      <c r="M83" s="92">
        <v>3.6052536026033838E-2</v>
      </c>
      <c r="N83" s="92">
        <v>3.6052536026033838E-2</v>
      </c>
      <c r="O83" s="92">
        <v>3.6052536026033838E-2</v>
      </c>
      <c r="P83" s="92">
        <v>3.6052536026033838E-2</v>
      </c>
      <c r="Q83" s="92">
        <v>3.6052536026033838E-2</v>
      </c>
      <c r="R83" s="92">
        <v>3.6052536026033838E-2</v>
      </c>
      <c r="S83" s="92">
        <v>3.6052536026033838E-2</v>
      </c>
      <c r="T83" s="92">
        <v>3.6052536026033838E-2</v>
      </c>
      <c r="U83" s="92">
        <v>3.6052536026033838E-2</v>
      </c>
    </row>
    <row r="84" spans="2:21" x14ac:dyDescent="0.2">
      <c r="B84" s="117">
        <v>1976</v>
      </c>
      <c r="C84" s="92">
        <v>0.1598456074290921</v>
      </c>
      <c r="D84" s="92">
        <v>0.1598456074290921</v>
      </c>
      <c r="E84" s="92">
        <v>0.1598456074290921</v>
      </c>
      <c r="F84" s="92">
        <v>0.1598456074290921</v>
      </c>
      <c r="G84" s="92">
        <v>0.1598456074290921</v>
      </c>
      <c r="H84" s="92">
        <v>0.1598456074290921</v>
      </c>
      <c r="I84" s="92">
        <v>0.1598456074290921</v>
      </c>
      <c r="J84" s="92">
        <v>0.1598456074290921</v>
      </c>
      <c r="K84" s="92">
        <v>0.1598456074290921</v>
      </c>
      <c r="L84" s="92">
        <v>0.1598456074290921</v>
      </c>
      <c r="M84" s="92">
        <v>0.1598456074290921</v>
      </c>
      <c r="N84" s="92">
        <v>0.1598456074290921</v>
      </c>
      <c r="O84" s="92">
        <v>0.1598456074290921</v>
      </c>
      <c r="P84" s="92">
        <v>0.1598456074290921</v>
      </c>
      <c r="Q84" s="92">
        <v>0.1598456074290921</v>
      </c>
      <c r="R84" s="92">
        <v>0.1598456074290921</v>
      </c>
      <c r="S84" s="92">
        <v>0.1598456074290921</v>
      </c>
      <c r="T84" s="92">
        <v>0.1598456074290921</v>
      </c>
      <c r="U84" s="92">
        <v>0.1598456074290921</v>
      </c>
    </row>
    <row r="85" spans="2:21" x14ac:dyDescent="0.2">
      <c r="B85" s="117">
        <v>1977</v>
      </c>
      <c r="C85" s="92">
        <v>1.2899606071070449E-2</v>
      </c>
      <c r="D85" s="92">
        <v>1.2899606071070449E-2</v>
      </c>
      <c r="E85" s="92">
        <v>1.2899606071070449E-2</v>
      </c>
      <c r="F85" s="92">
        <v>1.2899606071070449E-2</v>
      </c>
      <c r="G85" s="92">
        <v>1.2899606071070449E-2</v>
      </c>
      <c r="H85" s="92">
        <v>1.2899606071070449E-2</v>
      </c>
      <c r="I85" s="92">
        <v>1.2899606071070449E-2</v>
      </c>
      <c r="J85" s="92">
        <v>1.2899606071070449E-2</v>
      </c>
      <c r="K85" s="92">
        <v>1.2899606071070449E-2</v>
      </c>
      <c r="L85" s="92">
        <v>1.2899606071070449E-2</v>
      </c>
      <c r="M85" s="92">
        <v>1.2899606071070449E-2</v>
      </c>
      <c r="N85" s="92">
        <v>1.2899606071070449E-2</v>
      </c>
      <c r="O85" s="92">
        <v>1.2899606071070449E-2</v>
      </c>
      <c r="P85" s="92">
        <v>1.2899606071070449E-2</v>
      </c>
      <c r="Q85" s="92">
        <v>1.2899606071070449E-2</v>
      </c>
      <c r="R85" s="92">
        <v>1.2899606071070449E-2</v>
      </c>
      <c r="S85" s="92">
        <v>1.2899606071070449E-2</v>
      </c>
      <c r="T85" s="92">
        <v>1.2899606071070449E-2</v>
      </c>
      <c r="U85" s="92">
        <v>1.2899606071070449E-2</v>
      </c>
    </row>
    <row r="86" spans="2:21" x14ac:dyDescent="0.2">
      <c r="B86" s="117">
        <v>1978</v>
      </c>
      <c r="C86" s="92">
        <v>-7.7758069075086478E-3</v>
      </c>
      <c r="D86" s="92">
        <v>-7.7758069075086478E-3</v>
      </c>
      <c r="E86" s="92">
        <v>-7.7758069075086478E-3</v>
      </c>
      <c r="F86" s="92">
        <v>-7.7758069075086478E-3</v>
      </c>
      <c r="G86" s="92">
        <v>-7.7758069075086478E-3</v>
      </c>
      <c r="H86" s="92">
        <v>-7.7758069075086478E-3</v>
      </c>
      <c r="I86" s="92">
        <v>-7.7758069075086478E-3</v>
      </c>
      <c r="J86" s="92">
        <v>-7.7758069075086478E-3</v>
      </c>
      <c r="K86" s="92">
        <v>-7.7758069075086478E-3</v>
      </c>
      <c r="L86" s="92">
        <v>-7.7758069075086478E-3</v>
      </c>
      <c r="M86" s="92">
        <v>-7.7758069075086478E-3</v>
      </c>
      <c r="N86" s="92">
        <v>-7.7758069075086478E-3</v>
      </c>
      <c r="O86" s="92">
        <v>-7.7758069075086478E-3</v>
      </c>
      <c r="P86" s="92">
        <v>-7.7758069075086478E-3</v>
      </c>
      <c r="Q86" s="92">
        <v>-7.7758069075086478E-3</v>
      </c>
      <c r="R86" s="92">
        <v>-7.7758069075086478E-3</v>
      </c>
      <c r="S86" s="92">
        <v>-7.7758069075086478E-3</v>
      </c>
      <c r="T86" s="92">
        <v>-7.7758069075086478E-3</v>
      </c>
      <c r="U86" s="92">
        <v>-7.7758069075086478E-3</v>
      </c>
    </row>
    <row r="87" spans="2:21" x14ac:dyDescent="0.2">
      <c r="B87" s="117">
        <v>1979</v>
      </c>
      <c r="C87" s="92">
        <v>6.7072031247235459E-3</v>
      </c>
      <c r="D87" s="92">
        <v>6.7072031247235459E-3</v>
      </c>
      <c r="E87" s="92">
        <v>6.7072031247235459E-3</v>
      </c>
      <c r="F87" s="92">
        <v>6.7072031247235459E-3</v>
      </c>
      <c r="G87" s="92">
        <v>6.7072031247235459E-3</v>
      </c>
      <c r="H87" s="92">
        <v>6.7072031247235459E-3</v>
      </c>
      <c r="I87" s="92">
        <v>6.7072031247235459E-3</v>
      </c>
      <c r="J87" s="92">
        <v>6.7072031247235459E-3</v>
      </c>
      <c r="K87" s="92">
        <v>6.7072031247235459E-3</v>
      </c>
      <c r="L87" s="92">
        <v>6.7072031247235459E-3</v>
      </c>
      <c r="M87" s="92">
        <v>6.7072031247235459E-3</v>
      </c>
      <c r="N87" s="92">
        <v>6.7072031247235459E-3</v>
      </c>
      <c r="O87" s="92">
        <v>6.7072031247235459E-3</v>
      </c>
      <c r="P87" s="92">
        <v>6.7072031247235459E-3</v>
      </c>
      <c r="Q87" s="92">
        <v>6.7072031247235459E-3</v>
      </c>
      <c r="R87" s="92">
        <v>6.7072031247235459E-3</v>
      </c>
      <c r="S87" s="92">
        <v>6.7072031247235459E-3</v>
      </c>
      <c r="T87" s="92">
        <v>6.7072031247235459E-3</v>
      </c>
      <c r="U87" s="92">
        <v>6.7072031247235459E-3</v>
      </c>
    </row>
    <row r="88" spans="2:21" x14ac:dyDescent="0.2">
      <c r="B88" s="117">
        <v>1980</v>
      </c>
      <c r="C88" s="92">
        <v>-2.989744251999403E-2</v>
      </c>
      <c r="D88" s="92">
        <v>-2.989744251999403E-2</v>
      </c>
      <c r="E88" s="92">
        <v>-2.989744251999403E-2</v>
      </c>
      <c r="F88" s="92">
        <v>-2.989744251999403E-2</v>
      </c>
      <c r="G88" s="92">
        <v>-2.989744251999403E-2</v>
      </c>
      <c r="H88" s="92">
        <v>-2.989744251999403E-2</v>
      </c>
      <c r="I88" s="92">
        <v>-2.989744251999403E-2</v>
      </c>
      <c r="J88" s="92">
        <v>-2.989744251999403E-2</v>
      </c>
      <c r="K88" s="92">
        <v>-2.989744251999403E-2</v>
      </c>
      <c r="L88" s="92">
        <v>-2.989744251999403E-2</v>
      </c>
      <c r="M88" s="92">
        <v>-2.989744251999403E-2</v>
      </c>
      <c r="N88" s="92">
        <v>-2.989744251999403E-2</v>
      </c>
      <c r="O88" s="92">
        <v>-2.989744251999403E-2</v>
      </c>
      <c r="P88" s="92">
        <v>-2.989744251999403E-2</v>
      </c>
      <c r="Q88" s="92">
        <v>-2.989744251999403E-2</v>
      </c>
      <c r="R88" s="92">
        <v>-2.989744251999403E-2</v>
      </c>
      <c r="S88" s="92">
        <v>-2.989744251999403E-2</v>
      </c>
      <c r="T88" s="92">
        <v>-2.989744251999403E-2</v>
      </c>
      <c r="U88" s="92">
        <v>-2.989744251999403E-2</v>
      </c>
    </row>
    <row r="89" spans="2:21" x14ac:dyDescent="0.2">
      <c r="B89" s="117">
        <v>1981</v>
      </c>
      <c r="C89" s="92">
        <v>8.1992153358923542E-2</v>
      </c>
      <c r="D89" s="92">
        <v>8.1992153358923542E-2</v>
      </c>
      <c r="E89" s="92">
        <v>8.1992153358923542E-2</v>
      </c>
      <c r="F89" s="92">
        <v>8.1992153358923542E-2</v>
      </c>
      <c r="G89" s="92">
        <v>8.1992153358923542E-2</v>
      </c>
      <c r="H89" s="92">
        <v>8.1992153358923542E-2</v>
      </c>
      <c r="I89" s="92">
        <v>8.1992153358923542E-2</v>
      </c>
      <c r="J89" s="92">
        <v>8.1992153358923542E-2</v>
      </c>
      <c r="K89" s="92">
        <v>8.1992153358923542E-2</v>
      </c>
      <c r="L89" s="92">
        <v>8.1992153358923542E-2</v>
      </c>
      <c r="M89" s="92">
        <v>8.1992153358923542E-2</v>
      </c>
      <c r="N89" s="92">
        <v>8.1992153358923542E-2</v>
      </c>
      <c r="O89" s="92">
        <v>8.1992153358923542E-2</v>
      </c>
      <c r="P89" s="92">
        <v>8.1992153358923542E-2</v>
      </c>
      <c r="Q89" s="92">
        <v>8.1992153358923542E-2</v>
      </c>
      <c r="R89" s="92">
        <v>8.1992153358923542E-2</v>
      </c>
      <c r="S89" s="92">
        <v>8.1992153358923542E-2</v>
      </c>
      <c r="T89" s="92">
        <v>8.1992153358923542E-2</v>
      </c>
      <c r="U89" s="92">
        <v>8.1992153358923542E-2</v>
      </c>
    </row>
    <row r="90" spans="2:21" x14ac:dyDescent="0.2">
      <c r="B90" s="117">
        <v>1982</v>
      </c>
      <c r="C90" s="92">
        <v>0.32814549486295586</v>
      </c>
      <c r="D90" s="92">
        <v>0.32814549486295586</v>
      </c>
      <c r="E90" s="92">
        <v>0.32814549486295586</v>
      </c>
      <c r="F90" s="92">
        <v>0.32814549486295586</v>
      </c>
      <c r="G90" s="92">
        <v>0.32814549486295586</v>
      </c>
      <c r="H90" s="92">
        <v>0.32814549486295586</v>
      </c>
      <c r="I90" s="92">
        <v>0.32814549486295586</v>
      </c>
      <c r="J90" s="92">
        <v>0.32814549486295586</v>
      </c>
      <c r="K90" s="92">
        <v>0.32814549486295586</v>
      </c>
      <c r="L90" s="92">
        <v>0.32814549486295586</v>
      </c>
      <c r="M90" s="92">
        <v>0.32814549486295586</v>
      </c>
      <c r="N90" s="92">
        <v>0.32814549486295586</v>
      </c>
      <c r="O90" s="92">
        <v>0.32814549486295586</v>
      </c>
      <c r="P90" s="92">
        <v>0.32814549486295586</v>
      </c>
      <c r="Q90" s="92">
        <v>0.32814549486295586</v>
      </c>
      <c r="R90" s="92">
        <v>0.32814549486295586</v>
      </c>
      <c r="S90" s="92">
        <v>0.32814549486295586</v>
      </c>
      <c r="T90" s="92">
        <v>0.32814549486295586</v>
      </c>
      <c r="U90" s="92">
        <v>0.32814549486295586</v>
      </c>
    </row>
    <row r="91" spans="2:21" x14ac:dyDescent="0.2">
      <c r="B91" s="117">
        <v>1983</v>
      </c>
      <c r="C91" s="92">
        <v>3.2002094451429264E-2</v>
      </c>
      <c r="D91" s="92">
        <v>3.2002094451429264E-2</v>
      </c>
      <c r="E91" s="92">
        <v>3.2002094451429264E-2</v>
      </c>
      <c r="F91" s="92">
        <v>3.2002094451429264E-2</v>
      </c>
      <c r="G91" s="92">
        <v>3.2002094451429264E-2</v>
      </c>
      <c r="H91" s="92">
        <v>3.2002094451429264E-2</v>
      </c>
      <c r="I91" s="92">
        <v>3.2002094451429264E-2</v>
      </c>
      <c r="J91" s="92">
        <v>3.2002094451429264E-2</v>
      </c>
      <c r="K91" s="92">
        <v>3.2002094451429264E-2</v>
      </c>
      <c r="L91" s="92">
        <v>3.2002094451429264E-2</v>
      </c>
      <c r="M91" s="92">
        <v>3.2002094451429264E-2</v>
      </c>
      <c r="N91" s="92">
        <v>3.2002094451429264E-2</v>
      </c>
      <c r="O91" s="92">
        <v>3.2002094451429264E-2</v>
      </c>
      <c r="P91" s="92">
        <v>3.2002094451429264E-2</v>
      </c>
      <c r="Q91" s="92">
        <v>3.2002094451429264E-2</v>
      </c>
      <c r="R91" s="92">
        <v>3.2002094451429264E-2</v>
      </c>
      <c r="S91" s="92">
        <v>3.2002094451429264E-2</v>
      </c>
      <c r="T91" s="92">
        <v>3.2002094451429264E-2</v>
      </c>
      <c r="U91" s="92">
        <v>3.2002094451429264E-2</v>
      </c>
    </row>
    <row r="92" spans="2:21" x14ac:dyDescent="0.2">
      <c r="B92" s="117">
        <v>1984</v>
      </c>
      <c r="C92" s="92">
        <v>0.13733364344102345</v>
      </c>
      <c r="D92" s="92">
        <v>0.13733364344102345</v>
      </c>
      <c r="E92" s="92">
        <v>0.13733364344102345</v>
      </c>
      <c r="F92" s="92">
        <v>0.13733364344102345</v>
      </c>
      <c r="G92" s="92">
        <v>0.13733364344102345</v>
      </c>
      <c r="H92" s="92">
        <v>0.13733364344102345</v>
      </c>
      <c r="I92" s="92">
        <v>0.13733364344102345</v>
      </c>
      <c r="J92" s="92">
        <v>0.13733364344102345</v>
      </c>
      <c r="K92" s="92">
        <v>0.13733364344102345</v>
      </c>
      <c r="L92" s="92">
        <v>0.13733364344102345</v>
      </c>
      <c r="M92" s="92">
        <v>0.13733364344102345</v>
      </c>
      <c r="N92" s="92">
        <v>0.13733364344102345</v>
      </c>
      <c r="O92" s="92">
        <v>0.13733364344102345</v>
      </c>
      <c r="P92" s="92">
        <v>0.13733364344102345</v>
      </c>
      <c r="Q92" s="92">
        <v>0.13733364344102345</v>
      </c>
      <c r="R92" s="92">
        <v>0.13733364344102345</v>
      </c>
      <c r="S92" s="92">
        <v>0.13733364344102345</v>
      </c>
      <c r="T92" s="92">
        <v>0.13733364344102345</v>
      </c>
      <c r="U92" s="92">
        <v>0.13733364344102345</v>
      </c>
    </row>
    <row r="93" spans="2:21" x14ac:dyDescent="0.2">
      <c r="B93" s="117">
        <v>1985</v>
      </c>
      <c r="C93" s="92">
        <v>0.2571248821260641</v>
      </c>
      <c r="D93" s="92">
        <v>0.2571248821260641</v>
      </c>
      <c r="E93" s="92">
        <v>0.2571248821260641</v>
      </c>
      <c r="F93" s="92">
        <v>0.2571248821260641</v>
      </c>
      <c r="G93" s="92">
        <v>0.2571248821260641</v>
      </c>
      <c r="H93" s="92">
        <v>0.2571248821260641</v>
      </c>
      <c r="I93" s="92">
        <v>0.2571248821260641</v>
      </c>
      <c r="J93" s="92">
        <v>0.2571248821260641</v>
      </c>
      <c r="K93" s="92">
        <v>0.2571248821260641</v>
      </c>
      <c r="L93" s="92">
        <v>0.2571248821260641</v>
      </c>
      <c r="M93" s="92">
        <v>0.2571248821260641</v>
      </c>
      <c r="N93" s="92">
        <v>0.2571248821260641</v>
      </c>
      <c r="O93" s="92">
        <v>0.2571248821260641</v>
      </c>
      <c r="P93" s="92">
        <v>0.2571248821260641</v>
      </c>
      <c r="Q93" s="92">
        <v>0.2571248821260641</v>
      </c>
      <c r="R93" s="92">
        <v>0.2571248821260641</v>
      </c>
      <c r="S93" s="92">
        <v>0.2571248821260641</v>
      </c>
      <c r="T93" s="92">
        <v>0.2571248821260641</v>
      </c>
      <c r="U93" s="92">
        <v>0.2571248821260641</v>
      </c>
    </row>
    <row r="94" spans="2:21" x14ac:dyDescent="0.2">
      <c r="B94" s="117">
        <v>1986</v>
      </c>
      <c r="C94" s="92">
        <v>0.24284215141767618</v>
      </c>
      <c r="D94" s="92">
        <v>0.24284215141767618</v>
      </c>
      <c r="E94" s="92">
        <v>0.24284215141767618</v>
      </c>
      <c r="F94" s="92">
        <v>0.24284215141767618</v>
      </c>
      <c r="G94" s="92">
        <v>0.24284215141767618</v>
      </c>
      <c r="H94" s="92">
        <v>0.24284215141767618</v>
      </c>
      <c r="I94" s="92">
        <v>0.24284215141767618</v>
      </c>
      <c r="J94" s="92">
        <v>0.24284215141767618</v>
      </c>
      <c r="K94" s="92">
        <v>0.24284215141767618</v>
      </c>
      <c r="L94" s="92">
        <v>0.24284215141767618</v>
      </c>
      <c r="M94" s="92">
        <v>0.24284215141767618</v>
      </c>
      <c r="N94" s="92">
        <v>0.24284215141767618</v>
      </c>
      <c r="O94" s="92">
        <v>0.24284215141767618</v>
      </c>
      <c r="P94" s="92">
        <v>0.24284215141767618</v>
      </c>
      <c r="Q94" s="92">
        <v>0.24284215141767618</v>
      </c>
      <c r="R94" s="92">
        <v>0.24284215141767618</v>
      </c>
      <c r="S94" s="92">
        <v>0.24284215141767618</v>
      </c>
      <c r="T94" s="92">
        <v>0.24284215141767618</v>
      </c>
      <c r="U94" s="92">
        <v>0.24284215141767618</v>
      </c>
    </row>
    <row r="95" spans="2:21" x14ac:dyDescent="0.2">
      <c r="B95" s="117">
        <v>1987</v>
      </c>
      <c r="C95" s="92">
        <v>-4.9605089379262279E-2</v>
      </c>
      <c r="D95" s="92">
        <v>-4.9605089379262279E-2</v>
      </c>
      <c r="E95" s="92">
        <v>-4.9605089379262279E-2</v>
      </c>
      <c r="F95" s="92">
        <v>-4.9605089379262279E-2</v>
      </c>
      <c r="G95" s="92">
        <v>-4.9605089379262279E-2</v>
      </c>
      <c r="H95" s="92">
        <v>-4.9605089379262279E-2</v>
      </c>
      <c r="I95" s="92">
        <v>-4.9605089379262279E-2</v>
      </c>
      <c r="J95" s="92">
        <v>-4.9605089379262279E-2</v>
      </c>
      <c r="K95" s="92">
        <v>-4.9605089379262279E-2</v>
      </c>
      <c r="L95" s="92">
        <v>-4.9605089379262279E-2</v>
      </c>
      <c r="M95" s="92">
        <v>-4.9605089379262279E-2</v>
      </c>
      <c r="N95" s="92">
        <v>-4.9605089379262279E-2</v>
      </c>
      <c r="O95" s="92">
        <v>-4.9605089379262279E-2</v>
      </c>
      <c r="P95" s="92">
        <v>-4.9605089379262279E-2</v>
      </c>
      <c r="Q95" s="92">
        <v>-4.9605089379262279E-2</v>
      </c>
      <c r="R95" s="92">
        <v>-4.9605089379262279E-2</v>
      </c>
      <c r="S95" s="92">
        <v>-4.9605089379262279E-2</v>
      </c>
      <c r="T95" s="92">
        <v>-4.9605089379262279E-2</v>
      </c>
      <c r="U95" s="92">
        <v>-4.9605089379262279E-2</v>
      </c>
    </row>
    <row r="96" spans="2:21" x14ac:dyDescent="0.2">
      <c r="B96" s="117">
        <v>1988</v>
      </c>
      <c r="C96" s="92">
        <v>8.2235958434841674E-2</v>
      </c>
      <c r="D96" s="92">
        <v>8.2235958434841674E-2</v>
      </c>
      <c r="E96" s="92">
        <v>8.2235958434841674E-2</v>
      </c>
      <c r="F96" s="92">
        <v>8.2235958434841674E-2</v>
      </c>
      <c r="G96" s="92">
        <v>8.2235958434841674E-2</v>
      </c>
      <c r="H96" s="92">
        <v>8.2235958434841674E-2</v>
      </c>
      <c r="I96" s="92">
        <v>8.2235958434841674E-2</v>
      </c>
      <c r="J96" s="92">
        <v>8.2235958434841674E-2</v>
      </c>
      <c r="K96" s="92">
        <v>8.2235958434841674E-2</v>
      </c>
      <c r="L96" s="92">
        <v>8.2235958434841674E-2</v>
      </c>
      <c r="M96" s="92">
        <v>8.2235958434841674E-2</v>
      </c>
      <c r="N96" s="92">
        <v>8.2235958434841674E-2</v>
      </c>
      <c r="O96" s="92">
        <v>8.2235958434841674E-2</v>
      </c>
      <c r="P96" s="92">
        <v>8.2235958434841674E-2</v>
      </c>
      <c r="Q96" s="92">
        <v>8.2235958434841674E-2</v>
      </c>
      <c r="R96" s="92">
        <v>8.2235958434841674E-2</v>
      </c>
      <c r="S96" s="92">
        <v>8.2235958434841674E-2</v>
      </c>
      <c r="T96" s="92">
        <v>8.2235958434841674E-2</v>
      </c>
      <c r="U96" s="92">
        <v>8.2235958434841674E-2</v>
      </c>
    </row>
    <row r="97" spans="2:21" x14ac:dyDescent="0.2">
      <c r="B97" s="117">
        <v>1989</v>
      </c>
      <c r="C97" s="92">
        <v>0.17693647159446219</v>
      </c>
      <c r="D97" s="92">
        <v>0.17693647159446219</v>
      </c>
      <c r="E97" s="92">
        <v>0.17693647159446219</v>
      </c>
      <c r="F97" s="92">
        <v>0.17693647159446219</v>
      </c>
      <c r="G97" s="92">
        <v>0.17693647159446219</v>
      </c>
      <c r="H97" s="92">
        <v>0.17693647159446219</v>
      </c>
      <c r="I97" s="92">
        <v>0.17693647159446219</v>
      </c>
      <c r="J97" s="92">
        <v>0.17693647159446219</v>
      </c>
      <c r="K97" s="92">
        <v>0.17693647159446219</v>
      </c>
      <c r="L97" s="92">
        <v>0.17693647159446219</v>
      </c>
      <c r="M97" s="92">
        <v>0.17693647159446219</v>
      </c>
      <c r="N97" s="92">
        <v>0.17693647159446219</v>
      </c>
      <c r="O97" s="92">
        <v>0.17693647159446219</v>
      </c>
      <c r="P97" s="92">
        <v>0.17693647159446219</v>
      </c>
      <c r="Q97" s="92">
        <v>0.17693647159446219</v>
      </c>
      <c r="R97" s="92">
        <v>0.17693647159446219</v>
      </c>
      <c r="S97" s="92">
        <v>0.17693647159446219</v>
      </c>
      <c r="T97" s="92">
        <v>0.17693647159446219</v>
      </c>
      <c r="U97" s="92">
        <v>0.17693647159446219</v>
      </c>
    </row>
    <row r="98" spans="2:21" x14ac:dyDescent="0.2">
      <c r="B98" s="117">
        <v>1990</v>
      </c>
      <c r="C98" s="92">
        <v>6.2353753335533363E-2</v>
      </c>
      <c r="D98" s="92">
        <v>6.2353753335533363E-2</v>
      </c>
      <c r="E98" s="92">
        <v>6.2353753335533363E-2</v>
      </c>
      <c r="F98" s="92">
        <v>6.2353753335533363E-2</v>
      </c>
      <c r="G98" s="92">
        <v>6.2353753335533363E-2</v>
      </c>
      <c r="H98" s="92">
        <v>6.2353753335533363E-2</v>
      </c>
      <c r="I98" s="92">
        <v>6.2353753335533363E-2</v>
      </c>
      <c r="J98" s="92">
        <v>6.2353753335533363E-2</v>
      </c>
      <c r="K98" s="92">
        <v>6.2353753335533363E-2</v>
      </c>
      <c r="L98" s="92">
        <v>6.2353753335533363E-2</v>
      </c>
      <c r="M98" s="92">
        <v>6.2353753335533363E-2</v>
      </c>
      <c r="N98" s="92">
        <v>6.2353753335533363E-2</v>
      </c>
      <c r="O98" s="92">
        <v>6.2353753335533363E-2</v>
      </c>
      <c r="P98" s="92">
        <v>6.2353753335533363E-2</v>
      </c>
      <c r="Q98" s="92">
        <v>6.2353753335533363E-2</v>
      </c>
      <c r="R98" s="92">
        <v>6.2353753335533363E-2</v>
      </c>
      <c r="S98" s="92">
        <v>6.2353753335533363E-2</v>
      </c>
      <c r="T98" s="92">
        <v>6.2353753335533363E-2</v>
      </c>
      <c r="U98" s="92">
        <v>6.2353753335533363E-2</v>
      </c>
    </row>
    <row r="99" spans="2:21" x14ac:dyDescent="0.2">
      <c r="B99" s="117">
        <v>1991</v>
      </c>
      <c r="C99" s="92">
        <v>0.15004510019517303</v>
      </c>
      <c r="D99" s="92">
        <v>0.15004510019517303</v>
      </c>
      <c r="E99" s="92">
        <v>0.15004510019517303</v>
      </c>
      <c r="F99" s="92">
        <v>0.15004510019517303</v>
      </c>
      <c r="G99" s="92">
        <v>0.15004510019517303</v>
      </c>
      <c r="H99" s="92">
        <v>0.15004510019517303</v>
      </c>
      <c r="I99" s="92">
        <v>0.15004510019517303</v>
      </c>
      <c r="J99" s="92">
        <v>0.15004510019517303</v>
      </c>
      <c r="K99" s="92">
        <v>0.15004510019517303</v>
      </c>
      <c r="L99" s="92">
        <v>0.15004510019517303</v>
      </c>
      <c r="M99" s="92">
        <v>0.15004510019517303</v>
      </c>
      <c r="N99" s="92">
        <v>0.15004510019517303</v>
      </c>
      <c r="O99" s="92">
        <v>0.15004510019517303</v>
      </c>
      <c r="P99" s="92">
        <v>0.15004510019517303</v>
      </c>
      <c r="Q99" s="92">
        <v>0.15004510019517303</v>
      </c>
      <c r="R99" s="92">
        <v>0.15004510019517303</v>
      </c>
      <c r="S99" s="92">
        <v>0.15004510019517303</v>
      </c>
      <c r="T99" s="92">
        <v>0.15004510019517303</v>
      </c>
      <c r="U99" s="92">
        <v>0.15004510019517303</v>
      </c>
    </row>
    <row r="100" spans="2:21" x14ac:dyDescent="0.2">
      <c r="B100" s="117">
        <v>1992</v>
      </c>
      <c r="C100" s="92">
        <v>9.3616373162079422E-2</v>
      </c>
      <c r="D100" s="92">
        <v>9.3616373162079422E-2</v>
      </c>
      <c r="E100" s="92">
        <v>9.3616373162079422E-2</v>
      </c>
      <c r="F100" s="92">
        <v>9.3616373162079422E-2</v>
      </c>
      <c r="G100" s="92">
        <v>9.3616373162079422E-2</v>
      </c>
      <c r="H100" s="92">
        <v>9.3616373162079422E-2</v>
      </c>
      <c r="I100" s="92">
        <v>9.3616373162079422E-2</v>
      </c>
      <c r="J100" s="92">
        <v>9.3616373162079422E-2</v>
      </c>
      <c r="K100" s="92">
        <v>9.3616373162079422E-2</v>
      </c>
      <c r="L100" s="92">
        <v>9.3616373162079422E-2</v>
      </c>
      <c r="M100" s="92">
        <v>9.3616373162079422E-2</v>
      </c>
      <c r="N100" s="92">
        <v>9.3616373162079422E-2</v>
      </c>
      <c r="O100" s="92">
        <v>9.3616373162079422E-2</v>
      </c>
      <c r="P100" s="92">
        <v>9.3616373162079422E-2</v>
      </c>
      <c r="Q100" s="92">
        <v>9.3616373162079422E-2</v>
      </c>
      <c r="R100" s="92">
        <v>9.3616373162079422E-2</v>
      </c>
      <c r="S100" s="92">
        <v>9.3616373162079422E-2</v>
      </c>
      <c r="T100" s="92">
        <v>9.3616373162079422E-2</v>
      </c>
      <c r="U100" s="92">
        <v>9.3616373162079422E-2</v>
      </c>
    </row>
    <row r="101" spans="2:21" x14ac:dyDescent="0.2">
      <c r="B101" s="117">
        <v>1993</v>
      </c>
      <c r="C101" s="92">
        <v>0.14210957589263107</v>
      </c>
      <c r="D101" s="92">
        <v>0.14210957589263107</v>
      </c>
      <c r="E101" s="92">
        <v>0.14210957589263107</v>
      </c>
      <c r="F101" s="92">
        <v>0.14210957589263107</v>
      </c>
      <c r="G101" s="92">
        <v>0.14210957589263107</v>
      </c>
      <c r="H101" s="92">
        <v>0.14210957589263107</v>
      </c>
      <c r="I101" s="92">
        <v>0.14210957589263107</v>
      </c>
      <c r="J101" s="92">
        <v>0.14210957589263107</v>
      </c>
      <c r="K101" s="92">
        <v>0.14210957589263107</v>
      </c>
      <c r="L101" s="92">
        <v>0.14210957589263107</v>
      </c>
      <c r="M101" s="92">
        <v>0.14210957589263107</v>
      </c>
      <c r="N101" s="92">
        <v>0.14210957589263107</v>
      </c>
      <c r="O101" s="92">
        <v>0.14210957589263107</v>
      </c>
      <c r="P101" s="92">
        <v>0.14210957589263107</v>
      </c>
      <c r="Q101" s="92">
        <v>0.14210957589263107</v>
      </c>
      <c r="R101" s="92">
        <v>0.14210957589263107</v>
      </c>
      <c r="S101" s="92">
        <v>0.14210957589263107</v>
      </c>
      <c r="T101" s="92">
        <v>0.14210957589263107</v>
      </c>
      <c r="U101" s="92">
        <v>0.14210957589263107</v>
      </c>
    </row>
    <row r="102" spans="2:21" x14ac:dyDescent="0.2">
      <c r="B102" s="117">
        <v>1994</v>
      </c>
      <c r="C102" s="92">
        <v>-8.0366555509985921E-2</v>
      </c>
      <c r="D102" s="92">
        <v>-8.0366555509985921E-2</v>
      </c>
      <c r="E102" s="92">
        <v>-8.0366555509985921E-2</v>
      </c>
      <c r="F102" s="92">
        <v>-8.0366555509985921E-2</v>
      </c>
      <c r="G102" s="92">
        <v>-8.0366555509985921E-2</v>
      </c>
      <c r="H102" s="92">
        <v>-8.0366555509985921E-2</v>
      </c>
      <c r="I102" s="92">
        <v>-8.0366555509985921E-2</v>
      </c>
      <c r="J102" s="92">
        <v>-8.0366555509985921E-2</v>
      </c>
      <c r="K102" s="92">
        <v>-8.0366555509985921E-2</v>
      </c>
      <c r="L102" s="92">
        <v>-8.0366555509985921E-2</v>
      </c>
      <c r="M102" s="92">
        <v>-8.0366555509985921E-2</v>
      </c>
      <c r="N102" s="92">
        <v>-8.0366555509985921E-2</v>
      </c>
      <c r="O102" s="92">
        <v>-8.0366555509985921E-2</v>
      </c>
      <c r="P102" s="92">
        <v>-8.0366555509985921E-2</v>
      </c>
      <c r="Q102" s="92">
        <v>-8.0366555509985921E-2</v>
      </c>
      <c r="R102" s="92">
        <v>-8.0366555509985921E-2</v>
      </c>
      <c r="S102" s="92">
        <v>-8.0366555509985921E-2</v>
      </c>
      <c r="T102" s="92">
        <v>-8.0366555509985921E-2</v>
      </c>
      <c r="U102" s="92">
        <v>-8.0366555509985921E-2</v>
      </c>
    </row>
    <row r="103" spans="2:21" x14ac:dyDescent="0.2">
      <c r="B103" s="117">
        <v>1995</v>
      </c>
      <c r="C103" s="92">
        <v>0.23480780112538907</v>
      </c>
      <c r="D103" s="92">
        <v>0.23480780112538907</v>
      </c>
      <c r="E103" s="92">
        <v>0.23480780112538907</v>
      </c>
      <c r="F103" s="92">
        <v>0.23480780112538907</v>
      </c>
      <c r="G103" s="92">
        <v>0.23480780112538907</v>
      </c>
      <c r="H103" s="92">
        <v>0.23480780112538907</v>
      </c>
      <c r="I103" s="92">
        <v>0.23480780112538907</v>
      </c>
      <c r="J103" s="92">
        <v>0.23480780112538907</v>
      </c>
      <c r="K103" s="92">
        <v>0.23480780112538907</v>
      </c>
      <c r="L103" s="92">
        <v>0.23480780112538907</v>
      </c>
      <c r="M103" s="92">
        <v>0.23480780112538907</v>
      </c>
      <c r="N103" s="92">
        <v>0.23480780112538907</v>
      </c>
      <c r="O103" s="92">
        <v>0.23480780112538907</v>
      </c>
      <c r="P103" s="92">
        <v>0.23480780112538907</v>
      </c>
      <c r="Q103" s="92">
        <v>0.23480780112538907</v>
      </c>
      <c r="R103" s="92">
        <v>0.23480780112538907</v>
      </c>
      <c r="S103" s="92">
        <v>0.23480780112538907</v>
      </c>
      <c r="T103" s="92">
        <v>0.23480780112538907</v>
      </c>
      <c r="U103" s="92">
        <v>0.23480780112538907</v>
      </c>
    </row>
    <row r="104" spans="2:21" x14ac:dyDescent="0.2">
      <c r="B104" s="117">
        <v>1996</v>
      </c>
      <c r="C104" s="92">
        <v>1.428607793401844E-2</v>
      </c>
      <c r="D104" s="92">
        <v>1.428607793401844E-2</v>
      </c>
      <c r="E104" s="92">
        <v>1.428607793401844E-2</v>
      </c>
      <c r="F104" s="92">
        <v>1.428607793401844E-2</v>
      </c>
      <c r="G104" s="92">
        <v>1.428607793401844E-2</v>
      </c>
      <c r="H104" s="92">
        <v>1.428607793401844E-2</v>
      </c>
      <c r="I104" s="92">
        <v>1.428607793401844E-2</v>
      </c>
      <c r="J104" s="92">
        <v>1.428607793401844E-2</v>
      </c>
      <c r="K104" s="92">
        <v>1.428607793401844E-2</v>
      </c>
      <c r="L104" s="92">
        <v>1.428607793401844E-2</v>
      </c>
      <c r="M104" s="92">
        <v>1.428607793401844E-2</v>
      </c>
      <c r="N104" s="92">
        <v>1.428607793401844E-2</v>
      </c>
      <c r="O104" s="92">
        <v>1.428607793401844E-2</v>
      </c>
      <c r="P104" s="92">
        <v>1.428607793401844E-2</v>
      </c>
      <c r="Q104" s="92">
        <v>1.428607793401844E-2</v>
      </c>
      <c r="R104" s="92">
        <v>1.428607793401844E-2</v>
      </c>
      <c r="S104" s="92">
        <v>1.428607793401844E-2</v>
      </c>
      <c r="T104" s="92">
        <v>1.428607793401844E-2</v>
      </c>
      <c r="U104" s="92">
        <v>1.428607793401844E-2</v>
      </c>
    </row>
    <row r="105" spans="2:21" x14ac:dyDescent="0.2">
      <c r="B105" s="117">
        <v>1997</v>
      </c>
      <c r="C105" s="92">
        <v>9.939130272977531E-2</v>
      </c>
      <c r="D105" s="92">
        <v>9.939130272977531E-2</v>
      </c>
      <c r="E105" s="92">
        <v>9.939130272977531E-2</v>
      </c>
      <c r="F105" s="92">
        <v>9.939130272977531E-2</v>
      </c>
      <c r="G105" s="92">
        <v>9.939130272977531E-2</v>
      </c>
      <c r="H105" s="92">
        <v>9.939130272977531E-2</v>
      </c>
      <c r="I105" s="92">
        <v>9.939130272977531E-2</v>
      </c>
      <c r="J105" s="92">
        <v>9.939130272977531E-2</v>
      </c>
      <c r="K105" s="92">
        <v>9.939130272977531E-2</v>
      </c>
      <c r="L105" s="92">
        <v>9.939130272977531E-2</v>
      </c>
      <c r="M105" s="92">
        <v>9.939130272977531E-2</v>
      </c>
      <c r="N105" s="92">
        <v>9.939130272977531E-2</v>
      </c>
      <c r="O105" s="92">
        <v>9.939130272977531E-2</v>
      </c>
      <c r="P105" s="92">
        <v>9.939130272977531E-2</v>
      </c>
      <c r="Q105" s="92">
        <v>9.939130272977531E-2</v>
      </c>
      <c r="R105" s="92">
        <v>9.939130272977531E-2</v>
      </c>
      <c r="S105" s="92">
        <v>9.939130272977531E-2</v>
      </c>
      <c r="T105" s="92">
        <v>9.939130272977531E-2</v>
      </c>
      <c r="U105" s="92">
        <v>9.939130272977531E-2</v>
      </c>
    </row>
    <row r="106" spans="2:21" x14ac:dyDescent="0.2">
      <c r="B106" s="117">
        <v>1998</v>
      </c>
      <c r="C106" s="92">
        <v>0.14921431922606215</v>
      </c>
      <c r="D106" s="92">
        <v>0.14921431922606215</v>
      </c>
      <c r="E106" s="92">
        <v>0.14921431922606215</v>
      </c>
      <c r="F106" s="92">
        <v>0.14921431922606215</v>
      </c>
      <c r="G106" s="92">
        <v>0.14921431922606215</v>
      </c>
      <c r="H106" s="92">
        <v>0.14921431922606215</v>
      </c>
      <c r="I106" s="92">
        <v>0.14921431922606215</v>
      </c>
      <c r="J106" s="92">
        <v>0.14921431922606215</v>
      </c>
      <c r="K106" s="92">
        <v>0.14921431922606215</v>
      </c>
      <c r="L106" s="92">
        <v>0.14921431922606215</v>
      </c>
      <c r="M106" s="92">
        <v>0.14921431922606215</v>
      </c>
      <c r="N106" s="92">
        <v>0.14921431922606215</v>
      </c>
      <c r="O106" s="92">
        <v>0.14921431922606215</v>
      </c>
      <c r="P106" s="92">
        <v>0.14921431922606215</v>
      </c>
      <c r="Q106" s="92">
        <v>0.14921431922606215</v>
      </c>
      <c r="R106" s="92">
        <v>0.14921431922606215</v>
      </c>
      <c r="S106" s="92">
        <v>0.14921431922606215</v>
      </c>
      <c r="T106" s="92">
        <v>0.14921431922606215</v>
      </c>
      <c r="U106" s="92">
        <v>0.14921431922606215</v>
      </c>
    </row>
    <row r="107" spans="2:21" x14ac:dyDescent="0.2">
      <c r="B107" s="117">
        <v>1999</v>
      </c>
      <c r="C107" s="92">
        <v>-8.2542147962685761E-2</v>
      </c>
      <c r="D107" s="92">
        <v>-8.2542147962685761E-2</v>
      </c>
      <c r="E107" s="92">
        <v>-8.2542147962685761E-2</v>
      </c>
      <c r="F107" s="92">
        <v>-8.2542147962685761E-2</v>
      </c>
      <c r="G107" s="92">
        <v>-8.2542147962685761E-2</v>
      </c>
      <c r="H107" s="92">
        <v>-8.2542147962685761E-2</v>
      </c>
      <c r="I107" s="92">
        <v>-8.2542147962685761E-2</v>
      </c>
      <c r="J107" s="92">
        <v>-8.2542147962685761E-2</v>
      </c>
      <c r="K107" s="92">
        <v>-8.2542147962685761E-2</v>
      </c>
      <c r="L107" s="92">
        <v>-8.2542147962685761E-2</v>
      </c>
      <c r="M107" s="92">
        <v>-8.2542147962685761E-2</v>
      </c>
      <c r="N107" s="92">
        <v>-8.2542147962685761E-2</v>
      </c>
      <c r="O107" s="92">
        <v>-8.2542147962685761E-2</v>
      </c>
      <c r="P107" s="92">
        <v>-8.2542147962685761E-2</v>
      </c>
      <c r="Q107" s="92">
        <v>-8.2542147962685761E-2</v>
      </c>
      <c r="R107" s="92">
        <v>-8.2542147962685761E-2</v>
      </c>
      <c r="S107" s="92">
        <v>-8.2542147962685761E-2</v>
      </c>
      <c r="T107" s="92">
        <v>-8.2542147962685761E-2</v>
      </c>
      <c r="U107" s="92">
        <v>-8.2542147962685761E-2</v>
      </c>
    </row>
    <row r="108" spans="2:21" x14ac:dyDescent="0.2">
      <c r="B108" s="117">
        <v>2000</v>
      </c>
      <c r="C108" s="92">
        <v>0.16655267125397488</v>
      </c>
      <c r="D108" s="92">
        <v>0.16655267125397488</v>
      </c>
      <c r="E108" s="92">
        <v>0.16655267125397488</v>
      </c>
      <c r="F108" s="92">
        <v>0.16655267125397488</v>
      </c>
      <c r="G108" s="92">
        <v>0.16655267125397488</v>
      </c>
      <c r="H108" s="92">
        <v>0.16655267125397488</v>
      </c>
      <c r="I108" s="92">
        <v>0.16655267125397488</v>
      </c>
      <c r="J108" s="92">
        <v>0.16655267125397488</v>
      </c>
      <c r="K108" s="92">
        <v>0.16655267125397488</v>
      </c>
      <c r="L108" s="92">
        <v>0.16655267125397488</v>
      </c>
      <c r="M108" s="92">
        <v>0.16655267125397488</v>
      </c>
      <c r="N108" s="92">
        <v>0.16655267125397488</v>
      </c>
      <c r="O108" s="92">
        <v>0.16655267125397488</v>
      </c>
      <c r="P108" s="92">
        <v>0.16655267125397488</v>
      </c>
      <c r="Q108" s="92">
        <v>0.16655267125397488</v>
      </c>
      <c r="R108" s="92">
        <v>0.16655267125397488</v>
      </c>
      <c r="S108" s="92">
        <v>0.16655267125397488</v>
      </c>
      <c r="T108" s="92">
        <v>0.16655267125397488</v>
      </c>
      <c r="U108" s="92">
        <v>0.16655267125397488</v>
      </c>
    </row>
    <row r="109" spans="2:21" x14ac:dyDescent="0.2">
      <c r="B109" s="117">
        <v>2001</v>
      </c>
      <c r="C109" s="119"/>
      <c r="D109" s="92">
        <v>5.5721811892492555E-2</v>
      </c>
      <c r="E109" s="92">
        <v>5.5721811892492555E-2</v>
      </c>
      <c r="F109" s="92">
        <v>5.5721811892492555E-2</v>
      </c>
      <c r="G109" s="92">
        <v>5.5721811892492555E-2</v>
      </c>
      <c r="H109" s="92">
        <v>5.5721811892492555E-2</v>
      </c>
      <c r="I109" s="92">
        <v>5.5721811892492555E-2</v>
      </c>
      <c r="J109" s="92">
        <v>5.5721811892492555E-2</v>
      </c>
      <c r="K109" s="92">
        <v>5.5721811892492555E-2</v>
      </c>
      <c r="L109" s="92">
        <v>5.5721811892492555E-2</v>
      </c>
      <c r="M109" s="92">
        <v>5.5721811892492555E-2</v>
      </c>
      <c r="N109" s="92">
        <v>5.5721811892492555E-2</v>
      </c>
      <c r="O109" s="92">
        <v>5.5721811892492555E-2</v>
      </c>
      <c r="P109" s="92">
        <v>5.5721811892492555E-2</v>
      </c>
      <c r="Q109" s="92">
        <v>5.5721811892492555E-2</v>
      </c>
      <c r="R109" s="92">
        <v>5.5721811892492555E-2</v>
      </c>
      <c r="S109" s="92">
        <v>5.5721811892492555E-2</v>
      </c>
      <c r="T109" s="92">
        <v>5.5721811892492555E-2</v>
      </c>
      <c r="U109" s="92">
        <v>5.5721811892492555E-2</v>
      </c>
    </row>
    <row r="110" spans="2:21" x14ac:dyDescent="0.2">
      <c r="B110" s="117">
        <v>2002</v>
      </c>
      <c r="C110" s="119"/>
      <c r="D110" s="119"/>
      <c r="E110" s="92">
        <v>0.15116400378109285</v>
      </c>
      <c r="F110" s="92">
        <v>0.15116400378109285</v>
      </c>
      <c r="G110" s="92">
        <v>0.15116400378109285</v>
      </c>
      <c r="H110" s="92">
        <v>0.15116400378109285</v>
      </c>
      <c r="I110" s="92">
        <v>0.15116400378109285</v>
      </c>
      <c r="J110" s="92">
        <v>0.15116400378109285</v>
      </c>
      <c r="K110" s="92">
        <v>0.15116400378109285</v>
      </c>
      <c r="L110" s="92">
        <v>0.15116400378109285</v>
      </c>
      <c r="M110" s="92">
        <v>0.15116400378109285</v>
      </c>
      <c r="N110" s="92">
        <v>0.15116400378109285</v>
      </c>
      <c r="O110" s="92">
        <v>0.15116400378109285</v>
      </c>
      <c r="P110" s="92">
        <v>0.15116400378109285</v>
      </c>
      <c r="Q110" s="92">
        <v>0.15116400378109285</v>
      </c>
      <c r="R110" s="92">
        <v>0.15116400378109285</v>
      </c>
      <c r="S110" s="92">
        <v>0.15116400378109285</v>
      </c>
      <c r="T110" s="92">
        <v>0.15116400378109285</v>
      </c>
      <c r="U110" s="92">
        <v>0.15116400378109285</v>
      </c>
    </row>
    <row r="111" spans="2:21" x14ac:dyDescent="0.2">
      <c r="B111" s="117">
        <v>2003</v>
      </c>
      <c r="C111" s="119"/>
      <c r="D111" s="119"/>
      <c r="E111" s="119"/>
      <c r="F111" s="92">
        <v>3.7531858817758529E-3</v>
      </c>
      <c r="G111" s="92">
        <v>3.7531858817758529E-3</v>
      </c>
      <c r="H111" s="92">
        <v>3.7531858817758529E-3</v>
      </c>
      <c r="I111" s="92">
        <v>3.7531858817758529E-3</v>
      </c>
      <c r="J111" s="92">
        <v>3.7531858817758529E-3</v>
      </c>
      <c r="K111" s="92">
        <v>3.7531858817758529E-3</v>
      </c>
      <c r="L111" s="92">
        <v>3.7531858817758529E-3</v>
      </c>
      <c r="M111" s="92">
        <v>3.7531858817758529E-3</v>
      </c>
      <c r="N111" s="92">
        <v>3.7531858817758529E-3</v>
      </c>
      <c r="O111" s="92">
        <v>3.7531858817758529E-3</v>
      </c>
      <c r="P111" s="92">
        <v>3.7531858817758529E-3</v>
      </c>
      <c r="Q111" s="92">
        <v>3.7531858817758529E-3</v>
      </c>
      <c r="R111" s="92">
        <v>3.7531858817758529E-3</v>
      </c>
      <c r="S111" s="92">
        <v>3.7531858817758529E-3</v>
      </c>
      <c r="T111" s="92">
        <v>3.7531858817758529E-3</v>
      </c>
      <c r="U111" s="92">
        <v>3.7531858817758529E-3</v>
      </c>
    </row>
    <row r="112" spans="2:21" x14ac:dyDescent="0.2">
      <c r="B112" s="117">
        <v>2004</v>
      </c>
      <c r="C112" s="119"/>
      <c r="D112" s="119"/>
      <c r="E112" s="119"/>
      <c r="F112" s="119"/>
      <c r="G112" s="92">
        <v>4.490683702274547E-2</v>
      </c>
      <c r="H112" s="92">
        <v>4.490683702274547E-2</v>
      </c>
      <c r="I112" s="92">
        <v>4.490683702274547E-2</v>
      </c>
      <c r="J112" s="92">
        <v>4.490683702274547E-2</v>
      </c>
      <c r="K112" s="92">
        <v>4.490683702274547E-2</v>
      </c>
      <c r="L112" s="92">
        <v>4.490683702274547E-2</v>
      </c>
      <c r="M112" s="92">
        <v>4.490683702274547E-2</v>
      </c>
      <c r="N112" s="92">
        <v>4.490683702274547E-2</v>
      </c>
      <c r="O112" s="92">
        <v>4.490683702274547E-2</v>
      </c>
      <c r="P112" s="92">
        <v>4.490683702274547E-2</v>
      </c>
      <c r="Q112" s="92">
        <v>4.490683702274547E-2</v>
      </c>
      <c r="R112" s="92">
        <v>4.490683702274547E-2</v>
      </c>
      <c r="S112" s="92">
        <v>4.490683702274547E-2</v>
      </c>
      <c r="T112" s="92">
        <v>4.490683702274547E-2</v>
      </c>
      <c r="U112" s="92">
        <v>4.490683702274547E-2</v>
      </c>
    </row>
    <row r="113" spans="2:21" x14ac:dyDescent="0.2">
      <c r="B113" s="117">
        <v>2005</v>
      </c>
      <c r="C113" s="119"/>
      <c r="D113" s="119"/>
      <c r="E113" s="119"/>
      <c r="F113" s="119"/>
      <c r="G113" s="119"/>
      <c r="H113" s="92">
        <v>2.8675329597779506E-2</v>
      </c>
      <c r="I113" s="92">
        <v>2.8675329597779506E-2</v>
      </c>
      <c r="J113" s="92">
        <v>2.8675329597779506E-2</v>
      </c>
      <c r="K113" s="92">
        <v>2.8675329597779506E-2</v>
      </c>
      <c r="L113" s="92">
        <v>2.8675329597779506E-2</v>
      </c>
      <c r="M113" s="92">
        <v>2.8675329597779506E-2</v>
      </c>
      <c r="N113" s="92">
        <v>2.8675329597779506E-2</v>
      </c>
      <c r="O113" s="92">
        <v>2.8675329597779506E-2</v>
      </c>
      <c r="P113" s="92">
        <v>2.8675329597779506E-2</v>
      </c>
      <c r="Q113" s="92">
        <v>2.8675329597779506E-2</v>
      </c>
      <c r="R113" s="92">
        <v>2.8675329597779506E-2</v>
      </c>
      <c r="S113" s="92">
        <v>2.8675329597779506E-2</v>
      </c>
      <c r="T113" s="92">
        <v>2.8675329597779506E-2</v>
      </c>
      <c r="U113" s="92">
        <v>2.8675329597779506E-2</v>
      </c>
    </row>
    <row r="114" spans="2:21" x14ac:dyDescent="0.2">
      <c r="B114" s="117">
        <v>2006</v>
      </c>
      <c r="C114" s="119"/>
      <c r="D114" s="119"/>
      <c r="E114" s="119"/>
      <c r="F114" s="119"/>
      <c r="G114" s="119"/>
      <c r="H114" s="119"/>
      <c r="I114" s="92">
        <v>1.9610012417568386E-2</v>
      </c>
      <c r="J114" s="92">
        <v>1.9610012417568386E-2</v>
      </c>
      <c r="K114" s="92">
        <v>1.9610012417568386E-2</v>
      </c>
      <c r="L114" s="92">
        <v>1.9610012417568386E-2</v>
      </c>
      <c r="M114" s="92">
        <v>1.9610012417568386E-2</v>
      </c>
      <c r="N114" s="92">
        <v>1.9610012417568386E-2</v>
      </c>
      <c r="O114" s="92">
        <v>1.9610012417568386E-2</v>
      </c>
      <c r="P114" s="92">
        <v>1.9610012417568386E-2</v>
      </c>
      <c r="Q114" s="92">
        <v>1.9610012417568386E-2</v>
      </c>
      <c r="R114" s="92">
        <v>1.9610012417568386E-2</v>
      </c>
      <c r="S114" s="92">
        <v>1.9610012417568386E-2</v>
      </c>
      <c r="T114" s="92">
        <v>1.9610012417568386E-2</v>
      </c>
      <c r="U114" s="92">
        <v>1.9610012417568386E-2</v>
      </c>
    </row>
    <row r="115" spans="2:21" x14ac:dyDescent="0.2">
      <c r="B115" s="117">
        <v>2007</v>
      </c>
      <c r="C115" s="119"/>
      <c r="D115" s="119"/>
      <c r="E115" s="119"/>
      <c r="F115" s="119"/>
      <c r="G115" s="119"/>
      <c r="H115" s="119"/>
      <c r="I115" s="119"/>
      <c r="J115" s="92">
        <v>0.10209921930012807</v>
      </c>
      <c r="K115" s="92">
        <v>0.10209921930012807</v>
      </c>
      <c r="L115" s="92">
        <v>0.10209921930012807</v>
      </c>
      <c r="M115" s="92">
        <v>0.10209921930012807</v>
      </c>
      <c r="N115" s="92">
        <v>0.10209921930012807</v>
      </c>
      <c r="O115" s="92">
        <v>0.10209921930012807</v>
      </c>
      <c r="P115" s="92">
        <v>0.10209921930012807</v>
      </c>
      <c r="Q115" s="92">
        <v>0.10209921930012807</v>
      </c>
      <c r="R115" s="92">
        <v>0.10209921930012807</v>
      </c>
      <c r="S115" s="92">
        <v>0.10209921930012807</v>
      </c>
      <c r="T115" s="92">
        <v>0.10209921930012807</v>
      </c>
      <c r="U115" s="92">
        <v>0.10209921930012807</v>
      </c>
    </row>
    <row r="116" spans="2:21" x14ac:dyDescent="0.2">
      <c r="B116" s="117">
        <v>2008</v>
      </c>
      <c r="C116" s="119"/>
      <c r="D116" s="119"/>
      <c r="E116" s="119"/>
      <c r="F116" s="119"/>
      <c r="G116" s="119"/>
      <c r="H116" s="119"/>
      <c r="I116" s="119"/>
      <c r="J116" s="119"/>
      <c r="K116" s="92">
        <v>0.20101279926977011</v>
      </c>
      <c r="L116" s="92">
        <v>0.20101279926977011</v>
      </c>
      <c r="M116" s="92">
        <v>0.20101279926977011</v>
      </c>
      <c r="N116" s="92">
        <v>0.20101279926977011</v>
      </c>
      <c r="O116" s="92">
        <v>0.20101279926977011</v>
      </c>
      <c r="P116" s="92">
        <v>0.20101279926977011</v>
      </c>
      <c r="Q116" s="92">
        <v>0.20101279926977011</v>
      </c>
      <c r="R116" s="92">
        <v>0.20101279926977011</v>
      </c>
      <c r="S116" s="92">
        <v>0.20101279926977011</v>
      </c>
      <c r="T116" s="92">
        <v>0.20101279926977011</v>
      </c>
      <c r="U116" s="92">
        <v>0.20101279926977011</v>
      </c>
    </row>
    <row r="117" spans="2:21" x14ac:dyDescent="0.2">
      <c r="B117" s="117">
        <v>2009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92">
        <v>-0.11116695313259162</v>
      </c>
      <c r="M117" s="92">
        <v>-0.11116695313259162</v>
      </c>
      <c r="N117" s="92">
        <v>-0.11116695313259162</v>
      </c>
      <c r="O117" s="92">
        <v>-0.11116695313259162</v>
      </c>
      <c r="P117" s="92">
        <v>-0.11116695313259162</v>
      </c>
      <c r="Q117" s="92">
        <v>-0.11116695313259162</v>
      </c>
      <c r="R117" s="92">
        <v>-0.11116695313259162</v>
      </c>
      <c r="S117" s="92">
        <v>-0.11116695313259162</v>
      </c>
      <c r="T117" s="92">
        <v>-0.11116695313259162</v>
      </c>
      <c r="U117" s="92">
        <v>-0.11116695313259162</v>
      </c>
    </row>
    <row r="118" spans="2:21" x14ac:dyDescent="0.2">
      <c r="B118" s="117">
        <v>2010</v>
      </c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92">
        <v>8.4629338803557719E-2</v>
      </c>
      <c r="N118" s="92">
        <v>8.4629338803557719E-2</v>
      </c>
      <c r="O118" s="92">
        <v>8.4629338803557719E-2</v>
      </c>
      <c r="P118" s="92">
        <v>8.4629338803557719E-2</v>
      </c>
      <c r="Q118" s="92">
        <v>8.4629338803557719E-2</v>
      </c>
      <c r="R118" s="92">
        <v>8.4629338803557719E-2</v>
      </c>
      <c r="S118" s="92">
        <v>8.4629338803557719E-2</v>
      </c>
      <c r="T118" s="92">
        <v>8.4629338803557719E-2</v>
      </c>
      <c r="U118" s="92">
        <v>8.4629338803557719E-2</v>
      </c>
    </row>
    <row r="119" spans="2:21" x14ac:dyDescent="0.2">
      <c r="B119" s="117">
        <v>2011</v>
      </c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92">
        <v>0.16035334999461354</v>
      </c>
      <c r="O119" s="92">
        <v>0.16035334999461354</v>
      </c>
      <c r="P119" s="92">
        <v>0.16035334999461354</v>
      </c>
      <c r="Q119" s="92">
        <v>0.16035334999461354</v>
      </c>
      <c r="R119" s="92">
        <v>0.16035334999461354</v>
      </c>
      <c r="S119" s="92">
        <v>0.16035334999461354</v>
      </c>
      <c r="T119" s="92">
        <v>0.16035334999461354</v>
      </c>
      <c r="U119" s="92">
        <v>0.16035334999461354</v>
      </c>
    </row>
    <row r="120" spans="2:21" x14ac:dyDescent="0.2">
      <c r="B120" s="117">
        <v>2012</v>
      </c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92">
        <v>2.971571978018946E-2</v>
      </c>
      <c r="P120" s="92">
        <v>2.971571978018946E-2</v>
      </c>
      <c r="Q120" s="92">
        <v>2.971571978018946E-2</v>
      </c>
      <c r="R120" s="92">
        <v>2.971571978018946E-2</v>
      </c>
      <c r="S120" s="92">
        <v>2.971571978018946E-2</v>
      </c>
      <c r="T120" s="92">
        <v>2.971571978018946E-2</v>
      </c>
      <c r="U120" s="92">
        <v>2.971571978018946E-2</v>
      </c>
    </row>
    <row r="121" spans="2:21" x14ac:dyDescent="0.2">
      <c r="B121" s="117">
        <v>2013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92">
        <v>-9.104568794347262E-2</v>
      </c>
      <c r="Q121" s="92">
        <v>-9.104568794347262E-2</v>
      </c>
      <c r="R121" s="92">
        <v>-9.104568794347262E-2</v>
      </c>
      <c r="S121" s="92">
        <v>-9.104568794347262E-2</v>
      </c>
      <c r="T121" s="92">
        <v>-9.104568794347262E-2</v>
      </c>
      <c r="U121" s="92">
        <v>-9.104568794347262E-2</v>
      </c>
    </row>
    <row r="122" spans="2:21" x14ac:dyDescent="0.2">
      <c r="B122" s="117">
        <v>2014</v>
      </c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92">
        <v>0.10746180452004755</v>
      </c>
      <c r="R122" s="92">
        <v>0.10746180452004755</v>
      </c>
      <c r="S122" s="92">
        <v>0.10746180452004755</v>
      </c>
      <c r="T122" s="92">
        <v>0.10746180452004755</v>
      </c>
      <c r="U122" s="92">
        <v>0.10746180452004755</v>
      </c>
    </row>
    <row r="123" spans="2:21" x14ac:dyDescent="0.2">
      <c r="B123" s="117">
        <v>2015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92">
        <v>1.2842996709792224E-2</v>
      </c>
      <c r="S123" s="92">
        <v>1.2842996709792224E-2</v>
      </c>
      <c r="T123" s="92">
        <v>1.2842996709792224E-2</v>
      </c>
      <c r="U123" s="92">
        <v>1.2842996709792224E-2</v>
      </c>
    </row>
    <row r="124" spans="2:21" x14ac:dyDescent="0.2">
      <c r="B124" s="117">
        <v>2016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92">
        <v>6.9055046987477921E-3</v>
      </c>
      <c r="T124" s="92">
        <v>6.9055046987477921E-3</v>
      </c>
      <c r="U124" s="92">
        <v>6.9055046987477921E-3</v>
      </c>
    </row>
    <row r="125" spans="2:21" x14ac:dyDescent="0.2">
      <c r="B125" s="117">
        <v>2017</v>
      </c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92">
        <v>2.8017162707789457E-2</v>
      </c>
      <c r="U125" s="92">
        <v>2.8017162707789457E-2</v>
      </c>
    </row>
    <row r="126" spans="2:21" x14ac:dyDescent="0.2">
      <c r="B126" s="117">
        <v>2018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92">
        <v>-1.6692385713402633E-4</v>
      </c>
    </row>
    <row r="127" spans="2:21" x14ac:dyDescent="0.2">
      <c r="B127" s="58" t="s">
        <v>58</v>
      </c>
      <c r="C127" s="121">
        <f>+AVERAGE(C36:C126)</f>
        <v>5.2106968257518253E-2</v>
      </c>
      <c r="D127" s="121">
        <f t="shared" ref="D127:U127" si="17">+AVERAGE(D36:D126)</f>
        <v>5.2155817495828719E-2</v>
      </c>
      <c r="E127" s="121">
        <f t="shared" si="17"/>
        <v>5.3475926646298903E-2</v>
      </c>
      <c r="F127" s="121">
        <f t="shared" si="17"/>
        <v>5.2821680057292021E-2</v>
      </c>
      <c r="G127" s="121">
        <f t="shared" si="17"/>
        <v>5.2718889888012196E-2</v>
      </c>
      <c r="H127" s="121">
        <f t="shared" si="17"/>
        <v>5.2410639115060484E-2</v>
      </c>
      <c r="I127" s="121">
        <f t="shared" si="17"/>
        <v>5.1995441308763116E-2</v>
      </c>
      <c r="J127" s="121">
        <f t="shared" si="17"/>
        <v>5.2621738533655184E-2</v>
      </c>
      <c r="K127" s="121">
        <f t="shared" si="17"/>
        <v>5.4453726937804744E-2</v>
      </c>
      <c r="L127" s="121">
        <f t="shared" si="17"/>
        <v>5.2433962546702358E-2</v>
      </c>
      <c r="M127" s="121">
        <f t="shared" si="17"/>
        <v>5.2821858646182544E-2</v>
      </c>
      <c r="N127" s="121">
        <f t="shared" si="17"/>
        <v>5.410199544794958E-2</v>
      </c>
      <c r="O127" s="121">
        <f t="shared" si="17"/>
        <v>5.3815098087152402E-2</v>
      </c>
      <c r="P127" s="121">
        <f t="shared" si="17"/>
        <v>5.2130670342610257E-2</v>
      </c>
      <c r="Q127" s="121">
        <f t="shared" si="17"/>
        <v>5.2766660390626781E-2</v>
      </c>
      <c r="R127" s="121">
        <f t="shared" si="17"/>
        <v>5.2312982394253658E-2</v>
      </c>
      <c r="S127" s="121">
        <f t="shared" si="17"/>
        <v>5.1802786015652462E-2</v>
      </c>
      <c r="T127" s="121">
        <f t="shared" si="17"/>
        <v>5.1538501312231769E-2</v>
      </c>
      <c r="U127" s="121">
        <f t="shared" si="17"/>
        <v>5.0970309826854118E-2</v>
      </c>
    </row>
    <row r="128" spans="2:21" x14ac:dyDescent="0.2">
      <c r="B128" s="2" t="s">
        <v>129</v>
      </c>
    </row>
    <row r="129" spans="2:21" x14ac:dyDescent="0.2"/>
    <row r="130" spans="2:21" x14ac:dyDescent="0.2"/>
    <row r="131" spans="2:21" x14ac:dyDescent="0.2">
      <c r="B131" s="303" t="s">
        <v>238</v>
      </c>
    </row>
    <row r="132" spans="2:21" x14ac:dyDescent="0.2"/>
    <row r="133" spans="2:21" x14ac:dyDescent="0.2">
      <c r="B133" s="308" t="s">
        <v>128</v>
      </c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</row>
    <row r="134" spans="2:21" x14ac:dyDescent="0.2">
      <c r="B134" s="118" t="s">
        <v>127</v>
      </c>
      <c r="C134" s="118">
        <v>2000</v>
      </c>
      <c r="D134" s="118">
        <f>+C134+1</f>
        <v>2001</v>
      </c>
      <c r="E134" s="118">
        <f t="shared" ref="E134:U134" si="18">+D134+1</f>
        <v>2002</v>
      </c>
      <c r="F134" s="118">
        <f t="shared" si="18"/>
        <v>2003</v>
      </c>
      <c r="G134" s="118">
        <f t="shared" si="18"/>
        <v>2004</v>
      </c>
      <c r="H134" s="118">
        <f t="shared" si="18"/>
        <v>2005</v>
      </c>
      <c r="I134" s="118">
        <f t="shared" si="18"/>
        <v>2006</v>
      </c>
      <c r="J134" s="118">
        <f t="shared" si="18"/>
        <v>2007</v>
      </c>
      <c r="K134" s="118">
        <f t="shared" si="18"/>
        <v>2008</v>
      </c>
      <c r="L134" s="118">
        <f t="shared" si="18"/>
        <v>2009</v>
      </c>
      <c r="M134" s="118">
        <f t="shared" si="18"/>
        <v>2010</v>
      </c>
      <c r="N134" s="118">
        <f t="shared" si="18"/>
        <v>2011</v>
      </c>
      <c r="O134" s="118">
        <f t="shared" si="18"/>
        <v>2012</v>
      </c>
      <c r="P134" s="118">
        <f t="shared" si="18"/>
        <v>2013</v>
      </c>
      <c r="Q134" s="118">
        <f>+P134+1</f>
        <v>2014</v>
      </c>
      <c r="R134" s="118">
        <f t="shared" si="18"/>
        <v>2015</v>
      </c>
      <c r="S134" s="118">
        <f t="shared" si="18"/>
        <v>2016</v>
      </c>
      <c r="T134" s="118">
        <f t="shared" si="18"/>
        <v>2017</v>
      </c>
      <c r="U134" s="118">
        <f t="shared" si="18"/>
        <v>2018</v>
      </c>
    </row>
    <row r="135" spans="2:21" x14ac:dyDescent="0.2">
      <c r="B135" s="125">
        <v>1928</v>
      </c>
      <c r="C135" s="126">
        <v>0.43811155152887893</v>
      </c>
      <c r="D135" s="126">
        <v>0.43811155152887893</v>
      </c>
      <c r="E135" s="126">
        <v>0.43811155152887893</v>
      </c>
      <c r="F135" s="126">
        <v>0.43811155152887893</v>
      </c>
      <c r="G135" s="126">
        <v>0.43811155152887893</v>
      </c>
      <c r="H135" s="126">
        <v>0.43811155152887893</v>
      </c>
      <c r="I135" s="126">
        <v>0.43811155152887893</v>
      </c>
      <c r="J135" s="126">
        <v>0.43811155152887893</v>
      </c>
      <c r="K135" s="126">
        <v>0.43811155152887893</v>
      </c>
      <c r="L135" s="126">
        <v>0.43811155152887893</v>
      </c>
      <c r="M135" s="126">
        <v>0.43811155152887893</v>
      </c>
      <c r="N135" s="126">
        <v>0.43811155152887893</v>
      </c>
      <c r="O135" s="126">
        <v>0.43811155152887893</v>
      </c>
      <c r="P135" s="126">
        <v>0.43811155152887893</v>
      </c>
      <c r="Q135" s="126">
        <v>0.43811155152887893</v>
      </c>
      <c r="R135" s="126">
        <v>0.43811155152887893</v>
      </c>
      <c r="S135" s="126">
        <v>0.43811155152887893</v>
      </c>
      <c r="T135" s="126">
        <v>0.43811155152887893</v>
      </c>
      <c r="U135" s="126">
        <v>0.43811155152887893</v>
      </c>
    </row>
    <row r="136" spans="2:21" x14ac:dyDescent="0.2">
      <c r="B136" s="125">
        <v>1929</v>
      </c>
      <c r="C136" s="126">
        <v>-8.2979466119096595E-2</v>
      </c>
      <c r="D136" s="126">
        <v>-8.2979466119096595E-2</v>
      </c>
      <c r="E136" s="126">
        <v>-8.2979466119096595E-2</v>
      </c>
      <c r="F136" s="126">
        <v>-8.2979466119096595E-2</v>
      </c>
      <c r="G136" s="126">
        <v>-8.2979466119096595E-2</v>
      </c>
      <c r="H136" s="126">
        <v>-8.2979466119096595E-2</v>
      </c>
      <c r="I136" s="126">
        <v>-8.2979466119096595E-2</v>
      </c>
      <c r="J136" s="126">
        <v>-8.2979466119096595E-2</v>
      </c>
      <c r="K136" s="126">
        <v>-8.2979466119096595E-2</v>
      </c>
      <c r="L136" s="126">
        <v>-8.2979466119096595E-2</v>
      </c>
      <c r="M136" s="126">
        <v>-8.2979466119096595E-2</v>
      </c>
      <c r="N136" s="126">
        <v>-8.2979466119096595E-2</v>
      </c>
      <c r="O136" s="126">
        <v>-8.2979466119096595E-2</v>
      </c>
      <c r="P136" s="126">
        <v>-8.2979466119096595E-2</v>
      </c>
      <c r="Q136" s="126">
        <v>-8.2979466119096595E-2</v>
      </c>
      <c r="R136" s="126">
        <v>-8.2979466119096595E-2</v>
      </c>
      <c r="S136" s="126">
        <v>-8.2979466119096595E-2</v>
      </c>
      <c r="T136" s="126">
        <v>-8.2979466119096595E-2</v>
      </c>
      <c r="U136" s="126">
        <v>-8.2979466119096595E-2</v>
      </c>
    </row>
    <row r="137" spans="2:21" x14ac:dyDescent="0.2">
      <c r="B137" s="125">
        <v>1930</v>
      </c>
      <c r="C137" s="126">
        <v>-0.25123636363636365</v>
      </c>
      <c r="D137" s="126">
        <v>-0.25123636363636365</v>
      </c>
      <c r="E137" s="126">
        <v>-0.25123636363636365</v>
      </c>
      <c r="F137" s="126">
        <v>-0.25123636363636365</v>
      </c>
      <c r="G137" s="126">
        <v>-0.25123636363636365</v>
      </c>
      <c r="H137" s="126">
        <v>-0.25123636363636365</v>
      </c>
      <c r="I137" s="126">
        <v>-0.25123636363636365</v>
      </c>
      <c r="J137" s="126">
        <v>-0.25123636363636365</v>
      </c>
      <c r="K137" s="126">
        <v>-0.25123636363636365</v>
      </c>
      <c r="L137" s="126">
        <v>-0.25123636363636365</v>
      </c>
      <c r="M137" s="126">
        <v>-0.25123636363636365</v>
      </c>
      <c r="N137" s="126">
        <v>-0.25123636363636365</v>
      </c>
      <c r="O137" s="126">
        <v>-0.25123636363636365</v>
      </c>
      <c r="P137" s="126">
        <v>-0.25123636363636365</v>
      </c>
      <c r="Q137" s="126">
        <v>-0.25123636363636365</v>
      </c>
      <c r="R137" s="126">
        <v>-0.25123636363636365</v>
      </c>
      <c r="S137" s="126">
        <v>-0.25123636363636365</v>
      </c>
      <c r="T137" s="126">
        <v>-0.25123636363636365</v>
      </c>
      <c r="U137" s="126">
        <v>-0.25123636363636365</v>
      </c>
    </row>
    <row r="138" spans="2:21" x14ac:dyDescent="0.2">
      <c r="B138" s="125">
        <v>1931</v>
      </c>
      <c r="C138" s="126">
        <v>-0.43837548891786188</v>
      </c>
      <c r="D138" s="126">
        <v>-0.43837548891786188</v>
      </c>
      <c r="E138" s="126">
        <v>-0.43837548891786188</v>
      </c>
      <c r="F138" s="126">
        <v>-0.43837548891786188</v>
      </c>
      <c r="G138" s="126">
        <v>-0.43837548891786188</v>
      </c>
      <c r="H138" s="126">
        <v>-0.43837548891786188</v>
      </c>
      <c r="I138" s="126">
        <v>-0.43837548891786188</v>
      </c>
      <c r="J138" s="126">
        <v>-0.43837548891786188</v>
      </c>
      <c r="K138" s="126">
        <v>-0.43837548891786188</v>
      </c>
      <c r="L138" s="126">
        <v>-0.43837548891786188</v>
      </c>
      <c r="M138" s="126">
        <v>-0.43837548891786188</v>
      </c>
      <c r="N138" s="126">
        <v>-0.43837548891786188</v>
      </c>
      <c r="O138" s="126">
        <v>-0.43837548891786188</v>
      </c>
      <c r="P138" s="126">
        <v>-0.43837548891786188</v>
      </c>
      <c r="Q138" s="126">
        <v>-0.43837548891786188</v>
      </c>
      <c r="R138" s="126">
        <v>-0.43837548891786188</v>
      </c>
      <c r="S138" s="126">
        <v>-0.43837548891786188</v>
      </c>
      <c r="T138" s="126">
        <v>-0.43837548891786188</v>
      </c>
      <c r="U138" s="126">
        <v>-0.43837548891786188</v>
      </c>
    </row>
    <row r="139" spans="2:21" x14ac:dyDescent="0.2">
      <c r="B139" s="125">
        <v>1932</v>
      </c>
      <c r="C139" s="126">
        <v>-8.642364532019696E-2</v>
      </c>
      <c r="D139" s="126">
        <v>-8.642364532019696E-2</v>
      </c>
      <c r="E139" s="126">
        <v>-8.642364532019696E-2</v>
      </c>
      <c r="F139" s="126">
        <v>-8.642364532019696E-2</v>
      </c>
      <c r="G139" s="126">
        <v>-8.642364532019696E-2</v>
      </c>
      <c r="H139" s="126">
        <v>-8.642364532019696E-2</v>
      </c>
      <c r="I139" s="126">
        <v>-8.642364532019696E-2</v>
      </c>
      <c r="J139" s="126">
        <v>-8.642364532019696E-2</v>
      </c>
      <c r="K139" s="126">
        <v>-8.642364532019696E-2</v>
      </c>
      <c r="L139" s="126">
        <v>-8.642364532019696E-2</v>
      </c>
      <c r="M139" s="126">
        <v>-8.642364532019696E-2</v>
      </c>
      <c r="N139" s="126">
        <v>-8.642364532019696E-2</v>
      </c>
      <c r="O139" s="126">
        <v>-8.642364532019696E-2</v>
      </c>
      <c r="P139" s="126">
        <v>-8.642364532019696E-2</v>
      </c>
      <c r="Q139" s="126">
        <v>-8.642364532019696E-2</v>
      </c>
      <c r="R139" s="126">
        <v>-8.642364532019696E-2</v>
      </c>
      <c r="S139" s="126">
        <v>-8.642364532019696E-2</v>
      </c>
      <c r="T139" s="126">
        <v>-8.642364532019696E-2</v>
      </c>
      <c r="U139" s="126">
        <v>-8.642364532019696E-2</v>
      </c>
    </row>
    <row r="140" spans="2:21" x14ac:dyDescent="0.2">
      <c r="B140" s="125">
        <v>1933</v>
      </c>
      <c r="C140" s="126">
        <v>0.49982225433526023</v>
      </c>
      <c r="D140" s="126">
        <v>0.49982225433526023</v>
      </c>
      <c r="E140" s="126">
        <v>0.49982225433526023</v>
      </c>
      <c r="F140" s="126">
        <v>0.49982225433526023</v>
      </c>
      <c r="G140" s="126">
        <v>0.49982225433526023</v>
      </c>
      <c r="H140" s="126">
        <v>0.49982225433526023</v>
      </c>
      <c r="I140" s="126">
        <v>0.49982225433526023</v>
      </c>
      <c r="J140" s="126">
        <v>0.49982225433526023</v>
      </c>
      <c r="K140" s="126">
        <v>0.49982225433526023</v>
      </c>
      <c r="L140" s="126">
        <v>0.49982225433526023</v>
      </c>
      <c r="M140" s="126">
        <v>0.49982225433526023</v>
      </c>
      <c r="N140" s="126">
        <v>0.49982225433526023</v>
      </c>
      <c r="O140" s="126">
        <v>0.49982225433526023</v>
      </c>
      <c r="P140" s="126">
        <v>0.49982225433526023</v>
      </c>
      <c r="Q140" s="126">
        <v>0.49982225433526023</v>
      </c>
      <c r="R140" s="126">
        <v>0.49982225433526023</v>
      </c>
      <c r="S140" s="126">
        <v>0.49982225433526023</v>
      </c>
      <c r="T140" s="126">
        <v>0.49982225433526023</v>
      </c>
      <c r="U140" s="126">
        <v>0.49982225433526023</v>
      </c>
    </row>
    <row r="141" spans="2:21" x14ac:dyDescent="0.2">
      <c r="B141" s="125">
        <v>1934</v>
      </c>
      <c r="C141" s="126">
        <v>-1.1885656970912803E-2</v>
      </c>
      <c r="D141" s="126">
        <v>-1.1885656970912803E-2</v>
      </c>
      <c r="E141" s="126">
        <v>-1.1885656970912803E-2</v>
      </c>
      <c r="F141" s="126">
        <v>-1.1885656970912803E-2</v>
      </c>
      <c r="G141" s="126">
        <v>-1.1885656970912803E-2</v>
      </c>
      <c r="H141" s="126">
        <v>-1.1885656970912803E-2</v>
      </c>
      <c r="I141" s="126">
        <v>-1.1885656970912803E-2</v>
      </c>
      <c r="J141" s="126">
        <v>-1.1885656970912803E-2</v>
      </c>
      <c r="K141" s="126">
        <v>-1.1885656970912803E-2</v>
      </c>
      <c r="L141" s="126">
        <v>-1.1885656970912803E-2</v>
      </c>
      <c r="M141" s="126">
        <v>-1.1885656970912803E-2</v>
      </c>
      <c r="N141" s="126">
        <v>-1.1885656970912803E-2</v>
      </c>
      <c r="O141" s="126">
        <v>-1.1885656970912803E-2</v>
      </c>
      <c r="P141" s="126">
        <v>-1.1885656970912803E-2</v>
      </c>
      <c r="Q141" s="126">
        <v>-1.1885656970912803E-2</v>
      </c>
      <c r="R141" s="126">
        <v>-1.1885656970912803E-2</v>
      </c>
      <c r="S141" s="126">
        <v>-1.1885656970912803E-2</v>
      </c>
      <c r="T141" s="126">
        <v>-1.1885656970912803E-2</v>
      </c>
      <c r="U141" s="126">
        <v>-1.1885656970912803E-2</v>
      </c>
    </row>
    <row r="142" spans="2:21" x14ac:dyDescent="0.2">
      <c r="B142" s="125">
        <v>1935</v>
      </c>
      <c r="C142" s="126">
        <v>0.46740421052631581</v>
      </c>
      <c r="D142" s="126">
        <v>0.46740421052631581</v>
      </c>
      <c r="E142" s="126">
        <v>0.46740421052631581</v>
      </c>
      <c r="F142" s="126">
        <v>0.46740421052631581</v>
      </c>
      <c r="G142" s="126">
        <v>0.46740421052631581</v>
      </c>
      <c r="H142" s="126">
        <v>0.46740421052631581</v>
      </c>
      <c r="I142" s="126">
        <v>0.46740421052631581</v>
      </c>
      <c r="J142" s="126">
        <v>0.46740421052631581</v>
      </c>
      <c r="K142" s="126">
        <v>0.46740421052631581</v>
      </c>
      <c r="L142" s="126">
        <v>0.46740421052631581</v>
      </c>
      <c r="M142" s="126">
        <v>0.46740421052631581</v>
      </c>
      <c r="N142" s="126">
        <v>0.46740421052631581</v>
      </c>
      <c r="O142" s="126">
        <v>0.46740421052631581</v>
      </c>
      <c r="P142" s="126">
        <v>0.46740421052631581</v>
      </c>
      <c r="Q142" s="126">
        <v>0.46740421052631581</v>
      </c>
      <c r="R142" s="126">
        <v>0.46740421052631581</v>
      </c>
      <c r="S142" s="126">
        <v>0.46740421052631581</v>
      </c>
      <c r="T142" s="126">
        <v>0.46740421052631581</v>
      </c>
      <c r="U142" s="126">
        <v>0.46740421052631581</v>
      </c>
    </row>
    <row r="143" spans="2:21" x14ac:dyDescent="0.2">
      <c r="B143" s="125">
        <v>1936</v>
      </c>
      <c r="C143" s="126">
        <v>0.31943410275502609</v>
      </c>
      <c r="D143" s="126">
        <v>0.31943410275502609</v>
      </c>
      <c r="E143" s="126">
        <v>0.31943410275502609</v>
      </c>
      <c r="F143" s="126">
        <v>0.31943410275502609</v>
      </c>
      <c r="G143" s="126">
        <v>0.31943410275502609</v>
      </c>
      <c r="H143" s="126">
        <v>0.31943410275502609</v>
      </c>
      <c r="I143" s="126">
        <v>0.31943410275502609</v>
      </c>
      <c r="J143" s="126">
        <v>0.31943410275502609</v>
      </c>
      <c r="K143" s="126">
        <v>0.31943410275502609</v>
      </c>
      <c r="L143" s="126">
        <v>0.31943410275502609</v>
      </c>
      <c r="M143" s="126">
        <v>0.31943410275502609</v>
      </c>
      <c r="N143" s="126">
        <v>0.31943410275502609</v>
      </c>
      <c r="O143" s="126">
        <v>0.31943410275502609</v>
      </c>
      <c r="P143" s="126">
        <v>0.31943410275502609</v>
      </c>
      <c r="Q143" s="126">
        <v>0.31943410275502609</v>
      </c>
      <c r="R143" s="126">
        <v>0.31943410275502609</v>
      </c>
      <c r="S143" s="126">
        <v>0.31943410275502609</v>
      </c>
      <c r="T143" s="126">
        <v>0.31943410275502609</v>
      </c>
      <c r="U143" s="126">
        <v>0.31943410275502609</v>
      </c>
    </row>
    <row r="144" spans="2:21" x14ac:dyDescent="0.2">
      <c r="B144" s="125">
        <v>1937</v>
      </c>
      <c r="C144" s="126">
        <v>-0.35336728754365537</v>
      </c>
      <c r="D144" s="126">
        <v>-0.35336728754365537</v>
      </c>
      <c r="E144" s="126">
        <v>-0.35336728754365537</v>
      </c>
      <c r="F144" s="126">
        <v>-0.35336728754365537</v>
      </c>
      <c r="G144" s="126">
        <v>-0.35336728754365537</v>
      </c>
      <c r="H144" s="126">
        <v>-0.35336728754365537</v>
      </c>
      <c r="I144" s="126">
        <v>-0.35336728754365537</v>
      </c>
      <c r="J144" s="126">
        <v>-0.35336728754365537</v>
      </c>
      <c r="K144" s="126">
        <v>-0.35336728754365537</v>
      </c>
      <c r="L144" s="126">
        <v>-0.35336728754365537</v>
      </c>
      <c r="M144" s="126">
        <v>-0.35336728754365537</v>
      </c>
      <c r="N144" s="126">
        <v>-0.35336728754365537</v>
      </c>
      <c r="O144" s="126">
        <v>-0.35336728754365537</v>
      </c>
      <c r="P144" s="126">
        <v>-0.35336728754365537</v>
      </c>
      <c r="Q144" s="126">
        <v>-0.35336728754365537</v>
      </c>
      <c r="R144" s="126">
        <v>-0.35336728754365537</v>
      </c>
      <c r="S144" s="126">
        <v>-0.35336728754365537</v>
      </c>
      <c r="T144" s="126">
        <v>-0.35336728754365537</v>
      </c>
      <c r="U144" s="126">
        <v>-0.35336728754365537</v>
      </c>
    </row>
    <row r="145" spans="2:21" x14ac:dyDescent="0.2">
      <c r="B145" s="125">
        <v>1938</v>
      </c>
      <c r="C145" s="126">
        <v>0.29282654028436017</v>
      </c>
      <c r="D145" s="126">
        <v>0.29282654028436017</v>
      </c>
      <c r="E145" s="126">
        <v>0.29282654028436017</v>
      </c>
      <c r="F145" s="126">
        <v>0.29282654028436017</v>
      </c>
      <c r="G145" s="126">
        <v>0.29282654028436017</v>
      </c>
      <c r="H145" s="126">
        <v>0.29282654028436017</v>
      </c>
      <c r="I145" s="126">
        <v>0.29282654028436017</v>
      </c>
      <c r="J145" s="126">
        <v>0.29282654028436017</v>
      </c>
      <c r="K145" s="126">
        <v>0.29282654028436017</v>
      </c>
      <c r="L145" s="126">
        <v>0.29282654028436017</v>
      </c>
      <c r="M145" s="126">
        <v>0.29282654028436017</v>
      </c>
      <c r="N145" s="126">
        <v>0.29282654028436017</v>
      </c>
      <c r="O145" s="126">
        <v>0.29282654028436017</v>
      </c>
      <c r="P145" s="126">
        <v>0.29282654028436017</v>
      </c>
      <c r="Q145" s="126">
        <v>0.29282654028436017</v>
      </c>
      <c r="R145" s="126">
        <v>0.29282654028436017</v>
      </c>
      <c r="S145" s="126">
        <v>0.29282654028436017</v>
      </c>
      <c r="T145" s="126">
        <v>0.29282654028436017</v>
      </c>
      <c r="U145" s="126">
        <v>0.29282654028436017</v>
      </c>
    </row>
    <row r="146" spans="2:21" x14ac:dyDescent="0.2">
      <c r="B146" s="125">
        <v>1939</v>
      </c>
      <c r="C146" s="126">
        <v>-1.0975646879756443E-2</v>
      </c>
      <c r="D146" s="126">
        <v>-1.0975646879756443E-2</v>
      </c>
      <c r="E146" s="126">
        <v>-1.0975646879756443E-2</v>
      </c>
      <c r="F146" s="126">
        <v>-1.0975646879756443E-2</v>
      </c>
      <c r="G146" s="126">
        <v>-1.0975646879756443E-2</v>
      </c>
      <c r="H146" s="126">
        <v>-1.0975646879756443E-2</v>
      </c>
      <c r="I146" s="126">
        <v>-1.0975646879756443E-2</v>
      </c>
      <c r="J146" s="126">
        <v>-1.0975646879756443E-2</v>
      </c>
      <c r="K146" s="126">
        <v>-1.0975646879756443E-2</v>
      </c>
      <c r="L146" s="126">
        <v>-1.0975646879756443E-2</v>
      </c>
      <c r="M146" s="126">
        <v>-1.0975646879756443E-2</v>
      </c>
      <c r="N146" s="126">
        <v>-1.0975646879756443E-2</v>
      </c>
      <c r="O146" s="126">
        <v>-1.0975646879756443E-2</v>
      </c>
      <c r="P146" s="126">
        <v>-1.0975646879756443E-2</v>
      </c>
      <c r="Q146" s="126">
        <v>-1.0975646879756443E-2</v>
      </c>
      <c r="R146" s="126">
        <v>-1.0975646879756443E-2</v>
      </c>
      <c r="S146" s="126">
        <v>-1.0975646879756443E-2</v>
      </c>
      <c r="T146" s="126">
        <v>-1.0975646879756443E-2</v>
      </c>
      <c r="U146" s="126">
        <v>-1.0975646879756443E-2</v>
      </c>
    </row>
    <row r="147" spans="2:21" x14ac:dyDescent="0.2">
      <c r="B147" s="125">
        <v>1940</v>
      </c>
      <c r="C147" s="126">
        <v>-0.10672873194221515</v>
      </c>
      <c r="D147" s="126">
        <v>-0.10672873194221515</v>
      </c>
      <c r="E147" s="126">
        <v>-0.10672873194221515</v>
      </c>
      <c r="F147" s="126">
        <v>-0.10672873194221515</v>
      </c>
      <c r="G147" s="126">
        <v>-0.10672873194221515</v>
      </c>
      <c r="H147" s="126">
        <v>-0.10672873194221515</v>
      </c>
      <c r="I147" s="126">
        <v>-0.10672873194221515</v>
      </c>
      <c r="J147" s="126">
        <v>-0.10672873194221515</v>
      </c>
      <c r="K147" s="126">
        <v>-0.10672873194221515</v>
      </c>
      <c r="L147" s="126">
        <v>-0.10672873194221515</v>
      </c>
      <c r="M147" s="126">
        <v>-0.10672873194221515</v>
      </c>
      <c r="N147" s="126">
        <v>-0.10672873194221515</v>
      </c>
      <c r="O147" s="126">
        <v>-0.10672873194221515</v>
      </c>
      <c r="P147" s="126">
        <v>-0.10672873194221515</v>
      </c>
      <c r="Q147" s="126">
        <v>-0.10672873194221515</v>
      </c>
      <c r="R147" s="126">
        <v>-0.10672873194221515</v>
      </c>
      <c r="S147" s="126">
        <v>-0.10672873194221515</v>
      </c>
      <c r="T147" s="126">
        <v>-0.10672873194221515</v>
      </c>
      <c r="U147" s="126">
        <v>-0.10672873194221515</v>
      </c>
    </row>
    <row r="148" spans="2:21" x14ac:dyDescent="0.2">
      <c r="B148" s="125">
        <v>1941</v>
      </c>
      <c r="C148" s="126">
        <v>-0.12771455576559551</v>
      </c>
      <c r="D148" s="126">
        <v>-0.12771455576559551</v>
      </c>
      <c r="E148" s="126">
        <v>-0.12771455576559551</v>
      </c>
      <c r="F148" s="126">
        <v>-0.12771455576559551</v>
      </c>
      <c r="G148" s="126">
        <v>-0.12771455576559551</v>
      </c>
      <c r="H148" s="126">
        <v>-0.12771455576559551</v>
      </c>
      <c r="I148" s="126">
        <v>-0.12771455576559551</v>
      </c>
      <c r="J148" s="126">
        <v>-0.12771455576559551</v>
      </c>
      <c r="K148" s="126">
        <v>-0.12771455576559551</v>
      </c>
      <c r="L148" s="126">
        <v>-0.12771455576559551</v>
      </c>
      <c r="M148" s="126">
        <v>-0.12771455576559551</v>
      </c>
      <c r="N148" s="126">
        <v>-0.12771455576559551</v>
      </c>
      <c r="O148" s="126">
        <v>-0.12771455576559551</v>
      </c>
      <c r="P148" s="126">
        <v>-0.12771455576559551</v>
      </c>
      <c r="Q148" s="126">
        <v>-0.12771455576559551</v>
      </c>
      <c r="R148" s="126">
        <v>-0.12771455576559551</v>
      </c>
      <c r="S148" s="126">
        <v>-0.12771455576559551</v>
      </c>
      <c r="T148" s="126">
        <v>-0.12771455576559551</v>
      </c>
      <c r="U148" s="126">
        <v>-0.12771455576559551</v>
      </c>
    </row>
    <row r="149" spans="2:21" x14ac:dyDescent="0.2">
      <c r="B149" s="125">
        <v>1942</v>
      </c>
      <c r="C149" s="126">
        <v>0.19173762945914843</v>
      </c>
      <c r="D149" s="126">
        <v>0.19173762945914843</v>
      </c>
      <c r="E149" s="126">
        <v>0.19173762945914843</v>
      </c>
      <c r="F149" s="126">
        <v>0.19173762945914843</v>
      </c>
      <c r="G149" s="126">
        <v>0.19173762945914843</v>
      </c>
      <c r="H149" s="126">
        <v>0.19173762945914843</v>
      </c>
      <c r="I149" s="126">
        <v>0.19173762945914843</v>
      </c>
      <c r="J149" s="126">
        <v>0.19173762945914843</v>
      </c>
      <c r="K149" s="126">
        <v>0.19173762945914843</v>
      </c>
      <c r="L149" s="126">
        <v>0.19173762945914843</v>
      </c>
      <c r="M149" s="126">
        <v>0.19173762945914843</v>
      </c>
      <c r="N149" s="126">
        <v>0.19173762945914843</v>
      </c>
      <c r="O149" s="126">
        <v>0.19173762945914843</v>
      </c>
      <c r="P149" s="126">
        <v>0.19173762945914843</v>
      </c>
      <c r="Q149" s="126">
        <v>0.19173762945914843</v>
      </c>
      <c r="R149" s="126">
        <v>0.19173762945914843</v>
      </c>
      <c r="S149" s="126">
        <v>0.19173762945914843</v>
      </c>
      <c r="T149" s="126">
        <v>0.19173762945914843</v>
      </c>
      <c r="U149" s="126">
        <v>0.19173762945914843</v>
      </c>
    </row>
    <row r="150" spans="2:21" x14ac:dyDescent="0.2">
      <c r="B150" s="125">
        <v>1943</v>
      </c>
      <c r="C150" s="126">
        <v>0.25061310133060394</v>
      </c>
      <c r="D150" s="126">
        <v>0.25061310133060394</v>
      </c>
      <c r="E150" s="126">
        <v>0.25061310133060394</v>
      </c>
      <c r="F150" s="126">
        <v>0.25061310133060394</v>
      </c>
      <c r="G150" s="126">
        <v>0.25061310133060394</v>
      </c>
      <c r="H150" s="126">
        <v>0.25061310133060394</v>
      </c>
      <c r="I150" s="126">
        <v>0.25061310133060394</v>
      </c>
      <c r="J150" s="126">
        <v>0.25061310133060394</v>
      </c>
      <c r="K150" s="126">
        <v>0.25061310133060394</v>
      </c>
      <c r="L150" s="126">
        <v>0.25061310133060394</v>
      </c>
      <c r="M150" s="126">
        <v>0.25061310133060394</v>
      </c>
      <c r="N150" s="126">
        <v>0.25061310133060394</v>
      </c>
      <c r="O150" s="126">
        <v>0.25061310133060394</v>
      </c>
      <c r="P150" s="126">
        <v>0.25061310133060394</v>
      </c>
      <c r="Q150" s="126">
        <v>0.25061310133060394</v>
      </c>
      <c r="R150" s="126">
        <v>0.25061310133060394</v>
      </c>
      <c r="S150" s="126">
        <v>0.25061310133060394</v>
      </c>
      <c r="T150" s="126">
        <v>0.25061310133060394</v>
      </c>
      <c r="U150" s="126">
        <v>0.25061310133060394</v>
      </c>
    </row>
    <row r="151" spans="2:21" x14ac:dyDescent="0.2">
      <c r="B151" s="125">
        <v>1944</v>
      </c>
      <c r="C151" s="126">
        <v>0.19030676949443009</v>
      </c>
      <c r="D151" s="126">
        <v>0.19030676949443009</v>
      </c>
      <c r="E151" s="126">
        <v>0.19030676949443009</v>
      </c>
      <c r="F151" s="126">
        <v>0.19030676949443009</v>
      </c>
      <c r="G151" s="126">
        <v>0.19030676949443009</v>
      </c>
      <c r="H151" s="126">
        <v>0.19030676949443009</v>
      </c>
      <c r="I151" s="126">
        <v>0.19030676949443009</v>
      </c>
      <c r="J151" s="126">
        <v>0.19030676949443009</v>
      </c>
      <c r="K151" s="126">
        <v>0.19030676949443009</v>
      </c>
      <c r="L151" s="126">
        <v>0.19030676949443009</v>
      </c>
      <c r="M151" s="126">
        <v>0.19030676949443009</v>
      </c>
      <c r="N151" s="126">
        <v>0.19030676949443009</v>
      </c>
      <c r="O151" s="126">
        <v>0.19030676949443009</v>
      </c>
      <c r="P151" s="126">
        <v>0.19030676949443009</v>
      </c>
      <c r="Q151" s="126">
        <v>0.19030676949443009</v>
      </c>
      <c r="R151" s="126">
        <v>0.19030676949443009</v>
      </c>
      <c r="S151" s="126">
        <v>0.19030676949443009</v>
      </c>
      <c r="T151" s="126">
        <v>0.19030676949443009</v>
      </c>
      <c r="U151" s="126">
        <v>0.19030676949443009</v>
      </c>
    </row>
    <row r="152" spans="2:21" x14ac:dyDescent="0.2">
      <c r="B152" s="125">
        <v>1945</v>
      </c>
      <c r="C152" s="126">
        <v>0.35821084337349401</v>
      </c>
      <c r="D152" s="126">
        <v>0.35821084337349401</v>
      </c>
      <c r="E152" s="126">
        <v>0.35821084337349401</v>
      </c>
      <c r="F152" s="126">
        <v>0.35821084337349401</v>
      </c>
      <c r="G152" s="126">
        <v>0.35821084337349401</v>
      </c>
      <c r="H152" s="126">
        <v>0.35821084337349401</v>
      </c>
      <c r="I152" s="126">
        <v>0.35821084337349401</v>
      </c>
      <c r="J152" s="126">
        <v>0.35821084337349401</v>
      </c>
      <c r="K152" s="126">
        <v>0.35821084337349401</v>
      </c>
      <c r="L152" s="126">
        <v>0.35821084337349401</v>
      </c>
      <c r="M152" s="126">
        <v>0.35821084337349401</v>
      </c>
      <c r="N152" s="126">
        <v>0.35821084337349401</v>
      </c>
      <c r="O152" s="126">
        <v>0.35821084337349401</v>
      </c>
      <c r="P152" s="126">
        <v>0.35821084337349401</v>
      </c>
      <c r="Q152" s="126">
        <v>0.35821084337349401</v>
      </c>
      <c r="R152" s="126">
        <v>0.35821084337349401</v>
      </c>
      <c r="S152" s="126">
        <v>0.35821084337349401</v>
      </c>
      <c r="T152" s="126">
        <v>0.35821084337349401</v>
      </c>
      <c r="U152" s="126">
        <v>0.35821084337349401</v>
      </c>
    </row>
    <row r="153" spans="2:21" x14ac:dyDescent="0.2">
      <c r="B153" s="125">
        <v>1946</v>
      </c>
      <c r="C153" s="126">
        <v>-8.4291474654377807E-2</v>
      </c>
      <c r="D153" s="126">
        <v>-8.4291474654377807E-2</v>
      </c>
      <c r="E153" s="126">
        <v>-8.4291474654377807E-2</v>
      </c>
      <c r="F153" s="126">
        <v>-8.4291474654377807E-2</v>
      </c>
      <c r="G153" s="126">
        <v>-8.4291474654377807E-2</v>
      </c>
      <c r="H153" s="126">
        <v>-8.4291474654377807E-2</v>
      </c>
      <c r="I153" s="126">
        <v>-8.4291474654377807E-2</v>
      </c>
      <c r="J153" s="126">
        <v>-8.4291474654377807E-2</v>
      </c>
      <c r="K153" s="126">
        <v>-8.4291474654377807E-2</v>
      </c>
      <c r="L153" s="126">
        <v>-8.4291474654377807E-2</v>
      </c>
      <c r="M153" s="126">
        <v>-8.4291474654377807E-2</v>
      </c>
      <c r="N153" s="126">
        <v>-8.4291474654377807E-2</v>
      </c>
      <c r="O153" s="126">
        <v>-8.4291474654377807E-2</v>
      </c>
      <c r="P153" s="126">
        <v>-8.4291474654377807E-2</v>
      </c>
      <c r="Q153" s="126">
        <v>-8.4291474654377807E-2</v>
      </c>
      <c r="R153" s="126">
        <v>-8.4291474654377807E-2</v>
      </c>
      <c r="S153" s="126">
        <v>-8.4291474654377807E-2</v>
      </c>
      <c r="T153" s="126">
        <v>-8.4291474654377807E-2</v>
      </c>
      <c r="U153" s="126">
        <v>-8.4291474654377807E-2</v>
      </c>
    </row>
    <row r="154" spans="2:21" x14ac:dyDescent="0.2">
      <c r="B154" s="125">
        <v>1947</v>
      </c>
      <c r="C154" s="126">
        <v>5.1999999999999998E-2</v>
      </c>
      <c r="D154" s="126">
        <v>5.1999999999999998E-2</v>
      </c>
      <c r="E154" s="126">
        <v>5.1999999999999998E-2</v>
      </c>
      <c r="F154" s="126">
        <v>5.1999999999999998E-2</v>
      </c>
      <c r="G154" s="126">
        <v>5.1999999999999998E-2</v>
      </c>
      <c r="H154" s="126">
        <v>5.1999999999999998E-2</v>
      </c>
      <c r="I154" s="126">
        <v>5.1999999999999998E-2</v>
      </c>
      <c r="J154" s="126">
        <v>5.1999999999999998E-2</v>
      </c>
      <c r="K154" s="126">
        <v>5.1999999999999998E-2</v>
      </c>
      <c r="L154" s="126">
        <v>5.1999999999999998E-2</v>
      </c>
      <c r="M154" s="126">
        <v>5.1999999999999998E-2</v>
      </c>
      <c r="N154" s="126">
        <v>5.1999999999999998E-2</v>
      </c>
      <c r="O154" s="126">
        <v>5.1999999999999998E-2</v>
      </c>
      <c r="P154" s="126">
        <v>5.1999999999999998E-2</v>
      </c>
      <c r="Q154" s="126">
        <v>5.1999999999999998E-2</v>
      </c>
      <c r="R154" s="126">
        <v>5.1999999999999998E-2</v>
      </c>
      <c r="S154" s="126">
        <v>5.1999999999999998E-2</v>
      </c>
      <c r="T154" s="126">
        <v>5.1999999999999998E-2</v>
      </c>
      <c r="U154" s="126">
        <v>5.1999999999999998E-2</v>
      </c>
    </row>
    <row r="155" spans="2:21" x14ac:dyDescent="0.2">
      <c r="B155" s="125">
        <v>1948</v>
      </c>
      <c r="C155" s="126">
        <v>5.7045751633986834E-2</v>
      </c>
      <c r="D155" s="126">
        <v>5.7045751633986834E-2</v>
      </c>
      <c r="E155" s="126">
        <v>5.7045751633986834E-2</v>
      </c>
      <c r="F155" s="126">
        <v>5.7045751633986834E-2</v>
      </c>
      <c r="G155" s="126">
        <v>5.7045751633986834E-2</v>
      </c>
      <c r="H155" s="126">
        <v>5.7045751633986834E-2</v>
      </c>
      <c r="I155" s="126">
        <v>5.7045751633986834E-2</v>
      </c>
      <c r="J155" s="126">
        <v>5.7045751633986834E-2</v>
      </c>
      <c r="K155" s="126">
        <v>5.7045751633986834E-2</v>
      </c>
      <c r="L155" s="126">
        <v>5.7045751633986834E-2</v>
      </c>
      <c r="M155" s="126">
        <v>5.7045751633986834E-2</v>
      </c>
      <c r="N155" s="126">
        <v>5.7045751633986834E-2</v>
      </c>
      <c r="O155" s="126">
        <v>5.7045751633986834E-2</v>
      </c>
      <c r="P155" s="126">
        <v>5.7045751633986834E-2</v>
      </c>
      <c r="Q155" s="126">
        <v>5.7045751633986834E-2</v>
      </c>
      <c r="R155" s="126">
        <v>5.7045751633986834E-2</v>
      </c>
      <c r="S155" s="126">
        <v>5.7045751633986834E-2</v>
      </c>
      <c r="T155" s="126">
        <v>5.7045751633986834E-2</v>
      </c>
      <c r="U155" s="126">
        <v>5.7045751633986834E-2</v>
      </c>
    </row>
    <row r="156" spans="2:21" x14ac:dyDescent="0.2">
      <c r="B156" s="125">
        <v>1949</v>
      </c>
      <c r="C156" s="126">
        <v>0.18303223684210526</v>
      </c>
      <c r="D156" s="126">
        <v>0.18303223684210526</v>
      </c>
      <c r="E156" s="126">
        <v>0.18303223684210526</v>
      </c>
      <c r="F156" s="126">
        <v>0.18303223684210526</v>
      </c>
      <c r="G156" s="126">
        <v>0.18303223684210526</v>
      </c>
      <c r="H156" s="126">
        <v>0.18303223684210526</v>
      </c>
      <c r="I156" s="126">
        <v>0.18303223684210526</v>
      </c>
      <c r="J156" s="126">
        <v>0.18303223684210526</v>
      </c>
      <c r="K156" s="126">
        <v>0.18303223684210526</v>
      </c>
      <c r="L156" s="126">
        <v>0.18303223684210526</v>
      </c>
      <c r="M156" s="126">
        <v>0.18303223684210526</v>
      </c>
      <c r="N156" s="126">
        <v>0.18303223684210526</v>
      </c>
      <c r="O156" s="126">
        <v>0.18303223684210526</v>
      </c>
      <c r="P156" s="126">
        <v>0.18303223684210526</v>
      </c>
      <c r="Q156" s="126">
        <v>0.18303223684210526</v>
      </c>
      <c r="R156" s="126">
        <v>0.18303223684210526</v>
      </c>
      <c r="S156" s="126">
        <v>0.18303223684210526</v>
      </c>
      <c r="T156" s="126">
        <v>0.18303223684210526</v>
      </c>
      <c r="U156" s="126">
        <v>0.18303223684210526</v>
      </c>
    </row>
    <row r="157" spans="2:21" x14ac:dyDescent="0.2">
      <c r="B157" s="125">
        <v>1950</v>
      </c>
      <c r="C157" s="126">
        <v>0.30805539011316263</v>
      </c>
      <c r="D157" s="126">
        <v>0.30805539011316263</v>
      </c>
      <c r="E157" s="126">
        <v>0.30805539011316263</v>
      </c>
      <c r="F157" s="126">
        <v>0.30805539011316263</v>
      </c>
      <c r="G157" s="126">
        <v>0.30805539011316263</v>
      </c>
      <c r="H157" s="126">
        <v>0.30805539011316263</v>
      </c>
      <c r="I157" s="126">
        <v>0.30805539011316263</v>
      </c>
      <c r="J157" s="126">
        <v>0.30805539011316263</v>
      </c>
      <c r="K157" s="126">
        <v>0.30805539011316263</v>
      </c>
      <c r="L157" s="126">
        <v>0.30805539011316263</v>
      </c>
      <c r="M157" s="126">
        <v>0.30805539011316263</v>
      </c>
      <c r="N157" s="126">
        <v>0.30805539011316263</v>
      </c>
      <c r="O157" s="126">
        <v>0.30805539011316263</v>
      </c>
      <c r="P157" s="126">
        <v>0.30805539011316263</v>
      </c>
      <c r="Q157" s="126">
        <v>0.30805539011316263</v>
      </c>
      <c r="R157" s="126">
        <v>0.30805539011316263</v>
      </c>
      <c r="S157" s="126">
        <v>0.30805539011316263</v>
      </c>
      <c r="T157" s="126">
        <v>0.30805539011316263</v>
      </c>
      <c r="U157" s="126">
        <v>0.30805539011316263</v>
      </c>
    </row>
    <row r="158" spans="2:21" x14ac:dyDescent="0.2">
      <c r="B158" s="125">
        <v>1951</v>
      </c>
      <c r="C158" s="126">
        <v>0.23678463044542339</v>
      </c>
      <c r="D158" s="126">
        <v>0.23678463044542339</v>
      </c>
      <c r="E158" s="126">
        <v>0.23678463044542339</v>
      </c>
      <c r="F158" s="126">
        <v>0.23678463044542339</v>
      </c>
      <c r="G158" s="126">
        <v>0.23678463044542339</v>
      </c>
      <c r="H158" s="126">
        <v>0.23678463044542339</v>
      </c>
      <c r="I158" s="126">
        <v>0.23678463044542339</v>
      </c>
      <c r="J158" s="126">
        <v>0.23678463044542339</v>
      </c>
      <c r="K158" s="126">
        <v>0.23678463044542339</v>
      </c>
      <c r="L158" s="126">
        <v>0.23678463044542339</v>
      </c>
      <c r="M158" s="126">
        <v>0.23678463044542339</v>
      </c>
      <c r="N158" s="126">
        <v>0.23678463044542339</v>
      </c>
      <c r="O158" s="126">
        <v>0.23678463044542339</v>
      </c>
      <c r="P158" s="126">
        <v>0.23678463044542339</v>
      </c>
      <c r="Q158" s="126">
        <v>0.23678463044542339</v>
      </c>
      <c r="R158" s="126">
        <v>0.23678463044542339</v>
      </c>
      <c r="S158" s="126">
        <v>0.23678463044542339</v>
      </c>
      <c r="T158" s="126">
        <v>0.23678463044542339</v>
      </c>
      <c r="U158" s="126">
        <v>0.23678463044542339</v>
      </c>
    </row>
    <row r="159" spans="2:21" x14ac:dyDescent="0.2">
      <c r="B159" s="125">
        <v>1952</v>
      </c>
      <c r="C159" s="126">
        <v>0.18150988641144306</v>
      </c>
      <c r="D159" s="126">
        <v>0.18150988641144306</v>
      </c>
      <c r="E159" s="126">
        <v>0.18150988641144306</v>
      </c>
      <c r="F159" s="126">
        <v>0.18150988641144306</v>
      </c>
      <c r="G159" s="126">
        <v>0.18150988641144306</v>
      </c>
      <c r="H159" s="126">
        <v>0.18150988641144306</v>
      </c>
      <c r="I159" s="126">
        <v>0.18150988641144306</v>
      </c>
      <c r="J159" s="126">
        <v>0.18150988641144306</v>
      </c>
      <c r="K159" s="126">
        <v>0.18150988641144306</v>
      </c>
      <c r="L159" s="126">
        <v>0.18150988641144306</v>
      </c>
      <c r="M159" s="126">
        <v>0.18150988641144306</v>
      </c>
      <c r="N159" s="126">
        <v>0.18150988641144306</v>
      </c>
      <c r="O159" s="126">
        <v>0.18150988641144306</v>
      </c>
      <c r="P159" s="126">
        <v>0.18150988641144306</v>
      </c>
      <c r="Q159" s="126">
        <v>0.18150988641144306</v>
      </c>
      <c r="R159" s="126">
        <v>0.18150988641144306</v>
      </c>
      <c r="S159" s="126">
        <v>0.18150988641144306</v>
      </c>
      <c r="T159" s="126">
        <v>0.18150988641144306</v>
      </c>
      <c r="U159" s="126">
        <v>0.18150988641144306</v>
      </c>
    </row>
    <row r="160" spans="2:21" x14ac:dyDescent="0.2">
      <c r="B160" s="125">
        <v>1953</v>
      </c>
      <c r="C160" s="126">
        <v>-1.2082047421904465E-2</v>
      </c>
      <c r="D160" s="126">
        <v>-1.2082047421904465E-2</v>
      </c>
      <c r="E160" s="126">
        <v>-1.2082047421904465E-2</v>
      </c>
      <c r="F160" s="126">
        <v>-1.2082047421904465E-2</v>
      </c>
      <c r="G160" s="126">
        <v>-1.2082047421904465E-2</v>
      </c>
      <c r="H160" s="126">
        <v>-1.2082047421904465E-2</v>
      </c>
      <c r="I160" s="126">
        <v>-1.2082047421904465E-2</v>
      </c>
      <c r="J160" s="126">
        <v>-1.2082047421904465E-2</v>
      </c>
      <c r="K160" s="126">
        <v>-1.2082047421904465E-2</v>
      </c>
      <c r="L160" s="126">
        <v>-1.2082047421904465E-2</v>
      </c>
      <c r="M160" s="126">
        <v>-1.2082047421904465E-2</v>
      </c>
      <c r="N160" s="126">
        <v>-1.2082047421904465E-2</v>
      </c>
      <c r="O160" s="126">
        <v>-1.2082047421904465E-2</v>
      </c>
      <c r="P160" s="126">
        <v>-1.2082047421904465E-2</v>
      </c>
      <c r="Q160" s="126">
        <v>-1.2082047421904465E-2</v>
      </c>
      <c r="R160" s="126">
        <v>-1.2082047421904465E-2</v>
      </c>
      <c r="S160" s="126">
        <v>-1.2082047421904465E-2</v>
      </c>
      <c r="T160" s="126">
        <v>-1.2082047421904465E-2</v>
      </c>
      <c r="U160" s="126">
        <v>-1.2082047421904465E-2</v>
      </c>
    </row>
    <row r="161" spans="2:21" x14ac:dyDescent="0.2">
      <c r="B161" s="125">
        <v>1954</v>
      </c>
      <c r="C161" s="126">
        <v>0.52563321241434902</v>
      </c>
      <c r="D161" s="126">
        <v>0.52563321241434902</v>
      </c>
      <c r="E161" s="126">
        <v>0.52563321241434902</v>
      </c>
      <c r="F161" s="126">
        <v>0.52563321241434902</v>
      </c>
      <c r="G161" s="126">
        <v>0.52563321241434902</v>
      </c>
      <c r="H161" s="126">
        <v>0.52563321241434902</v>
      </c>
      <c r="I161" s="126">
        <v>0.52563321241434902</v>
      </c>
      <c r="J161" s="126">
        <v>0.52563321241434902</v>
      </c>
      <c r="K161" s="126">
        <v>0.52563321241434902</v>
      </c>
      <c r="L161" s="126">
        <v>0.52563321241434902</v>
      </c>
      <c r="M161" s="126">
        <v>0.52563321241434902</v>
      </c>
      <c r="N161" s="126">
        <v>0.52563321241434902</v>
      </c>
      <c r="O161" s="126">
        <v>0.52563321241434902</v>
      </c>
      <c r="P161" s="126">
        <v>0.52563321241434902</v>
      </c>
      <c r="Q161" s="126">
        <v>0.52563321241434902</v>
      </c>
      <c r="R161" s="126">
        <v>0.52563321241434902</v>
      </c>
      <c r="S161" s="126">
        <v>0.52563321241434902</v>
      </c>
      <c r="T161" s="126">
        <v>0.52563321241434902</v>
      </c>
      <c r="U161" s="126">
        <v>0.52563321241434902</v>
      </c>
    </row>
    <row r="162" spans="2:21" x14ac:dyDescent="0.2">
      <c r="B162" s="125">
        <v>1955</v>
      </c>
      <c r="C162" s="126">
        <v>0.32597331851028349</v>
      </c>
      <c r="D162" s="126">
        <v>0.32597331851028349</v>
      </c>
      <c r="E162" s="126">
        <v>0.32597331851028349</v>
      </c>
      <c r="F162" s="126">
        <v>0.32597331851028349</v>
      </c>
      <c r="G162" s="126">
        <v>0.32597331851028349</v>
      </c>
      <c r="H162" s="126">
        <v>0.32597331851028349</v>
      </c>
      <c r="I162" s="126">
        <v>0.32597331851028349</v>
      </c>
      <c r="J162" s="126">
        <v>0.32597331851028349</v>
      </c>
      <c r="K162" s="126">
        <v>0.32597331851028349</v>
      </c>
      <c r="L162" s="126">
        <v>0.32597331851028349</v>
      </c>
      <c r="M162" s="126">
        <v>0.32597331851028349</v>
      </c>
      <c r="N162" s="126">
        <v>0.32597331851028349</v>
      </c>
      <c r="O162" s="126">
        <v>0.32597331851028349</v>
      </c>
      <c r="P162" s="126">
        <v>0.32597331851028349</v>
      </c>
      <c r="Q162" s="126">
        <v>0.32597331851028349</v>
      </c>
      <c r="R162" s="126">
        <v>0.32597331851028349</v>
      </c>
      <c r="S162" s="126">
        <v>0.32597331851028349</v>
      </c>
      <c r="T162" s="126">
        <v>0.32597331851028349</v>
      </c>
      <c r="U162" s="126">
        <v>0.32597331851028349</v>
      </c>
    </row>
    <row r="163" spans="2:21" x14ac:dyDescent="0.2">
      <c r="B163" s="125">
        <v>1956</v>
      </c>
      <c r="C163" s="126">
        <v>7.4395118733509347E-2</v>
      </c>
      <c r="D163" s="126">
        <v>7.4395118733509347E-2</v>
      </c>
      <c r="E163" s="126">
        <v>7.4395118733509347E-2</v>
      </c>
      <c r="F163" s="126">
        <v>7.4395118733509347E-2</v>
      </c>
      <c r="G163" s="126">
        <v>7.4395118733509347E-2</v>
      </c>
      <c r="H163" s="126">
        <v>7.4395118733509347E-2</v>
      </c>
      <c r="I163" s="126">
        <v>7.4395118733509347E-2</v>
      </c>
      <c r="J163" s="126">
        <v>7.4395118733509347E-2</v>
      </c>
      <c r="K163" s="126">
        <v>7.4395118733509347E-2</v>
      </c>
      <c r="L163" s="126">
        <v>7.4395118733509347E-2</v>
      </c>
      <c r="M163" s="126">
        <v>7.4395118733509347E-2</v>
      </c>
      <c r="N163" s="126">
        <v>7.4395118733509347E-2</v>
      </c>
      <c r="O163" s="126">
        <v>7.4395118733509347E-2</v>
      </c>
      <c r="P163" s="126">
        <v>7.4395118733509347E-2</v>
      </c>
      <c r="Q163" s="126">
        <v>7.4395118733509347E-2</v>
      </c>
      <c r="R163" s="126">
        <v>7.4395118733509347E-2</v>
      </c>
      <c r="S163" s="126">
        <v>7.4395118733509347E-2</v>
      </c>
      <c r="T163" s="126">
        <v>7.4395118733509347E-2</v>
      </c>
      <c r="U163" s="126">
        <v>7.4395118733509347E-2</v>
      </c>
    </row>
    <row r="164" spans="2:21" x14ac:dyDescent="0.2">
      <c r="B164" s="125">
        <v>1957</v>
      </c>
      <c r="C164" s="126">
        <v>-0.1045736018855796</v>
      </c>
      <c r="D164" s="126">
        <v>-0.1045736018855796</v>
      </c>
      <c r="E164" s="126">
        <v>-0.1045736018855796</v>
      </c>
      <c r="F164" s="126">
        <v>-0.1045736018855796</v>
      </c>
      <c r="G164" s="126">
        <v>-0.1045736018855796</v>
      </c>
      <c r="H164" s="126">
        <v>-0.1045736018855796</v>
      </c>
      <c r="I164" s="126">
        <v>-0.1045736018855796</v>
      </c>
      <c r="J164" s="126">
        <v>-0.1045736018855796</v>
      </c>
      <c r="K164" s="126">
        <v>-0.1045736018855796</v>
      </c>
      <c r="L164" s="126">
        <v>-0.1045736018855796</v>
      </c>
      <c r="M164" s="126">
        <v>-0.1045736018855796</v>
      </c>
      <c r="N164" s="126">
        <v>-0.1045736018855796</v>
      </c>
      <c r="O164" s="126">
        <v>-0.1045736018855796</v>
      </c>
      <c r="P164" s="126">
        <v>-0.1045736018855796</v>
      </c>
      <c r="Q164" s="126">
        <v>-0.1045736018855796</v>
      </c>
      <c r="R164" s="126">
        <v>-0.1045736018855796</v>
      </c>
      <c r="S164" s="126">
        <v>-0.1045736018855796</v>
      </c>
      <c r="T164" s="126">
        <v>-0.1045736018855796</v>
      </c>
      <c r="U164" s="126">
        <v>-0.1045736018855796</v>
      </c>
    </row>
    <row r="165" spans="2:21" x14ac:dyDescent="0.2">
      <c r="B165" s="125">
        <v>1958</v>
      </c>
      <c r="C165" s="126">
        <v>0.43719954988747184</v>
      </c>
      <c r="D165" s="126">
        <v>0.43719954988747184</v>
      </c>
      <c r="E165" s="126">
        <v>0.43719954988747184</v>
      </c>
      <c r="F165" s="126">
        <v>0.43719954988747184</v>
      </c>
      <c r="G165" s="126">
        <v>0.43719954988747184</v>
      </c>
      <c r="H165" s="126">
        <v>0.43719954988747184</v>
      </c>
      <c r="I165" s="126">
        <v>0.43719954988747184</v>
      </c>
      <c r="J165" s="126">
        <v>0.43719954988747184</v>
      </c>
      <c r="K165" s="126">
        <v>0.43719954988747184</v>
      </c>
      <c r="L165" s="126">
        <v>0.43719954988747184</v>
      </c>
      <c r="M165" s="126">
        <v>0.43719954988747184</v>
      </c>
      <c r="N165" s="126">
        <v>0.43719954988747184</v>
      </c>
      <c r="O165" s="126">
        <v>0.43719954988747184</v>
      </c>
      <c r="P165" s="126">
        <v>0.43719954988747184</v>
      </c>
      <c r="Q165" s="126">
        <v>0.43719954988747184</v>
      </c>
      <c r="R165" s="126">
        <v>0.43719954988747184</v>
      </c>
      <c r="S165" s="126">
        <v>0.43719954988747184</v>
      </c>
      <c r="T165" s="126">
        <v>0.43719954988747184</v>
      </c>
      <c r="U165" s="126">
        <v>0.43719954988747184</v>
      </c>
    </row>
    <row r="166" spans="2:21" x14ac:dyDescent="0.2">
      <c r="B166" s="125">
        <v>1959</v>
      </c>
      <c r="C166" s="126">
        <v>0.12056457163557326</v>
      </c>
      <c r="D166" s="126">
        <v>0.12056457163557326</v>
      </c>
      <c r="E166" s="126">
        <v>0.12056457163557326</v>
      </c>
      <c r="F166" s="126">
        <v>0.12056457163557326</v>
      </c>
      <c r="G166" s="126">
        <v>0.12056457163557326</v>
      </c>
      <c r="H166" s="126">
        <v>0.12056457163557326</v>
      </c>
      <c r="I166" s="126">
        <v>0.12056457163557326</v>
      </c>
      <c r="J166" s="126">
        <v>0.12056457163557326</v>
      </c>
      <c r="K166" s="126">
        <v>0.12056457163557326</v>
      </c>
      <c r="L166" s="126">
        <v>0.12056457163557326</v>
      </c>
      <c r="M166" s="126">
        <v>0.12056457163557326</v>
      </c>
      <c r="N166" s="126">
        <v>0.12056457163557326</v>
      </c>
      <c r="O166" s="126">
        <v>0.12056457163557326</v>
      </c>
      <c r="P166" s="126">
        <v>0.12056457163557326</v>
      </c>
      <c r="Q166" s="126">
        <v>0.12056457163557326</v>
      </c>
      <c r="R166" s="126">
        <v>0.12056457163557326</v>
      </c>
      <c r="S166" s="126">
        <v>0.12056457163557326</v>
      </c>
      <c r="T166" s="126">
        <v>0.12056457163557326</v>
      </c>
      <c r="U166" s="126">
        <v>0.12056457163557326</v>
      </c>
    </row>
    <row r="167" spans="2:21" x14ac:dyDescent="0.2">
      <c r="B167" s="125">
        <v>1960</v>
      </c>
      <c r="C167" s="126">
        <v>3.36535314743695E-3</v>
      </c>
      <c r="D167" s="126">
        <v>3.36535314743695E-3</v>
      </c>
      <c r="E167" s="126">
        <v>3.36535314743695E-3</v>
      </c>
      <c r="F167" s="126">
        <v>3.36535314743695E-3</v>
      </c>
      <c r="G167" s="126">
        <v>3.36535314743695E-3</v>
      </c>
      <c r="H167" s="126">
        <v>3.36535314743695E-3</v>
      </c>
      <c r="I167" s="126">
        <v>3.36535314743695E-3</v>
      </c>
      <c r="J167" s="126">
        <v>3.36535314743695E-3</v>
      </c>
      <c r="K167" s="126">
        <v>3.36535314743695E-3</v>
      </c>
      <c r="L167" s="126">
        <v>3.36535314743695E-3</v>
      </c>
      <c r="M167" s="126">
        <v>3.36535314743695E-3</v>
      </c>
      <c r="N167" s="126">
        <v>3.36535314743695E-3</v>
      </c>
      <c r="O167" s="126">
        <v>3.36535314743695E-3</v>
      </c>
      <c r="P167" s="126">
        <v>3.36535314743695E-3</v>
      </c>
      <c r="Q167" s="126">
        <v>3.36535314743695E-3</v>
      </c>
      <c r="R167" s="126">
        <v>3.36535314743695E-3</v>
      </c>
      <c r="S167" s="126">
        <v>3.36535314743695E-3</v>
      </c>
      <c r="T167" s="126">
        <v>3.36535314743695E-3</v>
      </c>
      <c r="U167" s="126">
        <v>3.36535314743695E-3</v>
      </c>
    </row>
    <row r="168" spans="2:21" x14ac:dyDescent="0.2">
      <c r="B168" s="125">
        <v>1961</v>
      </c>
      <c r="C168" s="126">
        <v>0.26637712958182752</v>
      </c>
      <c r="D168" s="126">
        <v>0.26637712958182752</v>
      </c>
      <c r="E168" s="126">
        <v>0.26637712958182752</v>
      </c>
      <c r="F168" s="126">
        <v>0.26637712958182752</v>
      </c>
      <c r="G168" s="126">
        <v>0.26637712958182752</v>
      </c>
      <c r="H168" s="126">
        <v>0.26637712958182752</v>
      </c>
      <c r="I168" s="126">
        <v>0.26637712958182752</v>
      </c>
      <c r="J168" s="126">
        <v>0.26637712958182752</v>
      </c>
      <c r="K168" s="126">
        <v>0.26637712958182752</v>
      </c>
      <c r="L168" s="126">
        <v>0.26637712958182752</v>
      </c>
      <c r="M168" s="126">
        <v>0.26637712958182752</v>
      </c>
      <c r="N168" s="126">
        <v>0.26637712958182752</v>
      </c>
      <c r="O168" s="126">
        <v>0.26637712958182752</v>
      </c>
      <c r="P168" s="126">
        <v>0.26637712958182752</v>
      </c>
      <c r="Q168" s="126">
        <v>0.26637712958182752</v>
      </c>
      <c r="R168" s="126">
        <v>0.26637712958182752</v>
      </c>
      <c r="S168" s="126">
        <v>0.26637712958182752</v>
      </c>
      <c r="T168" s="126">
        <v>0.26637712958182752</v>
      </c>
      <c r="U168" s="126">
        <v>0.26637712958182752</v>
      </c>
    </row>
    <row r="169" spans="2:21" x14ac:dyDescent="0.2">
      <c r="B169" s="125">
        <v>1962</v>
      </c>
      <c r="C169" s="126">
        <v>-8.8114605171208879E-2</v>
      </c>
      <c r="D169" s="126">
        <v>-8.8114605171208879E-2</v>
      </c>
      <c r="E169" s="126">
        <v>-8.8114605171208879E-2</v>
      </c>
      <c r="F169" s="126">
        <v>-8.8114605171208879E-2</v>
      </c>
      <c r="G169" s="126">
        <v>-8.8114605171208879E-2</v>
      </c>
      <c r="H169" s="126">
        <v>-8.8114605171208879E-2</v>
      </c>
      <c r="I169" s="126">
        <v>-8.8114605171208879E-2</v>
      </c>
      <c r="J169" s="126">
        <v>-8.8114605171208879E-2</v>
      </c>
      <c r="K169" s="126">
        <v>-8.8114605171208879E-2</v>
      </c>
      <c r="L169" s="126">
        <v>-8.8114605171208879E-2</v>
      </c>
      <c r="M169" s="126">
        <v>-8.8114605171208879E-2</v>
      </c>
      <c r="N169" s="126">
        <v>-8.8114605171208879E-2</v>
      </c>
      <c r="O169" s="126">
        <v>-8.8114605171208879E-2</v>
      </c>
      <c r="P169" s="126">
        <v>-8.8114605171208879E-2</v>
      </c>
      <c r="Q169" s="126">
        <v>-8.8114605171208879E-2</v>
      </c>
      <c r="R169" s="126">
        <v>-8.8114605171208879E-2</v>
      </c>
      <c r="S169" s="126">
        <v>-8.8114605171208879E-2</v>
      </c>
      <c r="T169" s="126">
        <v>-8.8114605171208879E-2</v>
      </c>
      <c r="U169" s="126">
        <v>-8.8114605171208879E-2</v>
      </c>
    </row>
    <row r="170" spans="2:21" x14ac:dyDescent="0.2">
      <c r="B170" s="125">
        <v>1963</v>
      </c>
      <c r="C170" s="126">
        <v>0.22611927099841514</v>
      </c>
      <c r="D170" s="126">
        <v>0.22611927099841514</v>
      </c>
      <c r="E170" s="126">
        <v>0.22611927099841514</v>
      </c>
      <c r="F170" s="126">
        <v>0.22611927099841514</v>
      </c>
      <c r="G170" s="126">
        <v>0.22611927099841514</v>
      </c>
      <c r="H170" s="126">
        <v>0.22611927099841514</v>
      </c>
      <c r="I170" s="126">
        <v>0.22611927099841514</v>
      </c>
      <c r="J170" s="126">
        <v>0.22611927099841514</v>
      </c>
      <c r="K170" s="126">
        <v>0.22611927099841514</v>
      </c>
      <c r="L170" s="126">
        <v>0.22611927099841514</v>
      </c>
      <c r="M170" s="126">
        <v>0.22611927099841514</v>
      </c>
      <c r="N170" s="126">
        <v>0.22611927099841514</v>
      </c>
      <c r="O170" s="126">
        <v>0.22611927099841514</v>
      </c>
      <c r="P170" s="126">
        <v>0.22611927099841514</v>
      </c>
      <c r="Q170" s="126">
        <v>0.22611927099841514</v>
      </c>
      <c r="R170" s="126">
        <v>0.22611927099841514</v>
      </c>
      <c r="S170" s="126">
        <v>0.22611927099841514</v>
      </c>
      <c r="T170" s="126">
        <v>0.22611927099841514</v>
      </c>
      <c r="U170" s="126">
        <v>0.22611927099841514</v>
      </c>
    </row>
    <row r="171" spans="2:21" x14ac:dyDescent="0.2">
      <c r="B171" s="125">
        <v>1964</v>
      </c>
      <c r="C171" s="126">
        <v>0.16415455878432425</v>
      </c>
      <c r="D171" s="126">
        <v>0.16415455878432425</v>
      </c>
      <c r="E171" s="126">
        <v>0.16415455878432425</v>
      </c>
      <c r="F171" s="126">
        <v>0.16415455878432425</v>
      </c>
      <c r="G171" s="126">
        <v>0.16415455878432425</v>
      </c>
      <c r="H171" s="126">
        <v>0.16415455878432425</v>
      </c>
      <c r="I171" s="126">
        <v>0.16415455878432425</v>
      </c>
      <c r="J171" s="126">
        <v>0.16415455878432425</v>
      </c>
      <c r="K171" s="126">
        <v>0.16415455878432425</v>
      </c>
      <c r="L171" s="126">
        <v>0.16415455878432425</v>
      </c>
      <c r="M171" s="126">
        <v>0.16415455878432425</v>
      </c>
      <c r="N171" s="126">
        <v>0.16415455878432425</v>
      </c>
      <c r="O171" s="126">
        <v>0.16415455878432425</v>
      </c>
      <c r="P171" s="126">
        <v>0.16415455878432425</v>
      </c>
      <c r="Q171" s="126">
        <v>0.16415455878432425</v>
      </c>
      <c r="R171" s="126">
        <v>0.16415455878432425</v>
      </c>
      <c r="S171" s="126">
        <v>0.16415455878432425</v>
      </c>
      <c r="T171" s="126">
        <v>0.16415455878432425</v>
      </c>
      <c r="U171" s="126">
        <v>0.16415455878432425</v>
      </c>
    </row>
    <row r="172" spans="2:21" x14ac:dyDescent="0.2">
      <c r="B172" s="125">
        <v>1965</v>
      </c>
      <c r="C172" s="126">
        <v>0.12399242477876114</v>
      </c>
      <c r="D172" s="126">
        <v>0.12399242477876114</v>
      </c>
      <c r="E172" s="126">
        <v>0.12399242477876114</v>
      </c>
      <c r="F172" s="126">
        <v>0.12399242477876114</v>
      </c>
      <c r="G172" s="126">
        <v>0.12399242477876114</v>
      </c>
      <c r="H172" s="126">
        <v>0.12399242477876114</v>
      </c>
      <c r="I172" s="126">
        <v>0.12399242477876114</v>
      </c>
      <c r="J172" s="126">
        <v>0.12399242477876114</v>
      </c>
      <c r="K172" s="126">
        <v>0.12399242477876114</v>
      </c>
      <c r="L172" s="126">
        <v>0.12399242477876114</v>
      </c>
      <c r="M172" s="126">
        <v>0.12399242477876114</v>
      </c>
      <c r="N172" s="126">
        <v>0.12399242477876114</v>
      </c>
      <c r="O172" s="126">
        <v>0.12399242477876114</v>
      </c>
      <c r="P172" s="126">
        <v>0.12399242477876114</v>
      </c>
      <c r="Q172" s="126">
        <v>0.12399242477876114</v>
      </c>
      <c r="R172" s="126">
        <v>0.12399242477876114</v>
      </c>
      <c r="S172" s="126">
        <v>0.12399242477876114</v>
      </c>
      <c r="T172" s="126">
        <v>0.12399242477876114</v>
      </c>
      <c r="U172" s="126">
        <v>0.12399242477876114</v>
      </c>
    </row>
    <row r="173" spans="2:21" x14ac:dyDescent="0.2">
      <c r="B173" s="125">
        <v>1966</v>
      </c>
      <c r="C173" s="126">
        <v>-9.9709542356377898E-2</v>
      </c>
      <c r="D173" s="126">
        <v>-9.9709542356377898E-2</v>
      </c>
      <c r="E173" s="126">
        <v>-9.9709542356377898E-2</v>
      </c>
      <c r="F173" s="126">
        <v>-9.9709542356377898E-2</v>
      </c>
      <c r="G173" s="126">
        <v>-9.9709542356377898E-2</v>
      </c>
      <c r="H173" s="126">
        <v>-9.9709542356377898E-2</v>
      </c>
      <c r="I173" s="126">
        <v>-9.9709542356377898E-2</v>
      </c>
      <c r="J173" s="126">
        <v>-9.9709542356377898E-2</v>
      </c>
      <c r="K173" s="126">
        <v>-9.9709542356377898E-2</v>
      </c>
      <c r="L173" s="126">
        <v>-9.9709542356377898E-2</v>
      </c>
      <c r="M173" s="126">
        <v>-9.9709542356377898E-2</v>
      </c>
      <c r="N173" s="126">
        <v>-9.9709542356377898E-2</v>
      </c>
      <c r="O173" s="126">
        <v>-9.9709542356377898E-2</v>
      </c>
      <c r="P173" s="126">
        <v>-9.9709542356377898E-2</v>
      </c>
      <c r="Q173" s="126">
        <v>-9.9709542356377898E-2</v>
      </c>
      <c r="R173" s="126">
        <v>-9.9709542356377898E-2</v>
      </c>
      <c r="S173" s="126">
        <v>-9.9709542356377898E-2</v>
      </c>
      <c r="T173" s="126">
        <v>-9.9709542356377898E-2</v>
      </c>
      <c r="U173" s="126">
        <v>-9.9709542356377898E-2</v>
      </c>
    </row>
    <row r="174" spans="2:21" x14ac:dyDescent="0.2">
      <c r="B174" s="125">
        <v>1967</v>
      </c>
      <c r="C174" s="126">
        <v>0.23802966513133328</v>
      </c>
      <c r="D174" s="126">
        <v>0.23802966513133328</v>
      </c>
      <c r="E174" s="126">
        <v>0.23802966513133328</v>
      </c>
      <c r="F174" s="126">
        <v>0.23802966513133328</v>
      </c>
      <c r="G174" s="126">
        <v>0.23802966513133328</v>
      </c>
      <c r="H174" s="126">
        <v>0.23802966513133328</v>
      </c>
      <c r="I174" s="126">
        <v>0.23802966513133328</v>
      </c>
      <c r="J174" s="126">
        <v>0.23802966513133328</v>
      </c>
      <c r="K174" s="126">
        <v>0.23802966513133328</v>
      </c>
      <c r="L174" s="126">
        <v>0.23802966513133328</v>
      </c>
      <c r="M174" s="126">
        <v>0.23802966513133328</v>
      </c>
      <c r="N174" s="126">
        <v>0.23802966513133328</v>
      </c>
      <c r="O174" s="126">
        <v>0.23802966513133328</v>
      </c>
      <c r="P174" s="126">
        <v>0.23802966513133328</v>
      </c>
      <c r="Q174" s="126">
        <v>0.23802966513133328</v>
      </c>
      <c r="R174" s="126">
        <v>0.23802966513133328</v>
      </c>
      <c r="S174" s="126">
        <v>0.23802966513133328</v>
      </c>
      <c r="T174" s="126">
        <v>0.23802966513133328</v>
      </c>
      <c r="U174" s="126">
        <v>0.23802966513133328</v>
      </c>
    </row>
    <row r="175" spans="2:21" x14ac:dyDescent="0.2">
      <c r="B175" s="125">
        <v>1968</v>
      </c>
      <c r="C175" s="126">
        <v>0.10814862651601535</v>
      </c>
      <c r="D175" s="126">
        <v>0.10814862651601535</v>
      </c>
      <c r="E175" s="126">
        <v>0.10814862651601535</v>
      </c>
      <c r="F175" s="126">
        <v>0.10814862651601535</v>
      </c>
      <c r="G175" s="126">
        <v>0.10814862651601535</v>
      </c>
      <c r="H175" s="126">
        <v>0.10814862651601535</v>
      </c>
      <c r="I175" s="126">
        <v>0.10814862651601535</v>
      </c>
      <c r="J175" s="126">
        <v>0.10814862651601535</v>
      </c>
      <c r="K175" s="126">
        <v>0.10814862651601535</v>
      </c>
      <c r="L175" s="126">
        <v>0.10814862651601535</v>
      </c>
      <c r="M175" s="126">
        <v>0.10814862651601535</v>
      </c>
      <c r="N175" s="126">
        <v>0.10814862651601535</v>
      </c>
      <c r="O175" s="126">
        <v>0.10814862651601535</v>
      </c>
      <c r="P175" s="126">
        <v>0.10814862651601535</v>
      </c>
      <c r="Q175" s="126">
        <v>0.10814862651601535</v>
      </c>
      <c r="R175" s="126">
        <v>0.10814862651601535</v>
      </c>
      <c r="S175" s="126">
        <v>0.10814862651601535</v>
      </c>
      <c r="T175" s="126">
        <v>0.10814862651601535</v>
      </c>
      <c r="U175" s="126">
        <v>0.10814862651601535</v>
      </c>
    </row>
    <row r="176" spans="2:21" x14ac:dyDescent="0.2">
      <c r="B176" s="125">
        <v>1969</v>
      </c>
      <c r="C176" s="126">
        <v>-8.2413710764490639E-2</v>
      </c>
      <c r="D176" s="126">
        <v>-8.2413710764490639E-2</v>
      </c>
      <c r="E176" s="126">
        <v>-8.2413710764490639E-2</v>
      </c>
      <c r="F176" s="126">
        <v>-8.2413710764490639E-2</v>
      </c>
      <c r="G176" s="126">
        <v>-8.2413710764490639E-2</v>
      </c>
      <c r="H176" s="126">
        <v>-8.2413710764490639E-2</v>
      </c>
      <c r="I176" s="126">
        <v>-8.2413710764490639E-2</v>
      </c>
      <c r="J176" s="126">
        <v>-8.2413710764490639E-2</v>
      </c>
      <c r="K176" s="126">
        <v>-8.2413710764490639E-2</v>
      </c>
      <c r="L176" s="126">
        <v>-8.2413710764490639E-2</v>
      </c>
      <c r="M176" s="126">
        <v>-8.2413710764490639E-2</v>
      </c>
      <c r="N176" s="126">
        <v>-8.2413710764490639E-2</v>
      </c>
      <c r="O176" s="126">
        <v>-8.2413710764490639E-2</v>
      </c>
      <c r="P176" s="126">
        <v>-8.2413710764490639E-2</v>
      </c>
      <c r="Q176" s="126">
        <v>-8.2413710764490639E-2</v>
      </c>
      <c r="R176" s="126">
        <v>-8.2413710764490639E-2</v>
      </c>
      <c r="S176" s="126">
        <v>-8.2413710764490639E-2</v>
      </c>
      <c r="T176" s="126">
        <v>-8.2413710764490639E-2</v>
      </c>
      <c r="U176" s="126">
        <v>-8.2413710764490639E-2</v>
      </c>
    </row>
    <row r="177" spans="2:21" x14ac:dyDescent="0.2">
      <c r="B177" s="125">
        <v>1970</v>
      </c>
      <c r="C177" s="126">
        <v>3.5611449054964189E-2</v>
      </c>
      <c r="D177" s="126">
        <v>3.5611449054964189E-2</v>
      </c>
      <c r="E177" s="126">
        <v>3.5611449054964189E-2</v>
      </c>
      <c r="F177" s="126">
        <v>3.5611449054964189E-2</v>
      </c>
      <c r="G177" s="126">
        <v>3.5611449054964189E-2</v>
      </c>
      <c r="H177" s="126">
        <v>3.5611449054964189E-2</v>
      </c>
      <c r="I177" s="126">
        <v>3.5611449054964189E-2</v>
      </c>
      <c r="J177" s="126">
        <v>3.5611449054964189E-2</v>
      </c>
      <c r="K177" s="126">
        <v>3.5611449054964189E-2</v>
      </c>
      <c r="L177" s="126">
        <v>3.5611449054964189E-2</v>
      </c>
      <c r="M177" s="126">
        <v>3.5611449054964189E-2</v>
      </c>
      <c r="N177" s="126">
        <v>3.5611449054964189E-2</v>
      </c>
      <c r="O177" s="126">
        <v>3.5611449054964189E-2</v>
      </c>
      <c r="P177" s="126">
        <v>3.5611449054964189E-2</v>
      </c>
      <c r="Q177" s="126">
        <v>3.5611449054964189E-2</v>
      </c>
      <c r="R177" s="126">
        <v>3.5611449054964189E-2</v>
      </c>
      <c r="S177" s="126">
        <v>3.5611449054964189E-2</v>
      </c>
      <c r="T177" s="126">
        <v>3.5611449054964189E-2</v>
      </c>
      <c r="U177" s="126">
        <v>3.5611449054964189E-2</v>
      </c>
    </row>
    <row r="178" spans="2:21" x14ac:dyDescent="0.2">
      <c r="B178" s="125">
        <v>1971</v>
      </c>
      <c r="C178" s="126">
        <v>0.14221150298426474</v>
      </c>
      <c r="D178" s="126">
        <v>0.14221150298426474</v>
      </c>
      <c r="E178" s="126">
        <v>0.14221150298426474</v>
      </c>
      <c r="F178" s="126">
        <v>0.14221150298426474</v>
      </c>
      <c r="G178" s="126">
        <v>0.14221150298426474</v>
      </c>
      <c r="H178" s="126">
        <v>0.14221150298426474</v>
      </c>
      <c r="I178" s="126">
        <v>0.14221150298426474</v>
      </c>
      <c r="J178" s="126">
        <v>0.14221150298426474</v>
      </c>
      <c r="K178" s="126">
        <v>0.14221150298426474</v>
      </c>
      <c r="L178" s="126">
        <v>0.14221150298426474</v>
      </c>
      <c r="M178" s="126">
        <v>0.14221150298426474</v>
      </c>
      <c r="N178" s="126">
        <v>0.14221150298426474</v>
      </c>
      <c r="O178" s="126">
        <v>0.14221150298426474</v>
      </c>
      <c r="P178" s="126">
        <v>0.14221150298426474</v>
      </c>
      <c r="Q178" s="126">
        <v>0.14221150298426474</v>
      </c>
      <c r="R178" s="126">
        <v>0.14221150298426474</v>
      </c>
      <c r="S178" s="126">
        <v>0.14221150298426474</v>
      </c>
      <c r="T178" s="126">
        <v>0.14221150298426474</v>
      </c>
      <c r="U178" s="126">
        <v>0.14221150298426474</v>
      </c>
    </row>
    <row r="179" spans="2:21" x14ac:dyDescent="0.2">
      <c r="B179" s="125">
        <v>1972</v>
      </c>
      <c r="C179" s="126">
        <v>0.18755362915074925</v>
      </c>
      <c r="D179" s="126">
        <v>0.18755362915074925</v>
      </c>
      <c r="E179" s="126">
        <v>0.18755362915074925</v>
      </c>
      <c r="F179" s="126">
        <v>0.18755362915074925</v>
      </c>
      <c r="G179" s="126">
        <v>0.18755362915074925</v>
      </c>
      <c r="H179" s="126">
        <v>0.18755362915074925</v>
      </c>
      <c r="I179" s="126">
        <v>0.18755362915074925</v>
      </c>
      <c r="J179" s="126">
        <v>0.18755362915074925</v>
      </c>
      <c r="K179" s="126">
        <v>0.18755362915074925</v>
      </c>
      <c r="L179" s="126">
        <v>0.18755362915074925</v>
      </c>
      <c r="M179" s="126">
        <v>0.18755362915074925</v>
      </c>
      <c r="N179" s="126">
        <v>0.18755362915074925</v>
      </c>
      <c r="O179" s="126">
        <v>0.18755362915074925</v>
      </c>
      <c r="P179" s="126">
        <v>0.18755362915074925</v>
      </c>
      <c r="Q179" s="126">
        <v>0.18755362915074925</v>
      </c>
      <c r="R179" s="126">
        <v>0.18755362915074925</v>
      </c>
      <c r="S179" s="126">
        <v>0.18755362915074925</v>
      </c>
      <c r="T179" s="126">
        <v>0.18755362915074925</v>
      </c>
      <c r="U179" s="126">
        <v>0.18755362915074925</v>
      </c>
    </row>
    <row r="180" spans="2:21" x14ac:dyDescent="0.2">
      <c r="B180" s="125">
        <v>1973</v>
      </c>
      <c r="C180" s="126">
        <v>-0.14308047437526472</v>
      </c>
      <c r="D180" s="126">
        <v>-0.14308047437526472</v>
      </c>
      <c r="E180" s="126">
        <v>-0.14308047437526472</v>
      </c>
      <c r="F180" s="126">
        <v>-0.14308047437526472</v>
      </c>
      <c r="G180" s="126">
        <v>-0.14308047437526472</v>
      </c>
      <c r="H180" s="126">
        <v>-0.14308047437526472</v>
      </c>
      <c r="I180" s="126">
        <v>-0.14308047437526472</v>
      </c>
      <c r="J180" s="126">
        <v>-0.14308047437526472</v>
      </c>
      <c r="K180" s="126">
        <v>-0.14308047437526472</v>
      </c>
      <c r="L180" s="126">
        <v>-0.14308047437526472</v>
      </c>
      <c r="M180" s="126">
        <v>-0.14308047437526472</v>
      </c>
      <c r="N180" s="126">
        <v>-0.14308047437526472</v>
      </c>
      <c r="O180" s="126">
        <v>-0.14308047437526472</v>
      </c>
      <c r="P180" s="126">
        <v>-0.14308047437526472</v>
      </c>
      <c r="Q180" s="126">
        <v>-0.14308047437526472</v>
      </c>
      <c r="R180" s="126">
        <v>-0.14308047437526472</v>
      </c>
      <c r="S180" s="126">
        <v>-0.14308047437526472</v>
      </c>
      <c r="T180" s="126">
        <v>-0.14308047437526472</v>
      </c>
      <c r="U180" s="126">
        <v>-0.14308047437526472</v>
      </c>
    </row>
    <row r="181" spans="2:21" x14ac:dyDescent="0.2">
      <c r="B181" s="125">
        <v>1974</v>
      </c>
      <c r="C181" s="126">
        <v>-0.25901785750896972</v>
      </c>
      <c r="D181" s="126">
        <v>-0.25901785750896972</v>
      </c>
      <c r="E181" s="126">
        <v>-0.25901785750896972</v>
      </c>
      <c r="F181" s="126">
        <v>-0.25901785750896972</v>
      </c>
      <c r="G181" s="126">
        <v>-0.25901785750896972</v>
      </c>
      <c r="H181" s="126">
        <v>-0.25901785750896972</v>
      </c>
      <c r="I181" s="126">
        <v>-0.25901785750896972</v>
      </c>
      <c r="J181" s="126">
        <v>-0.25901785750896972</v>
      </c>
      <c r="K181" s="126">
        <v>-0.25901785750896972</v>
      </c>
      <c r="L181" s="126">
        <v>-0.25901785750896972</v>
      </c>
      <c r="M181" s="126">
        <v>-0.25901785750896972</v>
      </c>
      <c r="N181" s="126">
        <v>-0.25901785750896972</v>
      </c>
      <c r="O181" s="126">
        <v>-0.25901785750896972</v>
      </c>
      <c r="P181" s="126">
        <v>-0.25901785750896972</v>
      </c>
      <c r="Q181" s="126">
        <v>-0.25901785750896972</v>
      </c>
      <c r="R181" s="126">
        <v>-0.25901785750896972</v>
      </c>
      <c r="S181" s="126">
        <v>-0.25901785750896972</v>
      </c>
      <c r="T181" s="126">
        <v>-0.25901785750896972</v>
      </c>
      <c r="U181" s="126">
        <v>-0.25901785750896972</v>
      </c>
    </row>
    <row r="182" spans="2:21" x14ac:dyDescent="0.2">
      <c r="B182" s="125">
        <v>1975</v>
      </c>
      <c r="C182" s="126">
        <v>0.36995137106184356</v>
      </c>
      <c r="D182" s="126">
        <v>0.36995137106184356</v>
      </c>
      <c r="E182" s="126">
        <v>0.36995137106184356</v>
      </c>
      <c r="F182" s="126">
        <v>0.36995137106184356</v>
      </c>
      <c r="G182" s="126">
        <v>0.36995137106184356</v>
      </c>
      <c r="H182" s="126">
        <v>0.36995137106184356</v>
      </c>
      <c r="I182" s="126">
        <v>0.36995137106184356</v>
      </c>
      <c r="J182" s="126">
        <v>0.36995137106184356</v>
      </c>
      <c r="K182" s="126">
        <v>0.36995137106184356</v>
      </c>
      <c r="L182" s="126">
        <v>0.36995137106184356</v>
      </c>
      <c r="M182" s="126">
        <v>0.36995137106184356</v>
      </c>
      <c r="N182" s="126">
        <v>0.36995137106184356</v>
      </c>
      <c r="O182" s="126">
        <v>0.36995137106184356</v>
      </c>
      <c r="P182" s="126">
        <v>0.36995137106184356</v>
      </c>
      <c r="Q182" s="126">
        <v>0.36995137106184356</v>
      </c>
      <c r="R182" s="126">
        <v>0.36995137106184356</v>
      </c>
      <c r="S182" s="126">
        <v>0.36995137106184356</v>
      </c>
      <c r="T182" s="126">
        <v>0.36995137106184356</v>
      </c>
      <c r="U182" s="126">
        <v>0.36995137106184356</v>
      </c>
    </row>
    <row r="183" spans="2:21" x14ac:dyDescent="0.2">
      <c r="B183" s="125">
        <v>1976</v>
      </c>
      <c r="C183" s="126">
        <v>0.23830999002106662</v>
      </c>
      <c r="D183" s="126">
        <v>0.23830999002106662</v>
      </c>
      <c r="E183" s="126">
        <v>0.23830999002106662</v>
      </c>
      <c r="F183" s="126">
        <v>0.23830999002106662</v>
      </c>
      <c r="G183" s="126">
        <v>0.23830999002106662</v>
      </c>
      <c r="H183" s="126">
        <v>0.23830999002106662</v>
      </c>
      <c r="I183" s="126">
        <v>0.23830999002106662</v>
      </c>
      <c r="J183" s="126">
        <v>0.23830999002106662</v>
      </c>
      <c r="K183" s="126">
        <v>0.23830999002106662</v>
      </c>
      <c r="L183" s="126">
        <v>0.23830999002106662</v>
      </c>
      <c r="M183" s="126">
        <v>0.23830999002106662</v>
      </c>
      <c r="N183" s="126">
        <v>0.23830999002106662</v>
      </c>
      <c r="O183" s="126">
        <v>0.23830999002106662</v>
      </c>
      <c r="P183" s="126">
        <v>0.23830999002106662</v>
      </c>
      <c r="Q183" s="126">
        <v>0.23830999002106662</v>
      </c>
      <c r="R183" s="126">
        <v>0.23830999002106662</v>
      </c>
      <c r="S183" s="126">
        <v>0.23830999002106662</v>
      </c>
      <c r="T183" s="126">
        <v>0.23830999002106662</v>
      </c>
      <c r="U183" s="126">
        <v>0.23830999002106662</v>
      </c>
    </row>
    <row r="184" spans="2:21" x14ac:dyDescent="0.2">
      <c r="B184" s="125">
        <v>1977</v>
      </c>
      <c r="C184" s="126">
        <v>-6.9797040759352322E-2</v>
      </c>
      <c r="D184" s="126">
        <v>-6.9797040759352322E-2</v>
      </c>
      <c r="E184" s="126">
        <v>-6.9797040759352322E-2</v>
      </c>
      <c r="F184" s="126">
        <v>-6.9797040759352322E-2</v>
      </c>
      <c r="G184" s="126">
        <v>-6.9797040759352322E-2</v>
      </c>
      <c r="H184" s="126">
        <v>-6.9797040759352322E-2</v>
      </c>
      <c r="I184" s="126">
        <v>-6.9797040759352322E-2</v>
      </c>
      <c r="J184" s="126">
        <v>-6.9797040759352322E-2</v>
      </c>
      <c r="K184" s="126">
        <v>-6.9797040759352322E-2</v>
      </c>
      <c r="L184" s="126">
        <v>-6.9797040759352322E-2</v>
      </c>
      <c r="M184" s="126">
        <v>-6.9797040759352322E-2</v>
      </c>
      <c r="N184" s="126">
        <v>-6.9797040759352322E-2</v>
      </c>
      <c r="O184" s="126">
        <v>-6.9797040759352322E-2</v>
      </c>
      <c r="P184" s="126">
        <v>-6.9797040759352322E-2</v>
      </c>
      <c r="Q184" s="126">
        <v>-6.9797040759352322E-2</v>
      </c>
      <c r="R184" s="126">
        <v>-6.9797040759352322E-2</v>
      </c>
      <c r="S184" s="126">
        <v>-6.9797040759352322E-2</v>
      </c>
      <c r="T184" s="126">
        <v>-6.9797040759352322E-2</v>
      </c>
      <c r="U184" s="126">
        <v>-6.9797040759352322E-2</v>
      </c>
    </row>
    <row r="185" spans="2:21" x14ac:dyDescent="0.2">
      <c r="B185" s="125">
        <v>1978</v>
      </c>
      <c r="C185" s="126">
        <v>6.50928391167193E-2</v>
      </c>
      <c r="D185" s="126">
        <v>6.50928391167193E-2</v>
      </c>
      <c r="E185" s="126">
        <v>6.50928391167193E-2</v>
      </c>
      <c r="F185" s="126">
        <v>6.50928391167193E-2</v>
      </c>
      <c r="G185" s="126">
        <v>6.50928391167193E-2</v>
      </c>
      <c r="H185" s="126">
        <v>6.50928391167193E-2</v>
      </c>
      <c r="I185" s="126">
        <v>6.50928391167193E-2</v>
      </c>
      <c r="J185" s="126">
        <v>6.50928391167193E-2</v>
      </c>
      <c r="K185" s="126">
        <v>6.50928391167193E-2</v>
      </c>
      <c r="L185" s="126">
        <v>6.50928391167193E-2</v>
      </c>
      <c r="M185" s="126">
        <v>6.50928391167193E-2</v>
      </c>
      <c r="N185" s="126">
        <v>6.50928391167193E-2</v>
      </c>
      <c r="O185" s="126">
        <v>6.50928391167193E-2</v>
      </c>
      <c r="P185" s="126">
        <v>6.50928391167193E-2</v>
      </c>
      <c r="Q185" s="126">
        <v>6.50928391167193E-2</v>
      </c>
      <c r="R185" s="126">
        <v>6.50928391167193E-2</v>
      </c>
      <c r="S185" s="126">
        <v>6.50928391167193E-2</v>
      </c>
      <c r="T185" s="126">
        <v>6.50928391167193E-2</v>
      </c>
      <c r="U185" s="126">
        <v>6.50928391167193E-2</v>
      </c>
    </row>
    <row r="186" spans="2:21" x14ac:dyDescent="0.2">
      <c r="B186" s="125">
        <v>1979</v>
      </c>
      <c r="C186" s="126">
        <v>0.18519490167516386</v>
      </c>
      <c r="D186" s="126">
        <v>0.18519490167516386</v>
      </c>
      <c r="E186" s="126">
        <v>0.18519490167516386</v>
      </c>
      <c r="F186" s="126">
        <v>0.18519490167516386</v>
      </c>
      <c r="G186" s="126">
        <v>0.18519490167516386</v>
      </c>
      <c r="H186" s="126">
        <v>0.18519490167516386</v>
      </c>
      <c r="I186" s="126">
        <v>0.18519490167516386</v>
      </c>
      <c r="J186" s="126">
        <v>0.18519490167516386</v>
      </c>
      <c r="K186" s="126">
        <v>0.18519490167516386</v>
      </c>
      <c r="L186" s="126">
        <v>0.18519490167516386</v>
      </c>
      <c r="M186" s="126">
        <v>0.18519490167516386</v>
      </c>
      <c r="N186" s="126">
        <v>0.18519490167516386</v>
      </c>
      <c r="O186" s="126">
        <v>0.18519490167516386</v>
      </c>
      <c r="P186" s="126">
        <v>0.18519490167516386</v>
      </c>
      <c r="Q186" s="126">
        <v>0.18519490167516386</v>
      </c>
      <c r="R186" s="126">
        <v>0.18519490167516386</v>
      </c>
      <c r="S186" s="126">
        <v>0.18519490167516386</v>
      </c>
      <c r="T186" s="126">
        <v>0.18519490167516386</v>
      </c>
      <c r="U186" s="126">
        <v>0.18519490167516386</v>
      </c>
    </row>
    <row r="187" spans="2:21" x14ac:dyDescent="0.2">
      <c r="B187" s="125">
        <v>1980</v>
      </c>
      <c r="C187" s="126">
        <v>0.3173524550676301</v>
      </c>
      <c r="D187" s="126">
        <v>0.3173524550676301</v>
      </c>
      <c r="E187" s="126">
        <v>0.3173524550676301</v>
      </c>
      <c r="F187" s="126">
        <v>0.3173524550676301</v>
      </c>
      <c r="G187" s="126">
        <v>0.3173524550676301</v>
      </c>
      <c r="H187" s="126">
        <v>0.3173524550676301</v>
      </c>
      <c r="I187" s="126">
        <v>0.3173524550676301</v>
      </c>
      <c r="J187" s="126">
        <v>0.3173524550676301</v>
      </c>
      <c r="K187" s="126">
        <v>0.3173524550676301</v>
      </c>
      <c r="L187" s="126">
        <v>0.3173524550676301</v>
      </c>
      <c r="M187" s="126">
        <v>0.3173524550676301</v>
      </c>
      <c r="N187" s="126">
        <v>0.3173524550676301</v>
      </c>
      <c r="O187" s="126">
        <v>0.3173524550676301</v>
      </c>
      <c r="P187" s="126">
        <v>0.3173524550676301</v>
      </c>
      <c r="Q187" s="126">
        <v>0.3173524550676301</v>
      </c>
      <c r="R187" s="126">
        <v>0.3173524550676301</v>
      </c>
      <c r="S187" s="126">
        <v>0.3173524550676301</v>
      </c>
      <c r="T187" s="126">
        <v>0.3173524550676301</v>
      </c>
      <c r="U187" s="126">
        <v>0.3173524550676301</v>
      </c>
    </row>
    <row r="188" spans="2:21" x14ac:dyDescent="0.2">
      <c r="B188" s="125">
        <v>1981</v>
      </c>
      <c r="C188" s="126">
        <v>-4.7023902474955762E-2</v>
      </c>
      <c r="D188" s="126">
        <v>-4.7023902474955762E-2</v>
      </c>
      <c r="E188" s="126">
        <v>-4.7023902474955762E-2</v>
      </c>
      <c r="F188" s="126">
        <v>-4.7023902474955762E-2</v>
      </c>
      <c r="G188" s="126">
        <v>-4.7023902474955762E-2</v>
      </c>
      <c r="H188" s="126">
        <v>-4.7023902474955762E-2</v>
      </c>
      <c r="I188" s="126">
        <v>-4.7023902474955762E-2</v>
      </c>
      <c r="J188" s="126">
        <v>-4.7023902474955762E-2</v>
      </c>
      <c r="K188" s="126">
        <v>-4.7023902474955762E-2</v>
      </c>
      <c r="L188" s="126">
        <v>-4.7023902474955762E-2</v>
      </c>
      <c r="M188" s="126">
        <v>-4.7023902474955762E-2</v>
      </c>
      <c r="N188" s="126">
        <v>-4.7023902474955762E-2</v>
      </c>
      <c r="O188" s="126">
        <v>-4.7023902474955762E-2</v>
      </c>
      <c r="P188" s="126">
        <v>-4.7023902474955762E-2</v>
      </c>
      <c r="Q188" s="126">
        <v>-4.7023902474955762E-2</v>
      </c>
      <c r="R188" s="126">
        <v>-4.7023902474955762E-2</v>
      </c>
      <c r="S188" s="126">
        <v>-4.7023902474955762E-2</v>
      </c>
      <c r="T188" s="126">
        <v>-4.7023902474955762E-2</v>
      </c>
      <c r="U188" s="126">
        <v>-4.7023902474955762E-2</v>
      </c>
    </row>
    <row r="189" spans="2:21" x14ac:dyDescent="0.2">
      <c r="B189" s="125">
        <v>1982</v>
      </c>
      <c r="C189" s="126">
        <v>0.20419055079559353</v>
      </c>
      <c r="D189" s="126">
        <v>0.20419055079559353</v>
      </c>
      <c r="E189" s="126">
        <v>0.20419055079559353</v>
      </c>
      <c r="F189" s="126">
        <v>0.20419055079559353</v>
      </c>
      <c r="G189" s="126">
        <v>0.20419055079559353</v>
      </c>
      <c r="H189" s="126">
        <v>0.20419055079559353</v>
      </c>
      <c r="I189" s="126">
        <v>0.20419055079559353</v>
      </c>
      <c r="J189" s="126">
        <v>0.20419055079559353</v>
      </c>
      <c r="K189" s="126">
        <v>0.20419055079559353</v>
      </c>
      <c r="L189" s="126">
        <v>0.20419055079559353</v>
      </c>
      <c r="M189" s="126">
        <v>0.20419055079559353</v>
      </c>
      <c r="N189" s="126">
        <v>0.20419055079559353</v>
      </c>
      <c r="O189" s="126">
        <v>0.20419055079559353</v>
      </c>
      <c r="P189" s="126">
        <v>0.20419055079559353</v>
      </c>
      <c r="Q189" s="126">
        <v>0.20419055079559353</v>
      </c>
      <c r="R189" s="126">
        <v>0.20419055079559353</v>
      </c>
      <c r="S189" s="126">
        <v>0.20419055079559353</v>
      </c>
      <c r="T189" s="126">
        <v>0.20419055079559353</v>
      </c>
      <c r="U189" s="126">
        <v>0.20419055079559353</v>
      </c>
    </row>
    <row r="190" spans="2:21" x14ac:dyDescent="0.2">
      <c r="B190" s="125">
        <v>1983</v>
      </c>
      <c r="C190" s="126">
        <v>0.22337155858930619</v>
      </c>
      <c r="D190" s="126">
        <v>0.22337155858930619</v>
      </c>
      <c r="E190" s="126">
        <v>0.22337155858930619</v>
      </c>
      <c r="F190" s="126">
        <v>0.22337155858930619</v>
      </c>
      <c r="G190" s="126">
        <v>0.22337155858930619</v>
      </c>
      <c r="H190" s="126">
        <v>0.22337155858930619</v>
      </c>
      <c r="I190" s="126">
        <v>0.22337155858930619</v>
      </c>
      <c r="J190" s="126">
        <v>0.22337155858930619</v>
      </c>
      <c r="K190" s="126">
        <v>0.22337155858930619</v>
      </c>
      <c r="L190" s="126">
        <v>0.22337155858930619</v>
      </c>
      <c r="M190" s="126">
        <v>0.22337155858930619</v>
      </c>
      <c r="N190" s="126">
        <v>0.22337155858930619</v>
      </c>
      <c r="O190" s="126">
        <v>0.22337155858930619</v>
      </c>
      <c r="P190" s="126">
        <v>0.22337155858930619</v>
      </c>
      <c r="Q190" s="126">
        <v>0.22337155858930619</v>
      </c>
      <c r="R190" s="126">
        <v>0.22337155858930619</v>
      </c>
      <c r="S190" s="126">
        <v>0.22337155858930619</v>
      </c>
      <c r="T190" s="126">
        <v>0.22337155858930619</v>
      </c>
      <c r="U190" s="126">
        <v>0.22337155858930619</v>
      </c>
    </row>
    <row r="191" spans="2:21" x14ac:dyDescent="0.2">
      <c r="B191" s="125">
        <v>1984</v>
      </c>
      <c r="C191" s="126">
        <v>6.14614199963621E-2</v>
      </c>
      <c r="D191" s="126">
        <v>6.14614199963621E-2</v>
      </c>
      <c r="E191" s="126">
        <v>6.14614199963621E-2</v>
      </c>
      <c r="F191" s="126">
        <v>6.14614199963621E-2</v>
      </c>
      <c r="G191" s="126">
        <v>6.14614199963621E-2</v>
      </c>
      <c r="H191" s="126">
        <v>6.14614199963621E-2</v>
      </c>
      <c r="I191" s="126">
        <v>6.14614199963621E-2</v>
      </c>
      <c r="J191" s="126">
        <v>6.14614199963621E-2</v>
      </c>
      <c r="K191" s="126">
        <v>6.14614199963621E-2</v>
      </c>
      <c r="L191" s="126">
        <v>6.14614199963621E-2</v>
      </c>
      <c r="M191" s="126">
        <v>6.14614199963621E-2</v>
      </c>
      <c r="N191" s="126">
        <v>6.14614199963621E-2</v>
      </c>
      <c r="O191" s="126">
        <v>6.14614199963621E-2</v>
      </c>
      <c r="P191" s="126">
        <v>6.14614199963621E-2</v>
      </c>
      <c r="Q191" s="126">
        <v>6.14614199963621E-2</v>
      </c>
      <c r="R191" s="126">
        <v>6.14614199963621E-2</v>
      </c>
      <c r="S191" s="126">
        <v>6.14614199963621E-2</v>
      </c>
      <c r="T191" s="126">
        <v>6.14614199963621E-2</v>
      </c>
      <c r="U191" s="126">
        <v>6.14614199963621E-2</v>
      </c>
    </row>
    <row r="192" spans="2:21" x14ac:dyDescent="0.2">
      <c r="B192" s="125">
        <v>1985</v>
      </c>
      <c r="C192" s="126">
        <v>0.31235149485768948</v>
      </c>
      <c r="D192" s="126">
        <v>0.31235149485768948</v>
      </c>
      <c r="E192" s="126">
        <v>0.31235149485768948</v>
      </c>
      <c r="F192" s="126">
        <v>0.31235149485768948</v>
      </c>
      <c r="G192" s="126">
        <v>0.31235149485768948</v>
      </c>
      <c r="H192" s="126">
        <v>0.31235149485768948</v>
      </c>
      <c r="I192" s="126">
        <v>0.31235149485768948</v>
      </c>
      <c r="J192" s="126">
        <v>0.31235149485768948</v>
      </c>
      <c r="K192" s="126">
        <v>0.31235149485768948</v>
      </c>
      <c r="L192" s="126">
        <v>0.31235149485768948</v>
      </c>
      <c r="M192" s="126">
        <v>0.31235149485768948</v>
      </c>
      <c r="N192" s="126">
        <v>0.31235149485768948</v>
      </c>
      <c r="O192" s="126">
        <v>0.31235149485768948</v>
      </c>
      <c r="P192" s="126">
        <v>0.31235149485768948</v>
      </c>
      <c r="Q192" s="126">
        <v>0.31235149485768948</v>
      </c>
      <c r="R192" s="126">
        <v>0.31235149485768948</v>
      </c>
      <c r="S192" s="126">
        <v>0.31235149485768948</v>
      </c>
      <c r="T192" s="126">
        <v>0.31235149485768948</v>
      </c>
      <c r="U192" s="126">
        <v>0.31235149485768948</v>
      </c>
    </row>
    <row r="193" spans="2:21" x14ac:dyDescent="0.2">
      <c r="B193" s="125">
        <v>1986</v>
      </c>
      <c r="C193" s="126">
        <v>0.18494578758046187</v>
      </c>
      <c r="D193" s="126">
        <v>0.18494578758046187</v>
      </c>
      <c r="E193" s="126">
        <v>0.18494578758046187</v>
      </c>
      <c r="F193" s="126">
        <v>0.18494578758046187</v>
      </c>
      <c r="G193" s="126">
        <v>0.18494578758046187</v>
      </c>
      <c r="H193" s="126">
        <v>0.18494578758046187</v>
      </c>
      <c r="I193" s="126">
        <v>0.18494578758046187</v>
      </c>
      <c r="J193" s="126">
        <v>0.18494578758046187</v>
      </c>
      <c r="K193" s="126">
        <v>0.18494578758046187</v>
      </c>
      <c r="L193" s="126">
        <v>0.18494578758046187</v>
      </c>
      <c r="M193" s="126">
        <v>0.18494578758046187</v>
      </c>
      <c r="N193" s="126">
        <v>0.18494578758046187</v>
      </c>
      <c r="O193" s="126">
        <v>0.18494578758046187</v>
      </c>
      <c r="P193" s="126">
        <v>0.18494578758046187</v>
      </c>
      <c r="Q193" s="126">
        <v>0.18494578758046187</v>
      </c>
      <c r="R193" s="126">
        <v>0.18494578758046187</v>
      </c>
      <c r="S193" s="126">
        <v>0.18494578758046187</v>
      </c>
      <c r="T193" s="126">
        <v>0.18494578758046187</v>
      </c>
      <c r="U193" s="126">
        <v>0.18494578758046187</v>
      </c>
    </row>
    <row r="194" spans="2:21" x14ac:dyDescent="0.2">
      <c r="B194" s="125">
        <v>1987</v>
      </c>
      <c r="C194" s="126">
        <v>5.8127216418218712E-2</v>
      </c>
      <c r="D194" s="126">
        <v>5.8127216418218712E-2</v>
      </c>
      <c r="E194" s="126">
        <v>5.8127216418218712E-2</v>
      </c>
      <c r="F194" s="126">
        <v>5.8127216418218712E-2</v>
      </c>
      <c r="G194" s="126">
        <v>5.8127216418218712E-2</v>
      </c>
      <c r="H194" s="126">
        <v>5.8127216418218712E-2</v>
      </c>
      <c r="I194" s="126">
        <v>5.8127216418218712E-2</v>
      </c>
      <c r="J194" s="126">
        <v>5.8127216418218712E-2</v>
      </c>
      <c r="K194" s="126">
        <v>5.8127216418218712E-2</v>
      </c>
      <c r="L194" s="126">
        <v>5.8127216418218712E-2</v>
      </c>
      <c r="M194" s="126">
        <v>5.8127216418218712E-2</v>
      </c>
      <c r="N194" s="126">
        <v>5.8127216418218712E-2</v>
      </c>
      <c r="O194" s="126">
        <v>5.8127216418218712E-2</v>
      </c>
      <c r="P194" s="126">
        <v>5.8127216418218712E-2</v>
      </c>
      <c r="Q194" s="126">
        <v>5.8127216418218712E-2</v>
      </c>
      <c r="R194" s="126">
        <v>5.8127216418218712E-2</v>
      </c>
      <c r="S194" s="126">
        <v>5.8127216418218712E-2</v>
      </c>
      <c r="T194" s="126">
        <v>5.8127216418218712E-2</v>
      </c>
      <c r="U194" s="126">
        <v>5.8127216418218712E-2</v>
      </c>
    </row>
    <row r="195" spans="2:21" x14ac:dyDescent="0.2">
      <c r="B195" s="125">
        <v>1988</v>
      </c>
      <c r="C195" s="126">
        <v>0.16537192812044688</v>
      </c>
      <c r="D195" s="126">
        <v>0.16537192812044688</v>
      </c>
      <c r="E195" s="126">
        <v>0.16537192812044688</v>
      </c>
      <c r="F195" s="126">
        <v>0.16537192812044688</v>
      </c>
      <c r="G195" s="126">
        <v>0.16537192812044688</v>
      </c>
      <c r="H195" s="126">
        <v>0.16537192812044688</v>
      </c>
      <c r="I195" s="126">
        <v>0.16537192812044688</v>
      </c>
      <c r="J195" s="126">
        <v>0.16537192812044688</v>
      </c>
      <c r="K195" s="126">
        <v>0.16537192812044688</v>
      </c>
      <c r="L195" s="126">
        <v>0.16537192812044688</v>
      </c>
      <c r="M195" s="126">
        <v>0.16537192812044688</v>
      </c>
      <c r="N195" s="126">
        <v>0.16537192812044688</v>
      </c>
      <c r="O195" s="126">
        <v>0.16537192812044688</v>
      </c>
      <c r="P195" s="126">
        <v>0.16537192812044688</v>
      </c>
      <c r="Q195" s="126">
        <v>0.16537192812044688</v>
      </c>
      <c r="R195" s="126">
        <v>0.16537192812044688</v>
      </c>
      <c r="S195" s="126">
        <v>0.16537192812044688</v>
      </c>
      <c r="T195" s="126">
        <v>0.16537192812044688</v>
      </c>
      <c r="U195" s="126">
        <v>0.16537192812044688</v>
      </c>
    </row>
    <row r="196" spans="2:21" x14ac:dyDescent="0.2">
      <c r="B196" s="125">
        <v>1989</v>
      </c>
      <c r="C196" s="126">
        <v>0.31475183638196724</v>
      </c>
      <c r="D196" s="126">
        <v>0.31475183638196724</v>
      </c>
      <c r="E196" s="126">
        <v>0.31475183638196724</v>
      </c>
      <c r="F196" s="126">
        <v>0.31475183638196724</v>
      </c>
      <c r="G196" s="126">
        <v>0.31475183638196724</v>
      </c>
      <c r="H196" s="126">
        <v>0.31475183638196724</v>
      </c>
      <c r="I196" s="126">
        <v>0.31475183638196724</v>
      </c>
      <c r="J196" s="126">
        <v>0.31475183638196724</v>
      </c>
      <c r="K196" s="126">
        <v>0.31475183638196724</v>
      </c>
      <c r="L196" s="126">
        <v>0.31475183638196724</v>
      </c>
      <c r="M196" s="126">
        <v>0.31475183638196724</v>
      </c>
      <c r="N196" s="126">
        <v>0.31475183638196724</v>
      </c>
      <c r="O196" s="126">
        <v>0.31475183638196724</v>
      </c>
      <c r="P196" s="126">
        <v>0.31475183638196724</v>
      </c>
      <c r="Q196" s="126">
        <v>0.31475183638196724</v>
      </c>
      <c r="R196" s="126">
        <v>0.31475183638196724</v>
      </c>
      <c r="S196" s="126">
        <v>0.31475183638196724</v>
      </c>
      <c r="T196" s="126">
        <v>0.31475183638196724</v>
      </c>
      <c r="U196" s="126">
        <v>0.31475183638196724</v>
      </c>
    </row>
    <row r="197" spans="2:21" x14ac:dyDescent="0.2">
      <c r="B197" s="125">
        <v>1990</v>
      </c>
      <c r="C197" s="126">
        <v>-3.0644516129032118E-2</v>
      </c>
      <c r="D197" s="126">
        <v>-3.0644516129032118E-2</v>
      </c>
      <c r="E197" s="126">
        <v>-3.0644516129032118E-2</v>
      </c>
      <c r="F197" s="126">
        <v>-3.0644516129032118E-2</v>
      </c>
      <c r="G197" s="126">
        <v>-3.0644516129032118E-2</v>
      </c>
      <c r="H197" s="126">
        <v>-3.0644516129032118E-2</v>
      </c>
      <c r="I197" s="126">
        <v>-3.0644516129032118E-2</v>
      </c>
      <c r="J197" s="126">
        <v>-3.0644516129032118E-2</v>
      </c>
      <c r="K197" s="126">
        <v>-3.0644516129032118E-2</v>
      </c>
      <c r="L197" s="126">
        <v>-3.0644516129032118E-2</v>
      </c>
      <c r="M197" s="126">
        <v>-3.0644516129032118E-2</v>
      </c>
      <c r="N197" s="126">
        <v>-3.0644516129032118E-2</v>
      </c>
      <c r="O197" s="126">
        <v>-3.0644516129032118E-2</v>
      </c>
      <c r="P197" s="126">
        <v>-3.0644516129032118E-2</v>
      </c>
      <c r="Q197" s="126">
        <v>-3.0644516129032118E-2</v>
      </c>
      <c r="R197" s="126">
        <v>-3.0644516129032118E-2</v>
      </c>
      <c r="S197" s="126">
        <v>-3.0644516129032118E-2</v>
      </c>
      <c r="T197" s="126">
        <v>-3.0644516129032118E-2</v>
      </c>
      <c r="U197" s="126">
        <v>-3.0644516129032118E-2</v>
      </c>
    </row>
    <row r="198" spans="2:21" x14ac:dyDescent="0.2">
      <c r="B198" s="125">
        <v>1991</v>
      </c>
      <c r="C198" s="126">
        <v>0.30234843134879757</v>
      </c>
      <c r="D198" s="126">
        <v>0.30234843134879757</v>
      </c>
      <c r="E198" s="126">
        <v>0.30234843134879757</v>
      </c>
      <c r="F198" s="126">
        <v>0.30234843134879757</v>
      </c>
      <c r="G198" s="126">
        <v>0.30234843134879757</v>
      </c>
      <c r="H198" s="126">
        <v>0.30234843134879757</v>
      </c>
      <c r="I198" s="126">
        <v>0.30234843134879757</v>
      </c>
      <c r="J198" s="126">
        <v>0.30234843134879757</v>
      </c>
      <c r="K198" s="126">
        <v>0.30234843134879757</v>
      </c>
      <c r="L198" s="126">
        <v>0.30234843134879757</v>
      </c>
      <c r="M198" s="126">
        <v>0.30234843134879757</v>
      </c>
      <c r="N198" s="126">
        <v>0.30234843134879757</v>
      </c>
      <c r="O198" s="126">
        <v>0.30234843134879757</v>
      </c>
      <c r="P198" s="126">
        <v>0.30234843134879757</v>
      </c>
      <c r="Q198" s="126">
        <v>0.30234843134879757</v>
      </c>
      <c r="R198" s="126">
        <v>0.30234843134879757</v>
      </c>
      <c r="S198" s="126">
        <v>0.30234843134879757</v>
      </c>
      <c r="T198" s="126">
        <v>0.30234843134879757</v>
      </c>
      <c r="U198" s="126">
        <v>0.30234843134879757</v>
      </c>
    </row>
    <row r="199" spans="2:21" x14ac:dyDescent="0.2">
      <c r="B199" s="125">
        <v>1992</v>
      </c>
      <c r="C199" s="126">
        <v>7.493727972380064E-2</v>
      </c>
      <c r="D199" s="126">
        <v>7.493727972380064E-2</v>
      </c>
      <c r="E199" s="126">
        <v>7.493727972380064E-2</v>
      </c>
      <c r="F199" s="126">
        <v>7.493727972380064E-2</v>
      </c>
      <c r="G199" s="126">
        <v>7.493727972380064E-2</v>
      </c>
      <c r="H199" s="126">
        <v>7.493727972380064E-2</v>
      </c>
      <c r="I199" s="126">
        <v>7.493727972380064E-2</v>
      </c>
      <c r="J199" s="126">
        <v>7.493727972380064E-2</v>
      </c>
      <c r="K199" s="126">
        <v>7.493727972380064E-2</v>
      </c>
      <c r="L199" s="126">
        <v>7.493727972380064E-2</v>
      </c>
      <c r="M199" s="126">
        <v>7.493727972380064E-2</v>
      </c>
      <c r="N199" s="126">
        <v>7.493727972380064E-2</v>
      </c>
      <c r="O199" s="126">
        <v>7.493727972380064E-2</v>
      </c>
      <c r="P199" s="126">
        <v>7.493727972380064E-2</v>
      </c>
      <c r="Q199" s="126">
        <v>7.493727972380064E-2</v>
      </c>
      <c r="R199" s="126">
        <v>7.493727972380064E-2</v>
      </c>
      <c r="S199" s="126">
        <v>7.493727972380064E-2</v>
      </c>
      <c r="T199" s="126">
        <v>7.493727972380064E-2</v>
      </c>
      <c r="U199" s="126">
        <v>7.493727972380064E-2</v>
      </c>
    </row>
    <row r="200" spans="2:21" x14ac:dyDescent="0.2">
      <c r="B200" s="125">
        <v>1993</v>
      </c>
      <c r="C200" s="126">
        <v>9.96705147919488E-2</v>
      </c>
      <c r="D200" s="126">
        <v>9.96705147919488E-2</v>
      </c>
      <c r="E200" s="126">
        <v>9.96705147919488E-2</v>
      </c>
      <c r="F200" s="126">
        <v>9.96705147919488E-2</v>
      </c>
      <c r="G200" s="126">
        <v>9.96705147919488E-2</v>
      </c>
      <c r="H200" s="126">
        <v>9.96705147919488E-2</v>
      </c>
      <c r="I200" s="126">
        <v>9.96705147919488E-2</v>
      </c>
      <c r="J200" s="126">
        <v>9.96705147919488E-2</v>
      </c>
      <c r="K200" s="126">
        <v>9.96705147919488E-2</v>
      </c>
      <c r="L200" s="126">
        <v>9.96705147919488E-2</v>
      </c>
      <c r="M200" s="126">
        <v>9.96705147919488E-2</v>
      </c>
      <c r="N200" s="126">
        <v>9.96705147919488E-2</v>
      </c>
      <c r="O200" s="126">
        <v>9.96705147919488E-2</v>
      </c>
      <c r="P200" s="126">
        <v>9.96705147919488E-2</v>
      </c>
      <c r="Q200" s="126">
        <v>9.96705147919488E-2</v>
      </c>
      <c r="R200" s="126">
        <v>9.96705147919488E-2</v>
      </c>
      <c r="S200" s="126">
        <v>9.96705147919488E-2</v>
      </c>
      <c r="T200" s="126">
        <v>9.96705147919488E-2</v>
      </c>
      <c r="U200" s="126">
        <v>9.96705147919488E-2</v>
      </c>
    </row>
    <row r="201" spans="2:21" x14ac:dyDescent="0.2">
      <c r="B201" s="125">
        <v>1994</v>
      </c>
      <c r="C201" s="126">
        <v>1.3259206774573897E-2</v>
      </c>
      <c r="D201" s="126">
        <v>1.3259206774573897E-2</v>
      </c>
      <c r="E201" s="126">
        <v>1.3259206774573897E-2</v>
      </c>
      <c r="F201" s="126">
        <v>1.3259206774573897E-2</v>
      </c>
      <c r="G201" s="126">
        <v>1.3259206774573897E-2</v>
      </c>
      <c r="H201" s="126">
        <v>1.3259206774573897E-2</v>
      </c>
      <c r="I201" s="126">
        <v>1.3259206774573897E-2</v>
      </c>
      <c r="J201" s="126">
        <v>1.3259206774573897E-2</v>
      </c>
      <c r="K201" s="126">
        <v>1.3259206774573897E-2</v>
      </c>
      <c r="L201" s="126">
        <v>1.3259206774573897E-2</v>
      </c>
      <c r="M201" s="126">
        <v>1.3259206774573897E-2</v>
      </c>
      <c r="N201" s="126">
        <v>1.3259206774573897E-2</v>
      </c>
      <c r="O201" s="126">
        <v>1.3259206774573897E-2</v>
      </c>
      <c r="P201" s="126">
        <v>1.3259206774573897E-2</v>
      </c>
      <c r="Q201" s="126">
        <v>1.3259206774573897E-2</v>
      </c>
      <c r="R201" s="126">
        <v>1.3259206774573897E-2</v>
      </c>
      <c r="S201" s="126">
        <v>1.3259206774573897E-2</v>
      </c>
      <c r="T201" s="126">
        <v>1.3259206774573897E-2</v>
      </c>
      <c r="U201" s="126">
        <v>1.3259206774573897E-2</v>
      </c>
    </row>
    <row r="202" spans="2:21" x14ac:dyDescent="0.2">
      <c r="B202" s="125">
        <v>1995</v>
      </c>
      <c r="C202" s="126">
        <v>0.37195198902606308</v>
      </c>
      <c r="D202" s="126">
        <v>0.37195198902606308</v>
      </c>
      <c r="E202" s="126">
        <v>0.37195198902606308</v>
      </c>
      <c r="F202" s="126">
        <v>0.37195198902606308</v>
      </c>
      <c r="G202" s="126">
        <v>0.37195198902606308</v>
      </c>
      <c r="H202" s="126">
        <v>0.37195198902606308</v>
      </c>
      <c r="I202" s="126">
        <v>0.37195198902606308</v>
      </c>
      <c r="J202" s="126">
        <v>0.37195198902606308</v>
      </c>
      <c r="K202" s="126">
        <v>0.37195198902606308</v>
      </c>
      <c r="L202" s="126">
        <v>0.37195198902606308</v>
      </c>
      <c r="M202" s="126">
        <v>0.37195198902606308</v>
      </c>
      <c r="N202" s="126">
        <v>0.37195198902606308</v>
      </c>
      <c r="O202" s="126">
        <v>0.37195198902606308</v>
      </c>
      <c r="P202" s="126">
        <v>0.37195198902606308</v>
      </c>
      <c r="Q202" s="126">
        <v>0.37195198902606308</v>
      </c>
      <c r="R202" s="126">
        <v>0.37195198902606308</v>
      </c>
      <c r="S202" s="126">
        <v>0.37195198902606308</v>
      </c>
      <c r="T202" s="126">
        <v>0.37195198902606308</v>
      </c>
      <c r="U202" s="126">
        <v>0.37195198902606308</v>
      </c>
    </row>
    <row r="203" spans="2:21" x14ac:dyDescent="0.2">
      <c r="B203" s="125">
        <v>1996</v>
      </c>
      <c r="C203" s="126">
        <v>0.22680966018865789</v>
      </c>
      <c r="D203" s="126">
        <v>0.22680966018865789</v>
      </c>
      <c r="E203" s="126">
        <v>0.22680966018865789</v>
      </c>
      <c r="F203" s="126">
        <v>0.22680966018865789</v>
      </c>
      <c r="G203" s="126">
        <v>0.22680966018865789</v>
      </c>
      <c r="H203" s="126">
        <v>0.22680966018865789</v>
      </c>
      <c r="I203" s="126">
        <v>0.22680966018865789</v>
      </c>
      <c r="J203" s="126">
        <v>0.22680966018865789</v>
      </c>
      <c r="K203" s="126">
        <v>0.22680966018865789</v>
      </c>
      <c r="L203" s="126">
        <v>0.22680966018865789</v>
      </c>
      <c r="M203" s="126">
        <v>0.22680966018865789</v>
      </c>
      <c r="N203" s="126">
        <v>0.22680966018865789</v>
      </c>
      <c r="O203" s="126">
        <v>0.22680966018865789</v>
      </c>
      <c r="P203" s="126">
        <v>0.22680966018865789</v>
      </c>
      <c r="Q203" s="126">
        <v>0.22680966018865789</v>
      </c>
      <c r="R203" s="126">
        <v>0.22680966018865789</v>
      </c>
      <c r="S203" s="126">
        <v>0.22680966018865789</v>
      </c>
      <c r="T203" s="126">
        <v>0.22680966018865789</v>
      </c>
      <c r="U203" s="126">
        <v>0.22680966018865789</v>
      </c>
    </row>
    <row r="204" spans="2:21" x14ac:dyDescent="0.2">
      <c r="B204" s="125">
        <v>1997</v>
      </c>
      <c r="C204" s="126">
        <v>0.33103653103653097</v>
      </c>
      <c r="D204" s="126">
        <v>0.33103653103653097</v>
      </c>
      <c r="E204" s="126">
        <v>0.33103653103653097</v>
      </c>
      <c r="F204" s="126">
        <v>0.33103653103653097</v>
      </c>
      <c r="G204" s="126">
        <v>0.33103653103653097</v>
      </c>
      <c r="H204" s="126">
        <v>0.33103653103653097</v>
      </c>
      <c r="I204" s="126">
        <v>0.33103653103653097</v>
      </c>
      <c r="J204" s="126">
        <v>0.33103653103653097</v>
      </c>
      <c r="K204" s="126">
        <v>0.33103653103653097</v>
      </c>
      <c r="L204" s="126">
        <v>0.33103653103653097</v>
      </c>
      <c r="M204" s="126">
        <v>0.33103653103653097</v>
      </c>
      <c r="N204" s="126">
        <v>0.33103653103653097</v>
      </c>
      <c r="O204" s="126">
        <v>0.33103653103653097</v>
      </c>
      <c r="P204" s="126">
        <v>0.33103653103653097</v>
      </c>
      <c r="Q204" s="126">
        <v>0.33103653103653097</v>
      </c>
      <c r="R204" s="126">
        <v>0.33103653103653097</v>
      </c>
      <c r="S204" s="126">
        <v>0.33103653103653097</v>
      </c>
      <c r="T204" s="126">
        <v>0.33103653103653097</v>
      </c>
      <c r="U204" s="126">
        <v>0.33103653103653097</v>
      </c>
    </row>
    <row r="205" spans="2:21" x14ac:dyDescent="0.2">
      <c r="B205" s="125">
        <v>1998</v>
      </c>
      <c r="C205" s="126">
        <v>0.28337953278443584</v>
      </c>
      <c r="D205" s="126">
        <v>0.28337953278443584</v>
      </c>
      <c r="E205" s="126">
        <v>0.28337953278443584</v>
      </c>
      <c r="F205" s="126">
        <v>0.28337953278443584</v>
      </c>
      <c r="G205" s="126">
        <v>0.28337953278443584</v>
      </c>
      <c r="H205" s="126">
        <v>0.28337953278443584</v>
      </c>
      <c r="I205" s="126">
        <v>0.28337953278443584</v>
      </c>
      <c r="J205" s="126">
        <v>0.28337953278443584</v>
      </c>
      <c r="K205" s="126">
        <v>0.28337953278443584</v>
      </c>
      <c r="L205" s="126">
        <v>0.28337953278443584</v>
      </c>
      <c r="M205" s="126">
        <v>0.28337953278443584</v>
      </c>
      <c r="N205" s="126">
        <v>0.28337953278443584</v>
      </c>
      <c r="O205" s="126">
        <v>0.28337953278443584</v>
      </c>
      <c r="P205" s="126">
        <v>0.28337953278443584</v>
      </c>
      <c r="Q205" s="126">
        <v>0.28337953278443584</v>
      </c>
      <c r="R205" s="126">
        <v>0.28337953278443584</v>
      </c>
      <c r="S205" s="126">
        <v>0.28337953278443584</v>
      </c>
      <c r="T205" s="126">
        <v>0.28337953278443584</v>
      </c>
      <c r="U205" s="126">
        <v>0.28337953278443584</v>
      </c>
    </row>
    <row r="206" spans="2:21" x14ac:dyDescent="0.2">
      <c r="B206" s="125">
        <v>1999</v>
      </c>
      <c r="C206" s="126">
        <v>0.20885350992084475</v>
      </c>
      <c r="D206" s="126">
        <v>0.20885350992084475</v>
      </c>
      <c r="E206" s="126">
        <v>0.20885350992084475</v>
      </c>
      <c r="F206" s="126">
        <v>0.20885350992084475</v>
      </c>
      <c r="G206" s="126">
        <v>0.20885350992084475</v>
      </c>
      <c r="H206" s="126">
        <v>0.20885350992084475</v>
      </c>
      <c r="I206" s="126">
        <v>0.20885350992084475</v>
      </c>
      <c r="J206" s="126">
        <v>0.20885350992084475</v>
      </c>
      <c r="K206" s="126">
        <v>0.20885350992084475</v>
      </c>
      <c r="L206" s="126">
        <v>0.20885350992084475</v>
      </c>
      <c r="M206" s="126">
        <v>0.20885350992084475</v>
      </c>
      <c r="N206" s="126">
        <v>0.20885350992084475</v>
      </c>
      <c r="O206" s="126">
        <v>0.20885350992084475</v>
      </c>
      <c r="P206" s="126">
        <v>0.20885350992084475</v>
      </c>
      <c r="Q206" s="126">
        <v>0.20885350992084475</v>
      </c>
      <c r="R206" s="126">
        <v>0.20885350992084475</v>
      </c>
      <c r="S206" s="126">
        <v>0.20885350992084475</v>
      </c>
      <c r="T206" s="126">
        <v>0.20885350992084475</v>
      </c>
      <c r="U206" s="126">
        <v>0.20885350992084475</v>
      </c>
    </row>
    <row r="207" spans="2:21" x14ac:dyDescent="0.2">
      <c r="B207" s="125">
        <v>2000</v>
      </c>
      <c r="C207" s="126">
        <v>-9.0318189552492781E-2</v>
      </c>
      <c r="D207" s="126">
        <v>-9.0318189552492781E-2</v>
      </c>
      <c r="E207" s="126">
        <v>-9.0318189552492781E-2</v>
      </c>
      <c r="F207" s="126">
        <v>-9.0318189552492781E-2</v>
      </c>
      <c r="G207" s="126">
        <v>-9.0318189552492781E-2</v>
      </c>
      <c r="H207" s="126">
        <v>-9.0318189552492781E-2</v>
      </c>
      <c r="I207" s="126">
        <v>-9.0318189552492781E-2</v>
      </c>
      <c r="J207" s="126">
        <v>-9.0318189552492781E-2</v>
      </c>
      <c r="K207" s="126">
        <v>-9.0318189552492781E-2</v>
      </c>
      <c r="L207" s="126">
        <v>-9.0318189552492781E-2</v>
      </c>
      <c r="M207" s="126">
        <v>-9.0318189552492781E-2</v>
      </c>
      <c r="N207" s="126">
        <v>-9.0318189552492781E-2</v>
      </c>
      <c r="O207" s="126">
        <v>-9.0318189552492781E-2</v>
      </c>
      <c r="P207" s="126">
        <v>-9.0318189552492781E-2</v>
      </c>
      <c r="Q207" s="126">
        <v>-9.0318189552492781E-2</v>
      </c>
      <c r="R207" s="126">
        <v>-9.0318189552492781E-2</v>
      </c>
      <c r="S207" s="126">
        <v>-9.0318189552492781E-2</v>
      </c>
      <c r="T207" s="126">
        <v>-9.0318189552492781E-2</v>
      </c>
      <c r="U207" s="126">
        <v>-9.0318189552492781E-2</v>
      </c>
    </row>
    <row r="208" spans="2:21" x14ac:dyDescent="0.2">
      <c r="B208" s="117">
        <v>2001</v>
      </c>
      <c r="C208" s="119"/>
      <c r="D208" s="92">
        <v>-0.11849759142000185</v>
      </c>
      <c r="E208" s="92">
        <v>-0.11849759142000185</v>
      </c>
      <c r="F208" s="92">
        <v>-0.11849759142000185</v>
      </c>
      <c r="G208" s="92">
        <v>-0.11849759142000185</v>
      </c>
      <c r="H208" s="92">
        <v>-0.11849759142000185</v>
      </c>
      <c r="I208" s="92">
        <v>-0.11849759142000185</v>
      </c>
      <c r="J208" s="92">
        <v>-0.11849759142000185</v>
      </c>
      <c r="K208" s="92">
        <v>-0.11849759142000185</v>
      </c>
      <c r="L208" s="92">
        <v>-0.11849759142000185</v>
      </c>
      <c r="M208" s="92">
        <v>-0.11849759142000185</v>
      </c>
      <c r="N208" s="92">
        <v>-0.11849759142000185</v>
      </c>
      <c r="O208" s="92">
        <v>-0.11849759142000185</v>
      </c>
      <c r="P208" s="92">
        <v>-0.11849759142000185</v>
      </c>
      <c r="Q208" s="92">
        <v>-0.11849759142000185</v>
      </c>
      <c r="R208" s="92">
        <v>-0.11849759142000185</v>
      </c>
      <c r="S208" s="92">
        <v>-0.11849759142000185</v>
      </c>
      <c r="T208" s="92">
        <v>-0.11849759142000185</v>
      </c>
      <c r="U208" s="92">
        <v>-0.11849759142000185</v>
      </c>
    </row>
    <row r="209" spans="2:21" x14ac:dyDescent="0.2">
      <c r="B209" s="117">
        <v>2002</v>
      </c>
      <c r="C209" s="119"/>
      <c r="D209" s="119"/>
      <c r="E209" s="92">
        <v>-0.21966047957912699</v>
      </c>
      <c r="F209" s="92">
        <v>-0.21966047957912699</v>
      </c>
      <c r="G209" s="92">
        <v>-0.21966047957912699</v>
      </c>
      <c r="H209" s="92">
        <v>-0.21966047957912699</v>
      </c>
      <c r="I209" s="92">
        <v>-0.21966047957912699</v>
      </c>
      <c r="J209" s="92">
        <v>-0.21966047957912699</v>
      </c>
      <c r="K209" s="92">
        <v>-0.21966047957912699</v>
      </c>
      <c r="L209" s="92">
        <v>-0.21966047957912699</v>
      </c>
      <c r="M209" s="92">
        <v>-0.21966047957912699</v>
      </c>
      <c r="N209" s="92">
        <v>-0.21966047957912699</v>
      </c>
      <c r="O209" s="92">
        <v>-0.21966047957912699</v>
      </c>
      <c r="P209" s="92">
        <v>-0.21966047957912699</v>
      </c>
      <c r="Q209" s="92">
        <v>-0.21966047957912699</v>
      </c>
      <c r="R209" s="92">
        <v>-0.21966047957912699</v>
      </c>
      <c r="S209" s="92">
        <v>-0.21966047957912699</v>
      </c>
      <c r="T209" s="92">
        <v>-0.21966047957912699</v>
      </c>
      <c r="U209" s="92">
        <v>-0.21966047957912699</v>
      </c>
    </row>
    <row r="210" spans="2:21" x14ac:dyDescent="0.2">
      <c r="B210" s="117">
        <v>2003</v>
      </c>
      <c r="C210" s="119"/>
      <c r="D210" s="119"/>
      <c r="E210" s="119"/>
      <c r="F210" s="92">
        <v>0.28355800050010233</v>
      </c>
      <c r="G210" s="92">
        <v>0.28355800050010233</v>
      </c>
      <c r="H210" s="92">
        <v>0.28355800050010233</v>
      </c>
      <c r="I210" s="92">
        <v>0.28355800050010233</v>
      </c>
      <c r="J210" s="92">
        <v>0.28355800050010233</v>
      </c>
      <c r="K210" s="92">
        <v>0.28355800050010233</v>
      </c>
      <c r="L210" s="92">
        <v>0.28355800050010233</v>
      </c>
      <c r="M210" s="92">
        <v>0.28355800050010233</v>
      </c>
      <c r="N210" s="92">
        <v>0.28355800050010233</v>
      </c>
      <c r="O210" s="92">
        <v>0.28355800050010233</v>
      </c>
      <c r="P210" s="92">
        <v>0.28355800050010233</v>
      </c>
      <c r="Q210" s="92">
        <v>0.28355800050010233</v>
      </c>
      <c r="R210" s="92">
        <v>0.28355800050010233</v>
      </c>
      <c r="S210" s="92">
        <v>0.28355800050010233</v>
      </c>
      <c r="T210" s="92">
        <v>0.28355800050010233</v>
      </c>
      <c r="U210" s="92">
        <v>0.28355800050010233</v>
      </c>
    </row>
    <row r="211" spans="2:21" x14ac:dyDescent="0.2">
      <c r="B211" s="117">
        <v>2004</v>
      </c>
      <c r="C211" s="119"/>
      <c r="D211" s="119"/>
      <c r="E211" s="119"/>
      <c r="F211" s="119"/>
      <c r="G211" s="92">
        <v>0.10742775944096193</v>
      </c>
      <c r="H211" s="92">
        <v>0.10742775944096193</v>
      </c>
      <c r="I211" s="92">
        <v>0.10742775944096193</v>
      </c>
      <c r="J211" s="92">
        <v>0.10742775944096193</v>
      </c>
      <c r="K211" s="92">
        <v>0.10742775944096193</v>
      </c>
      <c r="L211" s="92">
        <v>0.10742775944096193</v>
      </c>
      <c r="M211" s="92">
        <v>0.10742775944096193</v>
      </c>
      <c r="N211" s="92">
        <v>0.10742775944096193</v>
      </c>
      <c r="O211" s="92">
        <v>0.10742775944096193</v>
      </c>
      <c r="P211" s="92">
        <v>0.10742775944096193</v>
      </c>
      <c r="Q211" s="92">
        <v>0.10742775944096193</v>
      </c>
      <c r="R211" s="92">
        <v>0.10742775944096193</v>
      </c>
      <c r="S211" s="92">
        <v>0.10742775944096193</v>
      </c>
      <c r="T211" s="92">
        <v>0.10742775944096193</v>
      </c>
      <c r="U211" s="92">
        <v>0.10742775944096193</v>
      </c>
    </row>
    <row r="212" spans="2:21" x14ac:dyDescent="0.2">
      <c r="B212" s="117">
        <v>2005</v>
      </c>
      <c r="C212" s="119"/>
      <c r="D212" s="119"/>
      <c r="E212" s="119"/>
      <c r="F212" s="119"/>
      <c r="G212" s="119"/>
      <c r="H212" s="92">
        <v>4.8344775232688535E-2</v>
      </c>
      <c r="I212" s="92">
        <v>4.8344775232688535E-2</v>
      </c>
      <c r="J212" s="92">
        <v>4.8344775232688535E-2</v>
      </c>
      <c r="K212" s="92">
        <v>4.8344775232688535E-2</v>
      </c>
      <c r="L212" s="92">
        <v>4.8344775232688535E-2</v>
      </c>
      <c r="M212" s="92">
        <v>4.8344775232688535E-2</v>
      </c>
      <c r="N212" s="92">
        <v>4.8344775232688535E-2</v>
      </c>
      <c r="O212" s="92">
        <v>4.8344775232688535E-2</v>
      </c>
      <c r="P212" s="92">
        <v>4.8344775232688535E-2</v>
      </c>
      <c r="Q212" s="92">
        <v>4.8344775232688535E-2</v>
      </c>
      <c r="R212" s="92">
        <v>4.8344775232688535E-2</v>
      </c>
      <c r="S212" s="92">
        <v>4.8344775232688535E-2</v>
      </c>
      <c r="T212" s="92">
        <v>4.8344775232688535E-2</v>
      </c>
      <c r="U212" s="92">
        <v>4.8344775232688535E-2</v>
      </c>
    </row>
    <row r="213" spans="2:21" x14ac:dyDescent="0.2">
      <c r="B213" s="117">
        <v>2006</v>
      </c>
      <c r="C213" s="119"/>
      <c r="D213" s="119"/>
      <c r="E213" s="119"/>
      <c r="F213" s="119"/>
      <c r="G213" s="119"/>
      <c r="H213" s="119"/>
      <c r="I213" s="92">
        <v>0.15612557979315703</v>
      </c>
      <c r="J213" s="92">
        <v>0.15612557979315703</v>
      </c>
      <c r="K213" s="92">
        <v>0.15612557979315703</v>
      </c>
      <c r="L213" s="92">
        <v>0.15612557979315703</v>
      </c>
      <c r="M213" s="92">
        <v>0.15612557979315703</v>
      </c>
      <c r="N213" s="92">
        <v>0.15612557979315703</v>
      </c>
      <c r="O213" s="92">
        <v>0.15612557979315703</v>
      </c>
      <c r="P213" s="92">
        <v>0.15612557979315703</v>
      </c>
      <c r="Q213" s="92">
        <v>0.15612557979315703</v>
      </c>
      <c r="R213" s="92">
        <v>0.15612557979315703</v>
      </c>
      <c r="S213" s="92">
        <v>0.15612557979315703</v>
      </c>
      <c r="T213" s="92">
        <v>0.15612557979315703</v>
      </c>
      <c r="U213" s="92">
        <v>0.15612557979315703</v>
      </c>
    </row>
    <row r="214" spans="2:21" x14ac:dyDescent="0.2">
      <c r="B214" s="117">
        <v>2007</v>
      </c>
      <c r="C214" s="119"/>
      <c r="D214" s="119"/>
      <c r="E214" s="119"/>
      <c r="F214" s="119"/>
      <c r="G214" s="119"/>
      <c r="H214" s="119"/>
      <c r="I214" s="119"/>
      <c r="J214" s="92">
        <v>5.4847352464217694E-2</v>
      </c>
      <c r="K214" s="92">
        <v>5.4847352464217694E-2</v>
      </c>
      <c r="L214" s="92">
        <v>5.4847352464217694E-2</v>
      </c>
      <c r="M214" s="92">
        <v>5.4847352464217694E-2</v>
      </c>
      <c r="N214" s="92">
        <v>5.4847352464217694E-2</v>
      </c>
      <c r="O214" s="92">
        <v>5.4847352464217694E-2</v>
      </c>
      <c r="P214" s="92">
        <v>5.4847352464217694E-2</v>
      </c>
      <c r="Q214" s="92">
        <v>5.4847352464217694E-2</v>
      </c>
      <c r="R214" s="92">
        <v>5.4847352464217694E-2</v>
      </c>
      <c r="S214" s="92">
        <v>5.4847352464217694E-2</v>
      </c>
      <c r="T214" s="92">
        <v>5.4847352464217694E-2</v>
      </c>
      <c r="U214" s="92">
        <v>5.4847352464217694E-2</v>
      </c>
    </row>
    <row r="215" spans="2:21" x14ac:dyDescent="0.2">
      <c r="B215" s="117">
        <v>2008</v>
      </c>
      <c r="C215" s="119"/>
      <c r="D215" s="119"/>
      <c r="E215" s="119"/>
      <c r="F215" s="119"/>
      <c r="G215" s="119"/>
      <c r="H215" s="119"/>
      <c r="I215" s="119"/>
      <c r="J215" s="119"/>
      <c r="K215" s="92">
        <v>-0.36552344111798191</v>
      </c>
      <c r="L215" s="92">
        <v>-0.36552344111798191</v>
      </c>
      <c r="M215" s="92">
        <v>-0.36552344111798191</v>
      </c>
      <c r="N215" s="92">
        <v>-0.36552344111798191</v>
      </c>
      <c r="O215" s="92">
        <v>-0.36552344111798191</v>
      </c>
      <c r="P215" s="92">
        <v>-0.36552344111798191</v>
      </c>
      <c r="Q215" s="92">
        <v>-0.36552344111798191</v>
      </c>
      <c r="R215" s="92">
        <v>-0.36552344111798191</v>
      </c>
      <c r="S215" s="92">
        <v>-0.36552344111798191</v>
      </c>
      <c r="T215" s="92">
        <v>-0.36552344111798191</v>
      </c>
      <c r="U215" s="92">
        <v>-0.36552344111798191</v>
      </c>
    </row>
    <row r="216" spans="2:21" x14ac:dyDescent="0.2">
      <c r="B216" s="117">
        <v>2009</v>
      </c>
      <c r="C216" s="119"/>
      <c r="D216" s="119"/>
      <c r="E216" s="119"/>
      <c r="F216" s="119"/>
      <c r="G216" s="119"/>
      <c r="H216" s="119"/>
      <c r="I216" s="119"/>
      <c r="J216" s="119"/>
      <c r="K216" s="119"/>
      <c r="L216" s="92">
        <v>0.25935233877663982</v>
      </c>
      <c r="M216" s="92">
        <v>0.25935233877663982</v>
      </c>
      <c r="N216" s="92">
        <v>0.25935233877663982</v>
      </c>
      <c r="O216" s="92">
        <v>0.25935233877663982</v>
      </c>
      <c r="P216" s="92">
        <v>0.25935233877663982</v>
      </c>
      <c r="Q216" s="92">
        <v>0.25935233877663982</v>
      </c>
      <c r="R216" s="92">
        <v>0.25935233877663982</v>
      </c>
      <c r="S216" s="92">
        <v>0.25935233877663982</v>
      </c>
      <c r="T216" s="92">
        <v>0.25935233877663982</v>
      </c>
      <c r="U216" s="92">
        <v>0.25935233877663982</v>
      </c>
    </row>
    <row r="217" spans="2:21" x14ac:dyDescent="0.2">
      <c r="B217" s="117">
        <v>2010</v>
      </c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92">
        <v>0.14821092278719414</v>
      </c>
      <c r="N217" s="92">
        <v>0.14821092278719414</v>
      </c>
      <c r="O217" s="92">
        <v>0.14821092278719414</v>
      </c>
      <c r="P217" s="92">
        <v>0.14821092278719414</v>
      </c>
      <c r="Q217" s="92">
        <v>0.14821092278719414</v>
      </c>
      <c r="R217" s="92">
        <v>0.14821092278719414</v>
      </c>
      <c r="S217" s="92">
        <v>0.14821092278719414</v>
      </c>
      <c r="T217" s="92">
        <v>0.14821092278719414</v>
      </c>
      <c r="U217" s="92">
        <v>0.14821092278719414</v>
      </c>
    </row>
    <row r="218" spans="2:21" x14ac:dyDescent="0.2">
      <c r="B218" s="117">
        <v>2011</v>
      </c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92">
        <v>2.09837473362805E-2</v>
      </c>
      <c r="O218" s="92">
        <v>2.09837473362805E-2</v>
      </c>
      <c r="P218" s="92">
        <v>2.09837473362805E-2</v>
      </c>
      <c r="Q218" s="92">
        <v>2.09837473362805E-2</v>
      </c>
      <c r="R218" s="92">
        <v>2.09837473362805E-2</v>
      </c>
      <c r="S218" s="92">
        <v>2.09837473362805E-2</v>
      </c>
      <c r="T218" s="92">
        <v>2.09837473362805E-2</v>
      </c>
      <c r="U218" s="92">
        <v>2.09837473362805E-2</v>
      </c>
    </row>
    <row r="219" spans="2:21" x14ac:dyDescent="0.2">
      <c r="B219" s="117">
        <v>2012</v>
      </c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92">
        <v>0.15890585241730293</v>
      </c>
      <c r="P219" s="92">
        <v>0.15890585241730293</v>
      </c>
      <c r="Q219" s="92">
        <v>0.15890585241730293</v>
      </c>
      <c r="R219" s="92">
        <v>0.15890585241730293</v>
      </c>
      <c r="S219" s="92">
        <v>0.15890585241730293</v>
      </c>
      <c r="T219" s="92">
        <v>0.15890585241730293</v>
      </c>
      <c r="U219" s="92">
        <v>0.15890585241730293</v>
      </c>
    </row>
    <row r="220" spans="2:21" x14ac:dyDescent="0.2">
      <c r="B220" s="117">
        <v>2013</v>
      </c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92">
        <v>0.32145085858125483</v>
      </c>
      <c r="Q220" s="92">
        <v>0.32145085858125483</v>
      </c>
      <c r="R220" s="92">
        <v>0.32145085858125483</v>
      </c>
      <c r="S220" s="92">
        <v>0.32145085858125483</v>
      </c>
      <c r="T220" s="92">
        <v>0.32145085858125483</v>
      </c>
      <c r="U220" s="92">
        <v>0.32145085858125483</v>
      </c>
    </row>
    <row r="221" spans="2:21" x14ac:dyDescent="0.2">
      <c r="B221" s="117">
        <v>2014</v>
      </c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92">
        <v>0.13524421649462237</v>
      </c>
      <c r="R221" s="92">
        <v>0.13524421649462237</v>
      </c>
      <c r="S221" s="92">
        <v>0.13524421649462237</v>
      </c>
      <c r="T221" s="92">
        <v>0.13524421649462237</v>
      </c>
      <c r="U221" s="92">
        <v>0.13524421649462237</v>
      </c>
    </row>
    <row r="222" spans="2:21" x14ac:dyDescent="0.2">
      <c r="B222" s="117">
        <v>2015</v>
      </c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92">
        <v>1.3788916411676138E-2</v>
      </c>
      <c r="S222" s="92">
        <v>1.3788916411676138E-2</v>
      </c>
      <c r="T222" s="92">
        <v>1.3788916411676138E-2</v>
      </c>
      <c r="U222" s="92">
        <v>1.3788916411676138E-2</v>
      </c>
    </row>
    <row r="223" spans="2:21" x14ac:dyDescent="0.2">
      <c r="B223" s="117">
        <v>2016</v>
      </c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92">
        <v>0.11773080874798171</v>
      </c>
      <c r="T223" s="92">
        <v>0.11773080874798171</v>
      </c>
      <c r="U223" s="92">
        <v>0.11773080874798171</v>
      </c>
    </row>
    <row r="224" spans="2:21" x14ac:dyDescent="0.2">
      <c r="B224" s="117">
        <v>2017</v>
      </c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92">
        <v>0.2160548143449928</v>
      </c>
      <c r="U224" s="92">
        <v>0.2160548143449928</v>
      </c>
    </row>
    <row r="225" spans="2:21" x14ac:dyDescent="0.2">
      <c r="B225" s="117">
        <v>2018</v>
      </c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92">
        <v>-4.2321056549010597E-2</v>
      </c>
    </row>
    <row r="226" spans="2:21" x14ac:dyDescent="0.2">
      <c r="B226" s="58" t="s">
        <v>58</v>
      </c>
      <c r="C226" s="121">
        <f>+AVERAGE(C135:C225)</f>
        <v>0.12381082847906003</v>
      </c>
      <c r="D226" s="121">
        <f t="shared" ref="D226:U226" si="19">+AVERAGE(D135:D225)</f>
        <v>0.12053639037231594</v>
      </c>
      <c r="E226" s="121">
        <f t="shared" si="19"/>
        <v>0.11600043210629669</v>
      </c>
      <c r="F226" s="121">
        <f t="shared" si="19"/>
        <v>0.1182051369535836</v>
      </c>
      <c r="G226" s="121">
        <f t="shared" si="19"/>
        <v>0.11806517101186123</v>
      </c>
      <c r="H226" s="121">
        <f t="shared" si="19"/>
        <v>0.11717131978392313</v>
      </c>
      <c r="I226" s="121">
        <f t="shared" si="19"/>
        <v>0.11766441168277419</v>
      </c>
      <c r="J226" s="121">
        <f t="shared" si="19"/>
        <v>0.11687919844254224</v>
      </c>
      <c r="K226" s="121">
        <f t="shared" si="19"/>
        <v>0.11092361029981972</v>
      </c>
      <c r="L226" s="121">
        <f t="shared" si="19"/>
        <v>0.11273371674465898</v>
      </c>
      <c r="M226" s="121">
        <f t="shared" si="19"/>
        <v>0.11316115296203894</v>
      </c>
      <c r="N226" s="121">
        <f t="shared" si="19"/>
        <v>0.11206380289506564</v>
      </c>
      <c r="O226" s="121">
        <f t="shared" si="19"/>
        <v>0.11261488583062138</v>
      </c>
      <c r="P226" s="121">
        <f t="shared" si="19"/>
        <v>0.11504321109516362</v>
      </c>
      <c r="Q226" s="121">
        <f t="shared" si="19"/>
        <v>0.1152754065595252</v>
      </c>
      <c r="R226" s="121">
        <f t="shared" si="19"/>
        <v>0.11412215098966327</v>
      </c>
      <c r="S226" s="121">
        <f t="shared" si="19"/>
        <v>0.11416269770604888</v>
      </c>
      <c r="T226" s="121">
        <f t="shared" si="19"/>
        <v>0.11529483233537048</v>
      </c>
      <c r="U226" s="121">
        <f t="shared" si="19"/>
        <v>0.11356278960037729</v>
      </c>
    </row>
    <row r="227" spans="2:21" x14ac:dyDescent="0.2">
      <c r="B227" s="124" t="s">
        <v>129</v>
      </c>
    </row>
    <row r="228" spans="2:21" x14ac:dyDescent="0.2"/>
    <row r="229" spans="2:21" x14ac:dyDescent="0.2"/>
    <row r="230" spans="2:21" x14ac:dyDescent="0.2">
      <c r="B230" s="43" t="s">
        <v>144</v>
      </c>
    </row>
    <row r="231" spans="2:21" x14ac:dyDescent="0.2"/>
    <row r="232" spans="2:21" x14ac:dyDescent="0.2">
      <c r="B232" s="118" t="s">
        <v>130</v>
      </c>
      <c r="C232" s="118">
        <v>2000</v>
      </c>
      <c r="D232" s="118">
        <v>2001</v>
      </c>
      <c r="E232" s="118">
        <v>2002</v>
      </c>
      <c r="F232" s="118">
        <v>2003</v>
      </c>
      <c r="G232" s="118">
        <v>2004</v>
      </c>
      <c r="H232" s="118">
        <v>2005</v>
      </c>
      <c r="I232" s="118">
        <v>2006</v>
      </c>
      <c r="J232" s="118">
        <v>2007</v>
      </c>
      <c r="K232" s="118">
        <v>2008</v>
      </c>
      <c r="L232" s="118">
        <v>2009</v>
      </c>
      <c r="M232" s="118">
        <v>2010</v>
      </c>
      <c r="N232" s="118">
        <v>2011</v>
      </c>
      <c r="O232" s="118">
        <v>2012</v>
      </c>
      <c r="P232" s="118">
        <v>2013</v>
      </c>
      <c r="Q232" s="118">
        <v>2014</v>
      </c>
      <c r="R232" s="118">
        <v>2015</v>
      </c>
      <c r="S232" s="118">
        <v>2016</v>
      </c>
      <c r="T232" s="118">
        <v>2017</v>
      </c>
      <c r="U232" s="118">
        <v>2018</v>
      </c>
    </row>
    <row r="233" spans="2:21" x14ac:dyDescent="0.2">
      <c r="B233" s="127" t="s">
        <v>131</v>
      </c>
      <c r="C233" s="128">
        <v>445.6</v>
      </c>
      <c r="D233" s="128">
        <v>659</v>
      </c>
      <c r="E233" s="128">
        <v>481.42857142857099</v>
      </c>
      <c r="F233" s="128">
        <v>569.71428571428601</v>
      </c>
      <c r="G233" s="128">
        <v>302.64999999999998</v>
      </c>
      <c r="H233" s="128">
        <v>266.45</v>
      </c>
      <c r="I233" s="128">
        <v>235.95</v>
      </c>
      <c r="J233" s="128">
        <v>123.04761904761899</v>
      </c>
      <c r="K233" s="128">
        <v>195.142857142857</v>
      </c>
      <c r="L233" s="128">
        <v>460.05</v>
      </c>
      <c r="M233" s="128">
        <v>179.68421052631601</v>
      </c>
      <c r="N233" s="128">
        <v>145.69999999999999</v>
      </c>
      <c r="O233" s="128">
        <v>218.9</v>
      </c>
      <c r="P233" s="128">
        <v>109.857142857143</v>
      </c>
      <c r="Q233" s="128">
        <v>177.04761904761901</v>
      </c>
      <c r="R233" s="128">
        <v>201.8</v>
      </c>
      <c r="S233" s="128">
        <v>266.31578947368399</v>
      </c>
      <c r="T233" s="128">
        <v>157.30000000000001</v>
      </c>
      <c r="U233" s="128">
        <v>121.57692307692299</v>
      </c>
    </row>
    <row r="234" spans="2:21" x14ac:dyDescent="0.2">
      <c r="B234" s="127" t="s">
        <v>132</v>
      </c>
      <c r="C234" s="128">
        <v>449.5</v>
      </c>
      <c r="D234" s="128">
        <v>651.94736842105306</v>
      </c>
      <c r="E234" s="128">
        <v>478.47368421052602</v>
      </c>
      <c r="F234" s="128">
        <v>562.89473684210498</v>
      </c>
      <c r="G234" s="128">
        <v>361.052631578947</v>
      </c>
      <c r="H234" s="128">
        <v>261.89473684210498</v>
      </c>
      <c r="I234" s="128">
        <v>184.105263157895</v>
      </c>
      <c r="J234" s="128">
        <v>127.210526315789</v>
      </c>
      <c r="K234" s="128">
        <v>208.65</v>
      </c>
      <c r="L234" s="128">
        <v>419.052631578947</v>
      </c>
      <c r="M234" s="128">
        <v>200.210526315789</v>
      </c>
      <c r="N234" s="128">
        <v>146.052631578947</v>
      </c>
      <c r="O234" s="128">
        <v>199.6</v>
      </c>
      <c r="P234" s="128">
        <v>127.210526315789</v>
      </c>
      <c r="Q234" s="128">
        <v>182.52631578947401</v>
      </c>
      <c r="R234" s="128">
        <v>182.842105263158</v>
      </c>
      <c r="S234" s="128">
        <v>281.7</v>
      </c>
      <c r="T234" s="128">
        <v>152.105263157895</v>
      </c>
      <c r="U234" s="128">
        <v>132.105263157895</v>
      </c>
    </row>
    <row r="235" spans="2:21" x14ac:dyDescent="0.2">
      <c r="B235" s="127" t="s">
        <v>133</v>
      </c>
      <c r="C235" s="128">
        <v>444.08695652173901</v>
      </c>
      <c r="D235" s="128">
        <v>635.81818181818198</v>
      </c>
      <c r="E235" s="128">
        <v>414.85</v>
      </c>
      <c r="F235" s="128">
        <v>509.66666666666703</v>
      </c>
      <c r="G235" s="128">
        <v>357</v>
      </c>
      <c r="H235" s="128">
        <v>264.18181818181802</v>
      </c>
      <c r="I235" s="128">
        <v>220.08695652173901</v>
      </c>
      <c r="J235" s="128">
        <v>131.81818181818201</v>
      </c>
      <c r="K235" s="128">
        <v>220.9</v>
      </c>
      <c r="L235" s="128">
        <v>408.90909090909099</v>
      </c>
      <c r="M235" s="128">
        <v>157.826086956522</v>
      </c>
      <c r="N235" s="128">
        <v>156.78260869565199</v>
      </c>
      <c r="O235" s="128">
        <v>165.59090909090901</v>
      </c>
      <c r="P235" s="128">
        <v>139.94999999999999</v>
      </c>
      <c r="Q235" s="128">
        <v>167.23809523809501</v>
      </c>
      <c r="R235" s="128">
        <v>184.45454545454501</v>
      </c>
      <c r="S235" s="128">
        <v>226.90909090909099</v>
      </c>
      <c r="T235" s="128">
        <v>141.08695652173901</v>
      </c>
      <c r="U235" s="128">
        <v>145.461538461538</v>
      </c>
    </row>
    <row r="236" spans="2:21" x14ac:dyDescent="0.2">
      <c r="B236" s="127" t="s">
        <v>134</v>
      </c>
      <c r="C236" s="128">
        <v>521.78947368421098</v>
      </c>
      <c r="D236" s="128">
        <v>761.65</v>
      </c>
      <c r="E236" s="128">
        <v>434.81818181818198</v>
      </c>
      <c r="F236" s="128">
        <v>426.80952380952402</v>
      </c>
      <c r="G236" s="128">
        <v>350.90476190476198</v>
      </c>
      <c r="H236" s="128">
        <v>284.857142857143</v>
      </c>
      <c r="I236" s="128">
        <v>218.789473684211</v>
      </c>
      <c r="J236" s="128">
        <v>117.75</v>
      </c>
      <c r="K236" s="128">
        <v>181.59090909090901</v>
      </c>
      <c r="L236" s="128">
        <v>359.57142857142901</v>
      </c>
      <c r="M236" s="128">
        <v>143.57142857142901</v>
      </c>
      <c r="N236" s="128">
        <v>192.35</v>
      </c>
      <c r="O236" s="128">
        <v>164.35</v>
      </c>
      <c r="P236" s="128">
        <v>132.54545454545499</v>
      </c>
      <c r="Q236" s="128">
        <v>153.80952380952399</v>
      </c>
      <c r="R236" s="128">
        <v>176.95454545454501</v>
      </c>
      <c r="S236" s="128">
        <v>210.04761904761901</v>
      </c>
      <c r="T236" s="128">
        <v>149.157894736842</v>
      </c>
      <c r="U236" s="128">
        <v>145.23809523809501</v>
      </c>
    </row>
    <row r="237" spans="2:21" x14ac:dyDescent="0.2">
      <c r="B237" s="127" t="s">
        <v>135</v>
      </c>
      <c r="C237" s="128">
        <v>591.68181818181802</v>
      </c>
      <c r="D237" s="128">
        <v>763.45454545454595</v>
      </c>
      <c r="E237" s="128">
        <v>506.45454545454498</v>
      </c>
      <c r="F237" s="128">
        <v>411.66666666666703</v>
      </c>
      <c r="G237" s="128">
        <v>483.55</v>
      </c>
      <c r="H237" s="128">
        <v>267.23809523809501</v>
      </c>
      <c r="I237" s="128">
        <v>196.727272727273</v>
      </c>
      <c r="J237" s="128">
        <v>110</v>
      </c>
      <c r="K237" s="128">
        <v>154.09523809523799</v>
      </c>
      <c r="L237" s="128">
        <v>292.14999999999998</v>
      </c>
      <c r="M237" s="128">
        <v>201.45</v>
      </c>
      <c r="N237" s="128">
        <v>187.47619047619</v>
      </c>
      <c r="O237" s="128">
        <v>179.772727272727</v>
      </c>
      <c r="P237" s="128">
        <v>133.04545454545499</v>
      </c>
      <c r="Q237" s="128">
        <v>149.23809523809501</v>
      </c>
      <c r="R237" s="128">
        <v>165.9</v>
      </c>
      <c r="S237" s="128">
        <v>207.90476190476201</v>
      </c>
      <c r="T237" s="128">
        <v>141.18181818181799</v>
      </c>
      <c r="U237" s="128">
        <v>157.59090909090901</v>
      </c>
    </row>
    <row r="238" spans="2:21" x14ac:dyDescent="0.2">
      <c r="B238" s="127" t="s">
        <v>136</v>
      </c>
      <c r="C238" s="128">
        <v>541.77272727272702</v>
      </c>
      <c r="D238" s="128">
        <v>662.76190476190504</v>
      </c>
      <c r="E238" s="128">
        <v>566.65</v>
      </c>
      <c r="F238" s="128">
        <v>459.52380952380997</v>
      </c>
      <c r="G238" s="128">
        <v>449.36363636363598</v>
      </c>
      <c r="H238" s="128">
        <v>243.227272727273</v>
      </c>
      <c r="I238" s="128">
        <v>206.863636363636</v>
      </c>
      <c r="J238" s="128">
        <v>103.95238095238101</v>
      </c>
      <c r="K238" s="128">
        <v>160.28571428571399</v>
      </c>
      <c r="L238" s="128">
        <v>257.5</v>
      </c>
      <c r="M238" s="128">
        <v>206.81818181818201</v>
      </c>
      <c r="N238" s="128">
        <v>192.363636363636</v>
      </c>
      <c r="O238" s="128">
        <v>188.42857142857099</v>
      </c>
      <c r="P238" s="128">
        <v>179.8</v>
      </c>
      <c r="Q238" s="128">
        <v>145.42857142857099</v>
      </c>
      <c r="R238" s="128">
        <v>176.5</v>
      </c>
      <c r="S238" s="128">
        <v>209.90909090909099</v>
      </c>
      <c r="T238" s="128">
        <v>143.5</v>
      </c>
      <c r="U238" s="128">
        <v>163.333333333333</v>
      </c>
    </row>
    <row r="239" spans="2:21" x14ac:dyDescent="0.2">
      <c r="B239" s="127" t="s">
        <v>137</v>
      </c>
      <c r="C239" s="128">
        <v>545.9</v>
      </c>
      <c r="D239" s="128">
        <v>642.90476190476204</v>
      </c>
      <c r="E239" s="128">
        <v>719.90909090909099</v>
      </c>
      <c r="F239" s="128">
        <v>482.04545454545502</v>
      </c>
      <c r="G239" s="128">
        <v>434.57142857142901</v>
      </c>
      <c r="H239" s="128">
        <v>233.25</v>
      </c>
      <c r="I239" s="128">
        <v>193.65</v>
      </c>
      <c r="J239" s="128">
        <v>129.47619047619</v>
      </c>
      <c r="K239" s="128">
        <v>197.59090909090901</v>
      </c>
      <c r="L239" s="128">
        <v>273.86363636363598</v>
      </c>
      <c r="M239" s="128">
        <v>185.71428571428601</v>
      </c>
      <c r="N239" s="128">
        <v>171</v>
      </c>
      <c r="O239" s="128">
        <v>162.04761904761901</v>
      </c>
      <c r="P239" s="128">
        <v>175</v>
      </c>
      <c r="Q239" s="128">
        <v>146.81818181818201</v>
      </c>
      <c r="R239" s="128">
        <v>187.31818181818201</v>
      </c>
      <c r="S239" s="128">
        <v>183.75</v>
      </c>
      <c r="T239" s="128">
        <v>141.9</v>
      </c>
      <c r="U239" s="128">
        <v>150.23809523809501</v>
      </c>
    </row>
    <row r="240" spans="2:21" x14ac:dyDescent="0.2">
      <c r="B240" s="127" t="s">
        <v>138</v>
      </c>
      <c r="C240" s="128">
        <v>499.08695652173901</v>
      </c>
      <c r="D240" s="128">
        <v>625.60869565217399</v>
      </c>
      <c r="E240" s="128">
        <v>816.27272727272702</v>
      </c>
      <c r="F240" s="128">
        <v>423.142857142857</v>
      </c>
      <c r="G240" s="128">
        <v>385.18181818181802</v>
      </c>
      <c r="H240" s="128">
        <v>206</v>
      </c>
      <c r="I240" s="128">
        <v>173.39130434782601</v>
      </c>
      <c r="J240" s="128">
        <v>168.91304347826099</v>
      </c>
      <c r="K240" s="128">
        <v>195.28571428571399</v>
      </c>
      <c r="L240" s="128">
        <v>240</v>
      </c>
      <c r="M240" s="128">
        <v>156.59090909090901</v>
      </c>
      <c r="N240" s="128">
        <v>199.565217391304</v>
      </c>
      <c r="O240" s="128">
        <v>133.130434782609</v>
      </c>
      <c r="P240" s="128">
        <v>190.54545454545499</v>
      </c>
      <c r="Q240" s="128">
        <v>157.28571428571399</v>
      </c>
      <c r="R240" s="128">
        <v>217.47619047619</v>
      </c>
      <c r="S240" s="128">
        <v>169.60869565217399</v>
      </c>
      <c r="T240" s="128">
        <v>156.03571428571399</v>
      </c>
      <c r="U240" s="128">
        <v>149.26086956521701</v>
      </c>
    </row>
    <row r="241" spans="2:21" x14ac:dyDescent="0.2">
      <c r="B241" s="127" t="s">
        <v>139</v>
      </c>
      <c r="C241" s="128">
        <v>596.25</v>
      </c>
      <c r="D241" s="128">
        <v>638.94117647058795</v>
      </c>
      <c r="E241" s="128">
        <v>805.9</v>
      </c>
      <c r="F241" s="128">
        <v>353.42857142857099</v>
      </c>
      <c r="G241" s="128">
        <v>336.76190476190499</v>
      </c>
      <c r="H241" s="128">
        <v>197.90476190476201</v>
      </c>
      <c r="I241" s="128">
        <v>171.85</v>
      </c>
      <c r="J241" s="128">
        <v>155.157894736842</v>
      </c>
      <c r="K241" s="128">
        <v>257.76190476190499</v>
      </c>
      <c r="L241" s="128">
        <v>224.95238095238099</v>
      </c>
      <c r="M241" s="128">
        <v>167.57142857142901</v>
      </c>
      <c r="N241" s="128">
        <v>238.90476190476201</v>
      </c>
      <c r="O241" s="128">
        <v>122.894736842105</v>
      </c>
      <c r="P241" s="128">
        <v>182.2</v>
      </c>
      <c r="Q241" s="128">
        <v>149.76190476190499</v>
      </c>
      <c r="R241" s="128">
        <v>234.04761904761901</v>
      </c>
      <c r="S241" s="128">
        <v>161.857142857143</v>
      </c>
      <c r="T241" s="128">
        <v>144</v>
      </c>
      <c r="U241" s="128">
        <v>139.52631579999999</v>
      </c>
    </row>
    <row r="242" spans="2:21" x14ac:dyDescent="0.2">
      <c r="B242" s="127" t="s">
        <v>140</v>
      </c>
      <c r="C242" s="128">
        <v>714.23809523809496</v>
      </c>
      <c r="D242" s="128">
        <v>665.36363636363603</v>
      </c>
      <c r="E242" s="128">
        <v>813.90909090909099</v>
      </c>
      <c r="F242" s="128">
        <v>317.45454545454498</v>
      </c>
      <c r="G242" s="128">
        <v>350.85</v>
      </c>
      <c r="H242" s="128">
        <v>218.25</v>
      </c>
      <c r="I242" s="128">
        <v>147.95238095238099</v>
      </c>
      <c r="J242" s="128">
        <v>138.59090909090901</v>
      </c>
      <c r="K242" s="128">
        <v>500.27272727272702</v>
      </c>
      <c r="L242" s="128">
        <v>196.61904761904799</v>
      </c>
      <c r="M242" s="128">
        <v>156.44999999999999</v>
      </c>
      <c r="N242" s="128">
        <v>230.5</v>
      </c>
      <c r="O242" s="128">
        <v>107.857142857143</v>
      </c>
      <c r="P242" s="128">
        <v>173.18181818181799</v>
      </c>
      <c r="Q242" s="128">
        <v>170.18181818181799</v>
      </c>
      <c r="R242" s="128">
        <v>226.09523809523799</v>
      </c>
      <c r="S242" s="128">
        <v>146.6</v>
      </c>
      <c r="T242" s="128">
        <v>139.61904761904799</v>
      </c>
      <c r="U242" s="128">
        <v>143.31818181818201</v>
      </c>
    </row>
    <row r="243" spans="2:21" x14ac:dyDescent="0.2">
      <c r="B243" s="127" t="s">
        <v>141</v>
      </c>
      <c r="C243" s="128">
        <v>745.61904761904805</v>
      </c>
      <c r="D243" s="128">
        <v>590.6</v>
      </c>
      <c r="E243" s="128">
        <v>672.10526315789502</v>
      </c>
      <c r="F243" s="128">
        <v>310.33333333333297</v>
      </c>
      <c r="G243" s="128">
        <v>303.5</v>
      </c>
      <c r="H243" s="128">
        <v>203.25</v>
      </c>
      <c r="I243" s="128">
        <v>146.76190476190499</v>
      </c>
      <c r="J243" s="128">
        <v>174.9</v>
      </c>
      <c r="K243" s="128">
        <v>484.61111111111097</v>
      </c>
      <c r="L243" s="128">
        <v>191.210526315789</v>
      </c>
      <c r="M243" s="128">
        <v>151.31578947368399</v>
      </c>
      <c r="N243" s="128">
        <v>212.105263157895</v>
      </c>
      <c r="O243" s="128">
        <v>122.894736842105</v>
      </c>
      <c r="P243" s="128">
        <v>182.444444444444</v>
      </c>
      <c r="Q243" s="128">
        <v>165.17647058823499</v>
      </c>
      <c r="R243" s="128">
        <v>218.73684210526301</v>
      </c>
      <c r="S243" s="128">
        <v>167.65</v>
      </c>
      <c r="T243" s="128">
        <v>138.80952380952399</v>
      </c>
      <c r="U243" s="128">
        <v>156.9</v>
      </c>
    </row>
    <row r="244" spans="2:21" x14ac:dyDescent="0.2">
      <c r="B244" s="127" t="s">
        <v>142</v>
      </c>
      <c r="C244" s="128">
        <v>718.9</v>
      </c>
      <c r="D244" s="128">
        <v>513.4</v>
      </c>
      <c r="E244" s="128">
        <v>619.66666666666697</v>
      </c>
      <c r="F244" s="128">
        <v>318.09090909090901</v>
      </c>
      <c r="G244" s="128">
        <v>257.22727272727298</v>
      </c>
      <c r="H244" s="128">
        <v>226.52380952381</v>
      </c>
      <c r="I244" s="128">
        <v>131.35</v>
      </c>
      <c r="J244" s="128">
        <v>174.95</v>
      </c>
      <c r="K244" s="128">
        <v>523.68181818181802</v>
      </c>
      <c r="L244" s="128">
        <v>178.95454545454501</v>
      </c>
      <c r="M244" s="128">
        <v>156.54545454545499</v>
      </c>
      <c r="N244" s="128">
        <v>216.857142857143</v>
      </c>
      <c r="O244" s="128">
        <v>117.4</v>
      </c>
      <c r="P244" s="128">
        <v>177.19047619047601</v>
      </c>
      <c r="Q244" s="128">
        <v>182.5</v>
      </c>
      <c r="R244" s="128">
        <v>236.40909090909099</v>
      </c>
      <c r="S244" s="128">
        <v>164.80952380952399</v>
      </c>
      <c r="T244" s="128">
        <v>136.15</v>
      </c>
      <c r="U244" s="128">
        <v>162.947368421053</v>
      </c>
    </row>
    <row r="245" spans="2:21" x14ac:dyDescent="0.2">
      <c r="B245" s="129" t="s">
        <v>143</v>
      </c>
      <c r="C245" s="130">
        <f>+AVERAGE(C233:C244)/10000</f>
        <v>5.6786875625328137E-2</v>
      </c>
      <c r="D245" s="130">
        <f t="shared" ref="D245:U245" si="20">+AVERAGE(D233:D244)/10000</f>
        <v>6.5095418923723725E-2</v>
      </c>
      <c r="E245" s="130">
        <f t="shared" si="20"/>
        <v>6.108698184856079E-2</v>
      </c>
      <c r="F245" s="130">
        <f t="shared" si="20"/>
        <v>4.2873094668489403E-2</v>
      </c>
      <c r="G245" s="130">
        <f t="shared" si="20"/>
        <v>3.6438445450748085E-2</v>
      </c>
      <c r="H245" s="130">
        <f t="shared" si="20"/>
        <v>2.3941896977291717E-2</v>
      </c>
      <c r="I245" s="130">
        <f t="shared" si="20"/>
        <v>1.856231827097388E-2</v>
      </c>
      <c r="J245" s="130">
        <f t="shared" si="20"/>
        <v>1.3798056215968111E-2</v>
      </c>
      <c r="K245" s="130">
        <f t="shared" si="20"/>
        <v>2.7332240860990845E-2</v>
      </c>
      <c r="L245" s="130">
        <f t="shared" si="20"/>
        <v>2.9190277398040559E-2</v>
      </c>
      <c r="M245" s="130">
        <f t="shared" si="20"/>
        <v>1.7197902513200004E-2</v>
      </c>
      <c r="N245" s="130">
        <f t="shared" si="20"/>
        <v>1.9080478770212746E-2</v>
      </c>
      <c r="O245" s="130">
        <f t="shared" si="20"/>
        <v>1.5690557318031567E-2</v>
      </c>
      <c r="P245" s="130">
        <f t="shared" si="20"/>
        <v>1.5858089763550291E-2</v>
      </c>
      <c r="Q245" s="130">
        <f t="shared" si="20"/>
        <v>1.62251025848936E-2</v>
      </c>
      <c r="R245" s="130">
        <f t="shared" si="20"/>
        <v>2.0071119655198592E-2</v>
      </c>
      <c r="S245" s="130">
        <f t="shared" si="20"/>
        <v>1.9975514288025728E-2</v>
      </c>
      <c r="T245" s="130">
        <f t="shared" si="20"/>
        <v>1.4507051819271501E-2</v>
      </c>
      <c r="U245" s="130">
        <f t="shared" si="20"/>
        <v>1.4729140776676999E-2</v>
      </c>
    </row>
    <row r="246" spans="2:21" x14ac:dyDescent="0.2"/>
    <row r="247" spans="2:21" x14ac:dyDescent="0.2"/>
    <row r="248" spans="2:21" x14ac:dyDescent="0.2">
      <c r="B248" s="43" t="s">
        <v>163</v>
      </c>
    </row>
    <row r="249" spans="2:21" x14ac:dyDescent="0.2"/>
    <row r="250" spans="2:21" x14ac:dyDescent="0.2">
      <c r="B250" s="139" t="s">
        <v>145</v>
      </c>
      <c r="C250" s="139">
        <v>2000</v>
      </c>
      <c r="D250" s="139">
        <v>2001</v>
      </c>
      <c r="E250" s="139">
        <v>2002</v>
      </c>
      <c r="F250" s="139">
        <v>2003</v>
      </c>
      <c r="G250" s="139">
        <v>2004</v>
      </c>
      <c r="H250" s="139">
        <v>2005</v>
      </c>
      <c r="I250" s="139">
        <v>2006</v>
      </c>
      <c r="J250" s="139">
        <v>2007</v>
      </c>
      <c r="K250" s="139">
        <v>2008</v>
      </c>
      <c r="L250" s="139">
        <v>2009</v>
      </c>
      <c r="M250" s="139">
        <v>2010</v>
      </c>
      <c r="N250" s="139">
        <v>2011</v>
      </c>
      <c r="O250" s="139">
        <v>2012</v>
      </c>
      <c r="P250" s="139">
        <v>2013</v>
      </c>
      <c r="Q250" s="139">
        <v>2014</v>
      </c>
      <c r="R250" s="139">
        <v>2015</v>
      </c>
      <c r="S250" s="139">
        <v>2016</v>
      </c>
      <c r="T250" s="139">
        <v>2017</v>
      </c>
      <c r="U250" s="139">
        <v>2018</v>
      </c>
    </row>
    <row r="251" spans="2:21" x14ac:dyDescent="0.2">
      <c r="B251" s="136" t="s">
        <v>146</v>
      </c>
      <c r="C251" s="142">
        <v>0.38400000000000001</v>
      </c>
      <c r="D251" s="142">
        <v>0.373</v>
      </c>
      <c r="E251" s="142">
        <v>0.35199999999999998</v>
      </c>
      <c r="F251" s="142">
        <v>0.39600000000000002</v>
      </c>
      <c r="G251" s="142">
        <v>0.51100000000000001</v>
      </c>
      <c r="H251" s="142">
        <v>0.748</v>
      </c>
      <c r="I251" s="142">
        <v>0.97299999999999998</v>
      </c>
      <c r="J251" s="142">
        <v>0.79</v>
      </c>
      <c r="K251" s="142">
        <v>0.59599999999999997</v>
      </c>
      <c r="L251" s="142">
        <v>0.63600000000000001</v>
      </c>
      <c r="M251" s="142">
        <v>0.70099999999999996</v>
      </c>
      <c r="N251" s="142">
        <v>0.69799999999999995</v>
      </c>
      <c r="O251" s="142">
        <v>0.76100000000000001</v>
      </c>
      <c r="P251" s="142">
        <v>1.0649999999999999</v>
      </c>
      <c r="Q251" s="142">
        <v>0.96899999999999997</v>
      </c>
      <c r="R251" s="142">
        <v>0.22800000000000001</v>
      </c>
      <c r="S251" s="142">
        <v>0.58299999999999996</v>
      </c>
      <c r="T251" s="142"/>
      <c r="U251" s="142"/>
    </row>
    <row r="252" spans="2:21" x14ac:dyDescent="0.2">
      <c r="B252" s="76" t="s">
        <v>147</v>
      </c>
      <c r="C252" s="143">
        <v>0.41499999999999998</v>
      </c>
      <c r="D252" s="143">
        <v>0.57099999999999995</v>
      </c>
      <c r="E252" s="143">
        <v>0.73</v>
      </c>
      <c r="F252" s="143">
        <v>0.50600000000000001</v>
      </c>
      <c r="G252" s="143">
        <v>0.48699999999999999</v>
      </c>
      <c r="H252" s="143">
        <v>0.81200000000000006</v>
      </c>
      <c r="I252" s="143">
        <v>0.70099999999999996</v>
      </c>
      <c r="J252" s="143">
        <v>0.75900000000000001</v>
      </c>
      <c r="K252" s="143">
        <v>0.80600000000000005</v>
      </c>
      <c r="L252" s="143">
        <v>0.73399999999999999</v>
      </c>
      <c r="M252" s="143">
        <v>0.61699999999999999</v>
      </c>
      <c r="N252" s="143">
        <v>0.628</v>
      </c>
      <c r="O252" s="143">
        <v>0.61399999999999999</v>
      </c>
      <c r="P252" s="143">
        <v>0.38</v>
      </c>
      <c r="Q252" s="143">
        <v>0.311</v>
      </c>
      <c r="R252" s="143">
        <v>0.501</v>
      </c>
      <c r="S252" s="143">
        <v>0.625</v>
      </c>
      <c r="T252" s="143">
        <v>0.629</v>
      </c>
      <c r="U252" s="143">
        <v>0.59699999999999998</v>
      </c>
    </row>
    <row r="253" spans="2:21" x14ac:dyDescent="0.2">
      <c r="B253" s="76" t="s">
        <v>148</v>
      </c>
      <c r="C253" s="143">
        <v>0.52600000000000002</v>
      </c>
      <c r="D253" s="143">
        <v>0.56899999999999995</v>
      </c>
      <c r="E253" s="143">
        <v>0.51700000000000002</v>
      </c>
      <c r="F253" s="143">
        <v>0.40699999999999997</v>
      </c>
      <c r="G253" s="143">
        <v>0.33200000000000002</v>
      </c>
      <c r="H253" s="143">
        <v>0.61599999999999999</v>
      </c>
      <c r="I253" s="143">
        <v>0.76100000000000001</v>
      </c>
      <c r="J253" s="143">
        <v>0.80200000000000005</v>
      </c>
      <c r="K253" s="143">
        <v>0.61299999999999999</v>
      </c>
      <c r="L253" s="143">
        <v>0.61499999999999999</v>
      </c>
      <c r="M253" s="143">
        <v>0.63700000000000001</v>
      </c>
      <c r="N253" s="143">
        <v>0.58499999999999996</v>
      </c>
      <c r="O253" s="143">
        <v>0.54600000000000004</v>
      </c>
      <c r="P253" s="143">
        <v>0.46100000000000002</v>
      </c>
      <c r="Q253" s="143">
        <v>0.442</v>
      </c>
      <c r="R253" s="143">
        <v>0.44400000000000001</v>
      </c>
      <c r="S253" s="143">
        <v>0.34300000000000003</v>
      </c>
      <c r="T253" s="143">
        <v>0.34799999999999998</v>
      </c>
      <c r="U253" s="143">
        <v>0.60599999999999998</v>
      </c>
    </row>
    <row r="254" spans="2:21" x14ac:dyDescent="0.2">
      <c r="B254" s="76" t="s">
        <v>149</v>
      </c>
      <c r="C254" s="143">
        <v>0.40400000000000003</v>
      </c>
      <c r="D254" s="143">
        <v>0.36</v>
      </c>
      <c r="E254" s="143">
        <v>0.40100000000000002</v>
      </c>
      <c r="F254" s="143">
        <v>0.35099999999999998</v>
      </c>
      <c r="G254" s="143">
        <v>0.42199999999999999</v>
      </c>
      <c r="H254" s="143">
        <v>0.78200000000000003</v>
      </c>
      <c r="I254" s="143">
        <v>0.69499999999999995</v>
      </c>
      <c r="J254" s="143">
        <v>0.67400000000000004</v>
      </c>
      <c r="K254" s="143">
        <v>0.78</v>
      </c>
      <c r="L254" s="143">
        <v>0.79</v>
      </c>
      <c r="M254" s="143">
        <v>0.82399999999999995</v>
      </c>
      <c r="N254" s="143">
        <v>0.82399999999999995</v>
      </c>
      <c r="O254" s="143">
        <v>0.83</v>
      </c>
      <c r="P254" s="143">
        <v>0.65800000000000003</v>
      </c>
      <c r="Q254" s="143">
        <v>0.377</v>
      </c>
      <c r="R254" s="143">
        <v>0.45800000000000002</v>
      </c>
      <c r="S254" s="143">
        <v>0.54600000000000004</v>
      </c>
      <c r="T254" s="143">
        <v>0.63900000000000001</v>
      </c>
      <c r="U254" s="143">
        <v>0.68400000000000005</v>
      </c>
    </row>
    <row r="255" spans="2:21" x14ac:dyDescent="0.2">
      <c r="B255" s="76" t="s">
        <v>150</v>
      </c>
      <c r="C255" s="143">
        <v>0.53400000000000003</v>
      </c>
      <c r="D255" s="143">
        <v>0.53</v>
      </c>
      <c r="E255" s="143">
        <v>0.45600000000000002</v>
      </c>
      <c r="F255" s="143">
        <v>0.372</v>
      </c>
      <c r="G255" s="143">
        <v>0.38500000000000001</v>
      </c>
      <c r="H255" s="143">
        <v>0.52200000000000002</v>
      </c>
      <c r="I255" s="143">
        <v>0.71299999999999997</v>
      </c>
      <c r="J255" s="143">
        <v>0.50600000000000001</v>
      </c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</row>
    <row r="256" spans="2:21" x14ac:dyDescent="0.2">
      <c r="B256" s="76" t="s">
        <v>151</v>
      </c>
      <c r="C256" s="143">
        <v>0.41499999999999998</v>
      </c>
      <c r="D256" s="143">
        <v>0.46100000000000002</v>
      </c>
      <c r="E256" s="143">
        <v>0.41599999999999998</v>
      </c>
      <c r="F256" s="143">
        <v>0.36699999999999999</v>
      </c>
      <c r="G256" s="143">
        <v>0.52100000000000002</v>
      </c>
      <c r="H256" s="143">
        <v>0.73399999999999999</v>
      </c>
      <c r="I256" s="143">
        <v>0.7</v>
      </c>
      <c r="J256" s="143">
        <v>0.86399999999999999</v>
      </c>
      <c r="K256" s="143">
        <v>1.2370000000000001</v>
      </c>
      <c r="L256" s="143">
        <v>1.18</v>
      </c>
      <c r="M256" s="143">
        <v>0.93799999999999994</v>
      </c>
      <c r="N256" s="143">
        <v>0.71899999999999997</v>
      </c>
      <c r="O256" s="143">
        <v>0.28299999999999997</v>
      </c>
      <c r="P256" s="143">
        <v>0.71899999999999997</v>
      </c>
      <c r="Q256" s="143"/>
      <c r="R256" s="143"/>
      <c r="S256" s="143"/>
      <c r="T256" s="143"/>
      <c r="U256" s="143"/>
    </row>
    <row r="257" spans="2:21" x14ac:dyDescent="0.2">
      <c r="B257" s="76" t="s">
        <v>152</v>
      </c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>
        <v>1.1020000000000001</v>
      </c>
      <c r="T257" s="143">
        <v>1.167</v>
      </c>
      <c r="U257" s="143">
        <v>0.85699999999999998</v>
      </c>
    </row>
    <row r="258" spans="2:21" x14ac:dyDescent="0.2">
      <c r="B258" s="76" t="s">
        <v>153</v>
      </c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>
        <v>0.432</v>
      </c>
      <c r="T258" s="143">
        <v>0.47399999999999998</v>
      </c>
      <c r="U258" s="143">
        <v>0.33500000000000002</v>
      </c>
    </row>
    <row r="259" spans="2:21" x14ac:dyDescent="0.2">
      <c r="B259" s="76" t="s">
        <v>154</v>
      </c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>
        <v>0.71799999999999997</v>
      </c>
      <c r="T259" s="143">
        <v>0.42899999999999999</v>
      </c>
      <c r="U259" s="143">
        <v>0.50800000000000001</v>
      </c>
    </row>
    <row r="260" spans="2:21" x14ac:dyDescent="0.2">
      <c r="B260" s="89" t="s">
        <v>155</v>
      </c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>
        <v>0.218</v>
      </c>
      <c r="T260" s="143">
        <v>-0.4</v>
      </c>
      <c r="U260" s="143">
        <v>-5.5E-2</v>
      </c>
    </row>
    <row r="261" spans="2:21" x14ac:dyDescent="0.2">
      <c r="B261" s="89" t="s">
        <v>156</v>
      </c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>
        <v>1.012</v>
      </c>
      <c r="T261" s="143">
        <v>0.82399999999999995</v>
      </c>
      <c r="U261" s="143">
        <v>0.66800000000000004</v>
      </c>
    </row>
    <row r="262" spans="2:21" x14ac:dyDescent="0.2">
      <c r="B262" s="89" t="s">
        <v>157</v>
      </c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>
        <v>0.77100000000000002</v>
      </c>
      <c r="T262" s="143">
        <v>0.69599999999999995</v>
      </c>
      <c r="U262" s="143">
        <v>0.624</v>
      </c>
    </row>
    <row r="263" spans="2:21" x14ac:dyDescent="0.2">
      <c r="B263" s="71" t="s">
        <v>158</v>
      </c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>
        <v>-0.60099999999999998</v>
      </c>
      <c r="T263" s="144">
        <v>-3.9E-2</v>
      </c>
      <c r="U263" s="144">
        <v>0.48299999999999998</v>
      </c>
    </row>
    <row r="264" spans="2:21" x14ac:dyDescent="0.2"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</row>
    <row r="265" spans="2:21" x14ac:dyDescent="0.2">
      <c r="B265" s="139" t="s">
        <v>159</v>
      </c>
      <c r="C265" s="118">
        <v>2000</v>
      </c>
      <c r="D265" s="118">
        <v>2001</v>
      </c>
      <c r="E265" s="118">
        <v>2002</v>
      </c>
      <c r="F265" s="118">
        <v>2003</v>
      </c>
      <c r="G265" s="118">
        <v>2004</v>
      </c>
      <c r="H265" s="118">
        <v>2005</v>
      </c>
      <c r="I265" s="118">
        <v>2006</v>
      </c>
      <c r="J265" s="118">
        <v>2007</v>
      </c>
      <c r="K265" s="118">
        <v>2008</v>
      </c>
      <c r="L265" s="118">
        <v>2009</v>
      </c>
      <c r="M265" s="118">
        <v>2010</v>
      </c>
      <c r="N265" s="118">
        <v>2011</v>
      </c>
      <c r="O265" s="118">
        <v>2012</v>
      </c>
      <c r="P265" s="118">
        <v>2013</v>
      </c>
      <c r="Q265" s="118">
        <v>2014</v>
      </c>
      <c r="R265" s="118">
        <v>2015</v>
      </c>
      <c r="S265" s="118">
        <v>2016</v>
      </c>
      <c r="T265" s="118">
        <v>2017</v>
      </c>
      <c r="U265" s="118">
        <v>2018</v>
      </c>
    </row>
    <row r="266" spans="2:21" x14ac:dyDescent="0.2">
      <c r="B266" s="136" t="s">
        <v>146</v>
      </c>
      <c r="C266" s="140">
        <v>0.32606000000000002</v>
      </c>
      <c r="D266" s="140">
        <v>0.33732799999999996</v>
      </c>
      <c r="E266" s="140">
        <v>0.32733699999999999</v>
      </c>
      <c r="F266" s="140">
        <v>0.35066699999999995</v>
      </c>
      <c r="G266" s="140">
        <v>0.33646099999999995</v>
      </c>
      <c r="H266" s="140">
        <v>0.34474699999999997</v>
      </c>
      <c r="I266" s="140">
        <v>0.34194800000000003</v>
      </c>
      <c r="J266" s="140">
        <v>0.27358300000000002</v>
      </c>
      <c r="K266" s="145">
        <v>0.33266699999999999</v>
      </c>
      <c r="L266" s="145">
        <v>0.30470900000000001</v>
      </c>
      <c r="M266" s="145">
        <v>0.32926299999999997</v>
      </c>
      <c r="N266" s="145">
        <v>0</v>
      </c>
      <c r="O266" s="145">
        <v>0.26438899999999999</v>
      </c>
      <c r="P266" s="145">
        <v>0.31402599999999997</v>
      </c>
      <c r="Q266" s="145">
        <v>5.1741000000000002E-2</v>
      </c>
      <c r="R266" s="145">
        <v>0</v>
      </c>
      <c r="S266" s="145">
        <v>0</v>
      </c>
      <c r="T266" s="145">
        <v>0</v>
      </c>
      <c r="U266" s="145">
        <v>0</v>
      </c>
    </row>
    <row r="267" spans="2:21" x14ac:dyDescent="0.2">
      <c r="B267" s="76" t="s">
        <v>147</v>
      </c>
      <c r="C267" s="132">
        <v>0.29089100000000001</v>
      </c>
      <c r="D267" s="132">
        <v>0</v>
      </c>
      <c r="E267" s="132">
        <v>0.282364</v>
      </c>
      <c r="F267" s="132">
        <v>0.157027</v>
      </c>
      <c r="G267" s="132">
        <v>6.3647999999999996E-2</v>
      </c>
      <c r="H267" s="132">
        <v>0</v>
      </c>
      <c r="I267" s="132">
        <v>3.499E-2</v>
      </c>
      <c r="J267" s="132">
        <v>0</v>
      </c>
      <c r="K267" s="146">
        <v>2.3621E-2</v>
      </c>
      <c r="L267" s="146">
        <v>0</v>
      </c>
      <c r="M267" s="146">
        <v>0</v>
      </c>
      <c r="N267" s="146">
        <v>0</v>
      </c>
      <c r="O267" s="146">
        <v>0</v>
      </c>
      <c r="P267" s="146">
        <v>8.6349999999999996E-2</v>
      </c>
      <c r="Q267" s="146">
        <v>2.1800000000000001E-3</v>
      </c>
      <c r="R267" s="146">
        <v>1.2290000000000001E-3</v>
      </c>
      <c r="S267" s="146">
        <v>4.7800000000000002E-4</v>
      </c>
      <c r="T267" s="146">
        <v>1.8440000000000002E-3</v>
      </c>
      <c r="U267" s="146">
        <v>1.9659999999999999E-3</v>
      </c>
    </row>
    <row r="268" spans="2:21" x14ac:dyDescent="0.2">
      <c r="B268" s="76" t="s">
        <v>148</v>
      </c>
      <c r="C268" s="132">
        <v>0.33962899999999996</v>
      </c>
      <c r="D268" s="132">
        <v>0.36424000000000001</v>
      </c>
      <c r="E268" s="132">
        <v>0.32139299999999998</v>
      </c>
      <c r="F268" s="132">
        <v>0.31886700000000001</v>
      </c>
      <c r="G268" s="132">
        <v>0.32294400000000001</v>
      </c>
      <c r="H268" s="132">
        <v>0.31067600000000001</v>
      </c>
      <c r="I268" s="132">
        <v>0.31565700000000002</v>
      </c>
      <c r="J268" s="132">
        <v>0.31533699999999998</v>
      </c>
      <c r="K268" s="146">
        <v>0.37806399999999996</v>
      </c>
      <c r="L268" s="146">
        <v>0.27550999999999998</v>
      </c>
      <c r="M268" s="146">
        <v>0.58016900000000005</v>
      </c>
      <c r="N268" s="146">
        <v>0.26402399999999998</v>
      </c>
      <c r="O268" s="146">
        <v>0.28421199999999996</v>
      </c>
      <c r="P268" s="146">
        <v>0.27976500000000004</v>
      </c>
      <c r="Q268" s="146">
        <v>0.284613</v>
      </c>
      <c r="R268" s="146">
        <v>0.28234900000000002</v>
      </c>
      <c r="S268" s="146">
        <v>0.28356399999999998</v>
      </c>
      <c r="T268" s="146">
        <v>0.28479500000000002</v>
      </c>
      <c r="U268" s="146">
        <v>0.28501599999999999</v>
      </c>
    </row>
    <row r="269" spans="2:21" x14ac:dyDescent="0.2">
      <c r="B269" s="76" t="s">
        <v>149</v>
      </c>
      <c r="C269" s="132">
        <v>0.34445399999999998</v>
      </c>
      <c r="D269" s="132">
        <v>0.32150599999999996</v>
      </c>
      <c r="E269" s="132">
        <v>0.33556399999999997</v>
      </c>
      <c r="F269" s="132">
        <v>0.31677499999999997</v>
      </c>
      <c r="G269" s="132">
        <v>0.31326699999999996</v>
      </c>
      <c r="H269" s="132">
        <v>0.29717500000000002</v>
      </c>
      <c r="I269" s="132">
        <v>0.306919</v>
      </c>
      <c r="J269" s="132">
        <v>0.28672500000000001</v>
      </c>
      <c r="K269" s="146">
        <v>0.30573299999999998</v>
      </c>
      <c r="L269" s="146">
        <v>0.275231</v>
      </c>
      <c r="M269" s="146">
        <v>0.41238999999999998</v>
      </c>
      <c r="N269" s="146">
        <v>0.25056800000000001</v>
      </c>
      <c r="O269" s="146">
        <v>0.24477499999999999</v>
      </c>
      <c r="P269" s="146">
        <v>0.18308099999999999</v>
      </c>
      <c r="Q269" s="146">
        <v>0.25339899999999999</v>
      </c>
      <c r="R269" s="146">
        <v>0.24900600000000001</v>
      </c>
      <c r="S269" s="146">
        <v>0.25001899999999999</v>
      </c>
      <c r="T269" s="146">
        <v>0.25062200000000001</v>
      </c>
      <c r="U269" s="146">
        <v>0.25408700000000001</v>
      </c>
    </row>
    <row r="270" spans="2:21" x14ac:dyDescent="0.2">
      <c r="B270" s="76" t="s">
        <v>150</v>
      </c>
      <c r="C270" s="132">
        <v>0.27999600000000002</v>
      </c>
      <c r="D270" s="132">
        <v>0.305344</v>
      </c>
      <c r="E270" s="132">
        <v>0.32965299999999997</v>
      </c>
      <c r="F270" s="132">
        <v>0.319384</v>
      </c>
      <c r="G270" s="132">
        <v>0.261882</v>
      </c>
      <c r="H270" s="132">
        <v>0</v>
      </c>
      <c r="I270" s="132">
        <v>0</v>
      </c>
      <c r="J270" s="132">
        <v>0</v>
      </c>
      <c r="K270" s="146">
        <v>0</v>
      </c>
      <c r="L270" s="146">
        <v>0</v>
      </c>
      <c r="M270" s="146">
        <v>0</v>
      </c>
      <c r="N270" s="146">
        <v>0</v>
      </c>
      <c r="O270" s="146">
        <v>0</v>
      </c>
      <c r="P270" s="146">
        <v>0</v>
      </c>
      <c r="Q270" s="146">
        <v>0</v>
      </c>
      <c r="R270" s="146">
        <v>0</v>
      </c>
      <c r="S270" s="146">
        <v>0</v>
      </c>
      <c r="T270" s="146">
        <v>0</v>
      </c>
      <c r="U270" s="146">
        <v>0</v>
      </c>
    </row>
    <row r="271" spans="2:21" x14ac:dyDescent="0.2">
      <c r="B271" s="76" t="s">
        <v>151</v>
      </c>
      <c r="C271" s="132">
        <v>0.28364499999999998</v>
      </c>
      <c r="D271" s="132">
        <v>0.29788999999999999</v>
      </c>
      <c r="E271" s="132">
        <v>0.27092500000000003</v>
      </c>
      <c r="F271" s="132">
        <v>0.27443600000000001</v>
      </c>
      <c r="G271" s="132">
        <v>0.24281199999999997</v>
      </c>
      <c r="H271" s="132">
        <v>0.238422</v>
      </c>
      <c r="I271" s="132">
        <v>0.260791</v>
      </c>
      <c r="J271" s="132">
        <v>0.229102</v>
      </c>
      <c r="K271" s="146">
        <v>0</v>
      </c>
      <c r="L271" s="146">
        <v>0.21063799999999999</v>
      </c>
      <c r="M271" s="146">
        <v>0.198934</v>
      </c>
      <c r="N271" s="146">
        <v>0</v>
      </c>
      <c r="O271" s="146">
        <v>0</v>
      </c>
      <c r="P271" s="146">
        <v>0</v>
      </c>
      <c r="Q271" s="146">
        <v>0</v>
      </c>
      <c r="R271" s="146">
        <v>0</v>
      </c>
      <c r="S271" s="146">
        <v>0</v>
      </c>
      <c r="T271" s="146">
        <v>0</v>
      </c>
      <c r="U271" s="146">
        <v>0</v>
      </c>
    </row>
    <row r="272" spans="2:21" x14ac:dyDescent="0.2">
      <c r="B272" s="76" t="s">
        <v>152</v>
      </c>
      <c r="C272" s="132"/>
      <c r="D272" s="132"/>
      <c r="E272" s="132"/>
      <c r="F272" s="132"/>
      <c r="G272" s="132"/>
      <c r="H272" s="132"/>
      <c r="I272" s="132"/>
      <c r="J272" s="132"/>
      <c r="K272" s="146"/>
      <c r="L272" s="146"/>
      <c r="M272" s="146"/>
      <c r="N272" s="146"/>
      <c r="O272" s="146"/>
      <c r="P272" s="146"/>
      <c r="Q272" s="146"/>
      <c r="R272" s="146"/>
      <c r="S272" s="146">
        <v>0.143425</v>
      </c>
      <c r="T272" s="146">
        <v>0.157078</v>
      </c>
      <c r="U272" s="146">
        <v>0</v>
      </c>
    </row>
    <row r="273" spans="2:21" x14ac:dyDescent="0.2">
      <c r="B273" s="76" t="s">
        <v>153</v>
      </c>
      <c r="C273" s="132"/>
      <c r="D273" s="132"/>
      <c r="E273" s="132"/>
      <c r="F273" s="132"/>
      <c r="G273" s="132"/>
      <c r="H273" s="132"/>
      <c r="I273" s="132"/>
      <c r="J273" s="132"/>
      <c r="K273" s="146"/>
      <c r="L273" s="146"/>
      <c r="M273" s="146"/>
      <c r="N273" s="146"/>
      <c r="O273" s="146"/>
      <c r="P273" s="146"/>
      <c r="Q273" s="146"/>
      <c r="R273" s="146"/>
      <c r="S273" s="146">
        <v>0.25445400000000001</v>
      </c>
      <c r="T273" s="146">
        <v>0.27028800000000003</v>
      </c>
      <c r="U273" s="146">
        <v>0</v>
      </c>
    </row>
    <row r="274" spans="2:21" x14ac:dyDescent="0.2">
      <c r="B274" s="76" t="s">
        <v>154</v>
      </c>
      <c r="C274" s="132"/>
      <c r="D274" s="132"/>
      <c r="E274" s="132"/>
      <c r="F274" s="132"/>
      <c r="G274" s="132"/>
      <c r="H274" s="132"/>
      <c r="I274" s="132"/>
      <c r="J274" s="132"/>
      <c r="K274" s="146"/>
      <c r="L274" s="146"/>
      <c r="M274" s="146"/>
      <c r="N274" s="146"/>
      <c r="O274" s="146"/>
      <c r="P274" s="146"/>
      <c r="Q274" s="146"/>
      <c r="R274" s="146"/>
      <c r="S274" s="146">
        <v>0.27985700000000002</v>
      </c>
      <c r="T274" s="146">
        <v>0.35398000000000002</v>
      </c>
      <c r="U274" s="146">
        <v>0</v>
      </c>
    </row>
    <row r="275" spans="2:21" x14ac:dyDescent="0.2">
      <c r="B275" s="89" t="s">
        <v>155</v>
      </c>
      <c r="C275" s="132"/>
      <c r="D275" s="132"/>
      <c r="E275" s="132"/>
      <c r="F275" s="132"/>
      <c r="G275" s="132"/>
      <c r="H275" s="132"/>
      <c r="I275" s="132"/>
      <c r="J275" s="132"/>
      <c r="K275" s="146"/>
      <c r="L275" s="146"/>
      <c r="M275" s="146"/>
      <c r="N275" s="146"/>
      <c r="O275" s="146"/>
      <c r="P275" s="146"/>
      <c r="Q275" s="146"/>
      <c r="R275" s="146"/>
      <c r="S275" s="146">
        <v>6.4893000000000006E-2</v>
      </c>
      <c r="T275" s="146">
        <v>4.9869000000000004E-2</v>
      </c>
      <c r="U275" s="146">
        <v>0</v>
      </c>
    </row>
    <row r="276" spans="2:21" x14ac:dyDescent="0.2">
      <c r="B276" s="89" t="s">
        <v>156</v>
      </c>
      <c r="C276" s="132"/>
      <c r="D276" s="132"/>
      <c r="E276" s="132"/>
      <c r="F276" s="132"/>
      <c r="G276" s="132"/>
      <c r="H276" s="132"/>
      <c r="I276" s="132"/>
      <c r="J276" s="132"/>
      <c r="K276" s="146"/>
      <c r="L276" s="146"/>
      <c r="M276" s="146"/>
      <c r="N276" s="146"/>
      <c r="O276" s="146"/>
      <c r="P276" s="146"/>
      <c r="Q276" s="146"/>
      <c r="R276" s="146"/>
      <c r="S276" s="146">
        <v>0.39318800000000004</v>
      </c>
      <c r="T276" s="146">
        <v>0.46715099999999998</v>
      </c>
      <c r="U276" s="146">
        <v>0.34133899999999995</v>
      </c>
    </row>
    <row r="277" spans="2:21" x14ac:dyDescent="0.2">
      <c r="B277" s="89" t="s">
        <v>157</v>
      </c>
      <c r="C277" s="132"/>
      <c r="D277" s="132"/>
      <c r="E277" s="132"/>
      <c r="F277" s="132"/>
      <c r="G277" s="132"/>
      <c r="H277" s="132"/>
      <c r="I277" s="132"/>
      <c r="J277" s="132"/>
      <c r="K277" s="146"/>
      <c r="L277" s="146"/>
      <c r="M277" s="146"/>
      <c r="N277" s="146"/>
      <c r="O277" s="146"/>
      <c r="P277" s="146"/>
      <c r="Q277" s="146"/>
      <c r="R277" s="146"/>
      <c r="S277" s="146">
        <v>0.155111</v>
      </c>
      <c r="T277" s="146">
        <v>0.448127</v>
      </c>
      <c r="U277" s="146">
        <v>0</v>
      </c>
    </row>
    <row r="278" spans="2:21" x14ac:dyDescent="0.2">
      <c r="B278" s="71" t="s">
        <v>158</v>
      </c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>
        <v>0</v>
      </c>
      <c r="T278" s="141">
        <v>0</v>
      </c>
      <c r="U278" s="141">
        <v>0</v>
      </c>
    </row>
    <row r="279" spans="2:21" x14ac:dyDescent="0.2">
      <c r="B279" s="89"/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</row>
    <row r="280" spans="2:21" x14ac:dyDescent="0.2">
      <c r="B280" s="139" t="s">
        <v>160</v>
      </c>
      <c r="C280" s="118">
        <v>2000</v>
      </c>
      <c r="D280" s="118">
        <v>2001</v>
      </c>
      <c r="E280" s="118">
        <v>2002</v>
      </c>
      <c r="F280" s="118">
        <v>2003</v>
      </c>
      <c r="G280" s="118">
        <v>2004</v>
      </c>
      <c r="H280" s="118">
        <v>2005</v>
      </c>
      <c r="I280" s="118">
        <v>2006</v>
      </c>
      <c r="J280" s="118">
        <v>2007</v>
      </c>
      <c r="K280" s="118">
        <v>2008</v>
      </c>
      <c r="L280" s="118">
        <v>2009</v>
      </c>
      <c r="M280" s="118">
        <v>2010</v>
      </c>
      <c r="N280" s="118">
        <v>2011</v>
      </c>
      <c r="O280" s="118">
        <v>2012</v>
      </c>
      <c r="P280" s="118">
        <v>2013</v>
      </c>
      <c r="Q280" s="118">
        <v>2014</v>
      </c>
      <c r="R280" s="118">
        <v>2015</v>
      </c>
      <c r="S280" s="118">
        <v>2016</v>
      </c>
      <c r="T280" s="118">
        <v>2017</v>
      </c>
      <c r="U280" s="118">
        <v>2018</v>
      </c>
    </row>
    <row r="281" spans="2:21" x14ac:dyDescent="0.2">
      <c r="B281" s="136" t="s">
        <v>146</v>
      </c>
      <c r="C281" s="137">
        <v>0.38213000000000003</v>
      </c>
      <c r="D281" s="137">
        <v>0.482483</v>
      </c>
      <c r="E281" s="137">
        <v>0.44800400000000001</v>
      </c>
      <c r="F281" s="137">
        <v>0.486238</v>
      </c>
      <c r="G281" s="137">
        <v>0.71543599999999996</v>
      </c>
      <c r="H281" s="137">
        <v>0.298875</v>
      </c>
      <c r="I281" s="142">
        <v>0.51651400000000003</v>
      </c>
      <c r="J281" s="142">
        <v>0.50357600000000002</v>
      </c>
      <c r="K281" s="142">
        <v>0.45748899999999998</v>
      </c>
      <c r="L281" s="142">
        <v>0.439751</v>
      </c>
      <c r="M281" s="142">
        <v>0.43265399999999998</v>
      </c>
      <c r="N281" s="142">
        <v>0.26257200000000003</v>
      </c>
      <c r="O281" s="142">
        <v>0.32516199999999995</v>
      </c>
      <c r="P281" s="142">
        <v>0.160828</v>
      </c>
      <c r="Q281" s="142">
        <v>0</v>
      </c>
      <c r="R281" s="142">
        <v>0</v>
      </c>
      <c r="S281" s="142">
        <v>0</v>
      </c>
      <c r="T281" s="142">
        <v>0</v>
      </c>
      <c r="U281" s="142">
        <v>0</v>
      </c>
    </row>
    <row r="282" spans="2:21" x14ac:dyDescent="0.2">
      <c r="B282" s="76" t="s">
        <v>147</v>
      </c>
      <c r="C282" s="131">
        <v>9.2066999999999996E-2</v>
      </c>
      <c r="D282" s="131">
        <v>0</v>
      </c>
      <c r="E282" s="131">
        <v>0</v>
      </c>
      <c r="F282" s="131">
        <v>0</v>
      </c>
      <c r="G282" s="131">
        <v>3.048E-2</v>
      </c>
      <c r="H282" s="131">
        <v>1.5965E-2</v>
      </c>
      <c r="I282" s="143">
        <v>4.4384E-2</v>
      </c>
      <c r="J282" s="143">
        <v>4.2351E-2</v>
      </c>
      <c r="K282" s="143">
        <v>0</v>
      </c>
      <c r="L282" s="143">
        <v>0</v>
      </c>
      <c r="M282" s="143">
        <v>5.4600000000000004E-4</v>
      </c>
      <c r="N282" s="143">
        <v>2.2599999999999999E-4</v>
      </c>
      <c r="O282" s="143">
        <v>4.352E-3</v>
      </c>
      <c r="P282" s="143">
        <v>0</v>
      </c>
      <c r="Q282" s="143">
        <v>0</v>
      </c>
      <c r="R282" s="143">
        <v>3.0701999999999997E-2</v>
      </c>
      <c r="S282" s="143">
        <v>3.3354000000000002E-2</v>
      </c>
      <c r="T282" s="143">
        <v>7.5511999999999996E-2</v>
      </c>
      <c r="U282" s="143">
        <v>4.4760999999999995E-2</v>
      </c>
    </row>
    <row r="283" spans="2:21" x14ac:dyDescent="0.2">
      <c r="B283" s="76" t="s">
        <v>148</v>
      </c>
      <c r="C283" s="131">
        <v>0.16206900000000002</v>
      </c>
      <c r="D283" s="131">
        <v>0.20657</v>
      </c>
      <c r="E283" s="131">
        <v>0.159887</v>
      </c>
      <c r="F283" s="131">
        <v>0.117051</v>
      </c>
      <c r="G283" s="131">
        <v>0.26227400000000001</v>
      </c>
      <c r="H283" s="131">
        <v>0.193243</v>
      </c>
      <c r="I283" s="143">
        <v>0.11534499999999999</v>
      </c>
      <c r="J283" s="143">
        <v>5.7234E-2</v>
      </c>
      <c r="K283" s="143">
        <v>5.5289999999999992E-3</v>
      </c>
      <c r="L283" s="143">
        <v>0</v>
      </c>
      <c r="M283" s="143">
        <v>7.1462999999999999E-2</v>
      </c>
      <c r="N283" s="143">
        <v>1.0407E-2</v>
      </c>
      <c r="O283" s="143">
        <v>4.0579000000000004E-2</v>
      </c>
      <c r="P283" s="143">
        <v>0.20283899999999999</v>
      </c>
      <c r="Q283" s="143">
        <v>0.32797400000000004</v>
      </c>
      <c r="R283" s="143">
        <v>0.246143</v>
      </c>
      <c r="S283" s="143">
        <v>0.30059599999999997</v>
      </c>
      <c r="T283" s="143">
        <v>0.257905</v>
      </c>
      <c r="U283" s="143">
        <v>0.17973</v>
      </c>
    </row>
    <row r="284" spans="2:21" x14ac:dyDescent="0.2">
      <c r="B284" s="76" t="s">
        <v>149</v>
      </c>
      <c r="C284" s="131">
        <v>0.29439399999999999</v>
      </c>
      <c r="D284" s="131">
        <v>0.28140899999999996</v>
      </c>
      <c r="E284" s="131">
        <v>0.83455500000000005</v>
      </c>
      <c r="F284" s="131">
        <v>0.81796400000000002</v>
      </c>
      <c r="G284" s="131">
        <v>0.44748600000000005</v>
      </c>
      <c r="H284" s="131">
        <v>0.48615499999999995</v>
      </c>
      <c r="I284" s="143">
        <v>0.46879700000000002</v>
      </c>
      <c r="J284" s="143">
        <v>0.28460999999999997</v>
      </c>
      <c r="K284" s="143">
        <v>0.31661100000000003</v>
      </c>
      <c r="L284" s="143">
        <v>0.32775599999999999</v>
      </c>
      <c r="M284" s="143">
        <v>0.29910300000000001</v>
      </c>
      <c r="N284" s="143">
        <v>0.28329199999999999</v>
      </c>
      <c r="O284" s="143">
        <v>0.26712800000000003</v>
      </c>
      <c r="P284" s="143">
        <v>0.28477799999999998</v>
      </c>
      <c r="Q284" s="143">
        <v>0.31551600000000002</v>
      </c>
      <c r="R284" s="143">
        <v>0.34405000000000002</v>
      </c>
      <c r="S284" s="143">
        <v>0.36152800000000002</v>
      </c>
      <c r="T284" s="143">
        <v>0.40814</v>
      </c>
      <c r="U284" s="143">
        <v>0.361286</v>
      </c>
    </row>
    <row r="285" spans="2:21" x14ac:dyDescent="0.2">
      <c r="B285" s="76" t="s">
        <v>150</v>
      </c>
      <c r="C285" s="131">
        <v>0.227052</v>
      </c>
      <c r="D285" s="131">
        <v>0.13991500000000001</v>
      </c>
      <c r="E285" s="131">
        <v>0.48875500000000005</v>
      </c>
      <c r="F285" s="131">
        <v>0.440751</v>
      </c>
      <c r="G285" s="131">
        <v>0.26272300000000004</v>
      </c>
      <c r="H285" s="131">
        <v>0</v>
      </c>
      <c r="I285" s="143">
        <v>0</v>
      </c>
      <c r="J285" s="143">
        <v>0</v>
      </c>
      <c r="K285" s="143">
        <v>0</v>
      </c>
      <c r="L285" s="143">
        <v>0</v>
      </c>
      <c r="M285" s="143">
        <v>0</v>
      </c>
      <c r="N285" s="143">
        <v>0</v>
      </c>
      <c r="O285" s="143">
        <v>0</v>
      </c>
      <c r="P285" s="143">
        <v>0</v>
      </c>
      <c r="Q285" s="143">
        <v>0</v>
      </c>
      <c r="R285" s="143">
        <v>0</v>
      </c>
      <c r="S285" s="143">
        <v>0</v>
      </c>
      <c r="T285" s="143">
        <v>0</v>
      </c>
      <c r="U285" s="143">
        <v>0</v>
      </c>
    </row>
    <row r="286" spans="2:21" x14ac:dyDescent="0.2">
      <c r="B286" s="76" t="s">
        <v>151</v>
      </c>
      <c r="C286" s="131">
        <v>0.62112999999999996</v>
      </c>
      <c r="D286" s="131">
        <v>0.55997200000000003</v>
      </c>
      <c r="E286" s="131">
        <v>0.56981300000000001</v>
      </c>
      <c r="F286" s="131">
        <v>0.46893400000000002</v>
      </c>
      <c r="G286" s="131">
        <v>0.70165999999999995</v>
      </c>
      <c r="H286" s="131">
        <v>0.75563800000000003</v>
      </c>
      <c r="I286" s="143">
        <v>0.65405400000000002</v>
      </c>
      <c r="J286" s="143">
        <v>0.7206229999999999</v>
      </c>
      <c r="K286" s="143">
        <v>0.92397900000000011</v>
      </c>
      <c r="L286" s="143">
        <v>1.076087</v>
      </c>
      <c r="M286" s="143">
        <v>0.91167900000000002</v>
      </c>
      <c r="N286" s="143">
        <v>0</v>
      </c>
      <c r="O286" s="143">
        <v>0</v>
      </c>
      <c r="P286" s="143">
        <v>0</v>
      </c>
      <c r="Q286" s="143">
        <v>0</v>
      </c>
      <c r="R286" s="143">
        <v>0</v>
      </c>
      <c r="S286" s="143">
        <v>0</v>
      </c>
      <c r="T286" s="143">
        <v>0</v>
      </c>
      <c r="U286" s="143">
        <v>0</v>
      </c>
    </row>
    <row r="287" spans="2:21" x14ac:dyDescent="0.2">
      <c r="B287" s="76" t="s">
        <v>152</v>
      </c>
      <c r="C287" s="131"/>
      <c r="D287" s="131"/>
      <c r="E287" s="131"/>
      <c r="F287" s="131"/>
      <c r="G287" s="131"/>
      <c r="H287" s="131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>
        <v>0.48624299999999998</v>
      </c>
      <c r="T287" s="143">
        <v>0.43018400000000001</v>
      </c>
      <c r="U287" s="143">
        <v>0</v>
      </c>
    </row>
    <row r="288" spans="2:21" x14ac:dyDescent="0.2">
      <c r="B288" s="76" t="s">
        <v>153</v>
      </c>
      <c r="C288" s="131"/>
      <c r="D288" s="131"/>
      <c r="E288" s="131"/>
      <c r="F288" s="131"/>
      <c r="G288" s="131"/>
      <c r="H288" s="131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>
        <v>1.4737110000000002</v>
      </c>
      <c r="T288" s="143">
        <v>1.4113530000000001</v>
      </c>
      <c r="U288" s="143">
        <v>0</v>
      </c>
    </row>
    <row r="289" spans="2:21" x14ac:dyDescent="0.2">
      <c r="B289" s="76" t="s">
        <v>154</v>
      </c>
      <c r="C289" s="131"/>
      <c r="D289" s="131"/>
      <c r="E289" s="131"/>
      <c r="F289" s="131"/>
      <c r="G289" s="131"/>
      <c r="H289" s="131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>
        <v>0</v>
      </c>
      <c r="T289" s="143">
        <v>0</v>
      </c>
      <c r="U289" s="143">
        <v>0</v>
      </c>
    </row>
    <row r="290" spans="2:21" x14ac:dyDescent="0.2">
      <c r="B290" s="89" t="s">
        <v>155</v>
      </c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>
        <v>4.3536999999999999E-2</v>
      </c>
      <c r="T290" s="131">
        <v>2.4198000000000001E-2</v>
      </c>
      <c r="U290" s="131">
        <v>0</v>
      </c>
    </row>
    <row r="291" spans="2:21" x14ac:dyDescent="0.2">
      <c r="B291" s="89" t="s">
        <v>156</v>
      </c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>
        <v>0.42038300000000001</v>
      </c>
      <c r="T291" s="131">
        <v>0.36884700000000004</v>
      </c>
      <c r="U291" s="131">
        <v>0.29912099999999997</v>
      </c>
    </row>
    <row r="292" spans="2:21" x14ac:dyDescent="0.2">
      <c r="B292" s="89" t="s">
        <v>157</v>
      </c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>
        <v>0.31106200000000001</v>
      </c>
      <c r="T292" s="131">
        <v>0.38610300000000003</v>
      </c>
      <c r="U292" s="131">
        <v>0</v>
      </c>
    </row>
    <row r="293" spans="2:21" x14ac:dyDescent="0.2">
      <c r="B293" s="71" t="s">
        <v>158</v>
      </c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>
        <v>0.16545200000000002</v>
      </c>
      <c r="T293" s="138">
        <v>0.16761800000000002</v>
      </c>
      <c r="U293" s="138">
        <v>0</v>
      </c>
    </row>
    <row r="294" spans="2:21" x14ac:dyDescent="0.2">
      <c r="B294" s="89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</row>
    <row r="295" spans="2:21" x14ac:dyDescent="0.2">
      <c r="B295" s="139" t="s">
        <v>161</v>
      </c>
      <c r="C295" s="118">
        <v>2000</v>
      </c>
      <c r="D295" s="118">
        <v>2001</v>
      </c>
      <c r="E295" s="118">
        <v>2002</v>
      </c>
      <c r="F295" s="118">
        <v>2003</v>
      </c>
      <c r="G295" s="118">
        <v>2004</v>
      </c>
      <c r="H295" s="118">
        <v>2005</v>
      </c>
      <c r="I295" s="118">
        <v>2006</v>
      </c>
      <c r="J295" s="118">
        <v>2007</v>
      </c>
      <c r="K295" s="118">
        <v>2008</v>
      </c>
      <c r="L295" s="118">
        <v>2009</v>
      </c>
      <c r="M295" s="118">
        <v>2010</v>
      </c>
      <c r="N295" s="118">
        <v>2011</v>
      </c>
      <c r="O295" s="118">
        <v>2012</v>
      </c>
      <c r="P295" s="118">
        <v>2013</v>
      </c>
      <c r="Q295" s="118">
        <v>2014</v>
      </c>
      <c r="R295" s="118">
        <v>2015</v>
      </c>
      <c r="S295" s="118">
        <v>2016</v>
      </c>
      <c r="T295" s="118">
        <v>2017</v>
      </c>
      <c r="U295" s="118">
        <v>2018</v>
      </c>
    </row>
    <row r="296" spans="2:21" x14ac:dyDescent="0.2">
      <c r="B296" s="136" t="str">
        <f t="shared" ref="B296:B308" si="21">+B281</f>
        <v>LYTTELTON</v>
      </c>
      <c r="C296" s="137">
        <f t="shared" ref="C296:S301" si="22">+C251/(1+(1-C266)*C281)</f>
        <v>0.30535985456426451</v>
      </c>
      <c r="D296" s="137">
        <f t="shared" si="22"/>
        <v>0.28263400275336048</v>
      </c>
      <c r="E296" s="137">
        <f t="shared" si="22"/>
        <v>0.27048715123530193</v>
      </c>
      <c r="F296" s="137">
        <f t="shared" si="22"/>
        <v>0.30097351725246796</v>
      </c>
      <c r="G296" s="137">
        <f t="shared" si="22"/>
        <v>0.34650652877064864</v>
      </c>
      <c r="H296" s="137">
        <f t="shared" si="22"/>
        <v>0.62550239822924336</v>
      </c>
      <c r="I296" s="137">
        <f t="shared" si="22"/>
        <v>0.72617735045927434</v>
      </c>
      <c r="J296" s="142">
        <f t="shared" si="22"/>
        <v>0.57841296882132531</v>
      </c>
      <c r="K296" s="142">
        <f t="shared" si="22"/>
        <v>0.45660088744383542</v>
      </c>
      <c r="L296" s="142">
        <f t="shared" si="22"/>
        <v>0.4870745603877098</v>
      </c>
      <c r="M296" s="142">
        <f t="shared" si="22"/>
        <v>0.54332786001517985</v>
      </c>
      <c r="N296" s="142">
        <f t="shared" si="22"/>
        <v>0.55283975884147596</v>
      </c>
      <c r="O296" s="142">
        <f t="shared" si="22"/>
        <v>0.61410947061763455</v>
      </c>
      <c r="P296" s="142">
        <f t="shared" si="22"/>
        <v>0.95917963265184158</v>
      </c>
      <c r="Q296" s="142">
        <f t="shared" si="22"/>
        <v>0.96899999999999997</v>
      </c>
      <c r="R296" s="142">
        <f t="shared" si="22"/>
        <v>0.22800000000000001</v>
      </c>
      <c r="S296" s="142">
        <f t="shared" si="22"/>
        <v>0.58299999999999996</v>
      </c>
      <c r="T296" s="142"/>
      <c r="U296" s="142"/>
    </row>
    <row r="297" spans="2:21" x14ac:dyDescent="0.2">
      <c r="B297" s="76" t="str">
        <f t="shared" si="21"/>
        <v>MARSDEN</v>
      </c>
      <c r="C297" s="131">
        <f t="shared" si="22"/>
        <v>0.38956691429519924</v>
      </c>
      <c r="D297" s="131">
        <f t="shared" si="22"/>
        <v>0.57099999999999995</v>
      </c>
      <c r="E297" s="131">
        <f t="shared" si="22"/>
        <v>0.73</v>
      </c>
      <c r="F297" s="131">
        <f t="shared" si="22"/>
        <v>0.50600000000000001</v>
      </c>
      <c r="G297" s="131">
        <f t="shared" si="22"/>
        <v>0.47348668574635816</v>
      </c>
      <c r="H297" s="131">
        <f t="shared" si="22"/>
        <v>0.79924013130373595</v>
      </c>
      <c r="I297" s="131">
        <f t="shared" si="22"/>
        <v>0.67220862960414374</v>
      </c>
      <c r="J297" s="143">
        <f t="shared" si="22"/>
        <v>0.72816162693756703</v>
      </c>
      <c r="K297" s="143">
        <f t="shared" si="22"/>
        <v>0.80600000000000005</v>
      </c>
      <c r="L297" s="143">
        <f t="shared" si="22"/>
        <v>0.73399999999999999</v>
      </c>
      <c r="M297" s="143">
        <f t="shared" si="22"/>
        <v>0.61666330183719698</v>
      </c>
      <c r="N297" s="143">
        <f t="shared" si="22"/>
        <v>0.62785810406848053</v>
      </c>
      <c r="O297" s="143">
        <f t="shared" si="22"/>
        <v>0.61133945071050788</v>
      </c>
      <c r="P297" s="143">
        <f t="shared" si="22"/>
        <v>0.38</v>
      </c>
      <c r="Q297" s="143">
        <f t="shared" si="22"/>
        <v>0.311</v>
      </c>
      <c r="R297" s="143">
        <f t="shared" si="22"/>
        <v>0.48609427523925719</v>
      </c>
      <c r="S297" s="143">
        <f t="shared" si="22"/>
        <v>0.6048359449208065</v>
      </c>
      <c r="T297" s="143">
        <f t="shared" ref="T297:U299" si="23">+T252/(1+(1-T267)*T282)</f>
        <v>0.58491346053299942</v>
      </c>
      <c r="U297" s="143">
        <f t="shared" si="23"/>
        <v>0.57147068994030215</v>
      </c>
    </row>
    <row r="298" spans="2:21" x14ac:dyDescent="0.2">
      <c r="B298" s="76" t="str">
        <f t="shared" si="21"/>
        <v>SOUTHPORTS</v>
      </c>
      <c r="C298" s="131">
        <f t="shared" si="22"/>
        <v>0.47514706785510052</v>
      </c>
      <c r="D298" s="131">
        <f t="shared" si="22"/>
        <v>0.50294832764603836</v>
      </c>
      <c r="E298" s="131">
        <f t="shared" si="22"/>
        <v>0.46639584663442413</v>
      </c>
      <c r="F298" s="131">
        <f t="shared" si="22"/>
        <v>0.37694703140204433</v>
      </c>
      <c r="G298" s="131">
        <f t="shared" si="22"/>
        <v>0.2819355282512534</v>
      </c>
      <c r="H298" s="131">
        <f t="shared" si="22"/>
        <v>0.54358998796271341</v>
      </c>
      <c r="I298" s="131">
        <f t="shared" si="22"/>
        <v>0.70532480341480064</v>
      </c>
      <c r="J298" s="143">
        <f t="shared" si="22"/>
        <v>0.77175789353098923</v>
      </c>
      <c r="K298" s="143">
        <f t="shared" si="22"/>
        <v>0.61089931022833732</v>
      </c>
      <c r="L298" s="143">
        <f t="shared" si="22"/>
        <v>0.61499999999999999</v>
      </c>
      <c r="M298" s="143">
        <f t="shared" si="22"/>
        <v>0.61844517126010956</v>
      </c>
      <c r="N298" s="143">
        <f t="shared" si="22"/>
        <v>0.5805533663056599</v>
      </c>
      <c r="O298" s="143">
        <f t="shared" si="22"/>
        <v>0.53058854566194802</v>
      </c>
      <c r="P298" s="143">
        <f t="shared" si="22"/>
        <v>0.40223655840847006</v>
      </c>
      <c r="Q298" s="143">
        <f t="shared" si="22"/>
        <v>0.35800247502354116</v>
      </c>
      <c r="R298" s="143">
        <f t="shared" si="22"/>
        <v>0.37734413247330967</v>
      </c>
      <c r="S298" s="143">
        <f t="shared" si="22"/>
        <v>0.28222141756898717</v>
      </c>
      <c r="T298" s="143">
        <f t="shared" si="23"/>
        <v>0.29380602556034907</v>
      </c>
      <c r="U298" s="143">
        <f t="shared" si="23"/>
        <v>0.53699407365024876</v>
      </c>
    </row>
    <row r="299" spans="2:21" x14ac:dyDescent="0.2">
      <c r="B299" s="76" t="str">
        <f t="shared" si="21"/>
        <v>TAURANGA</v>
      </c>
      <c r="C299" s="131">
        <f t="shared" si="22"/>
        <v>0.33864525543760404</v>
      </c>
      <c r="D299" s="131">
        <f t="shared" si="22"/>
        <v>0.30228367303300346</v>
      </c>
      <c r="E299" s="131">
        <f t="shared" si="22"/>
        <v>0.25795936748658954</v>
      </c>
      <c r="F299" s="131">
        <f t="shared" si="22"/>
        <v>0.22516548885455179</v>
      </c>
      <c r="G299" s="131">
        <f t="shared" si="22"/>
        <v>0.32280188283360045</v>
      </c>
      <c r="H299" s="131">
        <f t="shared" si="22"/>
        <v>0.58285053041787527</v>
      </c>
      <c r="I299" s="131">
        <f t="shared" si="22"/>
        <v>0.52456223272686731</v>
      </c>
      <c r="J299" s="143">
        <f t="shared" si="22"/>
        <v>0.56026358095592033</v>
      </c>
      <c r="K299" s="143">
        <f t="shared" si="22"/>
        <v>0.63944250103262901</v>
      </c>
      <c r="L299" s="143">
        <f t="shared" si="22"/>
        <v>0.63835939328703684</v>
      </c>
      <c r="M299" s="143">
        <f t="shared" si="22"/>
        <v>0.70082573288178274</v>
      </c>
      <c r="N299" s="143">
        <f t="shared" si="22"/>
        <v>0.67969520842026543</v>
      </c>
      <c r="O299" s="143">
        <f t="shared" si="22"/>
        <v>0.6906641999265799</v>
      </c>
      <c r="P299" s="143">
        <f t="shared" si="22"/>
        <v>0.53381336124735501</v>
      </c>
      <c r="Q299" s="143">
        <f t="shared" si="22"/>
        <v>0.30512367533387491</v>
      </c>
      <c r="R299" s="143">
        <f t="shared" si="22"/>
        <v>0.36396016082956717</v>
      </c>
      <c r="S299" s="143">
        <f t="shared" si="22"/>
        <v>0.4295359860286963</v>
      </c>
      <c r="T299" s="143">
        <f t="shared" si="23"/>
        <v>0.48933602149105221</v>
      </c>
      <c r="U299" s="143">
        <f t="shared" si="23"/>
        <v>0.53879992633661455</v>
      </c>
    </row>
    <row r="300" spans="2:21" x14ac:dyDescent="0.2">
      <c r="B300" s="76" t="str">
        <f t="shared" si="21"/>
        <v>AUCKLAND</v>
      </c>
      <c r="C300" s="131">
        <f t="shared" si="22"/>
        <v>0.4589685754122298</v>
      </c>
      <c r="D300" s="131">
        <f t="shared" si="22"/>
        <v>0.48305093032179341</v>
      </c>
      <c r="E300" s="131">
        <f t="shared" si="22"/>
        <v>0.34346778002356565</v>
      </c>
      <c r="F300" s="131">
        <f t="shared" si="22"/>
        <v>0.28615776814064581</v>
      </c>
      <c r="G300" s="131">
        <f t="shared" si="22"/>
        <v>0.32246701159224544</v>
      </c>
      <c r="H300" s="131">
        <f t="shared" si="22"/>
        <v>0.52200000000000002</v>
      </c>
      <c r="I300" s="131">
        <f t="shared" si="22"/>
        <v>0.71299999999999997</v>
      </c>
      <c r="J300" s="143">
        <f t="shared" si="22"/>
        <v>0.50600000000000001</v>
      </c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</row>
    <row r="301" spans="2:21" x14ac:dyDescent="0.2">
      <c r="B301" s="76" t="str">
        <f t="shared" si="21"/>
        <v>FORTH PORTS</v>
      </c>
      <c r="C301" s="131">
        <f t="shared" si="22"/>
        <v>0.28720725305149514</v>
      </c>
      <c r="D301" s="131">
        <f t="shared" si="22"/>
        <v>0.33090194790676686</v>
      </c>
      <c r="E301" s="131">
        <f t="shared" si="22"/>
        <v>0.29390228779379829</v>
      </c>
      <c r="F301" s="131">
        <f t="shared" si="22"/>
        <v>0.2738312197742801</v>
      </c>
      <c r="G301" s="131">
        <f t="shared" si="22"/>
        <v>0.34023633631756417</v>
      </c>
      <c r="H301" s="131">
        <f t="shared" si="22"/>
        <v>0.46589056587831079</v>
      </c>
      <c r="I301" s="131">
        <f t="shared" si="22"/>
        <v>0.47186262814909952</v>
      </c>
      <c r="J301" s="143">
        <f t="shared" si="22"/>
        <v>0.5554388285949845</v>
      </c>
      <c r="K301" s="143">
        <f t="shared" si="22"/>
        <v>0.64293841045042588</v>
      </c>
      <c r="L301" s="143">
        <f t="shared" si="22"/>
        <v>0.6380371170073168</v>
      </c>
      <c r="M301" s="143">
        <f t="shared" si="22"/>
        <v>0.54209781051192385</v>
      </c>
      <c r="N301" s="143">
        <f t="shared" si="22"/>
        <v>0.71899999999999997</v>
      </c>
      <c r="O301" s="143">
        <f t="shared" si="22"/>
        <v>0.28299999999999997</v>
      </c>
      <c r="P301" s="143">
        <f t="shared" si="22"/>
        <v>0.71899999999999997</v>
      </c>
      <c r="Q301" s="143"/>
      <c r="R301" s="143"/>
      <c r="S301" s="143"/>
      <c r="T301" s="143"/>
      <c r="U301" s="143"/>
    </row>
    <row r="302" spans="2:21" x14ac:dyDescent="0.2">
      <c r="B302" s="76" t="str">
        <f t="shared" si="21"/>
        <v>BEIBU</v>
      </c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>
        <f t="shared" ref="S302:U308" si="24">+S257/(1+(1-S272)*S287)</f>
        <v>0.77797190333288679</v>
      </c>
      <c r="T302" s="131">
        <f t="shared" si="24"/>
        <v>0.85644363828408698</v>
      </c>
      <c r="U302" s="131">
        <f t="shared" si="24"/>
        <v>0.85699999999999998</v>
      </c>
    </row>
    <row r="303" spans="2:21" x14ac:dyDescent="0.2">
      <c r="B303" s="76" t="str">
        <f t="shared" si="21"/>
        <v>BINTULU</v>
      </c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>
        <f t="shared" si="24"/>
        <v>0.20583981455650813</v>
      </c>
      <c r="T303" s="131">
        <f t="shared" si="24"/>
        <v>0.2335112001881274</v>
      </c>
      <c r="U303" s="131">
        <f t="shared" si="24"/>
        <v>0.33500000000000002</v>
      </c>
    </row>
    <row r="304" spans="2:21" x14ac:dyDescent="0.2">
      <c r="B304" s="76" t="str">
        <f t="shared" si="21"/>
        <v>GUJARAT</v>
      </c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>
        <f t="shared" si="24"/>
        <v>0.71799999999999997</v>
      </c>
      <c r="T304" s="131">
        <f t="shared" si="24"/>
        <v>0.42899999999999999</v>
      </c>
      <c r="U304" s="131">
        <f t="shared" si="24"/>
        <v>0.50800000000000001</v>
      </c>
    </row>
    <row r="305" spans="2:21" x14ac:dyDescent="0.2">
      <c r="B305" s="89" t="str">
        <f t="shared" si="21"/>
        <v>LUKA</v>
      </c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>
        <f t="shared" si="24"/>
        <v>0.20947202650055238</v>
      </c>
      <c r="T305" s="131">
        <f t="shared" si="24"/>
        <v>-0.39101017941652882</v>
      </c>
      <c r="U305" s="131">
        <f t="shared" si="24"/>
        <v>-5.5E-2</v>
      </c>
    </row>
    <row r="306" spans="2:21" x14ac:dyDescent="0.2">
      <c r="B306" s="89" t="str">
        <f t="shared" si="21"/>
        <v>PIRAEUS</v>
      </c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>
        <f t="shared" si="24"/>
        <v>0.80631446272748841</v>
      </c>
      <c r="T306" s="131">
        <f t="shared" si="24"/>
        <v>0.68865242168996599</v>
      </c>
      <c r="U306" s="131">
        <f t="shared" si="24"/>
        <v>0.55805280613491293</v>
      </c>
    </row>
    <row r="307" spans="2:21" x14ac:dyDescent="0.2">
      <c r="B307" s="89" t="str">
        <f t="shared" si="21"/>
        <v>SAAM</v>
      </c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>
        <f t="shared" si="24"/>
        <v>0.61054176998710052</v>
      </c>
      <c r="T307" s="131">
        <f t="shared" si="24"/>
        <v>0.57374625148139635</v>
      </c>
      <c r="U307" s="131">
        <f t="shared" si="24"/>
        <v>0.624</v>
      </c>
    </row>
    <row r="308" spans="2:21" x14ac:dyDescent="0.2">
      <c r="B308" s="71" t="str">
        <f t="shared" si="21"/>
        <v>SANTOS</v>
      </c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>
        <f t="shared" si="24"/>
        <v>-0.51567975343471895</v>
      </c>
      <c r="T308" s="138">
        <f t="shared" si="24"/>
        <v>-3.3401335025667639E-2</v>
      </c>
      <c r="U308" s="138">
        <f t="shared" si="24"/>
        <v>0.48299999999999998</v>
      </c>
    </row>
    <row r="309" spans="2:21" x14ac:dyDescent="0.2">
      <c r="B309" s="89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</row>
    <row r="310" spans="2:21" x14ac:dyDescent="0.2">
      <c r="B310" s="8" t="s">
        <v>162</v>
      </c>
      <c r="C310" s="135">
        <f t="shared" ref="C310:R310" si="25">+AVERAGE(C296:C301)</f>
        <v>0.37581582010264891</v>
      </c>
      <c r="D310" s="135">
        <f t="shared" si="25"/>
        <v>0.41213648027682709</v>
      </c>
      <c r="E310" s="135">
        <f t="shared" si="25"/>
        <v>0.39370207219561326</v>
      </c>
      <c r="F310" s="135">
        <f t="shared" si="25"/>
        <v>0.32817917090399829</v>
      </c>
      <c r="G310" s="135">
        <f t="shared" si="25"/>
        <v>0.34790566225194502</v>
      </c>
      <c r="H310" s="135">
        <f t="shared" si="25"/>
        <v>0.58984560229864658</v>
      </c>
      <c r="I310" s="135">
        <f t="shared" si="25"/>
        <v>0.63552260739236432</v>
      </c>
      <c r="J310" s="135">
        <f t="shared" si="25"/>
        <v>0.61667248314013101</v>
      </c>
      <c r="K310" s="135">
        <f t="shared" si="25"/>
        <v>0.6311762218310456</v>
      </c>
      <c r="L310" s="135">
        <f t="shared" si="25"/>
        <v>0.6224942141364127</v>
      </c>
      <c r="M310" s="135">
        <f t="shared" si="25"/>
        <v>0.60427197530123855</v>
      </c>
      <c r="N310" s="135">
        <f t="shared" si="25"/>
        <v>0.63198928752717631</v>
      </c>
      <c r="O310" s="135">
        <f t="shared" si="25"/>
        <v>0.54594033338333403</v>
      </c>
      <c r="P310" s="135">
        <f t="shared" si="25"/>
        <v>0.59884591046153335</v>
      </c>
      <c r="Q310" s="135">
        <f t="shared" si="25"/>
        <v>0.485781537589354</v>
      </c>
      <c r="R310" s="135">
        <f t="shared" si="25"/>
        <v>0.3638496421355335</v>
      </c>
      <c r="S310" s="135">
        <f>+AVERAGE(S296:S308)</f>
        <v>0.42836850656257341</v>
      </c>
      <c r="T310" s="135">
        <f>+AVERAGE(T296:T308)</f>
        <v>0.37249975047857808</v>
      </c>
      <c r="U310" s="135">
        <f>+AVERAGE(U296:U308)</f>
        <v>0.49573174960620775</v>
      </c>
    </row>
    <row r="311" spans="2:21" x14ac:dyDescent="0.2"/>
    <row r="312" spans="2:21" x14ac:dyDescent="0.2"/>
    <row r="313" spans="2:21" x14ac:dyDescent="0.2">
      <c r="B313" s="43" t="s">
        <v>239</v>
      </c>
    </row>
    <row r="314" spans="2:21" x14ac:dyDescent="0.2"/>
    <row r="315" spans="2:21" x14ac:dyDescent="0.2">
      <c r="B315" s="118"/>
      <c r="C315" s="118">
        <v>2000</v>
      </c>
      <c r="D315" s="118">
        <v>2001</v>
      </c>
      <c r="E315" s="118">
        <v>2002</v>
      </c>
      <c r="F315" s="118">
        <v>2003</v>
      </c>
      <c r="G315" s="118">
        <v>2004</v>
      </c>
      <c r="H315" s="118">
        <v>2005</v>
      </c>
      <c r="I315" s="118">
        <v>2006</v>
      </c>
      <c r="J315" s="118">
        <v>2007</v>
      </c>
      <c r="K315" s="118">
        <v>2008</v>
      </c>
      <c r="L315" s="118">
        <v>2009</v>
      </c>
      <c r="M315" s="118">
        <v>2010</v>
      </c>
      <c r="N315" s="118">
        <v>2011</v>
      </c>
      <c r="O315" s="118">
        <v>2012</v>
      </c>
      <c r="P315" s="118">
        <v>2013</v>
      </c>
      <c r="Q315" s="118">
        <v>2014</v>
      </c>
      <c r="R315" s="118">
        <v>2015</v>
      </c>
      <c r="S315" s="118">
        <v>2016</v>
      </c>
      <c r="T315" s="118">
        <v>2017</v>
      </c>
      <c r="U315" s="118">
        <v>2018</v>
      </c>
    </row>
    <row r="316" spans="2:21" x14ac:dyDescent="0.2">
      <c r="B316" s="153" t="s">
        <v>164</v>
      </c>
      <c r="C316" s="154">
        <v>1824</v>
      </c>
      <c r="D316" s="154">
        <v>319</v>
      </c>
      <c r="E316" s="154">
        <v>4640</v>
      </c>
      <c r="F316" s="154">
        <v>5144</v>
      </c>
      <c r="G316" s="154">
        <v>3076</v>
      </c>
      <c r="H316" s="154">
        <v>3194</v>
      </c>
      <c r="I316" s="154">
        <v>12886</v>
      </c>
      <c r="J316" s="154">
        <v>11697</v>
      </c>
      <c r="K316" s="154">
        <v>10730</v>
      </c>
      <c r="L316" s="154">
        <v>10974</v>
      </c>
      <c r="M316" s="154">
        <v>8858</v>
      </c>
      <c r="N316" s="154">
        <v>8413</v>
      </c>
      <c r="O316" s="154">
        <v>7640</v>
      </c>
      <c r="P316" s="154">
        <v>4171</v>
      </c>
      <c r="Q316" s="154">
        <v>6840</v>
      </c>
      <c r="R316" s="154">
        <v>10025</v>
      </c>
      <c r="S316" s="154">
        <v>24460</v>
      </c>
      <c r="T316" s="154">
        <v>29865</v>
      </c>
      <c r="U316" s="154">
        <v>10749</v>
      </c>
    </row>
    <row r="317" spans="2:21" x14ac:dyDescent="0.2">
      <c r="B317" s="147" t="s">
        <v>165</v>
      </c>
      <c r="C317" s="148">
        <v>7486</v>
      </c>
      <c r="D317" s="148">
        <v>5169</v>
      </c>
      <c r="E317" s="148">
        <v>2613</v>
      </c>
      <c r="F317" s="148">
        <v>4480</v>
      </c>
      <c r="G317" s="148">
        <v>7674</v>
      </c>
      <c r="H317" s="148">
        <v>14382</v>
      </c>
      <c r="I317" s="148">
        <v>40068</v>
      </c>
      <c r="J317" s="148">
        <v>27241</v>
      </c>
      <c r="K317" s="148">
        <v>19364</v>
      </c>
      <c r="L317" s="148">
        <v>11886</v>
      </c>
      <c r="M317" s="148">
        <v>4001</v>
      </c>
      <c r="N317" s="148">
        <v>11419</v>
      </c>
      <c r="O317" s="148">
        <v>21006</v>
      </c>
      <c r="P317" s="148">
        <v>9446</v>
      </c>
      <c r="Q317" s="148">
        <v>73221</v>
      </c>
      <c r="R317" s="148">
        <v>179726</v>
      </c>
      <c r="S317" s="148">
        <v>178518</v>
      </c>
      <c r="T317" s="148">
        <v>159167</v>
      </c>
      <c r="U317" s="148">
        <f>26946+128865</f>
        <v>155811</v>
      </c>
    </row>
    <row r="318" spans="2:21" x14ac:dyDescent="0.2">
      <c r="B318" s="147" t="s">
        <v>166</v>
      </c>
      <c r="C318" s="148">
        <v>24685</v>
      </c>
      <c r="D318" s="148">
        <v>28176</v>
      </c>
      <c r="E318" s="148">
        <v>34274</v>
      </c>
      <c r="F318" s="148">
        <v>39188</v>
      </c>
      <c r="G318" s="148">
        <v>33071</v>
      </c>
      <c r="H318" s="148">
        <v>38050</v>
      </c>
      <c r="I318" s="148">
        <v>47853</v>
      </c>
      <c r="J318" s="148">
        <v>55340</v>
      </c>
      <c r="K318" s="148">
        <v>53648</v>
      </c>
      <c r="L318" s="148">
        <v>58436</v>
      </c>
      <c r="M318" s="148">
        <v>74373</v>
      </c>
      <c r="N318" s="148">
        <v>77281</v>
      </c>
      <c r="O318" s="148">
        <v>84522</v>
      </c>
      <c r="P318" s="148">
        <v>38723</v>
      </c>
      <c r="Q318" s="148">
        <v>94406</v>
      </c>
      <c r="R318" s="148">
        <v>115292</v>
      </c>
      <c r="S318" s="148">
        <v>87865</v>
      </c>
      <c r="T318" s="148">
        <v>60798</v>
      </c>
      <c r="U318" s="148">
        <v>70258</v>
      </c>
    </row>
    <row r="319" spans="2:21" x14ac:dyDescent="0.2">
      <c r="B319" s="148"/>
      <c r="C319" s="148"/>
      <c r="D319" s="148"/>
      <c r="E319" s="148"/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  <c r="T319" s="148"/>
      <c r="U319" s="148"/>
    </row>
    <row r="320" spans="2:21" x14ac:dyDescent="0.2">
      <c r="B320" s="149" t="s">
        <v>167</v>
      </c>
      <c r="C320" s="150">
        <f t="shared" ref="C320:U320" si="26">+C316+C317</f>
        <v>9310</v>
      </c>
      <c r="D320" s="150">
        <f t="shared" si="26"/>
        <v>5488</v>
      </c>
      <c r="E320" s="150">
        <f t="shared" si="26"/>
        <v>7253</v>
      </c>
      <c r="F320" s="150">
        <f t="shared" si="26"/>
        <v>9624</v>
      </c>
      <c r="G320" s="150">
        <f t="shared" si="26"/>
        <v>10750</v>
      </c>
      <c r="H320" s="150">
        <f t="shared" si="26"/>
        <v>17576</v>
      </c>
      <c r="I320" s="150">
        <f t="shared" si="26"/>
        <v>52954</v>
      </c>
      <c r="J320" s="150">
        <f t="shared" si="26"/>
        <v>38938</v>
      </c>
      <c r="K320" s="150">
        <f t="shared" si="26"/>
        <v>30094</v>
      </c>
      <c r="L320" s="150">
        <f t="shared" si="26"/>
        <v>22860</v>
      </c>
      <c r="M320" s="150">
        <f t="shared" si="26"/>
        <v>12859</v>
      </c>
      <c r="N320" s="150">
        <f t="shared" si="26"/>
        <v>19832</v>
      </c>
      <c r="O320" s="150">
        <f t="shared" si="26"/>
        <v>28646</v>
      </c>
      <c r="P320" s="150">
        <f t="shared" si="26"/>
        <v>13617</v>
      </c>
      <c r="Q320" s="150">
        <f t="shared" si="26"/>
        <v>80061</v>
      </c>
      <c r="R320" s="150">
        <f t="shared" si="26"/>
        <v>189751</v>
      </c>
      <c r="S320" s="150">
        <f t="shared" si="26"/>
        <v>202978</v>
      </c>
      <c r="T320" s="150">
        <f t="shared" si="26"/>
        <v>189032</v>
      </c>
      <c r="U320" s="150">
        <f t="shared" si="26"/>
        <v>166560</v>
      </c>
    </row>
    <row r="321" spans="2:23" x14ac:dyDescent="0.2">
      <c r="B321" s="147"/>
      <c r="C321" s="148"/>
      <c r="D321" s="148"/>
      <c r="E321" s="148"/>
      <c r="F321" s="148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48"/>
      <c r="R321" s="148"/>
      <c r="S321" s="148"/>
      <c r="T321" s="148"/>
      <c r="U321" s="148"/>
    </row>
    <row r="322" spans="2:23" x14ac:dyDescent="0.2">
      <c r="B322" s="149" t="s">
        <v>168</v>
      </c>
      <c r="C322" s="151">
        <f t="shared" ref="C322:U322" si="27">+C320/C318</f>
        <v>0.37715211667004256</v>
      </c>
      <c r="D322" s="151">
        <f t="shared" si="27"/>
        <v>0.1947756956274844</v>
      </c>
      <c r="E322" s="151">
        <f t="shared" si="27"/>
        <v>0.21161813619653383</v>
      </c>
      <c r="F322" s="151">
        <f t="shared" si="27"/>
        <v>0.24558538328059609</v>
      </c>
      <c r="G322" s="151">
        <f t="shared" si="27"/>
        <v>0.32505820809772912</v>
      </c>
      <c r="H322" s="151">
        <f t="shared" si="27"/>
        <v>0.46191852825229962</v>
      </c>
      <c r="I322" s="151">
        <f t="shared" si="27"/>
        <v>1.106597287526383</v>
      </c>
      <c r="J322" s="151">
        <f t="shared" si="27"/>
        <v>0.70361402240693893</v>
      </c>
      <c r="K322" s="151">
        <f t="shared" si="27"/>
        <v>0.56095287801968385</v>
      </c>
      <c r="L322" s="151">
        <f t="shared" si="27"/>
        <v>0.39119720720104045</v>
      </c>
      <c r="M322" s="151">
        <f t="shared" si="27"/>
        <v>0.17289876702566792</v>
      </c>
      <c r="N322" s="151">
        <f t="shared" si="27"/>
        <v>0.25662193812191869</v>
      </c>
      <c r="O322" s="151">
        <f t="shared" si="27"/>
        <v>0.33891767823761859</v>
      </c>
      <c r="P322" s="151">
        <f t="shared" si="27"/>
        <v>0.35165147328461122</v>
      </c>
      <c r="Q322" s="151">
        <f t="shared" si="27"/>
        <v>0.8480499120818592</v>
      </c>
      <c r="R322" s="151">
        <f t="shared" si="27"/>
        <v>1.6458297193213753</v>
      </c>
      <c r="S322" s="151">
        <f t="shared" si="27"/>
        <v>2.3101121037955954</v>
      </c>
      <c r="T322" s="151">
        <f t="shared" si="27"/>
        <v>3.1091812230665483</v>
      </c>
      <c r="U322" s="151">
        <f t="shared" si="27"/>
        <v>2.3706908821771187</v>
      </c>
    </row>
    <row r="323" spans="2:23" x14ac:dyDescent="0.2">
      <c r="B323" s="149" t="s">
        <v>169</v>
      </c>
      <c r="C323" s="152">
        <f t="shared" ref="C323:U323" si="28">+C320/(C320+C318)</f>
        <v>0.27386380350051476</v>
      </c>
      <c r="D323" s="152">
        <f t="shared" si="28"/>
        <v>0.16302281368821292</v>
      </c>
      <c r="E323" s="152">
        <f t="shared" si="28"/>
        <v>0.17465745177836106</v>
      </c>
      <c r="F323" s="152">
        <f t="shared" si="28"/>
        <v>0.19716463164795542</v>
      </c>
      <c r="G323" s="152">
        <f t="shared" si="28"/>
        <v>0.24531617261130509</v>
      </c>
      <c r="H323" s="152">
        <f t="shared" si="28"/>
        <v>0.31596735339589399</v>
      </c>
      <c r="I323" s="152">
        <f t="shared" si="28"/>
        <v>0.52530082236352638</v>
      </c>
      <c r="J323" s="152">
        <f t="shared" si="28"/>
        <v>0.41301257981713657</v>
      </c>
      <c r="K323" s="152">
        <f t="shared" si="28"/>
        <v>0.35936567075063885</v>
      </c>
      <c r="L323" s="152">
        <f t="shared" si="28"/>
        <v>0.28119464672308603</v>
      </c>
      <c r="M323" s="152">
        <f t="shared" si="28"/>
        <v>0.14741150036683787</v>
      </c>
      <c r="N323" s="152">
        <f t="shared" si="28"/>
        <v>0.20421570747479739</v>
      </c>
      <c r="O323" s="152">
        <f t="shared" si="28"/>
        <v>0.25312809274706632</v>
      </c>
      <c r="P323" s="152">
        <f t="shared" si="28"/>
        <v>0.26016431027894538</v>
      </c>
      <c r="Q323" s="152">
        <f t="shared" si="28"/>
        <v>0.45888907357838443</v>
      </c>
      <c r="R323" s="152">
        <f t="shared" si="28"/>
        <v>0.62204672783837034</v>
      </c>
      <c r="S323" s="152">
        <f t="shared" si="28"/>
        <v>0.69789542811757543</v>
      </c>
      <c r="T323" s="152">
        <f t="shared" si="28"/>
        <v>0.75664251691149986</v>
      </c>
      <c r="U323" s="152">
        <f t="shared" si="28"/>
        <v>0.70332491618035786</v>
      </c>
    </row>
    <row r="324" spans="2:23" x14ac:dyDescent="0.2">
      <c r="B324" s="155" t="s">
        <v>170</v>
      </c>
      <c r="C324" s="156">
        <f>1-C323</f>
        <v>0.72613619649948524</v>
      </c>
      <c r="D324" s="156">
        <f t="shared" ref="D324:U324" si="29">1-D323</f>
        <v>0.83697718631178708</v>
      </c>
      <c r="E324" s="156">
        <f t="shared" si="29"/>
        <v>0.82534254822163899</v>
      </c>
      <c r="F324" s="156">
        <f t="shared" si="29"/>
        <v>0.80283536835204461</v>
      </c>
      <c r="G324" s="156">
        <f t="shared" si="29"/>
        <v>0.75468382738869488</v>
      </c>
      <c r="H324" s="156">
        <f t="shared" si="29"/>
        <v>0.68403264660410601</v>
      </c>
      <c r="I324" s="156">
        <f t="shared" si="29"/>
        <v>0.47469917763647362</v>
      </c>
      <c r="J324" s="156">
        <f t="shared" si="29"/>
        <v>0.58698742018286343</v>
      </c>
      <c r="K324" s="156">
        <f t="shared" si="29"/>
        <v>0.64063432924936115</v>
      </c>
      <c r="L324" s="156">
        <f t="shared" si="29"/>
        <v>0.71880535327691397</v>
      </c>
      <c r="M324" s="156">
        <f t="shared" si="29"/>
        <v>0.85258849963316208</v>
      </c>
      <c r="N324" s="156">
        <f t="shared" si="29"/>
        <v>0.79578429252520255</v>
      </c>
      <c r="O324" s="156">
        <f t="shared" si="29"/>
        <v>0.74687190725293373</v>
      </c>
      <c r="P324" s="156">
        <f t="shared" si="29"/>
        <v>0.73983568972105462</v>
      </c>
      <c r="Q324" s="156">
        <f t="shared" si="29"/>
        <v>0.54111092642161562</v>
      </c>
      <c r="R324" s="156">
        <f t="shared" si="29"/>
        <v>0.37795327216162966</v>
      </c>
      <c r="S324" s="156">
        <f t="shared" si="29"/>
        <v>0.30210457188242457</v>
      </c>
      <c r="T324" s="156">
        <f t="shared" si="29"/>
        <v>0.24335748308850014</v>
      </c>
      <c r="U324" s="156">
        <f t="shared" si="29"/>
        <v>0.29667508381964214</v>
      </c>
    </row>
    <row r="325" spans="2:23" x14ac:dyDescent="0.2"/>
    <row r="326" spans="2:23" x14ac:dyDescent="0.2"/>
    <row r="327" spans="2:23" x14ac:dyDescent="0.2">
      <c r="B327" s="43" t="s">
        <v>240</v>
      </c>
    </row>
    <row r="328" spans="2:23" x14ac:dyDescent="0.2"/>
    <row r="329" spans="2:23" x14ac:dyDescent="0.2">
      <c r="B329" s="307" t="s">
        <v>171</v>
      </c>
      <c r="C329" s="307"/>
      <c r="D329" s="305">
        <v>1999</v>
      </c>
      <c r="E329" s="305">
        <v>2000</v>
      </c>
      <c r="F329" s="305">
        <v>2001</v>
      </c>
      <c r="G329" s="305">
        <v>2002</v>
      </c>
      <c r="H329" s="305">
        <v>2003</v>
      </c>
      <c r="I329" s="305">
        <v>2004</v>
      </c>
      <c r="J329" s="305">
        <v>2005</v>
      </c>
      <c r="K329" s="305">
        <v>2006</v>
      </c>
      <c r="L329" s="305">
        <v>2007</v>
      </c>
      <c r="M329" s="305">
        <v>2008</v>
      </c>
      <c r="N329" s="305">
        <v>2009</v>
      </c>
      <c r="O329" s="305">
        <v>2010</v>
      </c>
      <c r="P329" s="305">
        <v>2011</v>
      </c>
      <c r="Q329" s="305">
        <v>2012</v>
      </c>
      <c r="R329" s="305">
        <v>2013</v>
      </c>
      <c r="S329" s="305">
        <v>2014</v>
      </c>
      <c r="T329" s="305">
        <v>2015</v>
      </c>
      <c r="U329" s="305">
        <v>2016</v>
      </c>
      <c r="V329" s="305">
        <v>2017</v>
      </c>
      <c r="W329" s="305">
        <v>2018</v>
      </c>
    </row>
    <row r="330" spans="2:23" x14ac:dyDescent="0.2">
      <c r="B330" s="122" t="s">
        <v>220</v>
      </c>
      <c r="C330" s="202" t="s">
        <v>219</v>
      </c>
      <c r="D330" s="306"/>
      <c r="E330" s="306"/>
      <c r="F330" s="306"/>
      <c r="G330" s="306"/>
      <c r="H330" s="306"/>
      <c r="I330" s="306"/>
      <c r="J330" s="306"/>
      <c r="K330" s="306"/>
      <c r="L330" s="306"/>
      <c r="M330" s="306"/>
      <c r="N330" s="306"/>
      <c r="O330" s="306"/>
      <c r="P330" s="306"/>
      <c r="Q330" s="306"/>
      <c r="R330" s="306"/>
      <c r="S330" s="306"/>
      <c r="T330" s="306"/>
      <c r="U330" s="306"/>
      <c r="V330" s="306"/>
      <c r="W330" s="306"/>
    </row>
    <row r="331" spans="2:23" x14ac:dyDescent="0.2">
      <c r="B331" s="203" t="s">
        <v>217</v>
      </c>
      <c r="C331" s="204"/>
      <c r="D331" s="204"/>
      <c r="E331" s="204"/>
      <c r="F331" s="204"/>
      <c r="G331" s="204"/>
      <c r="H331" s="204"/>
      <c r="I331" s="204"/>
      <c r="J331" s="204"/>
      <c r="K331" s="204"/>
      <c r="L331" s="204"/>
      <c r="M331" s="204"/>
      <c r="N331" s="204"/>
      <c r="O331" s="204"/>
      <c r="P331" s="204"/>
      <c r="Q331" s="204"/>
      <c r="R331" s="204"/>
      <c r="S331" s="204"/>
      <c r="T331" s="204"/>
      <c r="U331" s="204"/>
      <c r="V331" s="204"/>
      <c r="W331" s="204"/>
    </row>
    <row r="332" spans="2:23" x14ac:dyDescent="0.2">
      <c r="B332" s="164" t="s">
        <v>172</v>
      </c>
      <c r="C332" s="165" t="s">
        <v>173</v>
      </c>
      <c r="D332" s="166"/>
      <c r="E332" s="166"/>
      <c r="F332" s="166"/>
      <c r="G332" s="166"/>
      <c r="H332" s="166"/>
      <c r="I332" s="166"/>
      <c r="J332" s="166"/>
      <c r="K332" s="167"/>
      <c r="L332" s="167"/>
      <c r="M332" s="160">
        <v>582.19178082191786</v>
      </c>
      <c r="N332" s="160">
        <v>400.39840637450197</v>
      </c>
      <c r="O332" s="168">
        <v>300.09355068434888</v>
      </c>
      <c r="P332" s="168">
        <v>175.69915691260002</v>
      </c>
      <c r="Q332" s="168">
        <v>40.558071907844514</v>
      </c>
      <c r="R332" s="168"/>
      <c r="S332" s="168"/>
      <c r="T332" s="168"/>
      <c r="U332" s="168"/>
      <c r="V332" s="168"/>
      <c r="W332" s="168"/>
    </row>
    <row r="333" spans="2:23" x14ac:dyDescent="0.2">
      <c r="B333" s="164" t="s">
        <v>174</v>
      </c>
      <c r="C333" s="169" t="s">
        <v>175</v>
      </c>
      <c r="D333" s="166"/>
      <c r="E333" s="166"/>
      <c r="F333" s="166"/>
      <c r="G333" s="166"/>
      <c r="H333" s="166"/>
      <c r="I333" s="166"/>
      <c r="J333" s="166"/>
      <c r="K333" s="167"/>
      <c r="L333" s="167"/>
      <c r="M333" s="168"/>
      <c r="N333" s="168"/>
      <c r="O333" s="168">
        <v>111.82731369841302</v>
      </c>
      <c r="P333" s="160">
        <v>401.13133964550207</v>
      </c>
      <c r="Q333" s="168">
        <v>147.07039159106236</v>
      </c>
      <c r="R333" s="168"/>
      <c r="S333" s="168"/>
      <c r="T333" s="168"/>
      <c r="U333" s="168"/>
      <c r="V333" s="168"/>
      <c r="W333" s="168"/>
    </row>
    <row r="334" spans="2:23" x14ac:dyDescent="0.2">
      <c r="B334" s="164" t="s">
        <v>174</v>
      </c>
      <c r="C334" s="169" t="s">
        <v>176</v>
      </c>
      <c r="D334" s="166"/>
      <c r="E334" s="166"/>
      <c r="F334" s="166"/>
      <c r="G334" s="166"/>
      <c r="H334" s="166"/>
      <c r="I334" s="166"/>
      <c r="J334" s="166"/>
      <c r="K334" s="167"/>
      <c r="L334" s="167"/>
      <c r="M334" s="168">
        <v>325</v>
      </c>
      <c r="N334" s="160">
        <v>1727.4236387782205</v>
      </c>
      <c r="O334" s="168"/>
      <c r="P334" s="168"/>
      <c r="Q334" s="168"/>
      <c r="R334" s="168"/>
      <c r="S334" s="168"/>
      <c r="T334" s="168"/>
      <c r="U334" s="168"/>
      <c r="V334" s="168"/>
      <c r="W334" s="168"/>
    </row>
    <row r="335" spans="2:23" x14ac:dyDescent="0.2">
      <c r="B335" s="164" t="s">
        <v>172</v>
      </c>
      <c r="C335" s="170" t="s">
        <v>177</v>
      </c>
      <c r="D335" s="158"/>
      <c r="E335" s="158"/>
      <c r="F335" s="158"/>
      <c r="G335" s="158"/>
      <c r="H335" s="158"/>
      <c r="I335" s="158"/>
      <c r="J335" s="158"/>
      <c r="K335" s="158"/>
      <c r="L335" s="158"/>
      <c r="M335" s="159"/>
      <c r="N335" s="159"/>
      <c r="O335" s="159"/>
      <c r="P335" s="159"/>
      <c r="Q335" s="159"/>
      <c r="R335" s="160"/>
      <c r="S335" s="161"/>
      <c r="T335" s="160">
        <v>630</v>
      </c>
      <c r="U335" s="160">
        <v>445</v>
      </c>
      <c r="V335" s="160">
        <v>235</v>
      </c>
      <c r="W335" s="160">
        <v>63.591029999999989</v>
      </c>
    </row>
    <row r="336" spans="2:23" x14ac:dyDescent="0.2">
      <c r="B336" s="164" t="s">
        <v>172</v>
      </c>
      <c r="C336" s="170" t="s">
        <v>178</v>
      </c>
      <c r="D336" s="158"/>
      <c r="E336" s="158"/>
      <c r="F336" s="158"/>
      <c r="G336" s="158"/>
      <c r="H336" s="158"/>
      <c r="I336" s="158"/>
      <c r="J336" s="158"/>
      <c r="K336" s="158"/>
      <c r="L336" s="158"/>
      <c r="M336" s="159"/>
      <c r="N336" s="159"/>
      <c r="O336" s="159"/>
      <c r="P336" s="159"/>
      <c r="Q336" s="159"/>
      <c r="R336" s="160"/>
      <c r="S336" s="161"/>
      <c r="T336" s="160"/>
      <c r="U336" s="160"/>
      <c r="V336" s="160">
        <v>410</v>
      </c>
      <c r="W336" s="160">
        <v>273.77526999999986</v>
      </c>
    </row>
    <row r="337" spans="2:23" x14ac:dyDescent="0.2">
      <c r="B337" s="164" t="s">
        <v>172</v>
      </c>
      <c r="C337" s="170" t="s">
        <v>178</v>
      </c>
      <c r="D337" s="158"/>
      <c r="E337" s="158"/>
      <c r="F337" s="158"/>
      <c r="G337" s="158"/>
      <c r="H337" s="158"/>
      <c r="I337" s="158"/>
      <c r="J337" s="158"/>
      <c r="K337" s="158"/>
      <c r="L337" s="158"/>
      <c r="M337" s="159"/>
      <c r="N337" s="159"/>
      <c r="O337" s="159"/>
      <c r="P337" s="159"/>
      <c r="Q337" s="159"/>
      <c r="R337" s="160"/>
      <c r="S337" s="161"/>
      <c r="T337" s="160"/>
      <c r="U337" s="160"/>
      <c r="V337" s="160">
        <v>96</v>
      </c>
      <c r="W337" s="160">
        <v>18.427349999999997</v>
      </c>
    </row>
    <row r="338" spans="2:23" x14ac:dyDescent="0.2">
      <c r="B338" s="164" t="s">
        <v>179</v>
      </c>
      <c r="C338" s="170" t="s">
        <v>180</v>
      </c>
      <c r="D338" s="158"/>
      <c r="E338" s="158"/>
      <c r="F338" s="158"/>
      <c r="G338" s="158"/>
      <c r="H338" s="158"/>
      <c r="I338" s="158"/>
      <c r="J338" s="158"/>
      <c r="K338" s="158"/>
      <c r="L338" s="158"/>
      <c r="M338" s="159"/>
      <c r="N338" s="161">
        <v>126.49402390438247</v>
      </c>
      <c r="O338" s="159"/>
      <c r="P338" s="159"/>
      <c r="Q338" s="159"/>
      <c r="R338" s="160"/>
      <c r="S338" s="161"/>
      <c r="T338" s="160"/>
      <c r="U338" s="160"/>
      <c r="V338" s="160"/>
      <c r="W338" s="160"/>
    </row>
    <row r="339" spans="2:23" x14ac:dyDescent="0.2">
      <c r="B339" s="157" t="s">
        <v>179</v>
      </c>
      <c r="C339" s="170" t="s">
        <v>181</v>
      </c>
      <c r="D339" s="158"/>
      <c r="E339" s="158"/>
      <c r="F339" s="158"/>
      <c r="G339" s="158"/>
      <c r="H339" s="158"/>
      <c r="I339" s="158"/>
      <c r="J339" s="158"/>
      <c r="K339" s="158"/>
      <c r="L339" s="158"/>
      <c r="M339" s="159"/>
      <c r="N339" s="159"/>
      <c r="O339" s="161">
        <v>134.47588356138274</v>
      </c>
      <c r="P339" s="160">
        <v>100.19208121462314</v>
      </c>
      <c r="Q339" s="161">
        <v>36.0095030957498</v>
      </c>
      <c r="R339" s="160"/>
      <c r="S339" s="161"/>
      <c r="T339" s="161"/>
      <c r="U339" s="161"/>
      <c r="V339" s="161"/>
      <c r="W339" s="161"/>
    </row>
    <row r="340" spans="2:23" x14ac:dyDescent="0.2">
      <c r="B340" s="164" t="s">
        <v>182</v>
      </c>
      <c r="C340" s="170" t="s">
        <v>183</v>
      </c>
      <c r="D340" s="158"/>
      <c r="E340" s="158"/>
      <c r="F340" s="158"/>
      <c r="G340" s="158"/>
      <c r="H340" s="158"/>
      <c r="I340" s="158"/>
      <c r="J340" s="158"/>
      <c r="K340" s="158"/>
      <c r="L340" s="158"/>
      <c r="M340" s="159"/>
      <c r="N340" s="159"/>
      <c r="O340" s="159"/>
      <c r="P340" s="159"/>
      <c r="Q340" s="159"/>
      <c r="R340" s="160"/>
      <c r="S340" s="161"/>
      <c r="T340" s="160">
        <v>394</v>
      </c>
      <c r="U340" s="160">
        <v>263</v>
      </c>
      <c r="V340" s="160">
        <v>120</v>
      </c>
      <c r="W340" s="161"/>
    </row>
    <row r="341" spans="2:23" x14ac:dyDescent="0.2">
      <c r="B341" s="164" t="s">
        <v>182</v>
      </c>
      <c r="C341" s="157" t="s">
        <v>184</v>
      </c>
      <c r="D341" s="158"/>
      <c r="E341" s="158"/>
      <c r="F341" s="158"/>
      <c r="G341" s="158"/>
      <c r="H341" s="158"/>
      <c r="I341" s="158"/>
      <c r="J341" s="158"/>
      <c r="K341" s="158"/>
      <c r="L341" s="158"/>
      <c r="M341" s="159"/>
      <c r="N341" s="159"/>
      <c r="O341" s="159"/>
      <c r="P341" s="160">
        <v>2573.411825110375</v>
      </c>
      <c r="Q341" s="160">
        <v>2298.5434397118611</v>
      </c>
      <c r="R341" s="160">
        <v>1791</v>
      </c>
      <c r="S341" s="160">
        <v>1175</v>
      </c>
      <c r="T341" s="160">
        <v>604</v>
      </c>
      <c r="U341" s="160">
        <v>49</v>
      </c>
      <c r="V341" s="161"/>
      <c r="W341" s="161"/>
    </row>
    <row r="342" spans="2:23" x14ac:dyDescent="0.2">
      <c r="B342" s="157" t="s">
        <v>182</v>
      </c>
      <c r="C342" s="170" t="s">
        <v>185</v>
      </c>
      <c r="D342" s="158"/>
      <c r="E342" s="158"/>
      <c r="F342" s="158"/>
      <c r="G342" s="158"/>
      <c r="H342" s="158"/>
      <c r="I342" s="158"/>
      <c r="J342" s="158"/>
      <c r="K342" s="158"/>
      <c r="L342" s="158"/>
      <c r="M342" s="159"/>
      <c r="N342" s="159"/>
      <c r="O342" s="159"/>
      <c r="P342" s="159"/>
      <c r="Q342" s="159"/>
      <c r="R342" s="160"/>
      <c r="S342" s="160"/>
      <c r="T342" s="160"/>
      <c r="U342" s="160"/>
      <c r="V342" s="161">
        <v>42</v>
      </c>
      <c r="W342" s="161">
        <v>27.793389999999995</v>
      </c>
    </row>
    <row r="343" spans="2:23" ht="6.75" customHeight="1" x14ac:dyDescent="0.2">
      <c r="B343" s="157"/>
      <c r="C343" s="170"/>
      <c r="D343" s="158"/>
      <c r="E343" s="158"/>
      <c r="F343" s="158"/>
      <c r="G343" s="158"/>
      <c r="H343" s="158"/>
      <c r="I343" s="158"/>
      <c r="J343" s="158"/>
      <c r="K343" s="158"/>
      <c r="L343" s="158"/>
      <c r="M343" s="159"/>
      <c r="N343" s="159"/>
      <c r="O343" s="159"/>
      <c r="P343" s="159"/>
      <c r="Q343" s="159"/>
      <c r="R343" s="160"/>
      <c r="S343" s="160"/>
      <c r="T343" s="160"/>
      <c r="U343" s="160"/>
      <c r="V343" s="161"/>
      <c r="W343" s="161"/>
    </row>
    <row r="344" spans="2:23" x14ac:dyDescent="0.2">
      <c r="B344" s="206" t="s">
        <v>218</v>
      </c>
      <c r="C344" s="207"/>
      <c r="D344" s="208"/>
      <c r="E344" s="208"/>
      <c r="F344" s="208"/>
      <c r="G344" s="208"/>
      <c r="H344" s="208"/>
      <c r="I344" s="208"/>
      <c r="J344" s="208"/>
      <c r="K344" s="208"/>
      <c r="L344" s="208"/>
      <c r="M344" s="209"/>
      <c r="N344" s="209"/>
      <c r="O344" s="209"/>
      <c r="P344" s="209"/>
      <c r="Q344" s="209"/>
      <c r="R344" s="210"/>
      <c r="S344" s="210"/>
      <c r="T344" s="210"/>
      <c r="U344" s="210"/>
      <c r="V344" s="211"/>
      <c r="W344" s="211"/>
    </row>
    <row r="345" spans="2:23" x14ac:dyDescent="0.2">
      <c r="B345" s="178" t="s">
        <v>186</v>
      </c>
      <c r="C345" s="205" t="s">
        <v>187</v>
      </c>
      <c r="D345" s="161">
        <v>112.27671186439298</v>
      </c>
      <c r="E345" s="171">
        <v>66</v>
      </c>
      <c r="F345" s="171">
        <v>27</v>
      </c>
      <c r="G345" s="172"/>
      <c r="H345" s="173"/>
      <c r="I345" s="173"/>
      <c r="J345" s="173"/>
      <c r="K345" s="173"/>
      <c r="L345" s="173"/>
      <c r="M345" s="173"/>
      <c r="N345" s="173"/>
      <c r="O345" s="173"/>
      <c r="P345" s="173"/>
      <c r="Q345" s="173"/>
      <c r="R345" s="174"/>
      <c r="S345" s="174"/>
      <c r="T345" s="174"/>
      <c r="U345" s="174"/>
      <c r="V345" s="175"/>
      <c r="W345" s="175"/>
    </row>
    <row r="346" spans="2:23" x14ac:dyDescent="0.2">
      <c r="B346" s="157" t="s">
        <v>186</v>
      </c>
      <c r="C346" s="170" t="s">
        <v>188</v>
      </c>
      <c r="D346" s="175"/>
      <c r="E346" s="176">
        <v>2500</v>
      </c>
      <c r="F346" s="176">
        <v>1475</v>
      </c>
      <c r="G346" s="176">
        <v>487</v>
      </c>
      <c r="H346" s="173"/>
      <c r="I346" s="173"/>
      <c r="J346" s="173"/>
      <c r="K346" s="173"/>
      <c r="L346" s="173"/>
      <c r="M346" s="173"/>
      <c r="N346" s="173"/>
      <c r="O346" s="173"/>
      <c r="P346" s="173"/>
      <c r="Q346" s="173"/>
      <c r="R346" s="174"/>
      <c r="S346" s="174"/>
      <c r="T346" s="174"/>
      <c r="U346" s="174"/>
      <c r="V346" s="175"/>
      <c r="W346" s="175"/>
    </row>
    <row r="347" spans="2:23" x14ac:dyDescent="0.2">
      <c r="B347" s="157" t="s">
        <v>189</v>
      </c>
      <c r="C347" s="170" t="s">
        <v>190</v>
      </c>
      <c r="D347" s="161">
        <v>201.50715129346318</v>
      </c>
      <c r="E347" s="176">
        <v>133</v>
      </c>
      <c r="F347" s="176">
        <v>68</v>
      </c>
      <c r="G347" s="177"/>
      <c r="H347" s="173"/>
      <c r="I347" s="173"/>
      <c r="J347" s="173"/>
      <c r="K347" s="173"/>
      <c r="L347" s="158"/>
      <c r="M347" s="158"/>
      <c r="N347" s="158"/>
      <c r="O347" s="158"/>
      <c r="P347" s="158"/>
      <c r="Q347" s="158"/>
      <c r="R347" s="174"/>
      <c r="S347" s="174"/>
      <c r="T347" s="174"/>
      <c r="U347" s="174"/>
      <c r="V347" s="175"/>
      <c r="W347" s="175"/>
    </row>
    <row r="348" spans="2:23" x14ac:dyDescent="0.2">
      <c r="B348" s="157" t="s">
        <v>191</v>
      </c>
      <c r="C348" s="170" t="s">
        <v>192</v>
      </c>
      <c r="D348" s="173"/>
      <c r="E348" s="173"/>
      <c r="F348" s="173"/>
      <c r="G348" s="178"/>
      <c r="H348" s="176">
        <v>1102</v>
      </c>
      <c r="I348" s="176">
        <v>587</v>
      </c>
      <c r="J348" s="176">
        <v>615</v>
      </c>
      <c r="K348" s="179">
        <v>366</v>
      </c>
      <c r="L348" s="180">
        <v>117.93053959719354</v>
      </c>
      <c r="M348" s="159"/>
      <c r="N348" s="159"/>
      <c r="O348" s="159"/>
      <c r="P348" s="159"/>
      <c r="Q348" s="159"/>
      <c r="R348" s="174"/>
      <c r="S348" s="174"/>
      <c r="T348" s="174"/>
      <c r="U348" s="174"/>
      <c r="V348" s="175"/>
      <c r="W348" s="175"/>
    </row>
    <row r="349" spans="2:23" x14ac:dyDescent="0.2">
      <c r="B349" s="157" t="s">
        <v>193</v>
      </c>
      <c r="C349" s="170" t="s">
        <v>194</v>
      </c>
      <c r="D349" s="173"/>
      <c r="E349" s="173"/>
      <c r="F349" s="181"/>
      <c r="G349" s="176">
        <v>1286</v>
      </c>
      <c r="H349" s="176">
        <v>737</v>
      </c>
      <c r="I349" s="176">
        <v>385</v>
      </c>
      <c r="J349" s="176">
        <v>232</v>
      </c>
      <c r="K349" s="179">
        <v>80</v>
      </c>
      <c r="L349" s="180"/>
      <c r="M349" s="159"/>
      <c r="N349" s="159"/>
      <c r="O349" s="159"/>
      <c r="P349" s="159"/>
      <c r="Q349" s="159"/>
      <c r="R349" s="174"/>
      <c r="S349" s="174"/>
      <c r="T349" s="174"/>
      <c r="U349" s="174"/>
      <c r="V349" s="175"/>
      <c r="W349" s="175"/>
    </row>
    <row r="350" spans="2:23" x14ac:dyDescent="0.2">
      <c r="B350" s="157" t="s">
        <v>174</v>
      </c>
      <c r="C350" s="170" t="s">
        <v>195</v>
      </c>
      <c r="D350" s="173"/>
      <c r="E350" s="173"/>
      <c r="F350" s="173"/>
      <c r="G350" s="176"/>
      <c r="H350" s="176">
        <v>800</v>
      </c>
      <c r="I350" s="176"/>
      <c r="J350" s="175"/>
      <c r="K350" s="182"/>
      <c r="L350" s="180"/>
      <c r="M350" s="159"/>
      <c r="N350" s="159"/>
      <c r="O350" s="159"/>
      <c r="P350" s="159"/>
      <c r="Q350" s="159"/>
      <c r="R350" s="174"/>
      <c r="S350" s="174"/>
      <c r="T350" s="174"/>
      <c r="U350" s="174"/>
      <c r="V350" s="175"/>
      <c r="W350" s="175"/>
    </row>
    <row r="351" spans="2:23" x14ac:dyDescent="0.2">
      <c r="B351" s="157" t="s">
        <v>174</v>
      </c>
      <c r="C351" s="170" t="s">
        <v>196</v>
      </c>
      <c r="D351" s="173"/>
      <c r="E351" s="173"/>
      <c r="F351" s="173"/>
      <c r="G351" s="176">
        <v>250</v>
      </c>
      <c r="H351" s="176"/>
      <c r="I351" s="176"/>
      <c r="J351" s="175"/>
      <c r="K351" s="182"/>
      <c r="L351" s="180"/>
      <c r="M351" s="159"/>
      <c r="N351" s="159"/>
      <c r="O351" s="159"/>
      <c r="P351" s="159"/>
      <c r="Q351" s="159"/>
      <c r="R351" s="174"/>
      <c r="S351" s="174"/>
      <c r="T351" s="174"/>
      <c r="U351" s="174"/>
      <c r="V351" s="175"/>
      <c r="W351" s="175"/>
    </row>
    <row r="352" spans="2:23" x14ac:dyDescent="0.2">
      <c r="B352" s="157" t="s">
        <v>174</v>
      </c>
      <c r="C352" s="170" t="s">
        <v>197</v>
      </c>
      <c r="D352" s="173"/>
      <c r="E352" s="173"/>
      <c r="F352" s="173"/>
      <c r="G352" s="171"/>
      <c r="H352" s="181"/>
      <c r="I352" s="171">
        <v>2032</v>
      </c>
      <c r="J352" s="171">
        <v>1526</v>
      </c>
      <c r="K352" s="183">
        <v>1031</v>
      </c>
      <c r="L352" s="184">
        <v>917.55712515865218</v>
      </c>
      <c r="M352" s="159"/>
      <c r="N352" s="159"/>
      <c r="O352" s="159"/>
      <c r="P352" s="159"/>
      <c r="Q352" s="159"/>
      <c r="R352" s="174"/>
      <c r="S352" s="174"/>
      <c r="T352" s="174"/>
      <c r="U352" s="174"/>
      <c r="V352" s="175"/>
      <c r="W352" s="175"/>
    </row>
    <row r="353" spans="2:23" x14ac:dyDescent="0.2">
      <c r="B353" s="157" t="s">
        <v>198</v>
      </c>
      <c r="C353" s="170" t="s">
        <v>199</v>
      </c>
      <c r="D353" s="173"/>
      <c r="E353" s="173"/>
      <c r="F353" s="173"/>
      <c r="G353" s="173"/>
      <c r="H353" s="173"/>
      <c r="I353" s="158"/>
      <c r="J353" s="171">
        <v>2750</v>
      </c>
      <c r="K353" s="171">
        <v>15087</v>
      </c>
      <c r="L353" s="160">
        <v>11408.900819893266</v>
      </c>
      <c r="M353" s="160">
        <v>9398.9726027397264</v>
      </c>
      <c r="N353" s="160">
        <v>5335.3253652058429</v>
      </c>
      <c r="O353" s="160">
        <v>2368.191086296772</v>
      </c>
      <c r="P353" s="159"/>
      <c r="Q353" s="159"/>
      <c r="R353" s="174"/>
      <c r="S353" s="174"/>
      <c r="T353" s="174"/>
      <c r="U353" s="174"/>
      <c r="V353" s="175"/>
      <c r="W353" s="175"/>
    </row>
    <row r="354" spans="2:23" x14ac:dyDescent="0.2">
      <c r="B354" s="157" t="s">
        <v>174</v>
      </c>
      <c r="C354" s="170" t="s">
        <v>200</v>
      </c>
      <c r="D354" s="173"/>
      <c r="E354" s="173"/>
      <c r="F354" s="173"/>
      <c r="G354" s="173"/>
      <c r="H354" s="173"/>
      <c r="I354" s="173"/>
      <c r="J354" s="173"/>
      <c r="K354" s="173"/>
      <c r="L354" s="159"/>
      <c r="M354" s="159"/>
      <c r="N354" s="159"/>
      <c r="O354" s="160">
        <v>1636.0052886954538</v>
      </c>
      <c r="P354" s="160">
        <v>3263.5029352154424</v>
      </c>
      <c r="Q354" s="160">
        <v>1401.3382415261792</v>
      </c>
      <c r="R354" s="160">
        <v>718</v>
      </c>
      <c r="S354" s="161"/>
      <c r="T354" s="161"/>
      <c r="U354" s="161"/>
      <c r="V354" s="161"/>
      <c r="W354" s="161"/>
    </row>
    <row r="355" spans="2:23" x14ac:dyDescent="0.2">
      <c r="B355" s="157" t="s">
        <v>182</v>
      </c>
      <c r="C355" s="170" t="s">
        <v>201</v>
      </c>
      <c r="D355" s="173"/>
      <c r="E355" s="173"/>
      <c r="F355" s="173"/>
      <c r="G355" s="173"/>
      <c r="H355" s="173"/>
      <c r="I355" s="173"/>
      <c r="J355" s="173"/>
      <c r="K355" s="185"/>
      <c r="L355" s="186"/>
      <c r="M355" s="186"/>
      <c r="N355" s="186"/>
      <c r="O355" s="186"/>
      <c r="P355" s="160">
        <v>685.37191787394386</v>
      </c>
      <c r="Q355" s="160">
        <v>5146.7056108851666</v>
      </c>
      <c r="R355" s="160">
        <v>4375</v>
      </c>
      <c r="S355" s="160">
        <v>3371</v>
      </c>
      <c r="T355" s="160">
        <v>2231</v>
      </c>
      <c r="U355" s="160">
        <v>1173</v>
      </c>
      <c r="V355" s="161"/>
      <c r="W355" s="161"/>
    </row>
    <row r="356" spans="2:23" x14ac:dyDescent="0.2">
      <c r="B356" s="157" t="s">
        <v>182</v>
      </c>
      <c r="C356" s="187" t="s">
        <v>202</v>
      </c>
      <c r="D356" s="185"/>
      <c r="E356" s="185"/>
      <c r="F356" s="185"/>
      <c r="G356" s="185"/>
      <c r="H356" s="185"/>
      <c r="I356" s="185"/>
      <c r="J356" s="185"/>
      <c r="K356" s="188"/>
      <c r="L356" s="184"/>
      <c r="M356" s="186"/>
      <c r="N356" s="186"/>
      <c r="O356" s="186"/>
      <c r="P356" s="186"/>
      <c r="Q356" s="186"/>
      <c r="R356" s="160"/>
      <c r="S356" s="160"/>
      <c r="T356" s="160">
        <v>8790</v>
      </c>
      <c r="U356" s="161"/>
      <c r="V356" s="161"/>
      <c r="W356" s="161"/>
    </row>
    <row r="357" spans="2:23" x14ac:dyDescent="0.2">
      <c r="B357" s="157" t="s">
        <v>203</v>
      </c>
      <c r="C357" s="170" t="s">
        <v>204</v>
      </c>
      <c r="D357" s="173"/>
      <c r="E357" s="173"/>
      <c r="F357" s="173"/>
      <c r="G357" s="173"/>
      <c r="H357" s="173"/>
      <c r="I357" s="173"/>
      <c r="J357" s="173"/>
      <c r="K357" s="185"/>
      <c r="L357" s="186"/>
      <c r="M357" s="186"/>
      <c r="N357" s="186"/>
      <c r="O357" s="186"/>
      <c r="P357" s="186"/>
      <c r="Q357" s="160">
        <v>1787.9665905542297</v>
      </c>
      <c r="R357" s="160">
        <v>1208</v>
      </c>
      <c r="S357" s="160">
        <v>531</v>
      </c>
      <c r="T357" s="161"/>
      <c r="U357" s="161"/>
      <c r="V357" s="161"/>
      <c r="W357" s="161"/>
    </row>
    <row r="358" spans="2:23" x14ac:dyDescent="0.2">
      <c r="B358" s="157" t="s">
        <v>198</v>
      </c>
      <c r="C358" s="187" t="s">
        <v>205</v>
      </c>
      <c r="D358" s="185"/>
      <c r="E358" s="185"/>
      <c r="F358" s="185"/>
      <c r="G358" s="185"/>
      <c r="H358" s="185"/>
      <c r="I358" s="185"/>
      <c r="J358" s="185"/>
      <c r="K358" s="185"/>
      <c r="L358" s="189"/>
      <c r="M358" s="189"/>
      <c r="N358" s="189"/>
      <c r="O358" s="189"/>
      <c r="P358" s="189"/>
      <c r="Q358" s="189"/>
      <c r="R358" s="160"/>
      <c r="S358" s="161">
        <v>0</v>
      </c>
      <c r="T358" s="161"/>
      <c r="U358" s="161"/>
      <c r="V358" s="161">
        <v>6000</v>
      </c>
      <c r="W358" s="161"/>
    </row>
    <row r="359" spans="2:23" x14ac:dyDescent="0.2">
      <c r="B359" s="157" t="s">
        <v>182</v>
      </c>
      <c r="C359" s="187" t="s">
        <v>206</v>
      </c>
      <c r="D359" s="185"/>
      <c r="E359" s="185"/>
      <c r="F359" s="185"/>
      <c r="G359" s="185"/>
      <c r="H359" s="185"/>
      <c r="I359" s="185"/>
      <c r="J359" s="185"/>
      <c r="K359" s="185"/>
      <c r="L359" s="189"/>
      <c r="M359" s="189"/>
      <c r="N359" s="189"/>
      <c r="O359" s="189"/>
      <c r="P359" s="189"/>
      <c r="Q359" s="189"/>
      <c r="R359" s="160">
        <v>431</v>
      </c>
      <c r="S359" s="160">
        <v>168</v>
      </c>
      <c r="T359" s="161"/>
      <c r="U359" s="161"/>
      <c r="V359" s="161"/>
      <c r="W359" s="161"/>
    </row>
    <row r="360" spans="2:23" x14ac:dyDescent="0.2">
      <c r="B360" s="157" t="s">
        <v>182</v>
      </c>
      <c r="C360" s="187" t="s">
        <v>207</v>
      </c>
      <c r="D360" s="185"/>
      <c r="E360" s="185"/>
      <c r="F360" s="185"/>
      <c r="G360" s="185"/>
      <c r="H360" s="185"/>
      <c r="I360" s="185"/>
      <c r="J360" s="185"/>
      <c r="K360" s="185"/>
      <c r="L360" s="189"/>
      <c r="M360" s="189"/>
      <c r="N360" s="189"/>
      <c r="O360" s="189"/>
      <c r="P360" s="189"/>
      <c r="Q360" s="189"/>
      <c r="R360" s="180"/>
      <c r="S360" s="160">
        <v>3200</v>
      </c>
      <c r="T360" s="161"/>
      <c r="U360" s="161"/>
      <c r="V360" s="161"/>
      <c r="W360" s="161"/>
    </row>
    <row r="361" spans="2:23" x14ac:dyDescent="0.2">
      <c r="B361" s="190" t="s">
        <v>203</v>
      </c>
      <c r="C361" s="187" t="s">
        <v>202</v>
      </c>
      <c r="D361" s="185"/>
      <c r="E361" s="185"/>
      <c r="F361" s="185"/>
      <c r="G361" s="185"/>
      <c r="H361" s="185"/>
      <c r="I361" s="185"/>
      <c r="J361" s="185"/>
      <c r="K361" s="185"/>
      <c r="L361" s="185"/>
      <c r="M361" s="185"/>
      <c r="N361" s="185"/>
      <c r="O361" s="185"/>
      <c r="P361" s="185"/>
      <c r="Q361" s="185"/>
      <c r="R361" s="160">
        <v>5094</v>
      </c>
      <c r="S361" s="160">
        <v>3831</v>
      </c>
      <c r="T361" s="160">
        <v>2406</v>
      </c>
      <c r="U361" s="160">
        <v>1074</v>
      </c>
      <c r="V361" s="161"/>
      <c r="W361" s="161"/>
    </row>
    <row r="362" spans="2:23" x14ac:dyDescent="0.2">
      <c r="B362" s="190" t="s">
        <v>208</v>
      </c>
      <c r="C362" s="187" t="s">
        <v>209</v>
      </c>
      <c r="D362" s="185"/>
      <c r="E362" s="185"/>
      <c r="F362" s="185"/>
      <c r="G362" s="185"/>
      <c r="H362" s="185"/>
      <c r="I362" s="185"/>
      <c r="J362" s="185"/>
      <c r="K362" s="185"/>
      <c r="L362" s="185"/>
      <c r="M362" s="185"/>
      <c r="N362" s="185"/>
      <c r="O362" s="185"/>
      <c r="P362" s="185"/>
      <c r="Q362" s="185"/>
      <c r="R362" s="160"/>
      <c r="S362" s="160">
        <v>67785</v>
      </c>
      <c r="T362" s="160">
        <v>174696</v>
      </c>
      <c r="U362" s="160">
        <v>199974</v>
      </c>
      <c r="V362" s="160">
        <v>182129</v>
      </c>
      <c r="W362" s="161"/>
    </row>
    <row r="363" spans="2:23" x14ac:dyDescent="0.2">
      <c r="B363" s="190" t="s">
        <v>179</v>
      </c>
      <c r="C363" s="187" t="s">
        <v>210</v>
      </c>
      <c r="D363" s="185"/>
      <c r="E363" s="185"/>
      <c r="F363" s="185"/>
      <c r="G363" s="185"/>
      <c r="H363" s="185"/>
      <c r="I363" s="185"/>
      <c r="J363" s="185"/>
      <c r="K363" s="185"/>
      <c r="L363" s="185"/>
      <c r="M363" s="185"/>
      <c r="N363" s="185"/>
      <c r="O363" s="185"/>
      <c r="P363" s="185"/>
      <c r="Q363" s="185"/>
      <c r="R363" s="160"/>
      <c r="S363" s="160"/>
      <c r="T363" s="160"/>
      <c r="U363" s="160"/>
      <c r="V363" s="160"/>
      <c r="W363" s="161">
        <v>32344.304776470603</v>
      </c>
    </row>
    <row r="364" spans="2:23" x14ac:dyDescent="0.2">
      <c r="B364" s="190" t="s">
        <v>211</v>
      </c>
      <c r="C364" s="187" t="s">
        <v>212</v>
      </c>
      <c r="D364" s="185"/>
      <c r="E364" s="185"/>
      <c r="F364" s="185"/>
      <c r="G364" s="185"/>
      <c r="H364" s="185"/>
      <c r="I364" s="185"/>
      <c r="J364" s="185"/>
      <c r="K364" s="185"/>
      <c r="L364" s="185"/>
      <c r="M364" s="185"/>
      <c r="N364" s="185"/>
      <c r="O364" s="185"/>
      <c r="P364" s="185"/>
      <c r="Q364" s="185"/>
      <c r="R364" s="160"/>
      <c r="S364" s="160"/>
      <c r="T364" s="160"/>
      <c r="U364" s="160"/>
      <c r="V364" s="160"/>
      <c r="W364" s="160">
        <v>130000</v>
      </c>
    </row>
    <row r="365" spans="2:23" x14ac:dyDescent="0.2">
      <c r="B365" s="212" t="s">
        <v>213</v>
      </c>
      <c r="C365" s="212"/>
      <c r="D365" s="213">
        <f t="shared" ref="D365:Q365" si="30">SUM(D332:D364)</f>
        <v>313.78386315785616</v>
      </c>
      <c r="E365" s="213">
        <f t="shared" si="30"/>
        <v>2699</v>
      </c>
      <c r="F365" s="213">
        <f t="shared" si="30"/>
        <v>1570</v>
      </c>
      <c r="G365" s="213">
        <f t="shared" si="30"/>
        <v>2023</v>
      </c>
      <c r="H365" s="213">
        <f t="shared" si="30"/>
        <v>2639</v>
      </c>
      <c r="I365" s="213">
        <f t="shared" si="30"/>
        <v>3004</v>
      </c>
      <c r="J365" s="213">
        <f t="shared" si="30"/>
        <v>5123</v>
      </c>
      <c r="K365" s="213">
        <f t="shared" si="30"/>
        <v>16564</v>
      </c>
      <c r="L365" s="213">
        <f t="shared" si="30"/>
        <v>12444.388484649113</v>
      </c>
      <c r="M365" s="213">
        <f t="shared" si="30"/>
        <v>10306.164383561645</v>
      </c>
      <c r="N365" s="213">
        <f t="shared" si="30"/>
        <v>7589.6414342629478</v>
      </c>
      <c r="O365" s="213">
        <f t="shared" si="30"/>
        <v>4550.5931229363705</v>
      </c>
      <c r="P365" s="213">
        <f t="shared" si="30"/>
        <v>7199.3092559724864</v>
      </c>
      <c r="Q365" s="213">
        <f t="shared" si="30"/>
        <v>10858.191849272092</v>
      </c>
      <c r="R365" s="213">
        <f>SUM(R332:R364)</f>
        <v>13617</v>
      </c>
      <c r="S365" s="213">
        <f t="shared" ref="S365:W365" si="31">SUM(S332:S364)</f>
        <v>80061</v>
      </c>
      <c r="T365" s="213">
        <f t="shared" si="31"/>
        <v>189751</v>
      </c>
      <c r="U365" s="213">
        <f t="shared" si="31"/>
        <v>202978</v>
      </c>
      <c r="V365" s="213">
        <f t="shared" si="31"/>
        <v>189032</v>
      </c>
      <c r="W365" s="213">
        <f t="shared" si="31"/>
        <v>162727.8918164706</v>
      </c>
    </row>
    <row r="366" spans="2:23" s="78" customFormat="1" x14ac:dyDescent="0.2">
      <c r="B366" s="214"/>
      <c r="C366" s="214"/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  <c r="W366" s="215"/>
    </row>
    <row r="367" spans="2:23" x14ac:dyDescent="0.2">
      <c r="B367" s="307" t="s">
        <v>171</v>
      </c>
      <c r="C367" s="307"/>
      <c r="D367" s="305">
        <v>1999</v>
      </c>
      <c r="E367" s="305">
        <v>2000</v>
      </c>
      <c r="F367" s="305">
        <v>2001</v>
      </c>
      <c r="G367" s="305">
        <v>2002</v>
      </c>
      <c r="H367" s="305">
        <v>2003</v>
      </c>
      <c r="I367" s="305">
        <v>2004</v>
      </c>
      <c r="J367" s="305">
        <v>2005</v>
      </c>
      <c r="K367" s="305">
        <v>2006</v>
      </c>
      <c r="L367" s="305">
        <v>2007</v>
      </c>
      <c r="M367" s="305">
        <v>2008</v>
      </c>
      <c r="N367" s="305">
        <v>2009</v>
      </c>
      <c r="O367" s="305">
        <v>2010</v>
      </c>
      <c r="P367" s="305">
        <v>2011</v>
      </c>
      <c r="Q367" s="305">
        <v>2012</v>
      </c>
      <c r="R367" s="305">
        <v>2013</v>
      </c>
      <c r="S367" s="305">
        <v>2014</v>
      </c>
      <c r="T367" s="305">
        <v>2015</v>
      </c>
      <c r="U367" s="305">
        <v>2016</v>
      </c>
      <c r="V367" s="305">
        <v>2017</v>
      </c>
      <c r="W367" s="305">
        <v>2018</v>
      </c>
    </row>
    <row r="368" spans="2:23" x14ac:dyDescent="0.2">
      <c r="B368" s="122" t="s">
        <v>220</v>
      </c>
      <c r="C368" s="202" t="s">
        <v>219</v>
      </c>
      <c r="D368" s="306"/>
      <c r="E368" s="306"/>
      <c r="F368" s="306"/>
      <c r="G368" s="306"/>
      <c r="H368" s="306"/>
      <c r="I368" s="306"/>
      <c r="J368" s="306"/>
      <c r="K368" s="306"/>
      <c r="L368" s="306"/>
      <c r="M368" s="306"/>
      <c r="N368" s="306"/>
      <c r="O368" s="306"/>
      <c r="P368" s="306"/>
      <c r="Q368" s="306"/>
      <c r="R368" s="306"/>
      <c r="S368" s="306"/>
      <c r="T368" s="306"/>
      <c r="U368" s="306"/>
      <c r="V368" s="306"/>
      <c r="W368" s="306"/>
    </row>
    <row r="369" spans="2:23" x14ac:dyDescent="0.2">
      <c r="B369" s="216" t="s">
        <v>217</v>
      </c>
      <c r="C369" s="216"/>
      <c r="D369" s="203"/>
      <c r="E369" s="203"/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03"/>
      <c r="S369" s="203"/>
      <c r="T369" s="203"/>
      <c r="U369" s="203"/>
      <c r="V369" s="203"/>
      <c r="W369" s="203"/>
    </row>
    <row r="370" spans="2:23" x14ac:dyDescent="0.2">
      <c r="B370" s="164" t="s">
        <v>172</v>
      </c>
      <c r="C370" s="165" t="s">
        <v>173</v>
      </c>
      <c r="D370" s="167"/>
      <c r="E370" s="167" t="s">
        <v>214</v>
      </c>
      <c r="F370" s="167" t="s">
        <v>214</v>
      </c>
      <c r="G370" s="167" t="s">
        <v>214</v>
      </c>
      <c r="H370" s="167" t="s">
        <v>214</v>
      </c>
      <c r="I370" s="167" t="s">
        <v>214</v>
      </c>
      <c r="J370" s="167" t="s">
        <v>214</v>
      </c>
      <c r="K370" s="167" t="s">
        <v>214</v>
      </c>
      <c r="L370" s="167" t="s">
        <v>214</v>
      </c>
      <c r="M370" s="143">
        <v>6.9</v>
      </c>
      <c r="N370" s="143">
        <v>6.9</v>
      </c>
      <c r="O370" s="143">
        <v>6.9</v>
      </c>
      <c r="P370" s="143">
        <v>6.9</v>
      </c>
      <c r="Q370" s="143">
        <v>6.9</v>
      </c>
      <c r="R370" s="143" t="s">
        <v>214</v>
      </c>
      <c r="S370" s="176" t="s">
        <v>214</v>
      </c>
      <c r="T370" s="163" t="s">
        <v>214</v>
      </c>
      <c r="U370" s="163" t="s">
        <v>214</v>
      </c>
      <c r="V370" s="163" t="s">
        <v>214</v>
      </c>
      <c r="W370" s="163" t="s">
        <v>214</v>
      </c>
    </row>
    <row r="371" spans="2:23" x14ac:dyDescent="0.2">
      <c r="B371" s="164" t="s">
        <v>174</v>
      </c>
      <c r="C371" s="169" t="s">
        <v>175</v>
      </c>
      <c r="D371" s="191"/>
      <c r="E371" s="191" t="s">
        <v>214</v>
      </c>
      <c r="F371" s="191" t="s">
        <v>214</v>
      </c>
      <c r="G371" s="191" t="s">
        <v>214</v>
      </c>
      <c r="H371" s="191" t="s">
        <v>214</v>
      </c>
      <c r="I371" s="191" t="s">
        <v>214</v>
      </c>
      <c r="J371" s="191" t="s">
        <v>214</v>
      </c>
      <c r="K371" s="191" t="s">
        <v>214</v>
      </c>
      <c r="L371" s="191" t="s">
        <v>214</v>
      </c>
      <c r="M371" s="143"/>
      <c r="N371" s="143"/>
      <c r="O371" s="143">
        <v>7.7</v>
      </c>
      <c r="P371" s="143">
        <v>7.7</v>
      </c>
      <c r="Q371" s="143">
        <v>7.7</v>
      </c>
      <c r="R371" s="143" t="s">
        <v>214</v>
      </c>
      <c r="S371" s="176" t="s">
        <v>214</v>
      </c>
      <c r="T371" s="163" t="s">
        <v>214</v>
      </c>
      <c r="U371" s="163" t="s">
        <v>214</v>
      </c>
      <c r="V371" s="163" t="s">
        <v>214</v>
      </c>
      <c r="W371" s="163" t="s">
        <v>214</v>
      </c>
    </row>
    <row r="372" spans="2:23" x14ac:dyDescent="0.2">
      <c r="B372" s="164" t="s">
        <v>174</v>
      </c>
      <c r="C372" s="169" t="s">
        <v>176</v>
      </c>
      <c r="D372" s="191"/>
      <c r="E372" s="191" t="s">
        <v>214</v>
      </c>
      <c r="F372" s="191" t="s">
        <v>214</v>
      </c>
      <c r="G372" s="191" t="s">
        <v>214</v>
      </c>
      <c r="H372" s="191" t="s">
        <v>214</v>
      </c>
      <c r="I372" s="191" t="s">
        <v>214</v>
      </c>
      <c r="J372" s="191" t="s">
        <v>214</v>
      </c>
      <c r="K372" s="191" t="s">
        <v>214</v>
      </c>
      <c r="L372" s="191" t="s">
        <v>214</v>
      </c>
      <c r="M372" s="143">
        <v>7.7</v>
      </c>
      <c r="N372" s="143">
        <v>7.7</v>
      </c>
      <c r="O372" s="163" t="s">
        <v>214</v>
      </c>
      <c r="P372" s="163" t="s">
        <v>214</v>
      </c>
      <c r="Q372" s="163" t="s">
        <v>214</v>
      </c>
      <c r="R372" s="143"/>
      <c r="S372" s="176" t="s">
        <v>214</v>
      </c>
      <c r="T372" s="163" t="s">
        <v>214</v>
      </c>
      <c r="U372" s="163" t="s">
        <v>214</v>
      </c>
      <c r="V372" s="163" t="s">
        <v>214</v>
      </c>
      <c r="W372" s="163" t="s">
        <v>214</v>
      </c>
    </row>
    <row r="373" spans="2:23" x14ac:dyDescent="0.2">
      <c r="B373" s="157" t="s">
        <v>172</v>
      </c>
      <c r="C373" s="170" t="s">
        <v>177</v>
      </c>
      <c r="D373" s="162"/>
      <c r="E373" s="162" t="s">
        <v>214</v>
      </c>
      <c r="F373" s="162" t="s">
        <v>214</v>
      </c>
      <c r="G373" s="162" t="s">
        <v>214</v>
      </c>
      <c r="H373" s="162" t="s">
        <v>214</v>
      </c>
      <c r="I373" s="162" t="s">
        <v>214</v>
      </c>
      <c r="J373" s="162" t="s">
        <v>214</v>
      </c>
      <c r="K373" s="162" t="s">
        <v>214</v>
      </c>
      <c r="L373" s="162" t="s">
        <v>214</v>
      </c>
      <c r="M373" s="163" t="s">
        <v>214</v>
      </c>
      <c r="N373" s="163" t="s">
        <v>214</v>
      </c>
      <c r="O373" s="163" t="s">
        <v>214</v>
      </c>
      <c r="P373" s="163" t="s">
        <v>214</v>
      </c>
      <c r="Q373" s="163" t="s">
        <v>214</v>
      </c>
      <c r="R373" s="143" t="s">
        <v>214</v>
      </c>
      <c r="S373" s="143" t="s">
        <v>214</v>
      </c>
      <c r="T373" s="143">
        <v>3.6</v>
      </c>
      <c r="U373" s="143">
        <v>3.6</v>
      </c>
      <c r="V373" s="143">
        <v>3.6</v>
      </c>
      <c r="W373" s="143">
        <v>3.6</v>
      </c>
    </row>
    <row r="374" spans="2:23" x14ac:dyDescent="0.2">
      <c r="B374" s="157" t="s">
        <v>172</v>
      </c>
      <c r="C374" s="170" t="s">
        <v>178</v>
      </c>
      <c r="D374" s="162"/>
      <c r="E374" s="162" t="s">
        <v>214</v>
      </c>
      <c r="F374" s="162" t="s">
        <v>214</v>
      </c>
      <c r="G374" s="162" t="s">
        <v>214</v>
      </c>
      <c r="H374" s="162" t="s">
        <v>214</v>
      </c>
      <c r="I374" s="162" t="s">
        <v>214</v>
      </c>
      <c r="J374" s="162" t="s">
        <v>214</v>
      </c>
      <c r="K374" s="162" t="s">
        <v>214</v>
      </c>
      <c r="L374" s="162" t="s">
        <v>214</v>
      </c>
      <c r="M374" s="163" t="s">
        <v>214</v>
      </c>
      <c r="N374" s="163" t="s">
        <v>214</v>
      </c>
      <c r="O374" s="163" t="s">
        <v>214</v>
      </c>
      <c r="P374" s="163" t="s">
        <v>214</v>
      </c>
      <c r="Q374" s="163" t="s">
        <v>214</v>
      </c>
      <c r="R374" s="143" t="s">
        <v>214</v>
      </c>
      <c r="S374" s="143" t="s">
        <v>214</v>
      </c>
      <c r="T374" s="143" t="s">
        <v>214</v>
      </c>
      <c r="U374" s="143" t="s">
        <v>214</v>
      </c>
      <c r="V374" s="143">
        <v>3.4</v>
      </c>
      <c r="W374" s="143">
        <v>3.4</v>
      </c>
    </row>
    <row r="375" spans="2:23" x14ac:dyDescent="0.2">
      <c r="B375" s="157" t="s">
        <v>172</v>
      </c>
      <c r="C375" s="170" t="s">
        <v>178</v>
      </c>
      <c r="D375" s="162"/>
      <c r="E375" s="162" t="s">
        <v>214</v>
      </c>
      <c r="F375" s="162" t="s">
        <v>214</v>
      </c>
      <c r="G375" s="162" t="s">
        <v>214</v>
      </c>
      <c r="H375" s="162" t="s">
        <v>214</v>
      </c>
      <c r="I375" s="162" t="s">
        <v>214</v>
      </c>
      <c r="J375" s="162" t="s">
        <v>214</v>
      </c>
      <c r="K375" s="162" t="s">
        <v>214</v>
      </c>
      <c r="L375" s="162" t="s">
        <v>214</v>
      </c>
      <c r="M375" s="163" t="s">
        <v>214</v>
      </c>
      <c r="N375" s="163" t="s">
        <v>214</v>
      </c>
      <c r="O375" s="163" t="s">
        <v>214</v>
      </c>
      <c r="P375" s="163" t="s">
        <v>214</v>
      </c>
      <c r="Q375" s="163" t="s">
        <v>214</v>
      </c>
      <c r="R375" s="143" t="s">
        <v>214</v>
      </c>
      <c r="S375" s="143" t="s">
        <v>214</v>
      </c>
      <c r="T375" s="143" t="s">
        <v>214</v>
      </c>
      <c r="U375" s="143" t="s">
        <v>214</v>
      </c>
      <c r="V375" s="143">
        <v>3.38</v>
      </c>
      <c r="W375" s="143">
        <v>3.38</v>
      </c>
    </row>
    <row r="376" spans="2:23" x14ac:dyDescent="0.2">
      <c r="B376" s="164" t="s">
        <v>179</v>
      </c>
      <c r="C376" s="170" t="s">
        <v>180</v>
      </c>
      <c r="D376" s="162"/>
      <c r="E376" s="162" t="s">
        <v>214</v>
      </c>
      <c r="F376" s="162" t="s">
        <v>214</v>
      </c>
      <c r="G376" s="162" t="s">
        <v>214</v>
      </c>
      <c r="H376" s="162" t="s">
        <v>214</v>
      </c>
      <c r="I376" s="162" t="s">
        <v>214</v>
      </c>
      <c r="J376" s="162" t="s">
        <v>214</v>
      </c>
      <c r="K376" s="162" t="s">
        <v>214</v>
      </c>
      <c r="L376" s="162" t="s">
        <v>214</v>
      </c>
      <c r="M376" s="163" t="s">
        <v>214</v>
      </c>
      <c r="N376" s="162">
        <v>6.45</v>
      </c>
      <c r="O376" s="163" t="s">
        <v>214</v>
      </c>
      <c r="P376" s="163" t="s">
        <v>214</v>
      </c>
      <c r="Q376" s="163" t="s">
        <v>214</v>
      </c>
      <c r="R376" s="163" t="s">
        <v>214</v>
      </c>
      <c r="S376" s="163" t="s">
        <v>214</v>
      </c>
      <c r="T376" s="163" t="s">
        <v>214</v>
      </c>
      <c r="U376" s="163" t="s">
        <v>214</v>
      </c>
      <c r="V376" s="163" t="s">
        <v>214</v>
      </c>
      <c r="W376" s="163" t="s">
        <v>214</v>
      </c>
    </row>
    <row r="377" spans="2:23" x14ac:dyDescent="0.2">
      <c r="B377" s="157" t="s">
        <v>179</v>
      </c>
      <c r="C377" s="170" t="s">
        <v>181</v>
      </c>
      <c r="D377" s="162"/>
      <c r="E377" s="162" t="s">
        <v>214</v>
      </c>
      <c r="F377" s="162" t="s">
        <v>214</v>
      </c>
      <c r="G377" s="162" t="s">
        <v>214</v>
      </c>
      <c r="H377" s="162" t="s">
        <v>214</v>
      </c>
      <c r="I377" s="162" t="s">
        <v>214</v>
      </c>
      <c r="J377" s="162" t="s">
        <v>214</v>
      </c>
      <c r="K377" s="162" t="s">
        <v>214</v>
      </c>
      <c r="L377" s="162" t="s">
        <v>214</v>
      </c>
      <c r="M377" s="163" t="s">
        <v>214</v>
      </c>
      <c r="N377" s="163" t="s">
        <v>214</v>
      </c>
      <c r="O377" s="192">
        <v>5.6</v>
      </c>
      <c r="P377" s="192">
        <v>5.6</v>
      </c>
      <c r="Q377" s="192">
        <v>5.6</v>
      </c>
      <c r="R377" s="163" t="s">
        <v>214</v>
      </c>
      <c r="S377" s="143" t="s">
        <v>214</v>
      </c>
      <c r="T377" s="143" t="s">
        <v>214</v>
      </c>
      <c r="U377" s="143" t="s">
        <v>214</v>
      </c>
      <c r="V377" s="143" t="s">
        <v>214</v>
      </c>
      <c r="W377" s="143" t="s">
        <v>214</v>
      </c>
    </row>
    <row r="378" spans="2:23" x14ac:dyDescent="0.2">
      <c r="B378" s="193" t="s">
        <v>182</v>
      </c>
      <c r="C378" s="194" t="s">
        <v>184</v>
      </c>
      <c r="D378" s="162"/>
      <c r="E378" s="162" t="s">
        <v>214</v>
      </c>
      <c r="F378" s="162" t="s">
        <v>214</v>
      </c>
      <c r="G378" s="162" t="s">
        <v>214</v>
      </c>
      <c r="H378" s="162" t="s">
        <v>214</v>
      </c>
      <c r="I378" s="162" t="s">
        <v>214</v>
      </c>
      <c r="J378" s="162" t="s">
        <v>214</v>
      </c>
      <c r="K378" s="162" t="s">
        <v>214</v>
      </c>
      <c r="L378" s="162" t="s">
        <v>214</v>
      </c>
      <c r="M378" s="163" t="s">
        <v>214</v>
      </c>
      <c r="N378" s="163" t="s">
        <v>214</v>
      </c>
      <c r="O378" s="163" t="s">
        <v>214</v>
      </c>
      <c r="P378" s="195">
        <v>6.5</v>
      </c>
      <c r="Q378" s="196">
        <v>6.5</v>
      </c>
      <c r="R378" s="195">
        <v>5.75</v>
      </c>
      <c r="S378" s="197">
        <v>5.75</v>
      </c>
      <c r="T378" s="198">
        <v>6.7</v>
      </c>
      <c r="U378" s="197">
        <v>6.7</v>
      </c>
      <c r="V378" s="197" t="s">
        <v>214</v>
      </c>
      <c r="W378" s="197" t="s">
        <v>214</v>
      </c>
    </row>
    <row r="379" spans="2:23" x14ac:dyDescent="0.2">
      <c r="B379" s="157" t="s">
        <v>182</v>
      </c>
      <c r="C379" s="170" t="s">
        <v>183</v>
      </c>
      <c r="D379" s="162"/>
      <c r="E379" s="162" t="s">
        <v>214</v>
      </c>
      <c r="F379" s="162" t="s">
        <v>214</v>
      </c>
      <c r="G379" s="162" t="s">
        <v>214</v>
      </c>
      <c r="H379" s="162" t="s">
        <v>214</v>
      </c>
      <c r="I379" s="162" t="s">
        <v>214</v>
      </c>
      <c r="J379" s="162" t="s">
        <v>214</v>
      </c>
      <c r="K379" s="162" t="s">
        <v>214</v>
      </c>
      <c r="L379" s="162" t="s">
        <v>214</v>
      </c>
      <c r="M379" s="163" t="s">
        <v>214</v>
      </c>
      <c r="N379" s="163" t="s">
        <v>214</v>
      </c>
      <c r="O379" s="163" t="s">
        <v>214</v>
      </c>
      <c r="P379" s="163" t="s">
        <v>214</v>
      </c>
      <c r="Q379" s="163" t="s">
        <v>214</v>
      </c>
      <c r="R379" s="163" t="s">
        <v>214</v>
      </c>
      <c r="S379" s="143" t="s">
        <v>214</v>
      </c>
      <c r="T379" s="143">
        <v>6.7</v>
      </c>
      <c r="U379" s="143">
        <v>6.7</v>
      </c>
      <c r="V379" s="143">
        <v>6.7</v>
      </c>
      <c r="W379" s="143" t="s">
        <v>214</v>
      </c>
    </row>
    <row r="380" spans="2:23" x14ac:dyDescent="0.2">
      <c r="B380" s="157" t="s">
        <v>182</v>
      </c>
      <c r="C380" s="170" t="s">
        <v>185</v>
      </c>
      <c r="D380" s="162"/>
      <c r="E380" s="162" t="s">
        <v>214</v>
      </c>
      <c r="F380" s="162" t="s">
        <v>214</v>
      </c>
      <c r="G380" s="162" t="s">
        <v>214</v>
      </c>
      <c r="H380" s="162" t="s">
        <v>214</v>
      </c>
      <c r="I380" s="162" t="s">
        <v>214</v>
      </c>
      <c r="J380" s="162" t="s">
        <v>214</v>
      </c>
      <c r="K380" s="162" t="s">
        <v>214</v>
      </c>
      <c r="L380" s="162" t="s">
        <v>214</v>
      </c>
      <c r="M380" s="163" t="s">
        <v>214</v>
      </c>
      <c r="N380" s="163" t="s">
        <v>214</v>
      </c>
      <c r="O380" s="163" t="s">
        <v>214</v>
      </c>
      <c r="P380" s="163" t="s">
        <v>214</v>
      </c>
      <c r="Q380" s="163" t="s">
        <v>214</v>
      </c>
      <c r="R380" s="163" t="s">
        <v>214</v>
      </c>
      <c r="S380" s="143" t="s">
        <v>214</v>
      </c>
      <c r="T380" s="143" t="s">
        <v>214</v>
      </c>
      <c r="U380" s="143" t="s">
        <v>214</v>
      </c>
      <c r="V380" s="143">
        <v>3.9</v>
      </c>
      <c r="W380" s="143">
        <v>3.9</v>
      </c>
    </row>
    <row r="381" spans="2:23" ht="4.5" customHeight="1" x14ac:dyDescent="0.2">
      <c r="B381" s="157"/>
      <c r="C381" s="170"/>
      <c r="D381" s="162"/>
      <c r="E381" s="162"/>
      <c r="F381" s="162"/>
      <c r="G381" s="162"/>
      <c r="H381" s="162"/>
      <c r="I381" s="162"/>
      <c r="J381" s="162"/>
      <c r="K381" s="162"/>
      <c r="L381" s="162"/>
      <c r="M381" s="163"/>
      <c r="N381" s="163"/>
      <c r="O381" s="163"/>
      <c r="P381" s="163"/>
      <c r="Q381" s="163"/>
      <c r="R381" s="163"/>
      <c r="S381" s="143"/>
      <c r="T381" s="143"/>
      <c r="U381" s="143"/>
      <c r="V381" s="143"/>
      <c r="W381" s="143"/>
    </row>
    <row r="382" spans="2:23" x14ac:dyDescent="0.2">
      <c r="B382" s="206" t="s">
        <v>218</v>
      </c>
      <c r="C382" s="217"/>
      <c r="D382" s="218"/>
      <c r="E382" s="218"/>
      <c r="F382" s="218"/>
      <c r="G382" s="218"/>
      <c r="H382" s="218"/>
      <c r="I382" s="218"/>
      <c r="J382" s="218"/>
      <c r="K382" s="218"/>
      <c r="L382" s="218"/>
      <c r="M382" s="219"/>
      <c r="N382" s="219"/>
      <c r="O382" s="219"/>
      <c r="P382" s="219"/>
      <c r="Q382" s="219"/>
      <c r="R382" s="219"/>
      <c r="S382" s="220"/>
      <c r="T382" s="220"/>
      <c r="U382" s="220"/>
      <c r="V382" s="220"/>
      <c r="W382" s="220"/>
    </row>
    <row r="383" spans="2:23" x14ac:dyDescent="0.2">
      <c r="B383" s="157" t="s">
        <v>186</v>
      </c>
      <c r="C383" s="170" t="s">
        <v>187</v>
      </c>
      <c r="D383" s="199">
        <v>9.41</v>
      </c>
      <c r="E383" s="199">
        <v>9.41</v>
      </c>
      <c r="F383" s="199">
        <v>9.41</v>
      </c>
      <c r="G383" s="162" t="s">
        <v>214</v>
      </c>
      <c r="H383" s="162" t="s">
        <v>214</v>
      </c>
      <c r="I383" s="162" t="s">
        <v>214</v>
      </c>
      <c r="J383" s="162" t="s">
        <v>214</v>
      </c>
      <c r="K383" s="162" t="s">
        <v>214</v>
      </c>
      <c r="L383" s="162" t="s">
        <v>214</v>
      </c>
      <c r="M383" s="163" t="s">
        <v>214</v>
      </c>
      <c r="N383" s="163" t="s">
        <v>214</v>
      </c>
      <c r="O383" s="163" t="s">
        <v>214</v>
      </c>
      <c r="P383" s="163" t="s">
        <v>214</v>
      </c>
      <c r="Q383" s="163" t="s">
        <v>214</v>
      </c>
      <c r="R383" s="163" t="s">
        <v>214</v>
      </c>
      <c r="S383" s="163" t="s">
        <v>214</v>
      </c>
      <c r="T383" s="163" t="s">
        <v>214</v>
      </c>
      <c r="U383" s="163" t="s">
        <v>214</v>
      </c>
      <c r="V383" s="163" t="s">
        <v>214</v>
      </c>
      <c r="W383" s="163" t="s">
        <v>214</v>
      </c>
    </row>
    <row r="384" spans="2:23" x14ac:dyDescent="0.2">
      <c r="B384" s="157" t="s">
        <v>186</v>
      </c>
      <c r="C384" s="170" t="s">
        <v>188</v>
      </c>
      <c r="D384" s="200"/>
      <c r="E384" s="163">
        <v>10</v>
      </c>
      <c r="F384" s="163">
        <v>10</v>
      </c>
      <c r="G384" s="163">
        <v>8.75</v>
      </c>
      <c r="H384" s="162" t="s">
        <v>214</v>
      </c>
      <c r="I384" s="162" t="s">
        <v>214</v>
      </c>
      <c r="J384" s="162" t="s">
        <v>214</v>
      </c>
      <c r="K384" s="162" t="s">
        <v>214</v>
      </c>
      <c r="L384" s="162" t="s">
        <v>214</v>
      </c>
      <c r="M384" s="163" t="s">
        <v>214</v>
      </c>
      <c r="N384" s="163" t="s">
        <v>214</v>
      </c>
      <c r="O384" s="163" t="s">
        <v>214</v>
      </c>
      <c r="P384" s="163" t="s">
        <v>214</v>
      </c>
      <c r="Q384" s="163" t="s">
        <v>214</v>
      </c>
      <c r="R384" s="163" t="s">
        <v>214</v>
      </c>
      <c r="S384" s="163" t="s">
        <v>214</v>
      </c>
      <c r="T384" s="163" t="s">
        <v>214</v>
      </c>
      <c r="U384" s="163" t="s">
        <v>214</v>
      </c>
      <c r="V384" s="163" t="s">
        <v>214</v>
      </c>
      <c r="W384" s="163" t="s">
        <v>214</v>
      </c>
    </row>
    <row r="385" spans="2:23" x14ac:dyDescent="0.2">
      <c r="B385" s="157" t="s">
        <v>189</v>
      </c>
      <c r="C385" s="170" t="s">
        <v>190</v>
      </c>
      <c r="D385" s="199">
        <v>9.11</v>
      </c>
      <c r="E385" s="199">
        <v>9.11</v>
      </c>
      <c r="F385" s="199">
        <v>9.11</v>
      </c>
      <c r="G385" s="162"/>
      <c r="H385" s="162" t="s">
        <v>214</v>
      </c>
      <c r="I385" s="162" t="s">
        <v>214</v>
      </c>
      <c r="J385" s="162" t="s">
        <v>214</v>
      </c>
      <c r="K385" s="162" t="s">
        <v>214</v>
      </c>
      <c r="L385" s="162" t="s">
        <v>214</v>
      </c>
      <c r="M385" s="163" t="s">
        <v>214</v>
      </c>
      <c r="N385" s="163" t="s">
        <v>214</v>
      </c>
      <c r="O385" s="163" t="s">
        <v>214</v>
      </c>
      <c r="P385" s="163" t="s">
        <v>214</v>
      </c>
      <c r="Q385" s="163" t="s">
        <v>214</v>
      </c>
      <c r="R385" s="163" t="s">
        <v>214</v>
      </c>
      <c r="S385" s="163" t="s">
        <v>214</v>
      </c>
      <c r="T385" s="163" t="s">
        <v>214</v>
      </c>
      <c r="U385" s="163" t="s">
        <v>214</v>
      </c>
      <c r="V385" s="163" t="s">
        <v>214</v>
      </c>
      <c r="W385" s="163" t="s">
        <v>214</v>
      </c>
    </row>
    <row r="386" spans="2:23" x14ac:dyDescent="0.2">
      <c r="B386" s="157" t="s">
        <v>191</v>
      </c>
      <c r="C386" s="170" t="s">
        <v>192</v>
      </c>
      <c r="D386" s="162"/>
      <c r="E386" s="162" t="s">
        <v>214</v>
      </c>
      <c r="F386" s="162" t="s">
        <v>214</v>
      </c>
      <c r="G386" s="162"/>
      <c r="H386" s="171">
        <v>1.97</v>
      </c>
      <c r="I386" s="171">
        <v>3.5306299999999999</v>
      </c>
      <c r="J386" s="171">
        <v>5.45</v>
      </c>
      <c r="K386" s="171">
        <v>6.12</v>
      </c>
      <c r="L386" s="171">
        <v>5.3462500000000004</v>
      </c>
      <c r="M386" s="163" t="s">
        <v>214</v>
      </c>
      <c r="N386" s="163" t="s">
        <v>214</v>
      </c>
      <c r="O386" s="163" t="s">
        <v>214</v>
      </c>
      <c r="P386" s="163" t="s">
        <v>214</v>
      </c>
      <c r="Q386" s="163" t="s">
        <v>214</v>
      </c>
      <c r="R386" s="163" t="s">
        <v>214</v>
      </c>
      <c r="S386" s="163" t="s">
        <v>214</v>
      </c>
      <c r="T386" s="163" t="s">
        <v>214</v>
      </c>
      <c r="U386" s="163" t="s">
        <v>214</v>
      </c>
      <c r="V386" s="163" t="s">
        <v>214</v>
      </c>
      <c r="W386" s="163" t="s">
        <v>214</v>
      </c>
    </row>
    <row r="387" spans="2:23" x14ac:dyDescent="0.2">
      <c r="B387" s="157" t="s">
        <v>193</v>
      </c>
      <c r="C387" s="170" t="s">
        <v>194</v>
      </c>
      <c r="D387" s="162"/>
      <c r="E387" s="162" t="s">
        <v>214</v>
      </c>
      <c r="F387" s="162" t="s">
        <v>214</v>
      </c>
      <c r="G387" s="176">
        <v>2.48</v>
      </c>
      <c r="H387" s="176">
        <v>2.3199999999999998</v>
      </c>
      <c r="I387" s="176">
        <v>3.88063</v>
      </c>
      <c r="J387" s="176">
        <v>5.8</v>
      </c>
      <c r="K387" s="176">
        <v>6.47</v>
      </c>
      <c r="L387" s="163" t="s">
        <v>214</v>
      </c>
      <c r="M387" s="163" t="s">
        <v>214</v>
      </c>
      <c r="N387" s="163" t="s">
        <v>214</v>
      </c>
      <c r="O387" s="163" t="s">
        <v>214</v>
      </c>
      <c r="P387" s="163" t="s">
        <v>214</v>
      </c>
      <c r="Q387" s="163" t="s">
        <v>214</v>
      </c>
      <c r="R387" s="163" t="s">
        <v>214</v>
      </c>
      <c r="S387" s="163" t="s">
        <v>214</v>
      </c>
      <c r="T387" s="163" t="s">
        <v>214</v>
      </c>
      <c r="U387" s="163" t="s">
        <v>214</v>
      </c>
      <c r="V387" s="163" t="s">
        <v>214</v>
      </c>
      <c r="W387" s="163" t="s">
        <v>214</v>
      </c>
    </row>
    <row r="388" spans="2:23" x14ac:dyDescent="0.2">
      <c r="B388" s="157" t="s">
        <v>174</v>
      </c>
      <c r="C388" s="170" t="s">
        <v>195</v>
      </c>
      <c r="D388" s="162"/>
      <c r="E388" s="162" t="s">
        <v>214</v>
      </c>
      <c r="F388" s="162" t="s">
        <v>214</v>
      </c>
      <c r="G388" s="162"/>
      <c r="H388" s="176">
        <v>2.72</v>
      </c>
      <c r="I388" s="163" t="s">
        <v>214</v>
      </c>
      <c r="J388" s="163" t="s">
        <v>214</v>
      </c>
      <c r="K388" s="163" t="s">
        <v>214</v>
      </c>
      <c r="L388" s="163" t="s">
        <v>214</v>
      </c>
      <c r="M388" s="163" t="s">
        <v>214</v>
      </c>
      <c r="N388" s="163" t="s">
        <v>214</v>
      </c>
      <c r="O388" s="163" t="s">
        <v>214</v>
      </c>
      <c r="P388" s="163" t="s">
        <v>214</v>
      </c>
      <c r="Q388" s="163" t="s">
        <v>214</v>
      </c>
      <c r="R388" s="163" t="s">
        <v>214</v>
      </c>
      <c r="S388" s="163" t="s">
        <v>214</v>
      </c>
      <c r="T388" s="163" t="s">
        <v>214</v>
      </c>
      <c r="U388" s="163" t="s">
        <v>214</v>
      </c>
      <c r="V388" s="163" t="s">
        <v>214</v>
      </c>
      <c r="W388" s="163" t="s">
        <v>214</v>
      </c>
    </row>
    <row r="389" spans="2:23" x14ac:dyDescent="0.2">
      <c r="B389" s="157" t="s">
        <v>174</v>
      </c>
      <c r="C389" s="170" t="s">
        <v>196</v>
      </c>
      <c r="D389" s="162"/>
      <c r="E389" s="162" t="s">
        <v>214</v>
      </c>
      <c r="F389" s="162" t="s">
        <v>214</v>
      </c>
      <c r="G389" s="176">
        <v>2.88</v>
      </c>
      <c r="H389" s="162" t="s">
        <v>214</v>
      </c>
      <c r="I389" s="163" t="s">
        <v>214</v>
      </c>
      <c r="J389" s="163" t="s">
        <v>214</v>
      </c>
      <c r="K389" s="163" t="s">
        <v>214</v>
      </c>
      <c r="L389" s="163" t="s">
        <v>214</v>
      </c>
      <c r="M389" s="163" t="s">
        <v>214</v>
      </c>
      <c r="N389" s="163" t="s">
        <v>214</v>
      </c>
      <c r="O389" s="163" t="s">
        <v>214</v>
      </c>
      <c r="P389" s="163" t="s">
        <v>214</v>
      </c>
      <c r="Q389" s="163" t="s">
        <v>214</v>
      </c>
      <c r="R389" s="163" t="s">
        <v>214</v>
      </c>
      <c r="S389" s="163" t="s">
        <v>214</v>
      </c>
      <c r="T389" s="163" t="s">
        <v>214</v>
      </c>
      <c r="U389" s="163" t="s">
        <v>214</v>
      </c>
      <c r="V389" s="163" t="s">
        <v>214</v>
      </c>
      <c r="W389" s="163" t="s">
        <v>214</v>
      </c>
    </row>
    <row r="390" spans="2:23" x14ac:dyDescent="0.2">
      <c r="B390" s="157" t="s">
        <v>174</v>
      </c>
      <c r="C390" s="170" t="s">
        <v>197</v>
      </c>
      <c r="D390" s="162"/>
      <c r="E390" s="162" t="s">
        <v>214</v>
      </c>
      <c r="F390" s="162" t="s">
        <v>214</v>
      </c>
      <c r="G390" s="162" t="s">
        <v>214</v>
      </c>
      <c r="H390" s="162" t="s">
        <v>214</v>
      </c>
      <c r="I390" s="176">
        <v>4.88063</v>
      </c>
      <c r="J390" s="176">
        <v>6.8</v>
      </c>
      <c r="K390" s="176">
        <v>7.47</v>
      </c>
      <c r="L390" s="176">
        <v>6.69625</v>
      </c>
      <c r="M390" s="163" t="s">
        <v>214</v>
      </c>
      <c r="N390" s="163" t="s">
        <v>214</v>
      </c>
      <c r="O390" s="163" t="s">
        <v>214</v>
      </c>
      <c r="P390" s="163" t="s">
        <v>214</v>
      </c>
      <c r="Q390" s="163" t="s">
        <v>214</v>
      </c>
      <c r="R390" s="163" t="s">
        <v>214</v>
      </c>
      <c r="S390" s="163" t="s">
        <v>214</v>
      </c>
      <c r="T390" s="163" t="s">
        <v>214</v>
      </c>
      <c r="U390" s="163" t="s">
        <v>214</v>
      </c>
      <c r="V390" s="163" t="s">
        <v>214</v>
      </c>
      <c r="W390" s="163" t="s">
        <v>214</v>
      </c>
    </row>
    <row r="391" spans="2:23" x14ac:dyDescent="0.2">
      <c r="B391" s="157" t="s">
        <v>198</v>
      </c>
      <c r="C391" s="170" t="s">
        <v>199</v>
      </c>
      <c r="D391" s="162"/>
      <c r="E391" s="162" t="s">
        <v>214</v>
      </c>
      <c r="F391" s="162" t="s">
        <v>214</v>
      </c>
      <c r="G391" s="162" t="s">
        <v>214</v>
      </c>
      <c r="H391" s="162" t="s">
        <v>214</v>
      </c>
      <c r="I391" s="162" t="s">
        <v>214</v>
      </c>
      <c r="J391" s="171">
        <v>7.4887499999999996</v>
      </c>
      <c r="K391" s="171">
        <v>7.9793799999999999</v>
      </c>
      <c r="L391" s="171">
        <v>6.6737500000000001</v>
      </c>
      <c r="M391" s="171">
        <v>4.4537500000000003</v>
      </c>
      <c r="N391" s="171">
        <v>3.43438</v>
      </c>
      <c r="O391" s="171">
        <v>3.2309399999999999</v>
      </c>
      <c r="P391" s="163" t="s">
        <v>214</v>
      </c>
      <c r="Q391" s="163" t="s">
        <v>214</v>
      </c>
      <c r="R391" s="163" t="s">
        <v>214</v>
      </c>
      <c r="S391" s="163" t="s">
        <v>214</v>
      </c>
      <c r="T391" s="163" t="s">
        <v>214</v>
      </c>
      <c r="U391" s="163" t="s">
        <v>214</v>
      </c>
      <c r="V391" s="163" t="s">
        <v>214</v>
      </c>
      <c r="W391" s="163" t="s">
        <v>214</v>
      </c>
    </row>
    <row r="392" spans="2:23" x14ac:dyDescent="0.2">
      <c r="B392" s="157" t="s">
        <v>174</v>
      </c>
      <c r="C392" s="157" t="s">
        <v>200</v>
      </c>
      <c r="D392" s="162"/>
      <c r="E392" s="162" t="s">
        <v>214</v>
      </c>
      <c r="F392" s="162" t="s">
        <v>214</v>
      </c>
      <c r="G392" s="162" t="s">
        <v>214</v>
      </c>
      <c r="H392" s="171" t="s">
        <v>214</v>
      </c>
      <c r="I392" s="171" t="s">
        <v>214</v>
      </c>
      <c r="J392" s="171" t="s">
        <v>214</v>
      </c>
      <c r="K392" s="171" t="s">
        <v>214</v>
      </c>
      <c r="L392" s="171" t="s">
        <v>214</v>
      </c>
      <c r="M392" s="171" t="s">
        <v>214</v>
      </c>
      <c r="N392" s="171" t="s">
        <v>214</v>
      </c>
      <c r="O392" s="163">
        <v>6.8</v>
      </c>
      <c r="P392" s="163">
        <v>6.8</v>
      </c>
      <c r="Q392" s="163">
        <v>6.8</v>
      </c>
      <c r="R392" s="163">
        <v>6.8</v>
      </c>
      <c r="S392" s="143" t="s">
        <v>214</v>
      </c>
      <c r="T392" s="143" t="s">
        <v>214</v>
      </c>
      <c r="U392" s="143" t="s">
        <v>214</v>
      </c>
      <c r="V392" s="143" t="s">
        <v>214</v>
      </c>
      <c r="W392" s="143" t="s">
        <v>214</v>
      </c>
    </row>
    <row r="393" spans="2:23" x14ac:dyDescent="0.2">
      <c r="B393" s="157" t="s">
        <v>182</v>
      </c>
      <c r="C393" s="170" t="s">
        <v>201</v>
      </c>
      <c r="D393" s="162"/>
      <c r="E393" s="162" t="s">
        <v>214</v>
      </c>
      <c r="F393" s="162" t="s">
        <v>214</v>
      </c>
      <c r="G393" s="162" t="s">
        <v>214</v>
      </c>
      <c r="H393" s="162" t="s">
        <v>214</v>
      </c>
      <c r="I393" s="162" t="s">
        <v>214</v>
      </c>
      <c r="J393" s="162" t="s">
        <v>214</v>
      </c>
      <c r="K393" s="162" t="s">
        <v>214</v>
      </c>
      <c r="L393" s="162" t="s">
        <v>214</v>
      </c>
      <c r="M393" s="162" t="s">
        <v>214</v>
      </c>
      <c r="N393" s="162" t="s">
        <v>214</v>
      </c>
      <c r="O393" s="162" t="s">
        <v>214</v>
      </c>
      <c r="P393" s="163">
        <v>5.5</v>
      </c>
      <c r="Q393" s="163">
        <v>5.5</v>
      </c>
      <c r="R393" s="163">
        <v>5.5</v>
      </c>
      <c r="S393" s="143">
        <v>5.5</v>
      </c>
      <c r="T393" s="143">
        <v>7.28</v>
      </c>
      <c r="U393" s="143">
        <v>7.28</v>
      </c>
      <c r="V393" s="143" t="s">
        <v>214</v>
      </c>
      <c r="W393" s="143" t="s">
        <v>214</v>
      </c>
    </row>
    <row r="394" spans="2:23" x14ac:dyDescent="0.2">
      <c r="B394" s="190" t="s">
        <v>182</v>
      </c>
      <c r="C394" s="187" t="s">
        <v>202</v>
      </c>
      <c r="D394" s="162"/>
      <c r="E394" s="162" t="s">
        <v>214</v>
      </c>
      <c r="F394" s="162" t="s">
        <v>214</v>
      </c>
      <c r="G394" s="162" t="s">
        <v>214</v>
      </c>
      <c r="H394" s="201" t="s">
        <v>214</v>
      </c>
      <c r="I394" s="201" t="s">
        <v>214</v>
      </c>
      <c r="J394" s="201" t="s">
        <v>214</v>
      </c>
      <c r="K394" s="201" t="s">
        <v>214</v>
      </c>
      <c r="L394" s="201" t="s">
        <v>214</v>
      </c>
      <c r="M394" s="201" t="s">
        <v>214</v>
      </c>
      <c r="N394" s="201" t="s">
        <v>214</v>
      </c>
      <c r="O394" s="201" t="s">
        <v>214</v>
      </c>
      <c r="P394" s="201" t="s">
        <v>214</v>
      </c>
      <c r="Q394" s="163" t="s">
        <v>214</v>
      </c>
      <c r="R394" s="163" t="s">
        <v>214</v>
      </c>
      <c r="S394" s="143" t="s">
        <v>214</v>
      </c>
      <c r="T394" s="143">
        <v>6.4</v>
      </c>
      <c r="U394" s="143" t="s">
        <v>214</v>
      </c>
      <c r="V394" s="143" t="s">
        <v>214</v>
      </c>
      <c r="W394" s="143" t="s">
        <v>214</v>
      </c>
    </row>
    <row r="395" spans="2:23" x14ac:dyDescent="0.2">
      <c r="B395" s="190" t="s">
        <v>203</v>
      </c>
      <c r="C395" s="187" t="s">
        <v>204</v>
      </c>
      <c r="D395" s="162"/>
      <c r="E395" s="162" t="s">
        <v>214</v>
      </c>
      <c r="F395" s="162" t="s">
        <v>214</v>
      </c>
      <c r="G395" s="162" t="s">
        <v>214</v>
      </c>
      <c r="H395" s="162" t="s">
        <v>214</v>
      </c>
      <c r="I395" s="162" t="s">
        <v>214</v>
      </c>
      <c r="J395" s="162" t="s">
        <v>214</v>
      </c>
      <c r="K395" s="162" t="s">
        <v>214</v>
      </c>
      <c r="L395" s="162" t="s">
        <v>214</v>
      </c>
      <c r="M395" s="162" t="s">
        <v>214</v>
      </c>
      <c r="N395" s="162" t="s">
        <v>214</v>
      </c>
      <c r="O395" s="162" t="s">
        <v>214</v>
      </c>
      <c r="P395" s="162" t="s">
        <v>214</v>
      </c>
      <c r="Q395" s="163">
        <v>4.8</v>
      </c>
      <c r="R395" s="163">
        <v>5.4</v>
      </c>
      <c r="S395" s="143">
        <v>5.4</v>
      </c>
      <c r="T395" s="143" t="s">
        <v>214</v>
      </c>
      <c r="U395" s="143" t="s">
        <v>214</v>
      </c>
      <c r="V395" s="143" t="s">
        <v>214</v>
      </c>
      <c r="W395" s="143" t="s">
        <v>214</v>
      </c>
    </row>
    <row r="396" spans="2:23" x14ac:dyDescent="0.2">
      <c r="B396" s="190" t="s">
        <v>198</v>
      </c>
      <c r="C396" s="187" t="s">
        <v>215</v>
      </c>
      <c r="D396" s="162"/>
      <c r="E396" s="162" t="s">
        <v>214</v>
      </c>
      <c r="F396" s="162" t="s">
        <v>214</v>
      </c>
      <c r="G396" s="162" t="s">
        <v>214</v>
      </c>
      <c r="H396" s="201" t="s">
        <v>214</v>
      </c>
      <c r="I396" s="201" t="s">
        <v>214</v>
      </c>
      <c r="J396" s="201" t="s">
        <v>214</v>
      </c>
      <c r="K396" s="201" t="s">
        <v>214</v>
      </c>
      <c r="L396" s="201" t="s">
        <v>214</v>
      </c>
      <c r="M396" s="201" t="s">
        <v>214</v>
      </c>
      <c r="N396" s="201" t="s">
        <v>214</v>
      </c>
      <c r="O396" s="201" t="s">
        <v>214</v>
      </c>
      <c r="P396" s="201" t="s">
        <v>214</v>
      </c>
      <c r="Q396" s="201" t="s">
        <v>214</v>
      </c>
      <c r="R396" s="163" t="s">
        <v>214</v>
      </c>
      <c r="S396" s="143" t="s">
        <v>214</v>
      </c>
      <c r="T396" s="143" t="s">
        <v>214</v>
      </c>
      <c r="U396" s="143" t="s">
        <v>214</v>
      </c>
      <c r="V396" s="143">
        <v>2.5</v>
      </c>
      <c r="W396" s="143" t="s">
        <v>214</v>
      </c>
    </row>
    <row r="397" spans="2:23" x14ac:dyDescent="0.2">
      <c r="B397" s="157" t="s">
        <v>182</v>
      </c>
      <c r="C397" s="187" t="s">
        <v>206</v>
      </c>
      <c r="D397" s="162"/>
      <c r="E397" s="162" t="s">
        <v>214</v>
      </c>
      <c r="F397" s="162" t="s">
        <v>214</v>
      </c>
      <c r="G397" s="162" t="s">
        <v>214</v>
      </c>
      <c r="H397" s="201" t="s">
        <v>214</v>
      </c>
      <c r="I397" s="201" t="s">
        <v>214</v>
      </c>
      <c r="J397" s="201" t="s">
        <v>214</v>
      </c>
      <c r="K397" s="201" t="s">
        <v>214</v>
      </c>
      <c r="L397" s="201" t="s">
        <v>214</v>
      </c>
      <c r="M397" s="201" t="s">
        <v>214</v>
      </c>
      <c r="N397" s="201" t="s">
        <v>214</v>
      </c>
      <c r="O397" s="201" t="s">
        <v>214</v>
      </c>
      <c r="P397" s="201" t="s">
        <v>214</v>
      </c>
      <c r="Q397" s="201" t="s">
        <v>214</v>
      </c>
      <c r="R397" s="163">
        <v>4.4000000000000004</v>
      </c>
      <c r="S397" s="143">
        <v>4.4000000000000004</v>
      </c>
      <c r="T397" s="143" t="s">
        <v>214</v>
      </c>
      <c r="U397" s="143" t="s">
        <v>214</v>
      </c>
      <c r="V397" s="143" t="s">
        <v>214</v>
      </c>
      <c r="W397" s="143" t="s">
        <v>214</v>
      </c>
    </row>
    <row r="398" spans="2:23" x14ac:dyDescent="0.2">
      <c r="B398" s="157" t="s">
        <v>182</v>
      </c>
      <c r="C398" s="187" t="s">
        <v>207</v>
      </c>
      <c r="D398" s="162"/>
      <c r="E398" s="162" t="s">
        <v>214</v>
      </c>
      <c r="F398" s="162" t="s">
        <v>214</v>
      </c>
      <c r="G398" s="162" t="s">
        <v>214</v>
      </c>
      <c r="H398" s="201" t="s">
        <v>214</v>
      </c>
      <c r="I398" s="201" t="s">
        <v>214</v>
      </c>
      <c r="J398" s="201" t="s">
        <v>214</v>
      </c>
      <c r="K398" s="201" t="s">
        <v>214</v>
      </c>
      <c r="L398" s="201" t="s">
        <v>214</v>
      </c>
      <c r="M398" s="201" t="s">
        <v>214</v>
      </c>
      <c r="N398" s="201" t="s">
        <v>214</v>
      </c>
      <c r="O398" s="201" t="s">
        <v>214</v>
      </c>
      <c r="P398" s="201" t="s">
        <v>214</v>
      </c>
      <c r="Q398" s="201" t="s">
        <v>214</v>
      </c>
      <c r="R398" s="163" t="s">
        <v>214</v>
      </c>
      <c r="S398" s="143">
        <v>3.28</v>
      </c>
      <c r="T398" s="143" t="s">
        <v>214</v>
      </c>
      <c r="U398" s="143" t="s">
        <v>214</v>
      </c>
      <c r="V398" s="143" t="s">
        <v>214</v>
      </c>
      <c r="W398" s="143" t="s">
        <v>214</v>
      </c>
    </row>
    <row r="399" spans="2:23" x14ac:dyDescent="0.2">
      <c r="B399" s="190" t="s">
        <v>203</v>
      </c>
      <c r="C399" s="187" t="s">
        <v>202</v>
      </c>
      <c r="D399" s="162"/>
      <c r="E399" s="162" t="s">
        <v>214</v>
      </c>
      <c r="F399" s="162" t="s">
        <v>214</v>
      </c>
      <c r="G399" s="162" t="s">
        <v>214</v>
      </c>
      <c r="H399" s="201" t="s">
        <v>214</v>
      </c>
      <c r="I399" s="201" t="s">
        <v>214</v>
      </c>
      <c r="J399" s="201" t="s">
        <v>214</v>
      </c>
      <c r="K399" s="201" t="s">
        <v>214</v>
      </c>
      <c r="L399" s="201" t="s">
        <v>214</v>
      </c>
      <c r="M399" s="201" t="s">
        <v>214</v>
      </c>
      <c r="N399" s="201" t="s">
        <v>214</v>
      </c>
      <c r="O399" s="201" t="s">
        <v>214</v>
      </c>
      <c r="P399" s="201" t="s">
        <v>214</v>
      </c>
      <c r="Q399" s="201" t="s">
        <v>214</v>
      </c>
      <c r="R399" s="163">
        <v>5.0999999999999996</v>
      </c>
      <c r="S399" s="143">
        <v>5.0999999999999996</v>
      </c>
      <c r="T399" s="143">
        <v>5.0999999999999996</v>
      </c>
      <c r="U399" s="143">
        <v>5.0999999999999996</v>
      </c>
      <c r="V399" s="143" t="s">
        <v>214</v>
      </c>
      <c r="W399" s="143" t="s">
        <v>214</v>
      </c>
    </row>
    <row r="400" spans="2:23" x14ac:dyDescent="0.2">
      <c r="B400" s="157" t="s">
        <v>208</v>
      </c>
      <c r="C400" s="170" t="s">
        <v>209</v>
      </c>
      <c r="D400" s="162"/>
      <c r="E400" s="162" t="s">
        <v>214</v>
      </c>
      <c r="F400" s="162" t="s">
        <v>214</v>
      </c>
      <c r="G400" s="162" t="s">
        <v>214</v>
      </c>
      <c r="H400" s="162" t="s">
        <v>214</v>
      </c>
      <c r="I400" s="162" t="s">
        <v>214</v>
      </c>
      <c r="J400" s="162" t="s">
        <v>214</v>
      </c>
      <c r="K400" s="162" t="s">
        <v>214</v>
      </c>
      <c r="L400" s="162" t="s">
        <v>214</v>
      </c>
      <c r="M400" s="162" t="s">
        <v>214</v>
      </c>
      <c r="N400" s="162" t="s">
        <v>214</v>
      </c>
      <c r="O400" s="162" t="s">
        <v>214</v>
      </c>
      <c r="P400" s="162" t="s">
        <v>214</v>
      </c>
      <c r="Q400" s="162" t="s">
        <v>214</v>
      </c>
      <c r="R400" s="163" t="s">
        <v>214</v>
      </c>
      <c r="S400" s="163">
        <v>2.5894499999999998</v>
      </c>
      <c r="T400" s="163">
        <v>2.9876999999999998</v>
      </c>
      <c r="U400" s="163">
        <v>3.3728899999999999</v>
      </c>
      <c r="V400" s="163">
        <v>4.06928</v>
      </c>
      <c r="W400" s="143" t="s">
        <v>214</v>
      </c>
    </row>
    <row r="401" spans="2:23" x14ac:dyDescent="0.2">
      <c r="B401" s="157" t="s">
        <v>179</v>
      </c>
      <c r="C401" s="187" t="s">
        <v>210</v>
      </c>
      <c r="D401" s="162"/>
      <c r="E401" s="162" t="s">
        <v>214</v>
      </c>
      <c r="F401" s="162" t="s">
        <v>214</v>
      </c>
      <c r="G401" s="162" t="s">
        <v>214</v>
      </c>
      <c r="H401" s="162" t="s">
        <v>214</v>
      </c>
      <c r="I401" s="162" t="s">
        <v>214</v>
      </c>
      <c r="J401" s="162" t="s">
        <v>214</v>
      </c>
      <c r="K401" s="162" t="s">
        <v>214</v>
      </c>
      <c r="L401" s="162" t="s">
        <v>214</v>
      </c>
      <c r="M401" s="162" t="s">
        <v>214</v>
      </c>
      <c r="N401" s="162" t="s">
        <v>214</v>
      </c>
      <c r="O401" s="162" t="s">
        <v>214</v>
      </c>
      <c r="P401" s="162" t="s">
        <v>214</v>
      </c>
      <c r="Q401" s="162" t="s">
        <v>214</v>
      </c>
      <c r="R401" s="162" t="s">
        <v>214</v>
      </c>
      <c r="S401" s="162" t="s">
        <v>214</v>
      </c>
      <c r="T401" s="162" t="s">
        <v>214</v>
      </c>
      <c r="U401" s="162" t="s">
        <v>214</v>
      </c>
      <c r="V401" s="162" t="s">
        <v>214</v>
      </c>
      <c r="W401" s="143">
        <v>4.2</v>
      </c>
    </row>
    <row r="402" spans="2:23" x14ac:dyDescent="0.2">
      <c r="B402" s="157" t="s">
        <v>211</v>
      </c>
      <c r="C402" s="170" t="s">
        <v>212</v>
      </c>
      <c r="D402" s="162"/>
      <c r="E402" s="162" t="s">
        <v>214</v>
      </c>
      <c r="F402" s="162" t="s">
        <v>214</v>
      </c>
      <c r="G402" s="162" t="s">
        <v>214</v>
      </c>
      <c r="H402" s="162" t="s">
        <v>214</v>
      </c>
      <c r="I402" s="162" t="s">
        <v>214</v>
      </c>
      <c r="J402" s="162" t="s">
        <v>214</v>
      </c>
      <c r="K402" s="162" t="s">
        <v>214</v>
      </c>
      <c r="L402" s="162" t="s">
        <v>214</v>
      </c>
      <c r="M402" s="162" t="s">
        <v>214</v>
      </c>
      <c r="N402" s="162" t="s">
        <v>214</v>
      </c>
      <c r="O402" s="162" t="s">
        <v>214</v>
      </c>
      <c r="P402" s="162" t="s">
        <v>214</v>
      </c>
      <c r="Q402" s="162" t="s">
        <v>214</v>
      </c>
      <c r="R402" s="163" t="s">
        <v>214</v>
      </c>
      <c r="S402" s="163" t="s">
        <v>214</v>
      </c>
      <c r="T402" s="163" t="s">
        <v>214</v>
      </c>
      <c r="U402" s="163" t="s">
        <v>214</v>
      </c>
      <c r="V402" s="163" t="s">
        <v>214</v>
      </c>
      <c r="W402" s="143">
        <v>4.8499999999999996</v>
      </c>
    </row>
    <row r="403" spans="2:23" x14ac:dyDescent="0.2">
      <c r="B403" s="216" t="s">
        <v>216</v>
      </c>
      <c r="C403" s="221"/>
      <c r="D403" s="222">
        <f>+SUMPRODUCT(D370:D402,D332:D364)/SUM(D332:D364)/100</f>
        <v>9.2173446327683609E-2</v>
      </c>
      <c r="E403" s="222">
        <f>+SUMPRODUCT(E370:E402,E332:E364)/SUM(E332:E364)/100</f>
        <v>9.9417154501667285E-2</v>
      </c>
      <c r="F403" s="222">
        <f t="shared" ref="F403:L403" si="32">+SUMPRODUCT(F370:F402,F332:F364)/SUM(F332:F364)/100</f>
        <v>9.9513057324840767E-2</v>
      </c>
      <c r="G403" s="222">
        <f t="shared" si="32"/>
        <v>4.0388185862580334E-2</v>
      </c>
      <c r="H403" s="222">
        <f t="shared" si="32"/>
        <v>2.2951042061386887E-2</v>
      </c>
      <c r="I403" s="222">
        <f t="shared" si="32"/>
        <v>4.4886692809587216E-2</v>
      </c>
      <c r="J403" s="222">
        <f t="shared" si="32"/>
        <v>6.9623682412648838E-2</v>
      </c>
      <c r="K403" s="222">
        <f t="shared" si="32"/>
        <v>7.899299448200918E-2</v>
      </c>
      <c r="L403" s="222">
        <f t="shared" si="32"/>
        <v>6.6628287919256263E-2</v>
      </c>
      <c r="M403" s="222">
        <f>+SUMPRODUCT(M370:M402,M332:M364)/SUM(M332:M364)/100</f>
        <v>4.6943067970359541E-2</v>
      </c>
      <c r="N403" s="222">
        <f t="shared" ref="N403:W403" si="33">+SUMPRODUCT(N370:N402,N332:N364)/SUM(N332:N364)/100</f>
        <v>4.6383393088363957E-2</v>
      </c>
      <c r="O403" s="222">
        <f t="shared" si="33"/>
        <v>4.9358620794774086E-2</v>
      </c>
      <c r="P403" s="222">
        <f t="shared" si="33"/>
        <v>4.2814491730536509E-2</v>
      </c>
      <c r="Q403" s="222">
        <f t="shared" si="33"/>
        <v>4.423587935488376E-2</v>
      </c>
      <c r="R403" s="222">
        <f t="shared" si="33"/>
        <v>4.651824924726445E-2</v>
      </c>
      <c r="S403" s="222">
        <f t="shared" si="33"/>
        <v>2.8441696737487664E-2</v>
      </c>
      <c r="T403" s="222">
        <f t="shared" si="33"/>
        <v>3.2445790493857735E-2</v>
      </c>
      <c r="U403" s="222">
        <f t="shared" si="33"/>
        <v>3.4102195551242012E-2</v>
      </c>
      <c r="V403" s="222">
        <f t="shared" si="33"/>
        <v>4.014464096660883E-2</v>
      </c>
      <c r="W403" s="222">
        <f t="shared" si="33"/>
        <v>4.717547273438441E-2</v>
      </c>
    </row>
    <row r="404" spans="2:23" x14ac:dyDescent="0.2"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</row>
    <row r="405" spans="2:23" x14ac:dyDescent="0.2"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</row>
    <row r="406" spans="2:23" hidden="1" x14ac:dyDescent="0.2"/>
    <row r="407" spans="2:23" hidden="1" x14ac:dyDescent="0.2"/>
    <row r="408" spans="2:23" hidden="1" x14ac:dyDescent="0.2"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</row>
    <row r="409" spans="2:23" x14ac:dyDescent="0.2"/>
    <row r="410" spans="2:23" x14ac:dyDescent="0.2"/>
    <row r="411" spans="2:23" x14ac:dyDescent="0.2"/>
    <row r="412" spans="2:23" x14ac:dyDescent="0.2"/>
  </sheetData>
  <mergeCells count="44">
    <mergeCell ref="B329:C329"/>
    <mergeCell ref="D329:D330"/>
    <mergeCell ref="E329:E330"/>
    <mergeCell ref="B34:U34"/>
    <mergeCell ref="B133:U133"/>
    <mergeCell ref="F329:F330"/>
    <mergeCell ref="G329:G330"/>
    <mergeCell ref="H329:H330"/>
    <mergeCell ref="I329:I330"/>
    <mergeCell ref="J329:J330"/>
    <mergeCell ref="T329:T330"/>
    <mergeCell ref="S329:S330"/>
    <mergeCell ref="R329:R330"/>
    <mergeCell ref="Q329:Q330"/>
    <mergeCell ref="P329:P330"/>
    <mergeCell ref="O329:O330"/>
    <mergeCell ref="N329:N330"/>
    <mergeCell ref="M329:M330"/>
    <mergeCell ref="L329:L330"/>
    <mergeCell ref="K329:K330"/>
    <mergeCell ref="W329:W330"/>
    <mergeCell ref="V329:V330"/>
    <mergeCell ref="U329:U330"/>
    <mergeCell ref="B367:C367"/>
    <mergeCell ref="D367:D368"/>
    <mergeCell ref="E367:E368"/>
    <mergeCell ref="F367:F368"/>
    <mergeCell ref="G367:G368"/>
    <mergeCell ref="H367:H368"/>
    <mergeCell ref="I367:I368"/>
    <mergeCell ref="J367:J368"/>
    <mergeCell ref="K367:K368"/>
    <mergeCell ref="L367:L368"/>
    <mergeCell ref="M367:M368"/>
    <mergeCell ref="N367:N368"/>
    <mergeCell ref="O367:O368"/>
    <mergeCell ref="U367:U368"/>
    <mergeCell ref="V367:V368"/>
    <mergeCell ref="W367:W368"/>
    <mergeCell ref="P367:P368"/>
    <mergeCell ref="Q367:Q368"/>
    <mergeCell ref="R367:R368"/>
    <mergeCell ref="S367:S368"/>
    <mergeCell ref="T367:T368"/>
  </mergeCells>
  <hyperlinks>
    <hyperlink ref="A2" location="Índice!A1" display="Índice"/>
  </hyperlinks>
  <pageMargins left="0.7" right="0.7" top="0.75" bottom="0.75" header="0.3" footer="0.3"/>
  <pageSetup paperSize="9" orientation="portrait" r:id="rId1"/>
  <ignoredErrors>
    <ignoredError sqref="C245:U245" formulaRange="1"/>
  </ignoredError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53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5.42578125" style="2" bestFit="1" customWidth="1"/>
    <col min="3" max="22" width="9" style="2" customWidth="1"/>
    <col min="23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  <c r="D2" s="275"/>
      <c r="E2" s="116"/>
    </row>
    <row r="3" spans="1:22" x14ac:dyDescent="0.2">
      <c r="D3" s="116"/>
      <c r="E3" s="116"/>
    </row>
    <row r="4" spans="1:22" x14ac:dyDescent="0.2">
      <c r="B4" s="23" t="s">
        <v>35</v>
      </c>
    </row>
    <row r="5" spans="1:22" x14ac:dyDescent="0.2"/>
    <row r="6" spans="1:22" x14ac:dyDescent="0.2"/>
    <row r="7" spans="1:22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>
        <v>2011</v>
      </c>
      <c r="P7" s="106">
        <v>2012</v>
      </c>
      <c r="Q7" s="106">
        <v>2013</v>
      </c>
      <c r="R7" s="106">
        <v>2014</v>
      </c>
      <c r="S7" s="106">
        <v>2015</v>
      </c>
      <c r="T7" s="106">
        <v>2016</v>
      </c>
      <c r="U7" s="106">
        <v>2017</v>
      </c>
      <c r="V7" s="106">
        <v>2018</v>
      </c>
    </row>
    <row r="8" spans="1:22" x14ac:dyDescent="0.2"/>
    <row r="9" spans="1:22" x14ac:dyDescent="0.2">
      <c r="B9" s="95" t="s">
        <v>119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</row>
    <row r="10" spans="1:22" x14ac:dyDescent="0.2">
      <c r="B10" s="115" t="s">
        <v>118</v>
      </c>
      <c r="C10" s="114"/>
      <c r="D10" s="277">
        <f>+(1/(1-'6.4.TasaImpuestos'!D$8))*('2.2.3.8.WACC'!C$29*'6.3.IPME'!D$21+'2.2.3.1.TasasDeprec'!$C10*'6.3.IPME'!D$22-('6.3.IPME'!D$22-'6.3.IPME'!D$21))/100</f>
        <v>0.2431507396240577</v>
      </c>
      <c r="E10" s="277">
        <f>+(1/(1-'6.4.TasaImpuestos'!E$8))*('2.2.3.8.WACC'!D$29*'6.3.IPME'!E$21+'2.2.3.1.TasasDeprec'!$C10*'6.3.IPME'!E$22-('6.3.IPME'!E$22-'6.3.IPME'!E$21))/100</f>
        <v>0.26225463000941962</v>
      </c>
      <c r="F10" s="277">
        <f>+(1/(1-'6.4.TasaImpuestos'!F$8))*('2.2.3.8.WACC'!E$29*'6.3.IPME'!F$21+'2.2.3.1.TasasDeprec'!$C10*'6.3.IPME'!F$22-('6.3.IPME'!F$22-'6.3.IPME'!F$21))/100</f>
        <v>0.22767482748523687</v>
      </c>
      <c r="G10" s="277">
        <f>+(1/(1-'6.4.TasaImpuestos'!G$8))*('2.2.3.8.WACC'!F$29*'6.3.IPME'!G$21+'2.2.3.1.TasasDeprec'!$C10*'6.3.IPME'!G$22-('6.3.IPME'!G$22-'6.3.IPME'!G$21))/100</f>
        <v>0.19190809464615072</v>
      </c>
      <c r="H10" s="277">
        <f>+(1/(1-'6.4.TasaImpuestos'!H$8))*('2.2.3.8.WACC'!G$29*'6.3.IPME'!H$21+'2.2.3.1.TasasDeprec'!$C10*'6.3.IPME'!H$22-('6.3.IPME'!H$22-'6.3.IPME'!H$21))/100</f>
        <v>0.16031859660180536</v>
      </c>
      <c r="I10" s="277">
        <f>+(1/(1-'6.4.TasaImpuestos'!I$8))*('2.2.3.8.WACC'!H$29*'6.3.IPME'!I$21+'2.2.3.1.TasasDeprec'!$C10*'6.3.IPME'!I$22-('6.3.IPME'!I$22-'6.3.IPME'!I$21))/100</f>
        <v>0.17780512712161417</v>
      </c>
      <c r="J10" s="277">
        <f>+(1/(1-'6.4.TasaImpuestos'!J$8))*('2.2.3.8.WACC'!I$29*'6.3.IPME'!J$21+'2.2.3.1.TasasDeprec'!$C10*'6.3.IPME'!J$22-('6.3.IPME'!J$22-'6.3.IPME'!J$21))/100</f>
        <v>0.17284420089643632</v>
      </c>
      <c r="K10" s="277">
        <f>+(1/(1-'6.4.TasaImpuestos'!K$8))*('2.2.3.8.WACC'!J$29*'6.3.IPME'!K$21+'2.2.3.1.TasasDeprec'!$C10*'6.3.IPME'!K$22-('6.3.IPME'!K$22-'6.3.IPME'!K$21))/100</f>
        <v>0.14335827995185826</v>
      </c>
      <c r="L10" s="277">
        <f>+(1/(1-'6.4.TasaImpuestos'!L$8))*('2.2.3.8.WACC'!K$29*'6.3.IPME'!L$21+'2.2.3.1.TasasDeprec'!$C10*'6.3.IPME'!L$22-('6.3.IPME'!L$22-'6.3.IPME'!L$21))/100</f>
        <v>0.12215881421448778</v>
      </c>
      <c r="M10" s="277">
        <f>+(1/(1-'6.4.TasaImpuestos'!M$8))*('2.2.3.8.WACC'!L$29*'6.3.IPME'!M$21+'2.2.3.1.TasasDeprec'!$C10*'6.3.IPME'!M$22-('6.3.IPME'!M$22-'6.3.IPME'!M$21))/100</f>
        <v>0.18286400189961693</v>
      </c>
      <c r="N10" s="277">
        <f>+(1/(1-'6.4.TasaImpuestos'!N$8))*('2.2.3.8.WACC'!M$29*'6.3.IPME'!N$21+'2.2.3.1.TasasDeprec'!$C10*'6.3.IPME'!N$22-('6.3.IPME'!N$22-'6.3.IPME'!N$21))/100</f>
        <v>0.17489209664129757</v>
      </c>
      <c r="O10" s="277">
        <f>+(1/(1-'6.4.TasaImpuestos'!O$8))*('2.2.3.8.WACC'!N$29*'6.3.IPME'!O$21+'2.2.3.1.TasasDeprec'!$C10*'6.3.IPME'!O$22-('6.3.IPME'!O$22-'6.3.IPME'!O$21))/100</f>
        <v>0.19100482921605727</v>
      </c>
      <c r="P10" s="277">
        <f>+(1/(1-'6.4.TasaImpuestos'!P$8))*('2.2.3.8.WACC'!O$29*'6.3.IPME'!P$21+'2.2.3.1.TasasDeprec'!$C10*'6.3.IPME'!P$22-('6.3.IPME'!P$22-'6.3.IPME'!P$21))/100</f>
        <v>0.15832162823225102</v>
      </c>
      <c r="Q10" s="277">
        <f>+(1/(1-'6.4.TasaImpuestos'!Q$8))*('2.2.3.8.WACC'!P$29*'6.3.IPME'!Q$21+'2.2.3.1.TasasDeprec'!$C10*'6.3.IPME'!Q$22-('6.3.IPME'!Q$22-'6.3.IPME'!Q$21))/100</f>
        <v>0.23417817333941204</v>
      </c>
      <c r="R10" s="277">
        <f>+(1/(1-'6.4.TasaImpuestos'!R$8))*('2.2.3.8.WACC'!Q$29*'6.3.IPME'!R$21+'2.2.3.1.TasasDeprec'!$C10*'6.3.IPME'!R$22-('6.3.IPME'!R$22-'6.3.IPME'!R$21))/100</f>
        <v>0.19930854408057061</v>
      </c>
      <c r="S10" s="277">
        <f>+(1/(1-'6.4.TasaImpuestos'!S$8))*('2.2.3.8.WACC'!R$29*'6.3.IPME'!S$21+'2.2.3.1.TasasDeprec'!$C10*'6.3.IPME'!S$22-('6.3.IPME'!S$22-'6.3.IPME'!S$21))/100</f>
        <v>0.22000870561249072</v>
      </c>
      <c r="T10" s="277">
        <f>+(1/(1-'6.4.TasaImpuestos'!T$8))*('2.2.3.8.WACC'!S$29*'6.3.IPME'!T$21+'2.2.3.1.TasasDeprec'!$C10*'6.3.IPME'!T$22-('6.3.IPME'!T$22-'6.3.IPME'!T$21))/100</f>
        <v>0.17768594190372267</v>
      </c>
      <c r="U10" s="277">
        <f>+(1/(1-'6.4.TasaImpuestos'!U$8))*('2.2.3.8.WACC'!T$29*'6.3.IPME'!U$21+'2.2.3.1.TasasDeprec'!$C10*'6.3.IPME'!U$22-('6.3.IPME'!U$22-'6.3.IPME'!U$21))/100</f>
        <v>0.13113419715502836</v>
      </c>
      <c r="V10" s="277">
        <f>+(1/(1-'6.4.TasaImpuestos'!V$8))*('2.2.3.8.WACC'!U$29*'6.3.IPME'!V$21+'2.2.3.1.TasasDeprec'!$C10*'6.3.IPME'!V$22-('6.3.IPME'!V$22-'6.3.IPME'!V$21))/100</f>
        <v>0.17568732043971827</v>
      </c>
    </row>
    <row r="11" spans="1:22" x14ac:dyDescent="0.2">
      <c r="B11" s="98" t="s">
        <v>105</v>
      </c>
      <c r="C11" s="107"/>
      <c r="D11" s="230">
        <f>+(1/(1-'6.4.TasaImpuestos'!D$8))*('2.2.3.8.WACC'!C$29*'6.3.IPME'!D$21+'2.2.3.1.TasasDeprec'!$C11*'6.3.IPME'!D$22-('6.3.IPME'!D$22-'6.3.IPME'!D$21))/100</f>
        <v>0.34795821285258355</v>
      </c>
      <c r="E11" s="230">
        <f>+(1/(1-'6.4.TasaImpuestos'!E$8))*('2.2.3.8.WACC'!D$29*'6.3.IPME'!E$21+'2.2.3.1.TasasDeprec'!$C11*'6.3.IPME'!E$22-('6.3.IPME'!E$22-'6.3.IPME'!E$21))/100</f>
        <v>0.36620169662987506</v>
      </c>
      <c r="F11" s="230">
        <f>+(1/(1-'6.4.TasaImpuestos'!F$8))*('2.2.3.8.WACC'!E$29*'6.3.IPME'!F$21+'2.2.3.1.TasasDeprec'!$C11*'6.3.IPME'!F$22-('6.3.IPME'!F$22-'6.3.IPME'!F$21))/100</f>
        <v>0.3267441500293537</v>
      </c>
      <c r="G11" s="230">
        <f>+(1/(1-'6.4.TasaImpuestos'!G$8))*('2.2.3.8.WACC'!F$29*'6.3.IPME'!G$21+'2.2.3.1.TasasDeprec'!$C11*'6.3.IPME'!G$22-('6.3.IPME'!G$22-'6.3.IPME'!G$21))/100</f>
        <v>0.29052622275563045</v>
      </c>
      <c r="H11" s="230">
        <f>+(1/(1-'6.4.TasaImpuestos'!H$8))*('2.2.3.8.WACC'!G$29*'6.3.IPME'!H$21+'2.2.3.1.TasasDeprec'!$C11*'6.3.IPME'!H$22-('6.3.IPME'!H$22-'6.3.IPME'!H$21))/100</f>
        <v>0.26502093926030063</v>
      </c>
      <c r="I11" s="230">
        <f>+(1/(1-'6.4.TasaImpuestos'!I$8))*('2.2.3.8.WACC'!H$29*'6.3.IPME'!I$21+'2.2.3.1.TasasDeprec'!$C11*'6.3.IPME'!I$22-('6.3.IPME'!I$22-'6.3.IPME'!I$21))/100</f>
        <v>0.28398954506301044</v>
      </c>
      <c r="J11" s="230">
        <f>+(1/(1-'6.4.TasaImpuestos'!J$8))*('2.2.3.8.WACC'!I$29*'6.3.IPME'!J$21+'2.2.3.1.TasasDeprec'!$C11*'6.3.IPME'!J$22-('6.3.IPME'!J$22-'6.3.IPME'!J$21))/100</f>
        <v>0.28053782084200868</v>
      </c>
      <c r="K11" s="230">
        <f>+(1/(1-'6.4.TasaImpuestos'!K$8))*('2.2.3.8.WACC'!J$29*'6.3.IPME'!K$21+'2.2.3.1.TasasDeprec'!$C11*'6.3.IPME'!K$22-('6.3.IPME'!K$22-'6.3.IPME'!K$21))/100</f>
        <v>0.25437459646066668</v>
      </c>
      <c r="L11" s="230">
        <f>+(1/(1-'6.4.TasaImpuestos'!L$8))*('2.2.3.8.WACC'!K$29*'6.3.IPME'!L$21+'2.2.3.1.TasasDeprec'!$C11*'6.3.IPME'!L$22-('6.3.IPME'!L$22-'6.3.IPME'!L$21))/100</f>
        <v>0.23880392372516895</v>
      </c>
      <c r="M11" s="230">
        <f>+(1/(1-'6.4.TasaImpuestos'!M$8))*('2.2.3.8.WACC'!L$29*'6.3.IPME'!M$21+'2.2.3.1.TasasDeprec'!$C11*'6.3.IPME'!M$22-('6.3.IPME'!M$22-'6.3.IPME'!M$21))/100</f>
        <v>0.3022567349496908</v>
      </c>
      <c r="N11" s="230">
        <f>+(1/(1-'6.4.TasaImpuestos'!N$8))*('2.2.3.8.WACC'!M$29*'6.3.IPME'!N$21+'2.2.3.1.TasasDeprec'!$C11*'6.3.IPME'!N$22-('6.3.IPME'!N$22-'6.3.IPME'!N$21))/100</f>
        <v>0.29769039214049892</v>
      </c>
      <c r="O11" s="230">
        <f>+(1/(1-'6.4.TasaImpuestos'!O$8))*('2.2.3.8.WACC'!N$29*'6.3.IPME'!O$21+'2.2.3.1.TasasDeprec'!$C11*'6.3.IPME'!O$22-('6.3.IPME'!O$22-'6.3.IPME'!O$21))/100</f>
        <v>0.31638357386161003</v>
      </c>
      <c r="P11" s="230">
        <f>+(1/(1-'6.4.TasaImpuestos'!P$8))*('2.2.3.8.WACC'!O$29*'6.3.IPME'!P$21+'2.2.3.1.TasasDeprec'!$C11*'6.3.IPME'!P$22-('6.3.IPME'!P$22-'6.3.IPME'!P$21))/100</f>
        <v>0.28776319206705248</v>
      </c>
      <c r="Q11" s="230">
        <f>+(1/(1-'6.4.TasaImpuestos'!Q$8))*('2.2.3.8.WACC'!P$29*'6.3.IPME'!Q$21+'2.2.3.1.TasasDeprec'!$C11*'6.3.IPME'!Q$22-('6.3.IPME'!Q$22-'6.3.IPME'!Q$21))/100</f>
        <v>0.36326931543405422</v>
      </c>
      <c r="R11" s="230">
        <f>+(1/(1-'6.4.TasaImpuestos'!R$8))*('2.2.3.8.WACC'!Q$29*'6.3.IPME'!R$21+'2.2.3.1.TasasDeprec'!$C11*'6.3.IPME'!R$22-('6.3.IPME'!R$22-'6.3.IPME'!R$21))/100</f>
        <v>0.32771558061483819</v>
      </c>
      <c r="S11" s="230">
        <f>+(1/(1-'6.4.TasaImpuestos'!S$8))*('2.2.3.8.WACC'!R$29*'6.3.IPME'!S$21+'2.2.3.1.TasasDeprec'!$C11*'6.3.IPME'!S$22-('6.3.IPME'!S$22-'6.3.IPME'!S$21))/100</f>
        <v>0.34065609208612502</v>
      </c>
      <c r="T11" s="230">
        <f>+(1/(1-'6.4.TasaImpuestos'!T$8))*('2.2.3.8.WACC'!S$29*'6.3.IPME'!T$21+'2.2.3.1.TasasDeprec'!$C11*'6.3.IPME'!T$22-('6.3.IPME'!T$22-'6.3.IPME'!T$21))/100</f>
        <v>0.2967529289574819</v>
      </c>
      <c r="U11" s="230">
        <f>+(1/(1-'6.4.TasaImpuestos'!U$8))*('2.2.3.8.WACC'!T$29*'6.3.IPME'!U$21+'2.2.3.1.TasasDeprec'!$C11*'6.3.IPME'!U$22-('6.3.IPME'!U$22-'6.3.IPME'!U$21))/100</f>
        <v>0.25404413976486634</v>
      </c>
      <c r="V11" s="230">
        <f>+(1/(1-'6.4.TasaImpuestos'!V$8))*('2.2.3.8.WACC'!U$29*'6.3.IPME'!V$21+'2.2.3.1.TasasDeprec'!$C11*'6.3.IPME'!V$22-('6.3.IPME'!V$22-'6.3.IPME'!V$21))/100</f>
        <v>0.29826558089892957</v>
      </c>
    </row>
    <row r="12" spans="1:22" x14ac:dyDescent="0.2">
      <c r="B12" s="98" t="s">
        <v>106</v>
      </c>
      <c r="C12" s="107"/>
      <c r="D12" s="230">
        <f>+(1/(1-'6.4.TasaImpuestos'!D$8))*('2.2.3.8.WACC'!C$29*'6.3.IPME'!D$21+'2.2.3.1.TasasDeprec'!$C12*'6.3.IPME'!D$22-('6.3.IPME'!D$22-'6.3.IPME'!D$21))/100</f>
        <v>0.49833415270220754</v>
      </c>
      <c r="E12" s="230">
        <f>+(1/(1-'6.4.TasaImpuestos'!E$8))*('2.2.3.8.WACC'!D$29*'6.3.IPME'!E$21+'2.2.3.1.TasasDeprec'!$C12*'6.3.IPME'!E$22-('6.3.IPME'!E$22-'6.3.IPME'!E$21))/100</f>
        <v>0.51534314004183313</v>
      </c>
      <c r="F12" s="230">
        <f>+(1/(1-'6.4.TasaImpuestos'!F$8))*('2.2.3.8.WACC'!E$29*'6.3.IPME'!F$21+'2.2.3.1.TasasDeprec'!$C12*'6.3.IPME'!F$22-('6.3.IPME'!F$22-'6.3.IPME'!F$21))/100</f>
        <v>0.46888709107091264</v>
      </c>
      <c r="G12" s="230">
        <f>+(1/(1-'6.4.TasaImpuestos'!G$8))*('2.2.3.8.WACC'!F$29*'6.3.IPME'!G$21+'2.2.3.1.TasasDeprec'!$C12*'6.3.IPME'!G$22-('6.3.IPME'!G$22-'6.3.IPME'!G$21))/100</f>
        <v>0.43202179786923184</v>
      </c>
      <c r="H12" s="230">
        <f>+(1/(1-'6.4.TasaImpuestos'!H$8))*('2.2.3.8.WACC'!G$29*'6.3.IPME'!H$21+'2.2.3.1.TasasDeprec'!$C12*'6.3.IPME'!H$22-('6.3.IPME'!H$22-'6.3.IPME'!H$21))/100</f>
        <v>0.41524603959640244</v>
      </c>
      <c r="I12" s="230">
        <f>+(1/(1-'6.4.TasaImpuestos'!I$8))*('2.2.3.8.WACC'!H$29*'6.3.IPME'!I$21+'2.2.3.1.TasasDeprec'!$C12*'6.3.IPME'!I$22-('6.3.IPME'!I$22-'6.3.IPME'!I$21))/100</f>
        <v>0.43634110123979641</v>
      </c>
      <c r="J12" s="230">
        <f>+(1/(1-'6.4.TasaImpuestos'!J$8))*('2.2.3.8.WACC'!I$29*'6.3.IPME'!J$21+'2.2.3.1.TasasDeprec'!$C12*'6.3.IPME'!J$22-('6.3.IPME'!J$22-'6.3.IPME'!J$21))/100</f>
        <v>0.43505475380739511</v>
      </c>
      <c r="K12" s="230">
        <f>+(1/(1-'6.4.TasaImpuestos'!K$8))*('2.2.3.8.WACC'!J$29*'6.3.IPME'!K$21+'2.2.3.1.TasasDeprec'!$C12*'6.3.IPME'!K$22-('6.3.IPME'!K$22-'6.3.IPME'!K$21))/100</f>
        <v>0.41365887666895701</v>
      </c>
      <c r="L12" s="230">
        <f>+(1/(1-'6.4.TasaImpuestos'!L$8))*('2.2.3.8.WACC'!K$29*'6.3.IPME'!L$21+'2.2.3.1.TasasDeprec'!$C12*'6.3.IPME'!L$22-('6.3.IPME'!L$22-'6.3.IPME'!L$21))/100</f>
        <v>0.40616429824049421</v>
      </c>
      <c r="M12" s="230">
        <f>+(1/(1-'6.4.TasaImpuestos'!M$8))*('2.2.3.8.WACC'!L$29*'6.3.IPME'!M$21+'2.2.3.1.TasasDeprec'!$C12*'6.3.IPME'!M$22-('6.3.IPME'!M$22-'6.3.IPME'!M$21))/100</f>
        <v>0.47355935193457932</v>
      </c>
      <c r="N12" s="230">
        <f>+(1/(1-'6.4.TasaImpuestos'!N$8))*('2.2.3.8.WACC'!M$29*'6.3.IPME'!N$21+'2.2.3.1.TasasDeprec'!$C12*'6.3.IPME'!N$22-('6.3.IPME'!N$22-'6.3.IPME'!N$21))/100</f>
        <v>0.47387925090022248</v>
      </c>
      <c r="O12" s="230">
        <f>+(1/(1-'6.4.TasaImpuestos'!O$8))*('2.2.3.8.WACC'!N$29*'6.3.IPME'!O$21+'2.2.3.1.TasasDeprec'!$C12*'6.3.IPME'!O$22-('6.3.IPME'!O$22-'6.3.IPME'!O$21))/100</f>
        <v>0.49627481617914204</v>
      </c>
      <c r="P12" s="230">
        <f>+(1/(1-'6.4.TasaImpuestos'!P$8))*('2.2.3.8.WACC'!O$29*'6.3.IPME'!P$21+'2.2.3.1.TasasDeprec'!$C12*'6.3.IPME'!P$22-('6.3.IPME'!P$22-'6.3.IPME'!P$21))/100</f>
        <v>0.47348369669959367</v>
      </c>
      <c r="Q12" s="230">
        <f>+(1/(1-'6.4.TasaImpuestos'!Q$8))*('2.2.3.8.WACC'!P$29*'6.3.IPME'!Q$21+'2.2.3.1.TasasDeprec'!$C12*'6.3.IPME'!Q$22-('6.3.IPME'!Q$22-'6.3.IPME'!Q$21))/100</f>
        <v>0.54848704104810597</v>
      </c>
      <c r="R12" s="230">
        <f>+(1/(1-'6.4.TasaImpuestos'!R$8))*('2.2.3.8.WACC'!Q$29*'6.3.IPME'!R$21+'2.2.3.1.TasasDeprec'!$C12*'6.3.IPME'!R$22-('6.3.IPME'!R$22-'6.3.IPME'!R$21))/100</f>
        <v>0.51195176346835258</v>
      </c>
      <c r="S12" s="230">
        <f>+(1/(1-'6.4.TasaImpuestos'!S$8))*('2.2.3.8.WACC'!R$29*'6.3.IPME'!S$21+'2.2.3.1.TasasDeprec'!$C12*'6.3.IPME'!S$22-('6.3.IPME'!S$22-'6.3.IPME'!S$21))/100</f>
        <v>0.51375886398307846</v>
      </c>
      <c r="T12" s="230">
        <f>+(1/(1-'6.4.TasaImpuestos'!T$8))*('2.2.3.8.WACC'!S$29*'6.3.IPME'!T$21+'2.2.3.1.TasasDeprec'!$C12*'6.3.IPME'!T$22-('6.3.IPME'!T$22-'6.3.IPME'!T$21))/100</f>
        <v>0.46758817125200608</v>
      </c>
      <c r="U12" s="230">
        <f>+(1/(1-'6.4.TasaImpuestos'!U$8))*('2.2.3.8.WACC'!T$29*'6.3.IPME'!U$21+'2.2.3.1.TasasDeprec'!$C12*'6.3.IPME'!U$22-('6.3.IPME'!U$22-'6.3.IPME'!U$21))/100</f>
        <v>0.43039318785724257</v>
      </c>
      <c r="V12" s="230">
        <f>+(1/(1-'6.4.TasaImpuestos'!V$8))*('2.2.3.8.WACC'!U$29*'6.3.IPME'!V$21+'2.2.3.1.TasasDeprec'!$C12*'6.3.IPME'!V$22-('6.3.IPME'!V$22-'6.3.IPME'!V$21))/100</f>
        <v>0.47413873720997179</v>
      </c>
    </row>
    <row r="13" spans="1:22" x14ac:dyDescent="0.2">
      <c r="B13" s="98" t="s">
        <v>107</v>
      </c>
      <c r="C13" s="107"/>
      <c r="D13" s="230">
        <f>+(1/(1-'6.4.TasaImpuestos'!D$8))*('2.2.3.8.WACC'!C$29*'6.3.IPME'!D$21+'2.2.3.1.TasasDeprec'!$C13*'6.3.IPME'!D$22-('6.3.IPME'!D$22-'6.3.IPME'!D$21))/100</f>
        <v>0.34795821285258355</v>
      </c>
      <c r="E13" s="230">
        <f>+(1/(1-'6.4.TasaImpuestos'!E$8))*('2.2.3.8.WACC'!D$29*'6.3.IPME'!E$21+'2.2.3.1.TasasDeprec'!$C13*'6.3.IPME'!E$22-('6.3.IPME'!E$22-'6.3.IPME'!E$21))/100</f>
        <v>0.36620169662987506</v>
      </c>
      <c r="F13" s="230">
        <f>+(1/(1-'6.4.TasaImpuestos'!F$8))*('2.2.3.8.WACC'!E$29*'6.3.IPME'!F$21+'2.2.3.1.TasasDeprec'!$C13*'6.3.IPME'!F$22-('6.3.IPME'!F$22-'6.3.IPME'!F$21))/100</f>
        <v>0.3267441500293537</v>
      </c>
      <c r="G13" s="230">
        <f>+(1/(1-'6.4.TasaImpuestos'!G$8))*('2.2.3.8.WACC'!F$29*'6.3.IPME'!G$21+'2.2.3.1.TasasDeprec'!$C13*'6.3.IPME'!G$22-('6.3.IPME'!G$22-'6.3.IPME'!G$21))/100</f>
        <v>0.29052622275563045</v>
      </c>
      <c r="H13" s="230">
        <f>+(1/(1-'6.4.TasaImpuestos'!H$8))*('2.2.3.8.WACC'!G$29*'6.3.IPME'!H$21+'2.2.3.1.TasasDeprec'!$C13*'6.3.IPME'!H$22-('6.3.IPME'!H$22-'6.3.IPME'!H$21))/100</f>
        <v>0.26502093926030063</v>
      </c>
      <c r="I13" s="230">
        <f>+(1/(1-'6.4.TasaImpuestos'!I$8))*('2.2.3.8.WACC'!H$29*'6.3.IPME'!I$21+'2.2.3.1.TasasDeprec'!$C13*'6.3.IPME'!I$22-('6.3.IPME'!I$22-'6.3.IPME'!I$21))/100</f>
        <v>0.28398954506301044</v>
      </c>
      <c r="J13" s="230">
        <f>+(1/(1-'6.4.TasaImpuestos'!J$8))*('2.2.3.8.WACC'!I$29*'6.3.IPME'!J$21+'2.2.3.1.TasasDeprec'!$C13*'6.3.IPME'!J$22-('6.3.IPME'!J$22-'6.3.IPME'!J$21))/100</f>
        <v>0.28053782084200868</v>
      </c>
      <c r="K13" s="230">
        <f>+(1/(1-'6.4.TasaImpuestos'!K$8))*('2.2.3.8.WACC'!J$29*'6.3.IPME'!K$21+'2.2.3.1.TasasDeprec'!$C13*'6.3.IPME'!K$22-('6.3.IPME'!K$22-'6.3.IPME'!K$21))/100</f>
        <v>0.25437459646066668</v>
      </c>
      <c r="L13" s="230">
        <f>+(1/(1-'6.4.TasaImpuestos'!L$8))*('2.2.3.8.WACC'!K$29*'6.3.IPME'!L$21+'2.2.3.1.TasasDeprec'!$C13*'6.3.IPME'!L$22-('6.3.IPME'!L$22-'6.3.IPME'!L$21))/100</f>
        <v>0.23880392372516895</v>
      </c>
      <c r="M13" s="230">
        <f>+(1/(1-'6.4.TasaImpuestos'!M$8))*('2.2.3.8.WACC'!L$29*'6.3.IPME'!M$21+'2.2.3.1.TasasDeprec'!$C13*'6.3.IPME'!M$22-('6.3.IPME'!M$22-'6.3.IPME'!M$21))/100</f>
        <v>0.3022567349496908</v>
      </c>
      <c r="N13" s="230">
        <f>+(1/(1-'6.4.TasaImpuestos'!N$8))*('2.2.3.8.WACC'!M$29*'6.3.IPME'!N$21+'2.2.3.1.TasasDeprec'!$C13*'6.3.IPME'!N$22-('6.3.IPME'!N$22-'6.3.IPME'!N$21))/100</f>
        <v>0.29769039214049892</v>
      </c>
      <c r="O13" s="230">
        <f>+(1/(1-'6.4.TasaImpuestos'!O$8))*('2.2.3.8.WACC'!N$29*'6.3.IPME'!O$21+'2.2.3.1.TasasDeprec'!$C13*'6.3.IPME'!O$22-('6.3.IPME'!O$22-'6.3.IPME'!O$21))/100</f>
        <v>0.31638357386161003</v>
      </c>
      <c r="P13" s="230">
        <f>+(1/(1-'6.4.TasaImpuestos'!P$8))*('2.2.3.8.WACC'!O$29*'6.3.IPME'!P$21+'2.2.3.1.TasasDeprec'!$C13*'6.3.IPME'!P$22-('6.3.IPME'!P$22-'6.3.IPME'!P$21))/100</f>
        <v>0.28776319206705248</v>
      </c>
      <c r="Q13" s="230">
        <f>+(1/(1-'6.4.TasaImpuestos'!Q$8))*('2.2.3.8.WACC'!P$29*'6.3.IPME'!Q$21+'2.2.3.1.TasasDeprec'!$C13*'6.3.IPME'!Q$22-('6.3.IPME'!Q$22-'6.3.IPME'!Q$21))/100</f>
        <v>0.36326931543405422</v>
      </c>
      <c r="R13" s="230">
        <f>+(1/(1-'6.4.TasaImpuestos'!R$8))*('2.2.3.8.WACC'!Q$29*'6.3.IPME'!R$21+'2.2.3.1.TasasDeprec'!$C13*'6.3.IPME'!R$22-('6.3.IPME'!R$22-'6.3.IPME'!R$21))/100</f>
        <v>0.32771558061483819</v>
      </c>
      <c r="S13" s="230">
        <f>+(1/(1-'6.4.TasaImpuestos'!S$8))*('2.2.3.8.WACC'!R$29*'6.3.IPME'!S$21+'2.2.3.1.TasasDeprec'!$C13*'6.3.IPME'!S$22-('6.3.IPME'!S$22-'6.3.IPME'!S$21))/100</f>
        <v>0.34065609208612502</v>
      </c>
      <c r="T13" s="230">
        <f>+(1/(1-'6.4.TasaImpuestos'!T$8))*('2.2.3.8.WACC'!S$29*'6.3.IPME'!T$21+'2.2.3.1.TasasDeprec'!$C13*'6.3.IPME'!T$22-('6.3.IPME'!T$22-'6.3.IPME'!T$21))/100</f>
        <v>0.2967529289574819</v>
      </c>
      <c r="U13" s="230">
        <f>+(1/(1-'6.4.TasaImpuestos'!U$8))*('2.2.3.8.WACC'!T$29*'6.3.IPME'!U$21+'2.2.3.1.TasasDeprec'!$C13*'6.3.IPME'!U$22-('6.3.IPME'!U$22-'6.3.IPME'!U$21))/100</f>
        <v>0.25404413976486634</v>
      </c>
      <c r="V13" s="230">
        <f>+(1/(1-'6.4.TasaImpuestos'!V$8))*('2.2.3.8.WACC'!U$29*'6.3.IPME'!V$21+'2.2.3.1.TasasDeprec'!$C13*'6.3.IPME'!V$22-('6.3.IPME'!V$22-'6.3.IPME'!V$21))/100</f>
        <v>0.29826558089892957</v>
      </c>
    </row>
    <row r="14" spans="1:22" x14ac:dyDescent="0.2">
      <c r="B14" s="98" t="s">
        <v>116</v>
      </c>
      <c r="C14" s="107"/>
      <c r="D14" s="230">
        <f>+(1/(1-'6.4.TasaImpuestos'!D$8))*('2.2.3.8.WACC'!C$29*'6.3.IPME'!D$21+'2.2.3.1.TasasDeprec'!$C14*'6.3.IPME'!D$22-('6.3.IPME'!D$22-'6.3.IPME'!D$21))/100</f>
        <v>0.57352212262701963</v>
      </c>
      <c r="E14" s="230">
        <f>+(1/(1-'6.4.TasaImpuestos'!E$8))*('2.2.3.8.WACC'!D$29*'6.3.IPME'!E$21+'2.2.3.1.TasasDeprec'!$C14*'6.3.IPME'!E$22-('6.3.IPME'!E$22-'6.3.IPME'!E$21))/100</f>
        <v>0.58991386174781202</v>
      </c>
      <c r="F14" s="230">
        <f>+(1/(1-'6.4.TasaImpuestos'!F$8))*('2.2.3.8.WACC'!E$29*'6.3.IPME'!F$21+'2.2.3.1.TasasDeprec'!$C14*'6.3.IPME'!F$22-('6.3.IPME'!F$22-'6.3.IPME'!F$21))/100</f>
        <v>0.5399585615916922</v>
      </c>
      <c r="G14" s="230">
        <f>+(1/(1-'6.4.TasaImpuestos'!G$8))*('2.2.3.8.WACC'!F$29*'6.3.IPME'!G$21+'2.2.3.1.TasasDeprec'!$C14*'6.3.IPME'!G$22-('6.3.IPME'!G$22-'6.3.IPME'!G$21))/100</f>
        <v>0.50276958542603245</v>
      </c>
      <c r="H14" s="230">
        <f>+(1/(1-'6.4.TasaImpuestos'!H$8))*('2.2.3.8.WACC'!G$29*'6.3.IPME'!H$21+'2.2.3.1.TasasDeprec'!$C14*'6.3.IPME'!H$22-('6.3.IPME'!H$22-'6.3.IPME'!H$21))/100</f>
        <v>0.49035858976445323</v>
      </c>
      <c r="I14" s="230">
        <f>+(1/(1-'6.4.TasaImpuestos'!I$8))*('2.2.3.8.WACC'!H$29*'6.3.IPME'!I$21+'2.2.3.1.TasasDeprec'!$C14*'6.3.IPME'!I$22-('6.3.IPME'!I$22-'6.3.IPME'!I$21))/100</f>
        <v>0.51251687932818935</v>
      </c>
      <c r="J14" s="230">
        <f>+(1/(1-'6.4.TasaImpuestos'!J$8))*('2.2.3.8.WACC'!I$29*'6.3.IPME'!J$21+'2.2.3.1.TasasDeprec'!$C14*'6.3.IPME'!J$22-('6.3.IPME'!J$22-'6.3.IPME'!J$21))/100</f>
        <v>0.51231322029008841</v>
      </c>
      <c r="K14" s="230">
        <f>+(1/(1-'6.4.TasaImpuestos'!K$8))*('2.2.3.8.WACC'!J$29*'6.3.IPME'!K$21+'2.2.3.1.TasasDeprec'!$C14*'6.3.IPME'!K$22-('6.3.IPME'!K$22-'6.3.IPME'!K$21))/100</f>
        <v>0.49330101677310223</v>
      </c>
      <c r="L14" s="230">
        <f>+(1/(1-'6.4.TasaImpuestos'!L$8))*('2.2.3.8.WACC'!K$29*'6.3.IPME'!L$21+'2.2.3.1.TasasDeprec'!$C14*'6.3.IPME'!L$22-('6.3.IPME'!L$22-'6.3.IPME'!L$21))/100</f>
        <v>0.48984448549815668</v>
      </c>
      <c r="M14" s="230">
        <f>+(1/(1-'6.4.TasaImpuestos'!M$8))*('2.2.3.8.WACC'!L$29*'6.3.IPME'!M$21+'2.2.3.1.TasasDeprec'!$C14*'6.3.IPME'!M$22-('6.3.IPME'!M$22-'6.3.IPME'!M$21))/100</f>
        <v>0.55921066042702361</v>
      </c>
      <c r="N14" s="230">
        <f>+(1/(1-'6.4.TasaImpuestos'!N$8))*('2.2.3.8.WACC'!M$29*'6.3.IPME'!N$21+'2.2.3.1.TasasDeprec'!$C14*'6.3.IPME'!N$22-('6.3.IPME'!N$22-'6.3.IPME'!N$21))/100</f>
        <v>0.56197368028008432</v>
      </c>
      <c r="O14" s="230">
        <f>+(1/(1-'6.4.TasaImpuestos'!O$8))*('2.2.3.8.WACC'!N$29*'6.3.IPME'!O$21+'2.2.3.1.TasasDeprec'!$C14*'6.3.IPME'!O$22-('6.3.IPME'!O$22-'6.3.IPME'!O$21))/100</f>
        <v>0.58622043733790818</v>
      </c>
      <c r="P14" s="230">
        <f>+(1/(1-'6.4.TasaImpuestos'!P$8))*('2.2.3.8.WACC'!O$29*'6.3.IPME'!P$21+'2.2.3.1.TasasDeprec'!$C14*'6.3.IPME'!P$22-('6.3.IPME'!P$22-'6.3.IPME'!P$21))/100</f>
        <v>0.56634394901586427</v>
      </c>
      <c r="Q14" s="230">
        <f>+(1/(1-'6.4.TasaImpuestos'!Q$8))*('2.2.3.8.WACC'!P$29*'6.3.IPME'!Q$21+'2.2.3.1.TasasDeprec'!$C14*'6.3.IPME'!Q$22-('6.3.IPME'!Q$22-'6.3.IPME'!Q$21))/100</f>
        <v>0.64109590385513182</v>
      </c>
      <c r="R14" s="230">
        <f>+(1/(1-'6.4.TasaImpuestos'!R$8))*('2.2.3.8.WACC'!Q$29*'6.3.IPME'!R$21+'2.2.3.1.TasasDeprec'!$C14*'6.3.IPME'!R$22-('6.3.IPME'!R$22-'6.3.IPME'!R$21))/100</f>
        <v>0.60406985489510978</v>
      </c>
      <c r="S14" s="230">
        <f>+(1/(1-'6.4.TasaImpuestos'!S$8))*('2.2.3.8.WACC'!R$29*'6.3.IPME'!S$21+'2.2.3.1.TasasDeprec'!$C14*'6.3.IPME'!S$22-('6.3.IPME'!S$22-'6.3.IPME'!S$21))/100</f>
        <v>0.60031024993155524</v>
      </c>
      <c r="T14" s="230">
        <f>+(1/(1-'6.4.TasaImpuestos'!T$8))*('2.2.3.8.WACC'!S$29*'6.3.IPME'!T$21+'2.2.3.1.TasasDeprec'!$C14*'6.3.IPME'!T$22-('6.3.IPME'!T$22-'6.3.IPME'!T$21))/100</f>
        <v>0.55300579239926806</v>
      </c>
      <c r="U14" s="230">
        <f>+(1/(1-'6.4.TasaImpuestos'!U$8))*('2.2.3.8.WACC'!T$29*'6.3.IPME'!U$21+'2.2.3.1.TasasDeprec'!$C14*'6.3.IPME'!U$22-('6.3.IPME'!U$22-'6.3.IPME'!U$21))/100</f>
        <v>0.51856771190343065</v>
      </c>
      <c r="V14" s="230">
        <f>+(1/(1-'6.4.TasaImpuestos'!V$8))*('2.2.3.8.WACC'!U$29*'6.3.IPME'!V$21+'2.2.3.1.TasasDeprec'!$C14*'6.3.IPME'!V$22-('6.3.IPME'!V$22-'6.3.IPME'!V$21))/100</f>
        <v>0.56207531536549293</v>
      </c>
    </row>
    <row r="15" spans="1:22" x14ac:dyDescent="0.2">
      <c r="B15" s="108" t="s">
        <v>108</v>
      </c>
      <c r="C15" s="109"/>
      <c r="D15" s="231">
        <f>+(1/(1-'6.4.TasaImpuestos'!D$8))*('2.2.3.8.WACC'!C$29*'6.3.IPME'!D$21+'2.2.3.1.TasasDeprec'!$C15*'6.3.IPME'!D$22-('6.3.IPME'!D$22-'6.3.IPME'!D$21))/100</f>
        <v>0.34795821285258355</v>
      </c>
      <c r="E15" s="231">
        <f>+(1/(1-'6.4.TasaImpuestos'!E$8))*('2.2.3.8.WACC'!D$29*'6.3.IPME'!E$21+'2.2.3.1.TasasDeprec'!$C15*'6.3.IPME'!E$22-('6.3.IPME'!E$22-'6.3.IPME'!E$21))/100</f>
        <v>0.36620169662987506</v>
      </c>
      <c r="F15" s="231">
        <f>+(1/(1-'6.4.TasaImpuestos'!F$8))*('2.2.3.8.WACC'!E$29*'6.3.IPME'!F$21+'2.2.3.1.TasasDeprec'!$C15*'6.3.IPME'!F$22-('6.3.IPME'!F$22-'6.3.IPME'!F$21))/100</f>
        <v>0.3267441500293537</v>
      </c>
      <c r="G15" s="231">
        <f>+(1/(1-'6.4.TasaImpuestos'!G$8))*('2.2.3.8.WACC'!F$29*'6.3.IPME'!G$21+'2.2.3.1.TasasDeprec'!$C15*'6.3.IPME'!G$22-('6.3.IPME'!G$22-'6.3.IPME'!G$21))/100</f>
        <v>0.29052622275563045</v>
      </c>
      <c r="H15" s="231">
        <f>+(1/(1-'6.4.TasaImpuestos'!H$8))*('2.2.3.8.WACC'!G$29*'6.3.IPME'!H$21+'2.2.3.1.TasasDeprec'!$C15*'6.3.IPME'!H$22-('6.3.IPME'!H$22-'6.3.IPME'!H$21))/100</f>
        <v>0.26502093926030063</v>
      </c>
      <c r="I15" s="231">
        <f>+(1/(1-'6.4.TasaImpuestos'!I$8))*('2.2.3.8.WACC'!H$29*'6.3.IPME'!I$21+'2.2.3.1.TasasDeprec'!$C15*'6.3.IPME'!I$22-('6.3.IPME'!I$22-'6.3.IPME'!I$21))/100</f>
        <v>0.28398954506301044</v>
      </c>
      <c r="J15" s="231">
        <f>+(1/(1-'6.4.TasaImpuestos'!J$8))*('2.2.3.8.WACC'!I$29*'6.3.IPME'!J$21+'2.2.3.1.TasasDeprec'!$C15*'6.3.IPME'!J$22-('6.3.IPME'!J$22-'6.3.IPME'!J$21))/100</f>
        <v>0.28053782084200868</v>
      </c>
      <c r="K15" s="231">
        <f>+(1/(1-'6.4.TasaImpuestos'!K$8))*('2.2.3.8.WACC'!J$29*'6.3.IPME'!K$21+'2.2.3.1.TasasDeprec'!$C15*'6.3.IPME'!K$22-('6.3.IPME'!K$22-'6.3.IPME'!K$21))/100</f>
        <v>0.25437459646066668</v>
      </c>
      <c r="L15" s="231">
        <f>+(1/(1-'6.4.TasaImpuestos'!L$8))*('2.2.3.8.WACC'!K$29*'6.3.IPME'!L$21+'2.2.3.1.TasasDeprec'!$C15*'6.3.IPME'!L$22-('6.3.IPME'!L$22-'6.3.IPME'!L$21))/100</f>
        <v>0.23880392372516895</v>
      </c>
      <c r="M15" s="231">
        <f>+(1/(1-'6.4.TasaImpuestos'!M$8))*('2.2.3.8.WACC'!L$29*'6.3.IPME'!M$21+'2.2.3.1.TasasDeprec'!$C15*'6.3.IPME'!M$22-('6.3.IPME'!M$22-'6.3.IPME'!M$21))/100</f>
        <v>0.3022567349496908</v>
      </c>
      <c r="N15" s="231">
        <f>+(1/(1-'6.4.TasaImpuestos'!N$8))*('2.2.3.8.WACC'!M$29*'6.3.IPME'!N$21+'2.2.3.1.TasasDeprec'!$C15*'6.3.IPME'!N$22-('6.3.IPME'!N$22-'6.3.IPME'!N$21))/100</f>
        <v>0.29769039214049892</v>
      </c>
      <c r="O15" s="231">
        <f>+(1/(1-'6.4.TasaImpuestos'!O$8))*('2.2.3.8.WACC'!N$29*'6.3.IPME'!O$21+'2.2.3.1.TasasDeprec'!$C15*'6.3.IPME'!O$22-('6.3.IPME'!O$22-'6.3.IPME'!O$21))/100</f>
        <v>0.31638357386161003</v>
      </c>
      <c r="P15" s="231">
        <f>+(1/(1-'6.4.TasaImpuestos'!P$8))*('2.2.3.8.WACC'!O$29*'6.3.IPME'!P$21+'2.2.3.1.TasasDeprec'!$C15*'6.3.IPME'!P$22-('6.3.IPME'!P$22-'6.3.IPME'!P$21))/100</f>
        <v>0.28776319206705248</v>
      </c>
      <c r="Q15" s="231">
        <f>+(1/(1-'6.4.TasaImpuestos'!Q$8))*('2.2.3.8.WACC'!P$29*'6.3.IPME'!Q$21+'2.2.3.1.TasasDeprec'!$C15*'6.3.IPME'!Q$22-('6.3.IPME'!Q$22-'6.3.IPME'!Q$21))/100</f>
        <v>0.36326931543405422</v>
      </c>
      <c r="R15" s="231">
        <f>+(1/(1-'6.4.TasaImpuestos'!R$8))*('2.2.3.8.WACC'!Q$29*'6.3.IPME'!R$21+'2.2.3.1.TasasDeprec'!$C15*'6.3.IPME'!R$22-('6.3.IPME'!R$22-'6.3.IPME'!R$21))/100</f>
        <v>0.32771558061483819</v>
      </c>
      <c r="S15" s="231">
        <f>+(1/(1-'6.4.TasaImpuestos'!S$8))*('2.2.3.8.WACC'!R$29*'6.3.IPME'!S$21+'2.2.3.1.TasasDeprec'!$C15*'6.3.IPME'!S$22-('6.3.IPME'!S$22-'6.3.IPME'!S$21))/100</f>
        <v>0.34065609208612502</v>
      </c>
      <c r="T15" s="231">
        <f>+(1/(1-'6.4.TasaImpuestos'!T$8))*('2.2.3.8.WACC'!S$29*'6.3.IPME'!T$21+'2.2.3.1.TasasDeprec'!$C15*'6.3.IPME'!T$22-('6.3.IPME'!T$22-'6.3.IPME'!T$21))/100</f>
        <v>0.2967529289574819</v>
      </c>
      <c r="U15" s="231">
        <f>+(1/(1-'6.4.TasaImpuestos'!U$8))*('2.2.3.8.WACC'!T$29*'6.3.IPME'!U$21+'2.2.3.1.TasasDeprec'!$C15*'6.3.IPME'!U$22-('6.3.IPME'!U$22-'6.3.IPME'!U$21))/100</f>
        <v>0.25404413976486634</v>
      </c>
      <c r="V15" s="231">
        <f>+(1/(1-'6.4.TasaImpuestos'!V$8))*('2.2.3.8.WACC'!U$29*'6.3.IPME'!V$21+'2.2.3.1.TasasDeprec'!$C15*'6.3.IPME'!V$22-('6.3.IPME'!V$22-'6.3.IPME'!V$21))/100</f>
        <v>0.29826558089892957</v>
      </c>
    </row>
    <row r="16" spans="1:22" x14ac:dyDescent="0.2">
      <c r="B16" s="110"/>
      <c r="C16" s="107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</row>
    <row r="17" spans="2:22" x14ac:dyDescent="0.2">
      <c r="B17" s="95" t="s">
        <v>120</v>
      </c>
      <c r="C17" s="107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spans="2:22" x14ac:dyDescent="0.2">
      <c r="B18" s="115" t="s">
        <v>110</v>
      </c>
      <c r="C18" s="114"/>
      <c r="D18" s="277">
        <f>+(1/(1-'6.4.TasaImpuestos'!D$8))*('2.2.3.8.WACC'!C$29*'6.3.IPME'!D$21+'2.2.3.1.TasasDeprec'!$C18*'6.3.IPME'!D$22-('6.3.IPME'!D$22-'6.3.IPME'!D$21))/100</f>
        <v>0.24765746097288424</v>
      </c>
      <c r="E18" s="277">
        <f>+(1/(1-'6.4.TasaImpuestos'!E$8))*('2.2.3.8.WACC'!D$29*'6.3.IPME'!E$21+'2.2.3.1.TasasDeprec'!$C18*'6.3.IPME'!E$22-('6.3.IPME'!E$22-'6.3.IPME'!E$21))/100</f>
        <v>0.26672435387409921</v>
      </c>
      <c r="F18" s="277">
        <f>+(1/(1-'6.4.TasaImpuestos'!F$8))*('2.2.3.8.WACC'!E$29*'6.3.IPME'!F$21+'2.2.3.1.TasasDeprec'!$C18*'6.3.IPME'!F$22-('6.3.IPME'!F$22-'6.3.IPME'!F$21))/100</f>
        <v>0.2319348083546339</v>
      </c>
      <c r="G18" s="277">
        <f>+(1/(1-'6.4.TasaImpuestos'!G$8))*('2.2.3.8.WACC'!F$29*'6.3.IPME'!G$21+'2.2.3.1.TasasDeprec'!$C18*'6.3.IPME'!G$22-('6.3.IPME'!G$22-'6.3.IPME'!G$21))/100</f>
        <v>0.19614867415485837</v>
      </c>
      <c r="H18" s="277">
        <f>+(1/(1-'6.4.TasaImpuestos'!H$8))*('2.2.3.8.WACC'!G$29*'6.3.IPME'!H$21+'2.2.3.1.TasasDeprec'!$C18*'6.3.IPME'!H$22-('6.3.IPME'!H$22-'6.3.IPME'!H$21))/100</f>
        <v>0.16482079733612068</v>
      </c>
      <c r="I18" s="277">
        <f>+(1/(1-'6.4.TasaImpuestos'!I$8))*('2.2.3.8.WACC'!H$29*'6.3.IPME'!I$21+'2.2.3.1.TasasDeprec'!$C18*'6.3.IPME'!I$22-('6.3.IPME'!I$22-'6.3.IPME'!I$21))/100</f>
        <v>0.1823710570930942</v>
      </c>
      <c r="J18" s="277">
        <f>+(1/(1-'6.4.TasaImpuestos'!J$8))*('2.2.3.8.WACC'!I$29*'6.3.IPME'!J$21+'2.2.3.1.TasasDeprec'!$C18*'6.3.IPME'!J$22-('6.3.IPME'!J$22-'6.3.IPME'!J$21))/100</f>
        <v>0.17747502655409597</v>
      </c>
      <c r="K18" s="277">
        <f>+(1/(1-'6.4.TasaImpuestos'!K$8))*('2.2.3.8.WACC'!J$29*'6.3.IPME'!K$21+'2.2.3.1.TasasDeprec'!$C18*'6.3.IPME'!K$22-('6.3.IPME'!K$22-'6.3.IPME'!K$21))/100</f>
        <v>0.14813198156173704</v>
      </c>
      <c r="L18" s="277">
        <f>+(1/(1-'6.4.TasaImpuestos'!L$8))*('2.2.3.8.WACC'!K$29*'6.3.IPME'!L$21+'2.2.3.1.TasasDeprec'!$C18*'6.3.IPME'!L$22-('6.3.IPME'!L$22-'6.3.IPME'!L$21))/100</f>
        <v>0.12717455392344706</v>
      </c>
      <c r="M18" s="277">
        <f>+(1/(1-'6.4.TasaImpuestos'!M$8))*('2.2.3.8.WACC'!L$29*'6.3.IPME'!M$21+'2.2.3.1.TasasDeprec'!$C18*'6.3.IPME'!M$22-('6.3.IPME'!M$22-'6.3.IPME'!M$21))/100</f>
        <v>0.18799788942077014</v>
      </c>
      <c r="N18" s="277">
        <f>+(1/(1-'6.4.TasaImpuestos'!N$8))*('2.2.3.8.WACC'!M$29*'6.3.IPME'!N$21+'2.2.3.1.TasasDeprec'!$C18*'6.3.IPME'!N$22-('6.3.IPME'!N$22-'6.3.IPME'!N$21))/100</f>
        <v>0.18017242334776321</v>
      </c>
      <c r="O18" s="277">
        <f>+(1/(1-'6.4.TasaImpuestos'!O$8))*('2.2.3.8.WACC'!N$29*'6.3.IPME'!O$21+'2.2.3.1.TasasDeprec'!$C18*'6.3.IPME'!O$22-('6.3.IPME'!O$22-'6.3.IPME'!O$21))/100</f>
        <v>0.19639611523581607</v>
      </c>
      <c r="P18" s="277">
        <f>+(1/(1-'6.4.TasaImpuestos'!P$8))*('2.2.3.8.WACC'!O$29*'6.3.IPME'!P$21+'2.2.3.1.TasasDeprec'!$C18*'6.3.IPME'!P$22-('6.3.IPME'!P$22-'6.3.IPME'!P$21))/100</f>
        <v>0.1638876154771475</v>
      </c>
      <c r="Q18" s="277">
        <f>+(1/(1-'6.4.TasaImpuestos'!Q$8))*('2.2.3.8.WACC'!P$29*'6.3.IPME'!Q$21+'2.2.3.1.TasasDeprec'!$C18*'6.3.IPME'!Q$22-('6.3.IPME'!Q$22-'6.3.IPME'!Q$21))/100</f>
        <v>0.23972909244948165</v>
      </c>
      <c r="R18" s="277">
        <f>+(1/(1-'6.4.TasaImpuestos'!R$8))*('2.2.3.8.WACC'!Q$29*'6.3.IPME'!R$21+'2.2.3.1.TasasDeprec'!$C18*'6.3.IPME'!R$22-('6.3.IPME'!R$22-'6.3.IPME'!R$21))/100</f>
        <v>0.20483004665154411</v>
      </c>
      <c r="S18" s="277">
        <f>+(1/(1-'6.4.TasaImpuestos'!S$8))*('2.2.3.8.WACC'!R$29*'6.3.IPME'!S$21+'2.2.3.1.TasasDeprec'!$C18*'6.3.IPME'!S$22-('6.3.IPME'!S$22-'6.3.IPME'!S$21))/100</f>
        <v>0.225196543230857</v>
      </c>
      <c r="T18" s="277">
        <f>+(1/(1-'6.4.TasaImpuestos'!T$8))*('2.2.3.8.WACC'!S$29*'6.3.IPME'!T$21+'2.2.3.1.TasasDeprec'!$C18*'6.3.IPME'!T$22-('6.3.IPME'!T$22-'6.3.IPME'!T$21))/100</f>
        <v>0.18280582234703427</v>
      </c>
      <c r="U18" s="277">
        <f>+(1/(1-'6.4.TasaImpuestos'!U$8))*('2.2.3.8.WACC'!T$29*'6.3.IPME'!U$21+'2.2.3.1.TasasDeprec'!$C18*'6.3.IPME'!U$22-('6.3.IPME'!U$22-'6.3.IPME'!U$21))/100</f>
        <v>0.1364193246872514</v>
      </c>
      <c r="V18" s="277">
        <f>+(1/(1-'6.4.TasaImpuestos'!V$8))*('2.2.3.8.WACC'!U$29*'6.3.IPME'!V$21+'2.2.3.1.TasasDeprec'!$C18*'6.3.IPME'!V$22-('6.3.IPME'!V$22-'6.3.IPME'!V$21))/100</f>
        <v>0.18095818563946436</v>
      </c>
    </row>
    <row r="19" spans="2:22" x14ac:dyDescent="0.2">
      <c r="B19" s="98" t="s">
        <v>111</v>
      </c>
      <c r="C19" s="107"/>
      <c r="D19" s="230">
        <f>+(1/(1-'6.4.TasaImpuestos'!D$8))*('2.2.3.8.WACC'!C$29*'6.3.IPME'!D$21+'2.2.3.1.TasasDeprec'!$C19*'6.3.IPME'!D$22-('6.3.IPME'!D$22-'6.3.IPME'!D$21))/100</f>
        <v>0.24765746097288424</v>
      </c>
      <c r="E19" s="230">
        <f>+(1/(1-'6.4.TasaImpuestos'!E$8))*('2.2.3.8.WACC'!D$29*'6.3.IPME'!E$21+'2.2.3.1.TasasDeprec'!$C19*'6.3.IPME'!E$22-('6.3.IPME'!E$22-'6.3.IPME'!E$21))/100</f>
        <v>0.26672435387409921</v>
      </c>
      <c r="F19" s="230">
        <f>+(1/(1-'6.4.TasaImpuestos'!F$8))*('2.2.3.8.WACC'!E$29*'6.3.IPME'!F$21+'2.2.3.1.TasasDeprec'!$C19*'6.3.IPME'!F$22-('6.3.IPME'!F$22-'6.3.IPME'!F$21))/100</f>
        <v>0.2319348083546339</v>
      </c>
      <c r="G19" s="230">
        <f>+(1/(1-'6.4.TasaImpuestos'!G$8))*('2.2.3.8.WACC'!F$29*'6.3.IPME'!G$21+'2.2.3.1.TasasDeprec'!$C19*'6.3.IPME'!G$22-('6.3.IPME'!G$22-'6.3.IPME'!G$21))/100</f>
        <v>0.19614867415485837</v>
      </c>
      <c r="H19" s="230">
        <f>+(1/(1-'6.4.TasaImpuestos'!H$8))*('2.2.3.8.WACC'!G$29*'6.3.IPME'!H$21+'2.2.3.1.TasasDeprec'!$C19*'6.3.IPME'!H$22-('6.3.IPME'!H$22-'6.3.IPME'!H$21))/100</f>
        <v>0.16482079733612068</v>
      </c>
      <c r="I19" s="230">
        <f>+(1/(1-'6.4.TasaImpuestos'!I$8))*('2.2.3.8.WACC'!H$29*'6.3.IPME'!I$21+'2.2.3.1.TasasDeprec'!$C19*'6.3.IPME'!I$22-('6.3.IPME'!I$22-'6.3.IPME'!I$21))/100</f>
        <v>0.1823710570930942</v>
      </c>
      <c r="J19" s="230">
        <f>+(1/(1-'6.4.TasaImpuestos'!J$8))*('2.2.3.8.WACC'!I$29*'6.3.IPME'!J$21+'2.2.3.1.TasasDeprec'!$C19*'6.3.IPME'!J$22-('6.3.IPME'!J$22-'6.3.IPME'!J$21))/100</f>
        <v>0.17747502655409597</v>
      </c>
      <c r="K19" s="230">
        <f>+(1/(1-'6.4.TasaImpuestos'!K$8))*('2.2.3.8.WACC'!J$29*'6.3.IPME'!K$21+'2.2.3.1.TasasDeprec'!$C19*'6.3.IPME'!K$22-('6.3.IPME'!K$22-'6.3.IPME'!K$21))/100</f>
        <v>0.14813198156173704</v>
      </c>
      <c r="L19" s="230">
        <f>+(1/(1-'6.4.TasaImpuestos'!L$8))*('2.2.3.8.WACC'!K$29*'6.3.IPME'!L$21+'2.2.3.1.TasasDeprec'!$C19*'6.3.IPME'!L$22-('6.3.IPME'!L$22-'6.3.IPME'!L$21))/100</f>
        <v>0.12717455392344706</v>
      </c>
      <c r="M19" s="230">
        <f>+(1/(1-'6.4.TasaImpuestos'!M$8))*('2.2.3.8.WACC'!L$29*'6.3.IPME'!M$21+'2.2.3.1.TasasDeprec'!$C19*'6.3.IPME'!M$22-('6.3.IPME'!M$22-'6.3.IPME'!M$21))/100</f>
        <v>0.18799788942077014</v>
      </c>
      <c r="N19" s="230">
        <f>+(1/(1-'6.4.TasaImpuestos'!N$8))*('2.2.3.8.WACC'!M$29*'6.3.IPME'!N$21+'2.2.3.1.TasasDeprec'!$C19*'6.3.IPME'!N$22-('6.3.IPME'!N$22-'6.3.IPME'!N$21))/100</f>
        <v>0.18017242334776321</v>
      </c>
      <c r="O19" s="230">
        <f>+(1/(1-'6.4.TasaImpuestos'!O$8))*('2.2.3.8.WACC'!N$29*'6.3.IPME'!O$21+'2.2.3.1.TasasDeprec'!$C19*'6.3.IPME'!O$22-('6.3.IPME'!O$22-'6.3.IPME'!O$21))/100</f>
        <v>0.19639611523581607</v>
      </c>
      <c r="P19" s="230">
        <f>+(1/(1-'6.4.TasaImpuestos'!P$8))*('2.2.3.8.WACC'!O$29*'6.3.IPME'!P$21+'2.2.3.1.TasasDeprec'!$C19*'6.3.IPME'!P$22-('6.3.IPME'!P$22-'6.3.IPME'!P$21))/100</f>
        <v>0.1638876154771475</v>
      </c>
      <c r="Q19" s="230">
        <f>+(1/(1-'6.4.TasaImpuestos'!Q$8))*('2.2.3.8.WACC'!P$29*'6.3.IPME'!Q$21+'2.2.3.1.TasasDeprec'!$C19*'6.3.IPME'!Q$22-('6.3.IPME'!Q$22-'6.3.IPME'!Q$21))/100</f>
        <v>0.23972909244948165</v>
      </c>
      <c r="R19" s="230">
        <f>+(1/(1-'6.4.TasaImpuestos'!R$8))*('2.2.3.8.WACC'!Q$29*'6.3.IPME'!R$21+'2.2.3.1.TasasDeprec'!$C19*'6.3.IPME'!R$22-('6.3.IPME'!R$22-'6.3.IPME'!R$21))/100</f>
        <v>0.20483004665154411</v>
      </c>
      <c r="S19" s="230">
        <f>+(1/(1-'6.4.TasaImpuestos'!S$8))*('2.2.3.8.WACC'!R$29*'6.3.IPME'!S$21+'2.2.3.1.TasasDeprec'!$C19*'6.3.IPME'!S$22-('6.3.IPME'!S$22-'6.3.IPME'!S$21))/100</f>
        <v>0.225196543230857</v>
      </c>
      <c r="T19" s="230">
        <f>+(1/(1-'6.4.TasaImpuestos'!T$8))*('2.2.3.8.WACC'!S$29*'6.3.IPME'!T$21+'2.2.3.1.TasasDeprec'!$C19*'6.3.IPME'!T$22-('6.3.IPME'!T$22-'6.3.IPME'!T$21))/100</f>
        <v>0.18280582234703427</v>
      </c>
      <c r="U19" s="230">
        <f>+(1/(1-'6.4.TasaImpuestos'!U$8))*('2.2.3.8.WACC'!T$29*'6.3.IPME'!U$21+'2.2.3.1.TasasDeprec'!$C19*'6.3.IPME'!U$22-('6.3.IPME'!U$22-'6.3.IPME'!U$21))/100</f>
        <v>0.1364193246872514</v>
      </c>
      <c r="V19" s="230">
        <f>+(1/(1-'6.4.TasaImpuestos'!V$8))*('2.2.3.8.WACC'!U$29*'6.3.IPME'!V$21+'2.2.3.1.TasasDeprec'!$C19*'6.3.IPME'!V$22-('6.3.IPME'!V$22-'6.3.IPME'!V$21))/100</f>
        <v>0.18095818563946436</v>
      </c>
    </row>
    <row r="20" spans="2:22" x14ac:dyDescent="0.2">
      <c r="B20" s="98" t="s">
        <v>112</v>
      </c>
      <c r="C20" s="107"/>
      <c r="D20" s="230">
        <f>+(1/(1-'6.4.TasaImpuestos'!D$8))*('2.2.3.8.WACC'!C$29*'6.3.IPME'!D$21+'2.2.3.1.TasasDeprec'!$C20*'6.3.IPME'!D$22-('6.3.IPME'!D$22-'6.3.IPME'!D$21))/100</f>
        <v>0.36464994217589181</v>
      </c>
      <c r="E20" s="230">
        <f>+(1/(1-'6.4.TasaImpuestos'!E$8))*('2.2.3.8.WACC'!D$29*'6.3.IPME'!E$21+'2.2.3.1.TasasDeprec'!$C20*'6.3.IPME'!E$22-('6.3.IPME'!E$22-'6.3.IPME'!E$21))/100</f>
        <v>0.38275639684860246</v>
      </c>
      <c r="F20" s="230">
        <f>+(1/(1-'6.4.TasaImpuestos'!F$8))*('2.2.3.8.WACC'!E$29*'6.3.IPME'!F$21+'2.2.3.1.TasasDeprec'!$C20*'6.3.IPME'!F$22-('6.3.IPME'!F$22-'6.3.IPME'!F$21))/100</f>
        <v>0.34252201648496677</v>
      </c>
      <c r="G20" s="230">
        <f>+(1/(1-'6.4.TasaImpuestos'!G$8))*('2.2.3.8.WACC'!F$29*'6.3.IPME'!G$21+'2.2.3.1.TasasDeprec'!$C20*'6.3.IPME'!G$22-('6.3.IPME'!G$22-'6.3.IPME'!G$21))/100</f>
        <v>0.3062322315932402</v>
      </c>
      <c r="H20" s="230">
        <f>+(1/(1-'6.4.TasaImpuestos'!H$8))*('2.2.3.8.WACC'!G$29*'6.3.IPME'!H$21+'2.2.3.1.TasasDeprec'!$C20*'6.3.IPME'!H$22-('6.3.IPME'!H$22-'6.3.IPME'!H$21))/100</f>
        <v>0.2816959253976079</v>
      </c>
      <c r="I20" s="230">
        <f>+(1/(1-'6.4.TasaImpuestos'!I$8))*('2.2.3.8.WACC'!H$29*'6.3.IPME'!I$21+'2.2.3.1.TasasDeprec'!$C20*'6.3.IPME'!I$22-('6.3.IPME'!I$22-'6.3.IPME'!I$21))/100</f>
        <v>0.30090056779863361</v>
      </c>
      <c r="J20" s="230">
        <f>+(1/(1-'6.4.TasaImpuestos'!J$8))*('2.2.3.8.WACC'!I$29*'6.3.IPME'!J$21+'2.2.3.1.TasasDeprec'!$C20*'6.3.IPME'!J$22-('6.3.IPME'!J$22-'6.3.IPME'!J$21))/100</f>
        <v>0.29768920040116664</v>
      </c>
      <c r="K20" s="230">
        <f>+(1/(1-'6.4.TasaImpuestos'!K$8))*('2.2.3.8.WACC'!J$29*'6.3.IPME'!K$21+'2.2.3.1.TasasDeprec'!$C20*'6.3.IPME'!K$22-('6.3.IPME'!K$22-'6.3.IPME'!K$21))/100</f>
        <v>0.2720551515637869</v>
      </c>
      <c r="L20" s="230">
        <f>+(1/(1-'6.4.TasaImpuestos'!L$8))*('2.2.3.8.WACC'!K$29*'6.3.IPME'!L$21+'2.2.3.1.TasasDeprec'!$C20*'6.3.IPME'!L$22-('6.3.IPME'!L$22-'6.3.IPME'!L$21))/100</f>
        <v>0.25738092529637002</v>
      </c>
      <c r="M20" s="230">
        <f>+(1/(1-'6.4.TasaImpuestos'!M$8))*('2.2.3.8.WACC'!L$29*'6.3.IPME'!M$21+'2.2.3.1.TasasDeprec'!$C20*'6.3.IPME'!M$22-('6.3.IPME'!M$22-'6.3.IPME'!M$21))/100</f>
        <v>0.32127132543501341</v>
      </c>
      <c r="N20" s="230">
        <f>+(1/(1-'6.4.TasaImpuestos'!N$8))*('2.2.3.8.WACC'!M$29*'6.3.IPME'!N$21+'2.2.3.1.TasasDeprec'!$C20*'6.3.IPME'!N$22-('6.3.IPME'!N$22-'6.3.IPME'!N$21))/100</f>
        <v>0.31724735546282823</v>
      </c>
      <c r="O20" s="230">
        <f>+(1/(1-'6.4.TasaImpuestos'!O$8))*('2.2.3.8.WACC'!N$29*'6.3.IPME'!O$21+'2.2.3.1.TasasDeprec'!$C20*'6.3.IPME'!O$22-('6.3.IPME'!O$22-'6.3.IPME'!O$21))/100</f>
        <v>0.33635150175885609</v>
      </c>
      <c r="P20" s="230">
        <f>+(1/(1-'6.4.TasaImpuestos'!P$8))*('2.2.3.8.WACC'!O$29*'6.3.IPME'!P$21+'2.2.3.1.TasasDeprec'!$C20*'6.3.IPME'!P$22-('6.3.IPME'!P$22-'6.3.IPME'!P$21))/100</f>
        <v>0.3083781680812645</v>
      </c>
      <c r="Q20" s="230">
        <f>+(1/(1-'6.4.TasaImpuestos'!Q$8))*('2.2.3.8.WACC'!P$29*'6.3.IPME'!Q$21+'2.2.3.1.TasasDeprec'!$C20*'6.3.IPME'!Q$22-('6.3.IPME'!Q$22-'6.3.IPME'!Q$21))/100</f>
        <v>0.38382848297721389</v>
      </c>
      <c r="R20" s="230">
        <f>+(1/(1-'6.4.TasaImpuestos'!R$8))*('2.2.3.8.WACC'!Q$29*'6.3.IPME'!R$21+'2.2.3.1.TasasDeprec'!$C20*'6.3.IPME'!R$22-('6.3.IPME'!R$22-'6.3.IPME'!R$21))/100</f>
        <v>0.34816579691157828</v>
      </c>
      <c r="S20" s="230">
        <f>+(1/(1-'6.4.TasaImpuestos'!S$8))*('2.2.3.8.WACC'!R$29*'6.3.IPME'!S$21+'2.2.3.1.TasasDeprec'!$C20*'6.3.IPME'!S$22-('6.3.IPME'!S$22-'6.3.IPME'!S$21))/100</f>
        <v>0.35987049976668678</v>
      </c>
      <c r="T20" s="230">
        <f>+(1/(1-'6.4.TasaImpuestos'!T$8))*('2.2.3.8.WACC'!S$29*'6.3.IPME'!T$21+'2.2.3.1.TasasDeprec'!$C20*'6.3.IPME'!T$22-('6.3.IPME'!T$22-'6.3.IPME'!T$21))/100</f>
        <v>0.31571564085217407</v>
      </c>
      <c r="U20" s="230">
        <f>+(1/(1-'6.4.TasaImpuestos'!U$8))*('2.2.3.8.WACC'!T$29*'6.3.IPME'!U$21+'2.2.3.1.TasasDeprec'!$C20*'6.3.IPME'!U$22-('6.3.IPME'!U$22-'6.3.IPME'!U$21))/100</f>
        <v>0.27361888410312007</v>
      </c>
      <c r="V20" s="230">
        <f>+(1/(1-'6.4.TasaImpuestos'!V$8))*('2.2.3.8.WACC'!U$29*'6.3.IPME'!V$21+'2.2.3.1.TasasDeprec'!$C20*'6.3.IPME'!V$22-('6.3.IPME'!V$22-'6.3.IPME'!V$21))/100</f>
        <v>0.31778750124945526</v>
      </c>
    </row>
    <row r="21" spans="2:22" x14ac:dyDescent="0.2">
      <c r="B21" s="98" t="s">
        <v>113</v>
      </c>
      <c r="C21" s="107"/>
      <c r="D21" s="230">
        <f>+(1/(1-'6.4.TasaImpuestos'!D$8))*('2.2.3.8.WACC'!C$29*'6.3.IPME'!D$21+'2.2.3.1.TasasDeprec'!$C21*'6.3.IPME'!D$22-('6.3.IPME'!D$22-'6.3.IPME'!D$21))/100</f>
        <v>0.34795821285258355</v>
      </c>
      <c r="E21" s="230">
        <f>+(1/(1-'6.4.TasaImpuestos'!E$8))*('2.2.3.8.WACC'!D$29*'6.3.IPME'!E$21+'2.2.3.1.TasasDeprec'!$C21*'6.3.IPME'!E$22-('6.3.IPME'!E$22-'6.3.IPME'!E$21))/100</f>
        <v>0.36620169662987506</v>
      </c>
      <c r="F21" s="230">
        <f>+(1/(1-'6.4.TasaImpuestos'!F$8))*('2.2.3.8.WACC'!E$29*'6.3.IPME'!F$21+'2.2.3.1.TasasDeprec'!$C21*'6.3.IPME'!F$22-('6.3.IPME'!F$22-'6.3.IPME'!F$21))/100</f>
        <v>0.3267441500293537</v>
      </c>
      <c r="G21" s="230">
        <f>+(1/(1-'6.4.TasaImpuestos'!G$8))*('2.2.3.8.WACC'!F$29*'6.3.IPME'!G$21+'2.2.3.1.TasasDeprec'!$C21*'6.3.IPME'!G$22-('6.3.IPME'!G$22-'6.3.IPME'!G$21))/100</f>
        <v>0.29052622275563045</v>
      </c>
      <c r="H21" s="230">
        <f>+(1/(1-'6.4.TasaImpuestos'!H$8))*('2.2.3.8.WACC'!G$29*'6.3.IPME'!H$21+'2.2.3.1.TasasDeprec'!$C21*'6.3.IPME'!H$22-('6.3.IPME'!H$22-'6.3.IPME'!H$21))/100</f>
        <v>0.26502093926030063</v>
      </c>
      <c r="I21" s="230">
        <f>+(1/(1-'6.4.TasaImpuestos'!I$8))*('2.2.3.8.WACC'!H$29*'6.3.IPME'!I$21+'2.2.3.1.TasasDeprec'!$C21*'6.3.IPME'!I$22-('6.3.IPME'!I$22-'6.3.IPME'!I$21))/100</f>
        <v>0.28398954506301044</v>
      </c>
      <c r="J21" s="230">
        <f>+(1/(1-'6.4.TasaImpuestos'!J$8))*('2.2.3.8.WACC'!I$29*'6.3.IPME'!J$21+'2.2.3.1.TasasDeprec'!$C21*'6.3.IPME'!J$22-('6.3.IPME'!J$22-'6.3.IPME'!J$21))/100</f>
        <v>0.28053782084200868</v>
      </c>
      <c r="K21" s="230">
        <f>+(1/(1-'6.4.TasaImpuestos'!K$8))*('2.2.3.8.WACC'!J$29*'6.3.IPME'!K$21+'2.2.3.1.TasasDeprec'!$C21*'6.3.IPME'!K$22-('6.3.IPME'!K$22-'6.3.IPME'!K$21))/100</f>
        <v>0.25437459646066668</v>
      </c>
      <c r="L21" s="230">
        <f>+(1/(1-'6.4.TasaImpuestos'!L$8))*('2.2.3.8.WACC'!K$29*'6.3.IPME'!L$21+'2.2.3.1.TasasDeprec'!$C21*'6.3.IPME'!L$22-('6.3.IPME'!L$22-'6.3.IPME'!L$21))/100</f>
        <v>0.23880392372516895</v>
      </c>
      <c r="M21" s="230">
        <f>+(1/(1-'6.4.TasaImpuestos'!M$8))*('2.2.3.8.WACC'!L$29*'6.3.IPME'!M$21+'2.2.3.1.TasasDeprec'!$C21*'6.3.IPME'!M$22-('6.3.IPME'!M$22-'6.3.IPME'!M$21))/100</f>
        <v>0.3022567349496908</v>
      </c>
      <c r="N21" s="230">
        <f>+(1/(1-'6.4.TasaImpuestos'!N$8))*('2.2.3.8.WACC'!M$29*'6.3.IPME'!N$21+'2.2.3.1.TasasDeprec'!$C21*'6.3.IPME'!N$22-('6.3.IPME'!N$22-'6.3.IPME'!N$21))/100</f>
        <v>0.29769039214049892</v>
      </c>
      <c r="O21" s="230">
        <f>+(1/(1-'6.4.TasaImpuestos'!O$8))*('2.2.3.8.WACC'!N$29*'6.3.IPME'!O$21+'2.2.3.1.TasasDeprec'!$C21*'6.3.IPME'!O$22-('6.3.IPME'!O$22-'6.3.IPME'!O$21))/100</f>
        <v>0.31638357386161003</v>
      </c>
      <c r="P21" s="230">
        <f>+(1/(1-'6.4.TasaImpuestos'!P$8))*('2.2.3.8.WACC'!O$29*'6.3.IPME'!P$21+'2.2.3.1.TasasDeprec'!$C21*'6.3.IPME'!P$22-('6.3.IPME'!P$22-'6.3.IPME'!P$21))/100</f>
        <v>0.28776319206705248</v>
      </c>
      <c r="Q21" s="230">
        <f>+(1/(1-'6.4.TasaImpuestos'!Q$8))*('2.2.3.8.WACC'!P$29*'6.3.IPME'!Q$21+'2.2.3.1.TasasDeprec'!$C21*'6.3.IPME'!Q$22-('6.3.IPME'!Q$22-'6.3.IPME'!Q$21))/100</f>
        <v>0.36326931543405422</v>
      </c>
      <c r="R21" s="230">
        <f>+(1/(1-'6.4.TasaImpuestos'!R$8))*('2.2.3.8.WACC'!Q$29*'6.3.IPME'!R$21+'2.2.3.1.TasasDeprec'!$C21*'6.3.IPME'!R$22-('6.3.IPME'!R$22-'6.3.IPME'!R$21))/100</f>
        <v>0.32771558061483819</v>
      </c>
      <c r="S21" s="230">
        <f>+(1/(1-'6.4.TasaImpuestos'!S$8))*('2.2.3.8.WACC'!R$29*'6.3.IPME'!S$21+'2.2.3.1.TasasDeprec'!$C21*'6.3.IPME'!S$22-('6.3.IPME'!S$22-'6.3.IPME'!S$21))/100</f>
        <v>0.34065609208612502</v>
      </c>
      <c r="T21" s="230">
        <f>+(1/(1-'6.4.TasaImpuestos'!T$8))*('2.2.3.8.WACC'!S$29*'6.3.IPME'!T$21+'2.2.3.1.TasasDeprec'!$C21*'6.3.IPME'!T$22-('6.3.IPME'!T$22-'6.3.IPME'!T$21))/100</f>
        <v>0.2967529289574819</v>
      </c>
      <c r="U21" s="230">
        <f>+(1/(1-'6.4.TasaImpuestos'!U$8))*('2.2.3.8.WACC'!T$29*'6.3.IPME'!U$21+'2.2.3.1.TasasDeprec'!$C21*'6.3.IPME'!U$22-('6.3.IPME'!U$22-'6.3.IPME'!U$21))/100</f>
        <v>0.25404413976486634</v>
      </c>
      <c r="V21" s="230">
        <f>+(1/(1-'6.4.TasaImpuestos'!V$8))*('2.2.3.8.WACC'!U$29*'6.3.IPME'!V$21+'2.2.3.1.TasasDeprec'!$C21*'6.3.IPME'!V$22-('6.3.IPME'!V$22-'6.3.IPME'!V$21))/100</f>
        <v>0.29826558089892957</v>
      </c>
    </row>
    <row r="22" spans="2:22" x14ac:dyDescent="0.2">
      <c r="B22" s="108" t="s">
        <v>114</v>
      </c>
      <c r="C22" s="109"/>
      <c r="D22" s="231">
        <f>+(1/(1-'6.4.TasaImpuestos'!D$8))*('2.2.3.8.WACC'!C$29*'6.3.IPME'!D$21+'2.2.3.1.TasasDeprec'!$C22*'6.3.IPME'!D$22-('6.3.IPME'!D$22-'6.3.IPME'!D$21))/100</f>
        <v>0.49833415270220754</v>
      </c>
      <c r="E22" s="231">
        <f>+(1/(1-'6.4.TasaImpuestos'!E$8))*('2.2.3.8.WACC'!D$29*'6.3.IPME'!E$21+'2.2.3.1.TasasDeprec'!$C22*'6.3.IPME'!E$22-('6.3.IPME'!E$22-'6.3.IPME'!E$21))/100</f>
        <v>0.51534314004183313</v>
      </c>
      <c r="F22" s="231">
        <f>+(1/(1-'6.4.TasaImpuestos'!F$8))*('2.2.3.8.WACC'!E$29*'6.3.IPME'!F$21+'2.2.3.1.TasasDeprec'!$C22*'6.3.IPME'!F$22-('6.3.IPME'!F$22-'6.3.IPME'!F$21))/100</f>
        <v>0.46888709107091264</v>
      </c>
      <c r="G22" s="231">
        <f>+(1/(1-'6.4.TasaImpuestos'!G$8))*('2.2.3.8.WACC'!F$29*'6.3.IPME'!G$21+'2.2.3.1.TasasDeprec'!$C22*'6.3.IPME'!G$22-('6.3.IPME'!G$22-'6.3.IPME'!G$21))/100</f>
        <v>0.43202179786923184</v>
      </c>
      <c r="H22" s="231">
        <f>+(1/(1-'6.4.TasaImpuestos'!H$8))*('2.2.3.8.WACC'!G$29*'6.3.IPME'!H$21+'2.2.3.1.TasasDeprec'!$C22*'6.3.IPME'!H$22-('6.3.IPME'!H$22-'6.3.IPME'!H$21))/100</f>
        <v>0.41524603959640244</v>
      </c>
      <c r="I22" s="231">
        <f>+(1/(1-'6.4.TasaImpuestos'!I$8))*('2.2.3.8.WACC'!H$29*'6.3.IPME'!I$21+'2.2.3.1.TasasDeprec'!$C22*'6.3.IPME'!I$22-('6.3.IPME'!I$22-'6.3.IPME'!I$21))/100</f>
        <v>0.43634110123979641</v>
      </c>
      <c r="J22" s="231">
        <f>+(1/(1-'6.4.TasaImpuestos'!J$8))*('2.2.3.8.WACC'!I$29*'6.3.IPME'!J$21+'2.2.3.1.TasasDeprec'!$C22*'6.3.IPME'!J$22-('6.3.IPME'!J$22-'6.3.IPME'!J$21))/100</f>
        <v>0.43505475380739511</v>
      </c>
      <c r="K22" s="231">
        <f>+(1/(1-'6.4.TasaImpuestos'!K$8))*('2.2.3.8.WACC'!J$29*'6.3.IPME'!K$21+'2.2.3.1.TasasDeprec'!$C22*'6.3.IPME'!K$22-('6.3.IPME'!K$22-'6.3.IPME'!K$21))/100</f>
        <v>0.41365887666895701</v>
      </c>
      <c r="L22" s="231">
        <f>+(1/(1-'6.4.TasaImpuestos'!L$8))*('2.2.3.8.WACC'!K$29*'6.3.IPME'!L$21+'2.2.3.1.TasasDeprec'!$C22*'6.3.IPME'!L$22-('6.3.IPME'!L$22-'6.3.IPME'!L$21))/100</f>
        <v>0.40616429824049421</v>
      </c>
      <c r="M22" s="231">
        <f>+(1/(1-'6.4.TasaImpuestos'!M$8))*('2.2.3.8.WACC'!L$29*'6.3.IPME'!M$21+'2.2.3.1.TasasDeprec'!$C22*'6.3.IPME'!M$22-('6.3.IPME'!M$22-'6.3.IPME'!M$21))/100</f>
        <v>0.47355935193457932</v>
      </c>
      <c r="N22" s="231">
        <f>+(1/(1-'6.4.TasaImpuestos'!N$8))*('2.2.3.8.WACC'!M$29*'6.3.IPME'!N$21+'2.2.3.1.TasasDeprec'!$C22*'6.3.IPME'!N$22-('6.3.IPME'!N$22-'6.3.IPME'!N$21))/100</f>
        <v>0.47387925090022248</v>
      </c>
      <c r="O22" s="231">
        <f>+(1/(1-'6.4.TasaImpuestos'!O$8))*('2.2.3.8.WACC'!N$29*'6.3.IPME'!O$21+'2.2.3.1.TasasDeprec'!$C22*'6.3.IPME'!O$22-('6.3.IPME'!O$22-'6.3.IPME'!O$21))/100</f>
        <v>0.49627481617914204</v>
      </c>
      <c r="P22" s="231">
        <f>+(1/(1-'6.4.TasaImpuestos'!P$8))*('2.2.3.8.WACC'!O$29*'6.3.IPME'!P$21+'2.2.3.1.TasasDeprec'!$C22*'6.3.IPME'!P$22-('6.3.IPME'!P$22-'6.3.IPME'!P$21))/100</f>
        <v>0.47348369669959367</v>
      </c>
      <c r="Q22" s="231">
        <f>+(1/(1-'6.4.TasaImpuestos'!Q$8))*('2.2.3.8.WACC'!P$29*'6.3.IPME'!Q$21+'2.2.3.1.TasasDeprec'!$C22*'6.3.IPME'!Q$22-('6.3.IPME'!Q$22-'6.3.IPME'!Q$21))/100</f>
        <v>0.54848704104810597</v>
      </c>
      <c r="R22" s="231">
        <f>+(1/(1-'6.4.TasaImpuestos'!R$8))*('2.2.3.8.WACC'!Q$29*'6.3.IPME'!R$21+'2.2.3.1.TasasDeprec'!$C22*'6.3.IPME'!R$22-('6.3.IPME'!R$22-'6.3.IPME'!R$21))/100</f>
        <v>0.51195176346835258</v>
      </c>
      <c r="S22" s="231">
        <f>+(1/(1-'6.4.TasaImpuestos'!S$8))*('2.2.3.8.WACC'!R$29*'6.3.IPME'!S$21+'2.2.3.1.TasasDeprec'!$C22*'6.3.IPME'!S$22-('6.3.IPME'!S$22-'6.3.IPME'!S$21))/100</f>
        <v>0.51375886398307846</v>
      </c>
      <c r="T22" s="231">
        <f>+(1/(1-'6.4.TasaImpuestos'!T$8))*('2.2.3.8.WACC'!S$29*'6.3.IPME'!T$21+'2.2.3.1.TasasDeprec'!$C22*'6.3.IPME'!T$22-('6.3.IPME'!T$22-'6.3.IPME'!T$21))/100</f>
        <v>0.46758817125200608</v>
      </c>
      <c r="U22" s="231">
        <f>+(1/(1-'6.4.TasaImpuestos'!U$8))*('2.2.3.8.WACC'!T$29*'6.3.IPME'!U$21+'2.2.3.1.TasasDeprec'!$C22*'6.3.IPME'!U$22-('6.3.IPME'!U$22-'6.3.IPME'!U$21))/100</f>
        <v>0.43039318785724257</v>
      </c>
      <c r="V22" s="231">
        <f>+(1/(1-'6.4.TasaImpuestos'!V$8))*('2.2.3.8.WACC'!U$29*'6.3.IPME'!V$21+'2.2.3.1.TasasDeprec'!$C22*'6.3.IPME'!V$22-('6.3.IPME'!V$22-'6.3.IPME'!V$21))/100</f>
        <v>0.47413873720997179</v>
      </c>
    </row>
    <row r="23" spans="2:22" x14ac:dyDescent="0.2"/>
    <row r="24" spans="2:22" x14ac:dyDescent="0.2"/>
    <row r="25" spans="2:22" hidden="1" x14ac:dyDescent="0.2"/>
    <row r="26" spans="2:22" hidden="1" x14ac:dyDescent="0.2"/>
    <row r="27" spans="2:22" hidden="1" x14ac:dyDescent="0.2"/>
    <row r="28" spans="2:22" hidden="1" x14ac:dyDescent="0.2"/>
    <row r="29" spans="2:22" hidden="1" x14ac:dyDescent="0.2"/>
    <row r="30" spans="2:22" hidden="1" x14ac:dyDescent="0.2"/>
    <row r="31" spans="2:22" hidden="1" x14ac:dyDescent="0.2"/>
    <row r="32" spans="2:2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"/>
  <sheetViews>
    <sheetView showGridLines="0" tabSelected="1" zoomScale="90" zoomScaleNormal="90" zoomScaleSheetLayoutView="90" workbookViewId="0">
      <selection activeCell="C14" sqref="C14"/>
    </sheetView>
  </sheetViews>
  <sheetFormatPr baseColWidth="10" defaultColWidth="0" defaultRowHeight="12.75" zeroHeight="1" x14ac:dyDescent="0.2"/>
  <cols>
    <col min="1" max="1" width="11" style="3" customWidth="1"/>
    <col min="2" max="2" width="71.140625" style="3" customWidth="1"/>
    <col min="3" max="4" width="11.42578125" style="3" customWidth="1"/>
    <col min="5" max="5" width="11.140625" style="3" customWidth="1"/>
    <col min="6" max="7" width="9" style="3" hidden="1" customWidth="1"/>
    <col min="8" max="16384" width="11.42578125" style="3" hidden="1"/>
  </cols>
  <sheetData>
    <row r="1" spans="1:4" x14ac:dyDescent="0.2"/>
    <row r="2" spans="1:4" x14ac:dyDescent="0.2">
      <c r="A2" s="18" t="s">
        <v>33</v>
      </c>
    </row>
    <row r="3" spans="1:4" x14ac:dyDescent="0.2">
      <c r="A3" s="18"/>
    </row>
    <row r="4" spans="1:4" x14ac:dyDescent="0.2">
      <c r="A4" s="18"/>
      <c r="B4" s="22" t="s">
        <v>24</v>
      </c>
      <c r="D4" s="289"/>
    </row>
    <row r="5" spans="1:4" x14ac:dyDescent="0.2">
      <c r="A5" s="18"/>
    </row>
    <row r="6" spans="1:4" x14ac:dyDescent="0.2"/>
    <row r="7" spans="1:4" x14ac:dyDescent="0.2">
      <c r="B7" s="6" t="s">
        <v>25</v>
      </c>
      <c r="C7" s="7"/>
      <c r="D7" s="8"/>
    </row>
    <row r="8" spans="1:4" x14ac:dyDescent="0.2">
      <c r="B8" s="9" t="s">
        <v>26</v>
      </c>
      <c r="C8" s="10">
        <f>+'5.InsumosEconomía'!C34</f>
        <v>3.4493441273691638E-2</v>
      </c>
      <c r="D8" s="9"/>
    </row>
    <row r="9" spans="1:4" x14ac:dyDescent="0.2">
      <c r="B9" s="3" t="s">
        <v>27</v>
      </c>
      <c r="C9" s="4">
        <f>+'3.ÍndPrecioInsumEmp'!C16</f>
        <v>4.5581038179772736E-3</v>
      </c>
    </row>
    <row r="10" spans="1:4" x14ac:dyDescent="0.2">
      <c r="B10" s="11" t="s">
        <v>28</v>
      </c>
      <c r="C10" s="12"/>
      <c r="D10" s="13">
        <f>+C8-C9</f>
        <v>2.9935337455714365E-2</v>
      </c>
    </row>
    <row r="11" spans="1:4" x14ac:dyDescent="0.2">
      <c r="D11" s="4"/>
    </row>
    <row r="12" spans="1:4" x14ac:dyDescent="0.2">
      <c r="B12" s="6" t="s">
        <v>29</v>
      </c>
      <c r="C12" s="7"/>
      <c r="D12" s="8"/>
    </row>
    <row r="13" spans="1:4" x14ac:dyDescent="0.2">
      <c r="B13" s="9" t="s">
        <v>30</v>
      </c>
      <c r="C13" s="10">
        <f>+'2.PTFEmpresa'!C15</f>
        <v>-2.3324973768764405E-2</v>
      </c>
      <c r="D13" s="9"/>
    </row>
    <row r="14" spans="1:4" x14ac:dyDescent="0.2">
      <c r="B14" s="3" t="s">
        <v>31</v>
      </c>
      <c r="C14" s="4">
        <f>+'4.PTFEconomía'!C11</f>
        <v>6.0678098910898091E-3</v>
      </c>
    </row>
    <row r="15" spans="1:4" x14ac:dyDescent="0.2">
      <c r="B15" s="11" t="s">
        <v>28</v>
      </c>
      <c r="C15" s="13"/>
      <c r="D15" s="14">
        <f>+C13-C14</f>
        <v>-2.9392783659854215E-2</v>
      </c>
    </row>
    <row r="16" spans="1:4" x14ac:dyDescent="0.2">
      <c r="B16" s="5"/>
      <c r="D16" s="4"/>
    </row>
    <row r="17" spans="2:4" x14ac:dyDescent="0.2">
      <c r="B17" s="16" t="s">
        <v>32</v>
      </c>
      <c r="C17" s="8"/>
      <c r="D17" s="15">
        <f>+D10+D15</f>
        <v>5.4255379586014979E-4</v>
      </c>
    </row>
    <row r="18" spans="2:4" x14ac:dyDescent="0.2"/>
    <row r="19" spans="2:4" x14ac:dyDescent="0.2"/>
    <row r="20" spans="2:4" ht="14.25" hidden="1" customHeight="1" x14ac:dyDescent="0.2"/>
    <row r="21" spans="2:4" hidden="1" x14ac:dyDescent="0.2"/>
    <row r="22" spans="2:4" hidden="1" x14ac:dyDescent="0.2"/>
  </sheetData>
  <hyperlinks>
    <hyperlink ref="A2" location="Índice!A1" display="Índice"/>
  </hyperlinks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9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5.5703125" style="2" customWidth="1"/>
    <col min="3" max="24" width="13.28515625" style="2" customWidth="1"/>
    <col min="25" max="25" width="11.42578125" style="2" customWidth="1"/>
    <col min="26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14</v>
      </c>
    </row>
    <row r="5" spans="1:21" x14ac:dyDescent="0.2"/>
    <row r="6" spans="1:21" x14ac:dyDescent="0.2"/>
    <row r="7" spans="1:21" x14ac:dyDescent="0.2">
      <c r="B7" s="43" t="s">
        <v>265</v>
      </c>
    </row>
    <row r="8" spans="1:21" x14ac:dyDescent="0.2"/>
    <row r="9" spans="1:21" x14ac:dyDescent="0.2">
      <c r="B9" s="63"/>
      <c r="C9" s="45">
        <v>2001</v>
      </c>
      <c r="D9" s="45">
        <v>2002</v>
      </c>
      <c r="E9" s="45">
        <v>2003</v>
      </c>
      <c r="F9" s="45">
        <v>2004</v>
      </c>
      <c r="G9" s="45">
        <v>2005</v>
      </c>
      <c r="H9" s="45">
        <v>2006</v>
      </c>
      <c r="I9" s="45">
        <v>2007</v>
      </c>
      <c r="J9" s="45">
        <v>2008</v>
      </c>
      <c r="K9" s="45">
        <v>2009</v>
      </c>
      <c r="L9" s="45">
        <v>2010</v>
      </c>
      <c r="M9" s="45">
        <v>2011</v>
      </c>
      <c r="N9" s="45">
        <v>2012</v>
      </c>
      <c r="O9" s="45">
        <v>2013</v>
      </c>
      <c r="P9" s="45">
        <v>2014</v>
      </c>
      <c r="Q9" s="45">
        <v>2015</v>
      </c>
      <c r="R9" s="45">
        <v>2016</v>
      </c>
      <c r="S9" s="45">
        <v>2017</v>
      </c>
      <c r="T9" s="45">
        <v>2018</v>
      </c>
    </row>
    <row r="10" spans="1:21" x14ac:dyDescent="0.2">
      <c r="B10" s="2" t="s">
        <v>55</v>
      </c>
      <c r="C10" s="59">
        <f>+SUMPRODUCT(D25:D54,C63:C92)/SUMPRODUCT(C25:C54,C63:C92)</f>
        <v>1.0614295279603418</v>
      </c>
      <c r="D10" s="59">
        <f t="shared" ref="D10:L10" si="0">+SUMPRODUCT(E25:E54,D63:D92)/SUMPRODUCT(D25:D54,D63:D92)</f>
        <v>0.89679383539034341</v>
      </c>
      <c r="E10" s="59">
        <f t="shared" si="0"/>
        <v>0.92574798591369045</v>
      </c>
      <c r="F10" s="59">
        <f t="shared" si="0"/>
        <v>0.91275093580858779</v>
      </c>
      <c r="G10" s="59">
        <f t="shared" si="0"/>
        <v>1.0489319725031836</v>
      </c>
      <c r="H10" s="59">
        <f t="shared" si="0"/>
        <v>1.0016714870031287</v>
      </c>
      <c r="I10" s="59">
        <f t="shared" si="0"/>
        <v>0.92733806201881774</v>
      </c>
      <c r="J10" s="59">
        <f t="shared" si="0"/>
        <v>1.0135277394640168</v>
      </c>
      <c r="K10" s="59">
        <f t="shared" si="0"/>
        <v>1.155048937142525</v>
      </c>
      <c r="L10" s="59">
        <f t="shared" si="0"/>
        <v>1.0138767333821084</v>
      </c>
      <c r="M10" s="59">
        <f>+SUMPRODUCT(O25:O54,N63:N92)/SUMPRODUCT(N25:N54,N63:N92)</f>
        <v>1.0721985651594701</v>
      </c>
      <c r="N10" s="59">
        <f>+SUMPRODUCT(Q25:Q54,P63:P92)/SUMPRODUCT(P25:P54,P63:P92)</f>
        <v>1.1011887490095198</v>
      </c>
      <c r="O10" s="59">
        <f>+SUMPRODUCT(R25:R54,Q63:Q92)/SUMPRODUCT(Q25:Q54,Q63:Q92)</f>
        <v>1.1049375929116863</v>
      </c>
      <c r="P10" s="59">
        <f>+SUMPRODUCT(T25:T54,S63:S92)/SUMPRODUCT(S25:S54,S63:S92)</f>
        <v>0.94976996117386048</v>
      </c>
      <c r="Q10" s="59">
        <f t="shared" ref="Q10:T10" si="1">+SUMPRODUCT(U25:U54,T63:T92)/SUMPRODUCT(T25:T54,T63:T92)</f>
        <v>0.95973709474150903</v>
      </c>
      <c r="R10" s="59">
        <f t="shared" si="1"/>
        <v>0.93298981559385297</v>
      </c>
      <c r="S10" s="59">
        <f t="shared" si="1"/>
        <v>0.96217310077417129</v>
      </c>
      <c r="T10" s="59">
        <f t="shared" si="1"/>
        <v>1.1520459338332121</v>
      </c>
      <c r="U10" s="59"/>
    </row>
    <row r="11" spans="1:21" x14ac:dyDescent="0.2">
      <c r="B11" s="2" t="s">
        <v>56</v>
      </c>
      <c r="C11" s="59">
        <f>+SUMPRODUCT(D25:D54,D63:D92)/SUMPRODUCT(C25:C54,D63:D92)</f>
        <v>1.0610792808078822</v>
      </c>
      <c r="D11" s="59">
        <f t="shared" ref="D11:L11" si="2">+SUMPRODUCT(E25:E54,E63:E92)/SUMPRODUCT(D25:D54,E63:E92)</f>
        <v>0.89256853397301972</v>
      </c>
      <c r="E11" s="59">
        <f t="shared" si="2"/>
        <v>0.93081357997507108</v>
      </c>
      <c r="F11" s="59">
        <f t="shared" si="2"/>
        <v>0.91249461333844106</v>
      </c>
      <c r="G11" s="59">
        <f t="shared" si="2"/>
        <v>1.0431570683161524</v>
      </c>
      <c r="H11" s="59">
        <f t="shared" si="2"/>
        <v>1.0007761135506332</v>
      </c>
      <c r="I11" s="59">
        <f t="shared" si="2"/>
        <v>0.93050273569000819</v>
      </c>
      <c r="J11" s="59">
        <f t="shared" si="2"/>
        <v>1.0188412941816454</v>
      </c>
      <c r="K11" s="59">
        <f t="shared" si="2"/>
        <v>1.1376095036311547</v>
      </c>
      <c r="L11" s="59">
        <f t="shared" si="2"/>
        <v>1.0160314597168085</v>
      </c>
      <c r="M11" s="59">
        <f>+SUMPRODUCT(O25:O54,O63:O92)/SUMPRODUCT(N25:N54,O63:O92)</f>
        <v>1.0724717018921917</v>
      </c>
      <c r="N11" s="59">
        <f>+SUMPRODUCT(Q25:Q54,Q63:Q92)/SUMPRODUCT(P25:P54,Q63:Q92)</f>
        <v>1.0887915199602749</v>
      </c>
      <c r="O11" s="59">
        <f>+SUMPRODUCT(R25:R54,R63:R92)/SUMPRODUCT(Q25:Q54,R63:R92)</f>
        <v>1.0942266339151216</v>
      </c>
      <c r="P11" s="59">
        <f>+SUMPRODUCT(T25:T54,T63:T92)/SUMPRODUCT(S25:S54,T63:T92)</f>
        <v>0.95132259945306885</v>
      </c>
      <c r="Q11" s="59">
        <f t="shared" ref="Q11:T11" si="3">+SUMPRODUCT(U25:U54,U63:U92)/SUMPRODUCT(T25:T54,U63:U92)</f>
        <v>0.960817985964591</v>
      </c>
      <c r="R11" s="59">
        <f t="shared" si="3"/>
        <v>0.90646332778930805</v>
      </c>
      <c r="S11" s="59">
        <f t="shared" si="3"/>
        <v>0.92186398356152754</v>
      </c>
      <c r="T11" s="59">
        <f t="shared" si="3"/>
        <v>1.1469395638140902</v>
      </c>
      <c r="U11" s="59"/>
    </row>
    <row r="12" spans="1:21" x14ac:dyDescent="0.2">
      <c r="B12" s="2" t="s">
        <v>57</v>
      </c>
      <c r="C12" s="59">
        <f>+SQRT(C10*C11)</f>
        <v>1.0612543899350473</v>
      </c>
      <c r="D12" s="59">
        <f t="shared" ref="D12:M12" si="4">+SQRT(D10*D11)</f>
        <v>0.89467869032988623</v>
      </c>
      <c r="E12" s="59">
        <f t="shared" si="4"/>
        <v>0.92827732759290948</v>
      </c>
      <c r="F12" s="59">
        <f t="shared" si="4"/>
        <v>0.91262276557455957</v>
      </c>
      <c r="G12" s="59">
        <f t="shared" si="4"/>
        <v>1.0460405352086026</v>
      </c>
      <c r="H12" s="59">
        <f t="shared" si="4"/>
        <v>1.0012237001876627</v>
      </c>
      <c r="I12" s="59">
        <f t="shared" si="4"/>
        <v>0.92891905116537488</v>
      </c>
      <c r="J12" s="59">
        <f t="shared" si="4"/>
        <v>1.0161810437931404</v>
      </c>
      <c r="K12" s="59">
        <f t="shared" si="4"/>
        <v>1.1462960560223525</v>
      </c>
      <c r="L12" s="59">
        <f t="shared" si="4"/>
        <v>1.0149535247444255</v>
      </c>
      <c r="M12" s="59">
        <f t="shared" si="4"/>
        <v>1.0723351248294271</v>
      </c>
      <c r="N12" s="59">
        <f>+SQRT(N10*N11)</f>
        <v>1.0949725895186733</v>
      </c>
      <c r="O12" s="59">
        <f t="shared" ref="O12:T12" si="5">+SQRT(O10*O11)</f>
        <v>1.0995690714902959</v>
      </c>
      <c r="P12" s="59">
        <f t="shared" si="5"/>
        <v>0.95054596330022734</v>
      </c>
      <c r="Q12" s="59">
        <f t="shared" si="5"/>
        <v>0.96027738827124554</v>
      </c>
      <c r="R12" s="59">
        <f t="shared" si="5"/>
        <v>0.91963093305778754</v>
      </c>
      <c r="S12" s="59">
        <f t="shared" si="5"/>
        <v>0.94180291332922972</v>
      </c>
      <c r="T12" s="59">
        <f t="shared" si="5"/>
        <v>1.1494899133287166</v>
      </c>
    </row>
    <row r="13" spans="1:21" ht="7.5" customHeight="1" x14ac:dyDescent="0.2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1" x14ac:dyDescent="0.2">
      <c r="B14" s="58" t="s">
        <v>59</v>
      </c>
      <c r="C14" s="121">
        <f>+LN(C12)</f>
        <v>5.9451595204991443E-2</v>
      </c>
      <c r="D14" s="121">
        <f>+LN(D12)</f>
        <v>-0.11129063038308676</v>
      </c>
      <c r="E14" s="121">
        <f t="shared" ref="E14:T14" si="6">+LN(E12)</f>
        <v>-7.4424746452115387E-2</v>
      </c>
      <c r="F14" s="121">
        <f t="shared" si="6"/>
        <v>-9.14326649589082E-2</v>
      </c>
      <c r="G14" s="121">
        <f t="shared" si="6"/>
        <v>4.5012117481355224E-2</v>
      </c>
      <c r="H14" s="121">
        <f t="shared" si="6"/>
        <v>1.2229520768347814E-3</v>
      </c>
      <c r="I14" s="121">
        <f t="shared" si="6"/>
        <v>-7.3733679416508047E-2</v>
      </c>
      <c r="J14" s="121">
        <f t="shared" si="6"/>
        <v>1.6051525991638924E-2</v>
      </c>
      <c r="K14" s="121">
        <f t="shared" si="6"/>
        <v>0.13653592351732088</v>
      </c>
      <c r="L14" s="121">
        <f t="shared" si="6"/>
        <v>1.4842823016291057E-2</v>
      </c>
      <c r="M14" s="121">
        <f t="shared" si="6"/>
        <v>6.9838630239631869E-2</v>
      </c>
      <c r="N14" s="121">
        <f t="shared" si="6"/>
        <v>9.0729330552110202E-2</v>
      </c>
      <c r="O14" s="121">
        <f t="shared" si="6"/>
        <v>9.4918349858356857E-2</v>
      </c>
      <c r="P14" s="121">
        <f t="shared" si="6"/>
        <v>-5.0718761252558836E-2</v>
      </c>
      <c r="Q14" s="121">
        <f t="shared" si="6"/>
        <v>-4.0533090141263689E-2</v>
      </c>
      <c r="R14" s="121">
        <f t="shared" si="6"/>
        <v>-8.3782849144933516E-2</v>
      </c>
      <c r="S14" s="121">
        <f t="shared" si="6"/>
        <v>-5.9959247814513665E-2</v>
      </c>
      <c r="T14" s="121">
        <f t="shared" si="6"/>
        <v>0.13931829034894777</v>
      </c>
    </row>
    <row r="15" spans="1:21" x14ac:dyDescent="0.2">
      <c r="B15" s="62"/>
      <c r="C15" s="62"/>
    </row>
    <row r="16" spans="1:21" x14ac:dyDescent="0.2">
      <c r="B16" s="60" t="s">
        <v>58</v>
      </c>
      <c r="C16" s="278">
        <f>+AVERAGE(C14:T14)</f>
        <v>4.5581038179772736E-3</v>
      </c>
    </row>
    <row r="17" spans="2:24" x14ac:dyDescent="0.2"/>
    <row r="18" spans="2:24" x14ac:dyDescent="0.2"/>
    <row r="19" spans="2:24" x14ac:dyDescent="0.2">
      <c r="B19" s="43" t="s">
        <v>257</v>
      </c>
    </row>
    <row r="20" spans="2:24" x14ac:dyDescent="0.2"/>
    <row r="21" spans="2:24" x14ac:dyDescent="0.2">
      <c r="B21" s="279" t="s">
        <v>289</v>
      </c>
    </row>
    <row r="22" spans="2:24" x14ac:dyDescent="0.2"/>
    <row r="23" spans="2:24" x14ac:dyDescent="0.2">
      <c r="B23" s="44"/>
      <c r="C23" s="281">
        <v>2000</v>
      </c>
      <c r="D23" s="281">
        <v>2001</v>
      </c>
      <c r="E23" s="281">
        <v>2002</v>
      </c>
      <c r="F23" s="281">
        <v>2003</v>
      </c>
      <c r="G23" s="281">
        <v>2004</v>
      </c>
      <c r="H23" s="281">
        <v>2005</v>
      </c>
      <c r="I23" s="281">
        <v>2006</v>
      </c>
      <c r="J23" s="281">
        <v>2007</v>
      </c>
      <c r="K23" s="281">
        <v>2008</v>
      </c>
      <c r="L23" s="281">
        <v>2009</v>
      </c>
      <c r="M23" s="281">
        <v>2010</v>
      </c>
      <c r="N23" s="281" t="s">
        <v>68</v>
      </c>
      <c r="O23" s="106" t="s">
        <v>117</v>
      </c>
      <c r="P23" s="281">
        <v>2011</v>
      </c>
      <c r="Q23" s="281">
        <v>2012</v>
      </c>
      <c r="R23" s="281" t="s">
        <v>61</v>
      </c>
      <c r="S23" s="281">
        <v>2013</v>
      </c>
      <c r="T23" s="281">
        <v>2014</v>
      </c>
      <c r="U23" s="281">
        <v>2015</v>
      </c>
      <c r="V23" s="281">
        <v>2016</v>
      </c>
      <c r="W23" s="281">
        <v>2017</v>
      </c>
      <c r="X23" s="281">
        <v>2018</v>
      </c>
    </row>
    <row r="24" spans="2:24" x14ac:dyDescent="0.2"/>
    <row r="25" spans="2:24" x14ac:dyDescent="0.2">
      <c r="B25" s="280" t="s">
        <v>60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</row>
    <row r="26" spans="2:24" x14ac:dyDescent="0.2">
      <c r="B26" s="2" t="s">
        <v>62</v>
      </c>
    </row>
    <row r="27" spans="2:24" x14ac:dyDescent="0.2">
      <c r="B27" s="70" t="s">
        <v>63</v>
      </c>
      <c r="C27" s="74">
        <f>+'2.2.1.ManoObra'!C35</f>
        <v>0</v>
      </c>
      <c r="D27" s="74">
        <f>+'2.2.1.ManoObra'!D35</f>
        <v>0</v>
      </c>
      <c r="E27" s="74">
        <f>+'2.2.1.ManoObra'!E35</f>
        <v>0</v>
      </c>
      <c r="F27" s="74">
        <f>+'2.2.1.ManoObra'!F35</f>
        <v>0</v>
      </c>
      <c r="G27" s="74">
        <f>+'2.2.1.ManoObra'!G35</f>
        <v>0</v>
      </c>
      <c r="H27" s="74">
        <f>+'2.2.1.ManoObra'!H35</f>
        <v>0</v>
      </c>
      <c r="I27" s="74">
        <f>+'2.2.1.ManoObra'!I35</f>
        <v>0</v>
      </c>
      <c r="J27" s="74">
        <f>+'2.2.1.ManoObra'!J35</f>
        <v>0</v>
      </c>
      <c r="K27" s="74">
        <f>+'2.2.1.ManoObra'!K35</f>
        <v>0</v>
      </c>
      <c r="L27" s="74">
        <f>+'2.2.1.ManoObra'!L35</f>
        <v>0</v>
      </c>
      <c r="M27" s="74">
        <f>+'2.2.1.ManoObra'!M35</f>
        <v>0</v>
      </c>
      <c r="N27" s="74">
        <f>+M27</f>
        <v>0</v>
      </c>
      <c r="O27" s="74">
        <f>+P27</f>
        <v>0</v>
      </c>
      <c r="P27" s="74">
        <f>+'2.2.1.ManoObra'!N35</f>
        <v>0</v>
      </c>
      <c r="Q27" s="74">
        <f>+'2.2.1.ManoObra'!O35</f>
        <v>0</v>
      </c>
      <c r="R27" s="74">
        <f>+'2.2.1.ManoObra'!P35</f>
        <v>0</v>
      </c>
      <c r="S27" s="74">
        <f>+'2.2.1.ManoObra'!Q35</f>
        <v>62.90800575277742</v>
      </c>
      <c r="T27" s="74">
        <f>+'2.2.1.ManoObra'!R35</f>
        <v>77.151585197430606</v>
      </c>
      <c r="U27" s="74">
        <f>+'2.2.1.ManoObra'!S35</f>
        <v>70.420263766649171</v>
      </c>
      <c r="V27" s="74">
        <f>+'2.2.1.ManoObra'!T35</f>
        <v>72.571248813093788</v>
      </c>
      <c r="W27" s="74">
        <f>+'2.2.1.ManoObra'!U35</f>
        <v>72.819790977596156</v>
      </c>
      <c r="X27" s="74">
        <f>+'2.2.1.ManoObra'!V35</f>
        <v>74.533847533847819</v>
      </c>
    </row>
    <row r="28" spans="2:24" x14ac:dyDescent="0.2">
      <c r="B28" s="70" t="s">
        <v>64</v>
      </c>
      <c r="C28" s="74">
        <f>+'2.2.1.ManoObra'!C36</f>
        <v>0</v>
      </c>
      <c r="D28" s="74">
        <f>+'2.2.1.ManoObra'!D36</f>
        <v>0</v>
      </c>
      <c r="E28" s="74">
        <f>+'2.2.1.ManoObra'!E36</f>
        <v>0</v>
      </c>
      <c r="F28" s="74">
        <f>+'2.2.1.ManoObra'!F36</f>
        <v>0</v>
      </c>
      <c r="G28" s="74">
        <f>+'2.2.1.ManoObra'!G36</f>
        <v>0</v>
      </c>
      <c r="H28" s="74">
        <f>+'2.2.1.ManoObra'!H36</f>
        <v>0</v>
      </c>
      <c r="I28" s="74">
        <f>+'2.2.1.ManoObra'!I36</f>
        <v>0</v>
      </c>
      <c r="J28" s="74">
        <f>+'2.2.1.ManoObra'!J36</f>
        <v>0</v>
      </c>
      <c r="K28" s="74">
        <f>+'2.2.1.ManoObra'!K36</f>
        <v>0</v>
      </c>
      <c r="L28" s="74">
        <f>+'2.2.1.ManoObra'!L36</f>
        <v>0</v>
      </c>
      <c r="M28" s="74">
        <f>+'2.2.1.ManoObra'!M36</f>
        <v>0</v>
      </c>
      <c r="N28" s="74">
        <f>+M28</f>
        <v>0</v>
      </c>
      <c r="O28" s="74">
        <f>+P28</f>
        <v>0</v>
      </c>
      <c r="P28" s="74">
        <f>+'2.2.1.ManoObra'!N36</f>
        <v>0</v>
      </c>
      <c r="Q28" s="74">
        <f>+'2.2.1.ManoObra'!O36</f>
        <v>0</v>
      </c>
      <c r="R28" s="74">
        <f>+'2.2.1.ManoObra'!P36</f>
        <v>0</v>
      </c>
      <c r="S28" s="74">
        <f>+'2.2.1.ManoObra'!Q36</f>
        <v>6.0844174667080688</v>
      </c>
      <c r="T28" s="74">
        <f>+'2.2.1.ManoObra'!R36</f>
        <v>5.5186347831169948</v>
      </c>
      <c r="U28" s="74">
        <f>+'2.2.1.ManoObra'!S36</f>
        <v>5.1179176494222549</v>
      </c>
      <c r="V28" s="74">
        <f>+'2.2.1.ManoObra'!T36</f>
        <v>4.723349532831179</v>
      </c>
      <c r="W28" s="74">
        <f>+'2.2.1.ManoObra'!U36</f>
        <v>6.4429590366321934</v>
      </c>
      <c r="X28" s="74">
        <f>+'2.2.1.ManoObra'!V36</f>
        <v>8.0629988981743939</v>
      </c>
    </row>
    <row r="29" spans="2:24" x14ac:dyDescent="0.2"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</row>
    <row r="30" spans="2:24" x14ac:dyDescent="0.2">
      <c r="B30" s="71" t="s">
        <v>65</v>
      </c>
      <c r="C30" s="65">
        <f>+'2.2.1.ManoObra'!C38</f>
        <v>0</v>
      </c>
      <c r="D30" s="65">
        <f>+'2.2.1.ManoObra'!D38</f>
        <v>0</v>
      </c>
      <c r="E30" s="65">
        <f>+'2.2.1.ManoObra'!E38</f>
        <v>0</v>
      </c>
      <c r="F30" s="65">
        <f>+'2.2.1.ManoObra'!F38</f>
        <v>0</v>
      </c>
      <c r="G30" s="65">
        <f>+'2.2.1.ManoObra'!G38</f>
        <v>0</v>
      </c>
      <c r="H30" s="65">
        <f>+'2.2.1.ManoObra'!H38</f>
        <v>0</v>
      </c>
      <c r="I30" s="65">
        <f>+'2.2.1.ManoObra'!I38</f>
        <v>0</v>
      </c>
      <c r="J30" s="65">
        <f>+'2.2.1.ManoObra'!J38</f>
        <v>0</v>
      </c>
      <c r="K30" s="65">
        <f>+'2.2.1.ManoObra'!K38</f>
        <v>0</v>
      </c>
      <c r="L30" s="65">
        <f>+'2.2.1.ManoObra'!L38</f>
        <v>0</v>
      </c>
      <c r="M30" s="65">
        <f>+'2.2.1.ManoObra'!M38</f>
        <v>0</v>
      </c>
      <c r="N30" s="65">
        <f>+M30</f>
        <v>0</v>
      </c>
      <c r="O30" s="65">
        <f>+P30</f>
        <v>0</v>
      </c>
      <c r="P30" s="65">
        <f>+'2.2.1.ManoObra'!N38</f>
        <v>0</v>
      </c>
      <c r="Q30" s="65">
        <f>+'2.2.1.ManoObra'!O38</f>
        <v>0</v>
      </c>
      <c r="R30" s="65">
        <f>+'2.2.1.ManoObra'!P38</f>
        <v>0</v>
      </c>
      <c r="S30" s="65">
        <f>+'2.2.1.ManoObra'!Q38</f>
        <v>4.9279307084774508</v>
      </c>
      <c r="T30" s="65">
        <f>+'2.2.1.ManoObra'!R38</f>
        <v>4.8242112696105357</v>
      </c>
      <c r="U30" s="65">
        <f>+'2.2.1.ManoObra'!S38</f>
        <v>3.5105565515571016</v>
      </c>
      <c r="V30" s="65">
        <f>+'2.2.1.ManoObra'!T38</f>
        <v>4.2259851368701744</v>
      </c>
      <c r="W30" s="65">
        <f>+'2.2.1.ManoObra'!U38</f>
        <v>3.4061117654980295</v>
      </c>
      <c r="X30" s="65">
        <f>+'2.2.1.ManoObra'!V38</f>
        <v>4.511879986691147</v>
      </c>
    </row>
    <row r="31" spans="2:24" x14ac:dyDescent="0.2"/>
    <row r="32" spans="2:24" x14ac:dyDescent="0.2">
      <c r="B32" s="58" t="s">
        <v>66</v>
      </c>
      <c r="C32" s="67">
        <f>+'2.2.1.ManoObra'!C40</f>
        <v>5.9284707471014224</v>
      </c>
      <c r="D32" s="67">
        <f>+'2.2.1.ManoObra'!D40</f>
        <v>6.3487563547205177</v>
      </c>
      <c r="E32" s="67">
        <f>+'2.2.1.ManoObra'!E40</f>
        <v>5.4161217160625128</v>
      </c>
      <c r="F32" s="67">
        <f>+'2.2.1.ManoObra'!F40</f>
        <v>5.9186360473979391</v>
      </c>
      <c r="G32" s="67">
        <f>+'2.2.1.ManoObra'!G40</f>
        <v>5.1455376163555497</v>
      </c>
      <c r="H32" s="67">
        <f>+'2.2.1.ManoObra'!H40</f>
        <v>4.5536877726901102</v>
      </c>
      <c r="I32" s="67">
        <f>+'2.2.1.ManoObra'!I40</f>
        <v>4.7217649055362463</v>
      </c>
      <c r="J32" s="67">
        <f>+'2.2.1.ManoObra'!J40</f>
        <v>4.2329300235057987</v>
      </c>
      <c r="K32" s="67">
        <f>+'2.2.1.ManoObra'!K40</f>
        <v>4.8852034166530727</v>
      </c>
      <c r="L32" s="67">
        <f>+'2.2.1.ManoObra'!L40</f>
        <v>4.806009618006696</v>
      </c>
      <c r="M32" s="67">
        <f>+'2.2.1.ManoObra'!M40</f>
        <v>4.864419328323156</v>
      </c>
      <c r="N32" s="67">
        <f>+M32</f>
        <v>4.864419328323156</v>
      </c>
      <c r="O32" s="67">
        <f>+P32</f>
        <v>5.3014951563845045</v>
      </c>
      <c r="P32" s="67">
        <f>+'2.2.1.ManoObra'!N40</f>
        <v>5.3014951563845045</v>
      </c>
      <c r="Q32" s="67">
        <f>+'2.2.1.ManoObra'!O40</f>
        <v>7.6728164343797207</v>
      </c>
      <c r="R32" s="67">
        <f>+'2.2.1.ManoObra'!P40</f>
        <v>7.5194573532740145</v>
      </c>
      <c r="S32" s="67">
        <f>+'2.2.1.ManoObra'!Q40</f>
        <v>0</v>
      </c>
      <c r="T32" s="67">
        <f>+'2.2.1.ManoObra'!R40</f>
        <v>0</v>
      </c>
      <c r="U32" s="67">
        <f>+'2.2.1.ManoObra'!S40</f>
        <v>0</v>
      </c>
      <c r="V32" s="67">
        <f>+'2.2.1.ManoObra'!T40</f>
        <v>0</v>
      </c>
      <c r="W32" s="67">
        <f>+'2.2.1.ManoObra'!U40</f>
        <v>0</v>
      </c>
      <c r="X32" s="67">
        <f>+'2.2.1.ManoObra'!V40</f>
        <v>0</v>
      </c>
    </row>
    <row r="33" spans="2:24" x14ac:dyDescent="0.2"/>
    <row r="34" spans="2:24" x14ac:dyDescent="0.2">
      <c r="B34" s="279" t="s">
        <v>258</v>
      </c>
    </row>
    <row r="35" spans="2:24" x14ac:dyDescent="0.2"/>
    <row r="36" spans="2:24" s="78" customFormat="1" x14ac:dyDescent="0.2"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3"/>
      <c r="P36" s="282"/>
      <c r="Q36" s="282"/>
      <c r="R36" s="282"/>
      <c r="S36" s="282"/>
      <c r="T36" s="282"/>
      <c r="U36" s="282"/>
      <c r="V36" s="282"/>
      <c r="W36" s="282"/>
      <c r="X36" s="282"/>
    </row>
    <row r="37" spans="2:24" x14ac:dyDescent="0.2">
      <c r="B37" s="58" t="s">
        <v>84</v>
      </c>
      <c r="C37" s="88">
        <f>+'2.2.2.ProdIntermed'!C31</f>
        <v>1</v>
      </c>
      <c r="D37" s="88">
        <f>+'2.2.2.ProdIntermed'!D31</f>
        <v>1.0144594842629966</v>
      </c>
      <c r="E37" s="88">
        <f>+'2.2.2.ProdIntermed'!E31</f>
        <v>1.0136484936049279</v>
      </c>
      <c r="F37" s="88">
        <f>+'2.2.2.ProdIntermed'!F31</f>
        <v>1.0480249310250327</v>
      </c>
      <c r="G37" s="88">
        <f>+'2.2.2.ProdIntermed'!G31</f>
        <v>1.1072071866953359</v>
      </c>
      <c r="H37" s="88">
        <f>+'2.2.2.ProdIntermed'!H31</f>
        <v>1.1650936201776911</v>
      </c>
      <c r="I37" s="88">
        <f>+'2.2.2.ProdIntermed'!I31</f>
        <v>1.1964399060841557</v>
      </c>
      <c r="J37" s="88">
        <f>+'2.2.2.ProdIntermed'!J31</f>
        <v>1.2743879933148963</v>
      </c>
      <c r="K37" s="88">
        <f>+'2.2.2.ProdIntermed'!K31</f>
        <v>1.4417019074464046</v>
      </c>
      <c r="L37" s="88">
        <f>+'2.2.2.ProdIntermed'!L31</f>
        <v>1.4415103109343947</v>
      </c>
      <c r="M37" s="88">
        <f>+'2.2.2.ProdIntermed'!M31</f>
        <v>1.5601105232759931</v>
      </c>
      <c r="N37" s="88">
        <f>+'2.2.2.ProdIntermed'!N31</f>
        <v>1.5601105232759931</v>
      </c>
      <c r="O37" s="88">
        <f>+P37</f>
        <v>1.654291290182724</v>
      </c>
      <c r="P37" s="88">
        <f>+'2.2.2.ProdIntermed'!O31</f>
        <v>1.654291290182724</v>
      </c>
      <c r="Q37" s="88">
        <f>+'2.2.2.ProdIntermed'!P31</f>
        <v>1.7904952806491621</v>
      </c>
      <c r="R37" s="88">
        <f>+S37</f>
        <v>1.7967447079038599</v>
      </c>
      <c r="S37" s="88">
        <f>+'2.2.2.ProdIntermed'!Q31</f>
        <v>1.7967447079038599</v>
      </c>
      <c r="T37" s="88">
        <f>+'2.2.2.ProdIntermed'!R31</f>
        <v>1.7658213740440207</v>
      </c>
      <c r="U37" s="88">
        <f>+'2.2.2.ProdIntermed'!S31</f>
        <v>1.6294964021499037</v>
      </c>
      <c r="V37" s="88">
        <f>+'2.2.2.ProdIntermed'!T31</f>
        <v>1.5925574102545554</v>
      </c>
      <c r="W37" s="88">
        <f>+'2.2.2.ProdIntermed'!U31</f>
        <v>1.6949063627346148</v>
      </c>
      <c r="X37" s="88">
        <f>+'2.2.2.ProdIntermed'!V31</f>
        <v>1.7036611239304877</v>
      </c>
    </row>
    <row r="38" spans="2:24" x14ac:dyDescent="0.2"/>
    <row r="39" spans="2:24" x14ac:dyDescent="0.2">
      <c r="B39" s="279" t="s">
        <v>259</v>
      </c>
    </row>
    <row r="40" spans="2:24" x14ac:dyDescent="0.2"/>
    <row r="41" spans="2:24" x14ac:dyDescent="0.2">
      <c r="B41" s="283" t="s">
        <v>119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2">
      <c r="B42" s="115" t="s">
        <v>118</v>
      </c>
      <c r="C42" s="277">
        <f>+'2.2.3.9.PrecioCapital'!D10</f>
        <v>0.2431507396240577</v>
      </c>
      <c r="D42" s="277">
        <f>+'2.2.3.9.PrecioCapital'!E10</f>
        <v>0.26225463000941962</v>
      </c>
      <c r="E42" s="277">
        <f>+'2.2.3.9.PrecioCapital'!F10</f>
        <v>0.22767482748523687</v>
      </c>
      <c r="F42" s="277">
        <f>+'2.2.3.9.PrecioCapital'!G10</f>
        <v>0.19190809464615072</v>
      </c>
      <c r="G42" s="277">
        <f>+'2.2.3.9.PrecioCapital'!H10</f>
        <v>0.16031859660180536</v>
      </c>
      <c r="H42" s="277">
        <f>+'2.2.3.9.PrecioCapital'!I10</f>
        <v>0.17780512712161417</v>
      </c>
      <c r="I42" s="277">
        <f>+'2.2.3.9.PrecioCapital'!J10</f>
        <v>0.17284420089643632</v>
      </c>
      <c r="J42" s="277">
        <f>+'2.2.3.9.PrecioCapital'!K10</f>
        <v>0.14335827995185826</v>
      </c>
      <c r="K42" s="277">
        <f>+'2.2.3.9.PrecioCapital'!L10</f>
        <v>0.12215881421448778</v>
      </c>
      <c r="L42" s="277">
        <f>+'2.2.3.9.PrecioCapital'!M10</f>
        <v>0.18286400189961693</v>
      </c>
      <c r="M42" s="277">
        <f>+'2.2.3.9.PrecioCapital'!N10</f>
        <v>0.17489209664129757</v>
      </c>
      <c r="N42" s="277">
        <f>+M42</f>
        <v>0.17489209664129757</v>
      </c>
      <c r="O42" s="277">
        <f t="shared" ref="O42:O47" si="7">+P42</f>
        <v>0.19100482921605727</v>
      </c>
      <c r="P42" s="277">
        <f>+'2.2.3.9.PrecioCapital'!O10</f>
        <v>0.19100482921605727</v>
      </c>
      <c r="Q42" s="277">
        <f>+'2.2.3.9.PrecioCapital'!P10</f>
        <v>0.15832162823225102</v>
      </c>
      <c r="R42" s="277">
        <f>+S42</f>
        <v>0.23417817333941204</v>
      </c>
      <c r="S42" s="277">
        <f>+'2.2.3.9.PrecioCapital'!Q10</f>
        <v>0.23417817333941204</v>
      </c>
      <c r="T42" s="277">
        <f>+'2.2.3.9.PrecioCapital'!R10</f>
        <v>0.19930854408057061</v>
      </c>
      <c r="U42" s="277">
        <f>+'2.2.3.9.PrecioCapital'!S10</f>
        <v>0.22000870561249072</v>
      </c>
      <c r="V42" s="277">
        <f>+'2.2.3.9.PrecioCapital'!T10</f>
        <v>0.17768594190372267</v>
      </c>
      <c r="W42" s="277">
        <f>+'2.2.3.9.PrecioCapital'!U10</f>
        <v>0.13113419715502836</v>
      </c>
      <c r="X42" s="277">
        <f>+'2.2.3.9.PrecioCapital'!V10</f>
        <v>0.17568732043971827</v>
      </c>
    </row>
    <row r="43" spans="2:24" x14ac:dyDescent="0.2">
      <c r="B43" s="98" t="s">
        <v>105</v>
      </c>
      <c r="C43" s="230">
        <f>+'2.2.3.9.PrecioCapital'!D11</f>
        <v>0.34795821285258355</v>
      </c>
      <c r="D43" s="230">
        <f>+'2.2.3.9.PrecioCapital'!E11</f>
        <v>0.36620169662987506</v>
      </c>
      <c r="E43" s="230">
        <f>+'2.2.3.9.PrecioCapital'!F11</f>
        <v>0.3267441500293537</v>
      </c>
      <c r="F43" s="230">
        <f>+'2.2.3.9.PrecioCapital'!G11</f>
        <v>0.29052622275563045</v>
      </c>
      <c r="G43" s="230">
        <f>+'2.2.3.9.PrecioCapital'!H11</f>
        <v>0.26502093926030063</v>
      </c>
      <c r="H43" s="230">
        <f>+'2.2.3.9.PrecioCapital'!I11</f>
        <v>0.28398954506301044</v>
      </c>
      <c r="I43" s="230">
        <f>+'2.2.3.9.PrecioCapital'!J11</f>
        <v>0.28053782084200868</v>
      </c>
      <c r="J43" s="230">
        <f>+'2.2.3.9.PrecioCapital'!K11</f>
        <v>0.25437459646066668</v>
      </c>
      <c r="K43" s="230">
        <f>+'2.2.3.9.PrecioCapital'!L11</f>
        <v>0.23880392372516895</v>
      </c>
      <c r="L43" s="230">
        <f>+'2.2.3.9.PrecioCapital'!M11</f>
        <v>0.3022567349496908</v>
      </c>
      <c r="M43" s="230">
        <f>+'2.2.3.9.PrecioCapital'!N11</f>
        <v>0.29769039214049892</v>
      </c>
      <c r="N43" s="230">
        <f>+M43</f>
        <v>0.29769039214049892</v>
      </c>
      <c r="O43" s="230">
        <f t="shared" si="7"/>
        <v>0.31638357386161003</v>
      </c>
      <c r="P43" s="230">
        <f>+'2.2.3.9.PrecioCapital'!O11</f>
        <v>0.31638357386161003</v>
      </c>
      <c r="Q43" s="230">
        <f>+'2.2.3.9.PrecioCapital'!P11</f>
        <v>0.28776319206705248</v>
      </c>
      <c r="R43" s="230">
        <f>+S43</f>
        <v>0.36326931543405422</v>
      </c>
      <c r="S43" s="230">
        <f>+'2.2.3.9.PrecioCapital'!Q11</f>
        <v>0.36326931543405422</v>
      </c>
      <c r="T43" s="230">
        <f>+'2.2.3.9.PrecioCapital'!R11</f>
        <v>0.32771558061483819</v>
      </c>
      <c r="U43" s="230">
        <f>+'2.2.3.9.PrecioCapital'!S11</f>
        <v>0.34065609208612502</v>
      </c>
      <c r="V43" s="230">
        <f>+'2.2.3.9.PrecioCapital'!T11</f>
        <v>0.2967529289574819</v>
      </c>
      <c r="W43" s="230">
        <f>+'2.2.3.9.PrecioCapital'!U11</f>
        <v>0.25404413976486634</v>
      </c>
      <c r="X43" s="230">
        <f>+'2.2.3.9.PrecioCapital'!V11</f>
        <v>0.29826558089892957</v>
      </c>
    </row>
    <row r="44" spans="2:24" x14ac:dyDescent="0.2">
      <c r="B44" s="98" t="s">
        <v>106</v>
      </c>
      <c r="C44" s="230">
        <f>+'2.2.3.9.PrecioCapital'!D12</f>
        <v>0.49833415270220754</v>
      </c>
      <c r="D44" s="230">
        <f>+'2.2.3.9.PrecioCapital'!E12</f>
        <v>0.51534314004183313</v>
      </c>
      <c r="E44" s="230">
        <f>+'2.2.3.9.PrecioCapital'!F12</f>
        <v>0.46888709107091264</v>
      </c>
      <c r="F44" s="230">
        <f>+'2.2.3.9.PrecioCapital'!G12</f>
        <v>0.43202179786923184</v>
      </c>
      <c r="G44" s="230">
        <f>+'2.2.3.9.PrecioCapital'!H12</f>
        <v>0.41524603959640244</v>
      </c>
      <c r="H44" s="230">
        <f>+'2.2.3.9.PrecioCapital'!I12</f>
        <v>0.43634110123979641</v>
      </c>
      <c r="I44" s="230">
        <f>+'2.2.3.9.PrecioCapital'!J12</f>
        <v>0.43505475380739511</v>
      </c>
      <c r="J44" s="230">
        <f>+'2.2.3.9.PrecioCapital'!K12</f>
        <v>0.41365887666895701</v>
      </c>
      <c r="K44" s="230">
        <f>+'2.2.3.9.PrecioCapital'!L12</f>
        <v>0.40616429824049421</v>
      </c>
      <c r="L44" s="230">
        <f>+'2.2.3.9.PrecioCapital'!M12</f>
        <v>0.47355935193457932</v>
      </c>
      <c r="M44" s="230">
        <f>+'2.2.3.9.PrecioCapital'!N12</f>
        <v>0.47387925090022248</v>
      </c>
      <c r="N44" s="230">
        <f t="shared" ref="N44:N46" si="8">+M44</f>
        <v>0.47387925090022248</v>
      </c>
      <c r="O44" s="230">
        <f t="shared" si="7"/>
        <v>0.49627481617914204</v>
      </c>
      <c r="P44" s="230">
        <f>+'2.2.3.9.PrecioCapital'!O12</f>
        <v>0.49627481617914204</v>
      </c>
      <c r="Q44" s="230">
        <f>+'2.2.3.9.PrecioCapital'!P12</f>
        <v>0.47348369669959367</v>
      </c>
      <c r="R44" s="230">
        <f t="shared" ref="R44:R46" si="9">+S44</f>
        <v>0.54848704104810597</v>
      </c>
      <c r="S44" s="230">
        <f>+'2.2.3.9.PrecioCapital'!Q12</f>
        <v>0.54848704104810597</v>
      </c>
      <c r="T44" s="230">
        <f>+'2.2.3.9.PrecioCapital'!R12</f>
        <v>0.51195176346835258</v>
      </c>
      <c r="U44" s="230">
        <f>+'2.2.3.9.PrecioCapital'!S12</f>
        <v>0.51375886398307846</v>
      </c>
      <c r="V44" s="230">
        <f>+'2.2.3.9.PrecioCapital'!T12</f>
        <v>0.46758817125200608</v>
      </c>
      <c r="W44" s="230">
        <f>+'2.2.3.9.PrecioCapital'!U12</f>
        <v>0.43039318785724257</v>
      </c>
      <c r="X44" s="230">
        <f>+'2.2.3.9.PrecioCapital'!V12</f>
        <v>0.47413873720997179</v>
      </c>
    </row>
    <row r="45" spans="2:24" x14ac:dyDescent="0.2">
      <c r="B45" s="98" t="s">
        <v>107</v>
      </c>
      <c r="C45" s="230">
        <f>+'2.2.3.9.PrecioCapital'!D13</f>
        <v>0.34795821285258355</v>
      </c>
      <c r="D45" s="230">
        <f>+'2.2.3.9.PrecioCapital'!E13</f>
        <v>0.36620169662987506</v>
      </c>
      <c r="E45" s="230">
        <f>+'2.2.3.9.PrecioCapital'!F13</f>
        <v>0.3267441500293537</v>
      </c>
      <c r="F45" s="230">
        <f>+'2.2.3.9.PrecioCapital'!G13</f>
        <v>0.29052622275563045</v>
      </c>
      <c r="G45" s="230">
        <f>+'2.2.3.9.PrecioCapital'!H13</f>
        <v>0.26502093926030063</v>
      </c>
      <c r="H45" s="230">
        <f>+'2.2.3.9.PrecioCapital'!I13</f>
        <v>0.28398954506301044</v>
      </c>
      <c r="I45" s="230">
        <f>+'2.2.3.9.PrecioCapital'!J13</f>
        <v>0.28053782084200868</v>
      </c>
      <c r="J45" s="230">
        <f>+'2.2.3.9.PrecioCapital'!K13</f>
        <v>0.25437459646066668</v>
      </c>
      <c r="K45" s="230">
        <f>+'2.2.3.9.PrecioCapital'!L13</f>
        <v>0.23880392372516895</v>
      </c>
      <c r="L45" s="230">
        <f>+'2.2.3.9.PrecioCapital'!M13</f>
        <v>0.3022567349496908</v>
      </c>
      <c r="M45" s="230">
        <f>+'2.2.3.9.PrecioCapital'!N13</f>
        <v>0.29769039214049892</v>
      </c>
      <c r="N45" s="230">
        <f t="shared" si="8"/>
        <v>0.29769039214049892</v>
      </c>
      <c r="O45" s="230">
        <f t="shared" si="7"/>
        <v>0.31638357386161003</v>
      </c>
      <c r="P45" s="230">
        <f>+'2.2.3.9.PrecioCapital'!O13</f>
        <v>0.31638357386161003</v>
      </c>
      <c r="Q45" s="230">
        <f>+'2.2.3.9.PrecioCapital'!P13</f>
        <v>0.28776319206705248</v>
      </c>
      <c r="R45" s="230">
        <f t="shared" si="9"/>
        <v>0.36326931543405422</v>
      </c>
      <c r="S45" s="230">
        <f>+'2.2.3.9.PrecioCapital'!Q13</f>
        <v>0.36326931543405422</v>
      </c>
      <c r="T45" s="230">
        <f>+'2.2.3.9.PrecioCapital'!R13</f>
        <v>0.32771558061483819</v>
      </c>
      <c r="U45" s="230">
        <f>+'2.2.3.9.PrecioCapital'!S13</f>
        <v>0.34065609208612502</v>
      </c>
      <c r="V45" s="230">
        <f>+'2.2.3.9.PrecioCapital'!T13</f>
        <v>0.2967529289574819</v>
      </c>
      <c r="W45" s="230">
        <f>+'2.2.3.9.PrecioCapital'!U13</f>
        <v>0.25404413976486634</v>
      </c>
      <c r="X45" s="230">
        <f>+'2.2.3.9.PrecioCapital'!V13</f>
        <v>0.29826558089892957</v>
      </c>
    </row>
    <row r="46" spans="2:24" x14ac:dyDescent="0.2">
      <c r="B46" s="98" t="s">
        <v>116</v>
      </c>
      <c r="C46" s="230">
        <f>+'2.2.3.9.PrecioCapital'!D14</f>
        <v>0.57352212262701963</v>
      </c>
      <c r="D46" s="230">
        <f>+'2.2.3.9.PrecioCapital'!E14</f>
        <v>0.58991386174781202</v>
      </c>
      <c r="E46" s="230">
        <f>+'2.2.3.9.PrecioCapital'!F14</f>
        <v>0.5399585615916922</v>
      </c>
      <c r="F46" s="230">
        <f>+'2.2.3.9.PrecioCapital'!G14</f>
        <v>0.50276958542603245</v>
      </c>
      <c r="G46" s="230">
        <f>+'2.2.3.9.PrecioCapital'!H14</f>
        <v>0.49035858976445323</v>
      </c>
      <c r="H46" s="230">
        <f>+'2.2.3.9.PrecioCapital'!I14</f>
        <v>0.51251687932818935</v>
      </c>
      <c r="I46" s="230">
        <f>+'2.2.3.9.PrecioCapital'!J14</f>
        <v>0.51231322029008841</v>
      </c>
      <c r="J46" s="230">
        <f>+'2.2.3.9.PrecioCapital'!K14</f>
        <v>0.49330101677310223</v>
      </c>
      <c r="K46" s="230">
        <f>+'2.2.3.9.PrecioCapital'!L14</f>
        <v>0.48984448549815668</v>
      </c>
      <c r="L46" s="230">
        <f>+'2.2.3.9.PrecioCapital'!M14</f>
        <v>0.55921066042702361</v>
      </c>
      <c r="M46" s="230">
        <f>+'2.2.3.9.PrecioCapital'!N14</f>
        <v>0.56197368028008432</v>
      </c>
      <c r="N46" s="230">
        <f t="shared" si="8"/>
        <v>0.56197368028008432</v>
      </c>
      <c r="O46" s="230">
        <f t="shared" si="7"/>
        <v>0.58622043733790818</v>
      </c>
      <c r="P46" s="230">
        <f>+'2.2.3.9.PrecioCapital'!O14</f>
        <v>0.58622043733790818</v>
      </c>
      <c r="Q46" s="230">
        <f>+'2.2.3.9.PrecioCapital'!P14</f>
        <v>0.56634394901586427</v>
      </c>
      <c r="R46" s="230">
        <f t="shared" si="9"/>
        <v>0.64109590385513182</v>
      </c>
      <c r="S46" s="230">
        <f>+'2.2.3.9.PrecioCapital'!Q14</f>
        <v>0.64109590385513182</v>
      </c>
      <c r="T46" s="230">
        <f>+'2.2.3.9.PrecioCapital'!R14</f>
        <v>0.60406985489510978</v>
      </c>
      <c r="U46" s="230">
        <f>+'2.2.3.9.PrecioCapital'!S14</f>
        <v>0.60031024993155524</v>
      </c>
      <c r="V46" s="230">
        <f>+'2.2.3.9.PrecioCapital'!T14</f>
        <v>0.55300579239926806</v>
      </c>
      <c r="W46" s="230">
        <f>+'2.2.3.9.PrecioCapital'!U14</f>
        <v>0.51856771190343065</v>
      </c>
      <c r="X46" s="230">
        <f>+'2.2.3.9.PrecioCapital'!V14</f>
        <v>0.56207531536549293</v>
      </c>
    </row>
    <row r="47" spans="2:24" x14ac:dyDescent="0.2">
      <c r="B47" s="108" t="s">
        <v>108</v>
      </c>
      <c r="C47" s="231">
        <f>+'2.2.3.9.PrecioCapital'!D15</f>
        <v>0.34795821285258355</v>
      </c>
      <c r="D47" s="231">
        <f>+'2.2.3.9.PrecioCapital'!E15</f>
        <v>0.36620169662987506</v>
      </c>
      <c r="E47" s="231">
        <f>+'2.2.3.9.PrecioCapital'!F15</f>
        <v>0.3267441500293537</v>
      </c>
      <c r="F47" s="231">
        <f>+'2.2.3.9.PrecioCapital'!G15</f>
        <v>0.29052622275563045</v>
      </c>
      <c r="G47" s="231">
        <f>+'2.2.3.9.PrecioCapital'!H15</f>
        <v>0.26502093926030063</v>
      </c>
      <c r="H47" s="231">
        <f>+'2.2.3.9.PrecioCapital'!I15</f>
        <v>0.28398954506301044</v>
      </c>
      <c r="I47" s="231">
        <f>+'2.2.3.9.PrecioCapital'!J15</f>
        <v>0.28053782084200868</v>
      </c>
      <c r="J47" s="231">
        <f>+'2.2.3.9.PrecioCapital'!K15</f>
        <v>0.25437459646066668</v>
      </c>
      <c r="K47" s="231">
        <f>+'2.2.3.9.PrecioCapital'!L15</f>
        <v>0.23880392372516895</v>
      </c>
      <c r="L47" s="231">
        <f>+'2.2.3.9.PrecioCapital'!M15</f>
        <v>0.3022567349496908</v>
      </c>
      <c r="M47" s="231">
        <f>+'2.2.3.9.PrecioCapital'!N15</f>
        <v>0.29769039214049892</v>
      </c>
      <c r="N47" s="231">
        <f>+M47</f>
        <v>0.29769039214049892</v>
      </c>
      <c r="O47" s="231">
        <f t="shared" si="7"/>
        <v>0.31638357386161003</v>
      </c>
      <c r="P47" s="231">
        <f>+'2.2.3.9.PrecioCapital'!O15</f>
        <v>0.31638357386161003</v>
      </c>
      <c r="Q47" s="231">
        <f>+'2.2.3.9.PrecioCapital'!P15</f>
        <v>0.28776319206705248</v>
      </c>
      <c r="R47" s="231">
        <f>+S47</f>
        <v>0.36326931543405422</v>
      </c>
      <c r="S47" s="231">
        <f>+'2.2.3.9.PrecioCapital'!Q15</f>
        <v>0.36326931543405422</v>
      </c>
      <c r="T47" s="231">
        <f>+'2.2.3.9.PrecioCapital'!R15</f>
        <v>0.32771558061483819</v>
      </c>
      <c r="U47" s="231">
        <f>+'2.2.3.9.PrecioCapital'!S15</f>
        <v>0.34065609208612502</v>
      </c>
      <c r="V47" s="231">
        <f>+'2.2.3.9.PrecioCapital'!T15</f>
        <v>0.2967529289574819</v>
      </c>
      <c r="W47" s="231">
        <f>+'2.2.3.9.PrecioCapital'!U15</f>
        <v>0.25404413976486634</v>
      </c>
      <c r="X47" s="231">
        <f>+'2.2.3.9.PrecioCapital'!V15</f>
        <v>0.29826558089892957</v>
      </c>
    </row>
    <row r="48" spans="2:24" x14ac:dyDescent="0.2">
      <c r="B48" s="11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</row>
    <row r="49" spans="2:24" x14ac:dyDescent="0.2">
      <c r="B49" s="283" t="s">
        <v>120</v>
      </c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</row>
    <row r="50" spans="2:24" x14ac:dyDescent="0.2">
      <c r="B50" s="115" t="s">
        <v>110</v>
      </c>
      <c r="C50" s="277">
        <f>+'2.2.3.9.PrecioCapital'!D18</f>
        <v>0.24765746097288424</v>
      </c>
      <c r="D50" s="277">
        <f>+'2.2.3.9.PrecioCapital'!E18</f>
        <v>0.26672435387409921</v>
      </c>
      <c r="E50" s="277">
        <f>+'2.2.3.9.PrecioCapital'!F18</f>
        <v>0.2319348083546339</v>
      </c>
      <c r="F50" s="277">
        <f>+'2.2.3.9.PrecioCapital'!G18</f>
        <v>0.19614867415485837</v>
      </c>
      <c r="G50" s="277">
        <f>+'2.2.3.9.PrecioCapital'!H18</f>
        <v>0.16482079733612068</v>
      </c>
      <c r="H50" s="277">
        <f>+'2.2.3.9.PrecioCapital'!I18</f>
        <v>0.1823710570930942</v>
      </c>
      <c r="I50" s="277">
        <f>+'2.2.3.9.PrecioCapital'!J18</f>
        <v>0.17747502655409597</v>
      </c>
      <c r="J50" s="277">
        <f>+'2.2.3.9.PrecioCapital'!K18</f>
        <v>0.14813198156173704</v>
      </c>
      <c r="K50" s="277">
        <f>+'2.2.3.9.PrecioCapital'!L18</f>
        <v>0.12717455392344706</v>
      </c>
      <c r="L50" s="277">
        <f>+'2.2.3.9.PrecioCapital'!M18</f>
        <v>0.18799788942077014</v>
      </c>
      <c r="M50" s="277">
        <f>+'2.2.3.9.PrecioCapital'!N18</f>
        <v>0.18017242334776321</v>
      </c>
      <c r="N50" s="277">
        <f>+M50</f>
        <v>0.18017242334776321</v>
      </c>
      <c r="O50" s="277">
        <f>+P50</f>
        <v>0.19639611523581607</v>
      </c>
      <c r="P50" s="277">
        <f>+'2.2.3.9.PrecioCapital'!O18</f>
        <v>0.19639611523581607</v>
      </c>
      <c r="Q50" s="277">
        <f>+'2.2.3.9.PrecioCapital'!P18</f>
        <v>0.1638876154771475</v>
      </c>
      <c r="R50" s="277">
        <f>+S50</f>
        <v>0.23972909244948165</v>
      </c>
      <c r="S50" s="277">
        <f>+'2.2.3.9.PrecioCapital'!Q18</f>
        <v>0.23972909244948165</v>
      </c>
      <c r="T50" s="277">
        <f>+'2.2.3.9.PrecioCapital'!R18</f>
        <v>0.20483004665154411</v>
      </c>
      <c r="U50" s="277">
        <f>+'2.2.3.9.PrecioCapital'!S18</f>
        <v>0.225196543230857</v>
      </c>
      <c r="V50" s="277">
        <f>+'2.2.3.9.PrecioCapital'!T18</f>
        <v>0.18280582234703427</v>
      </c>
      <c r="W50" s="277">
        <f>+'2.2.3.9.PrecioCapital'!U18</f>
        <v>0.1364193246872514</v>
      </c>
      <c r="X50" s="277">
        <f>+'2.2.3.9.PrecioCapital'!V18</f>
        <v>0.18095818563946436</v>
      </c>
    </row>
    <row r="51" spans="2:24" x14ac:dyDescent="0.2">
      <c r="B51" s="98" t="s">
        <v>111</v>
      </c>
      <c r="C51" s="230">
        <f>+'2.2.3.9.PrecioCapital'!D19</f>
        <v>0.24765746097288424</v>
      </c>
      <c r="D51" s="230">
        <f>+'2.2.3.9.PrecioCapital'!E19</f>
        <v>0.26672435387409921</v>
      </c>
      <c r="E51" s="230">
        <f>+'2.2.3.9.PrecioCapital'!F19</f>
        <v>0.2319348083546339</v>
      </c>
      <c r="F51" s="230">
        <f>+'2.2.3.9.PrecioCapital'!G19</f>
        <v>0.19614867415485837</v>
      </c>
      <c r="G51" s="230">
        <f>+'2.2.3.9.PrecioCapital'!H19</f>
        <v>0.16482079733612068</v>
      </c>
      <c r="H51" s="230">
        <f>+'2.2.3.9.PrecioCapital'!I19</f>
        <v>0.1823710570930942</v>
      </c>
      <c r="I51" s="230">
        <f>+'2.2.3.9.PrecioCapital'!J19</f>
        <v>0.17747502655409597</v>
      </c>
      <c r="J51" s="230">
        <f>+'2.2.3.9.PrecioCapital'!K19</f>
        <v>0.14813198156173704</v>
      </c>
      <c r="K51" s="230">
        <f>+'2.2.3.9.PrecioCapital'!L19</f>
        <v>0.12717455392344706</v>
      </c>
      <c r="L51" s="230">
        <f>+'2.2.3.9.PrecioCapital'!M19</f>
        <v>0.18799788942077014</v>
      </c>
      <c r="M51" s="230">
        <f>+'2.2.3.9.PrecioCapital'!N19</f>
        <v>0.18017242334776321</v>
      </c>
      <c r="N51" s="230">
        <f>+M51</f>
        <v>0.18017242334776321</v>
      </c>
      <c r="O51" s="230">
        <f>+P51</f>
        <v>0.19639611523581607</v>
      </c>
      <c r="P51" s="230">
        <f>+'2.2.3.9.PrecioCapital'!O19</f>
        <v>0.19639611523581607</v>
      </c>
      <c r="Q51" s="230">
        <f>+'2.2.3.9.PrecioCapital'!P19</f>
        <v>0.1638876154771475</v>
      </c>
      <c r="R51" s="230">
        <f>+S51</f>
        <v>0.23972909244948165</v>
      </c>
      <c r="S51" s="230">
        <f>+'2.2.3.9.PrecioCapital'!Q19</f>
        <v>0.23972909244948165</v>
      </c>
      <c r="T51" s="230">
        <f>+'2.2.3.9.PrecioCapital'!R19</f>
        <v>0.20483004665154411</v>
      </c>
      <c r="U51" s="230">
        <f>+'2.2.3.9.PrecioCapital'!S19</f>
        <v>0.225196543230857</v>
      </c>
      <c r="V51" s="230">
        <f>+'2.2.3.9.PrecioCapital'!T19</f>
        <v>0.18280582234703427</v>
      </c>
      <c r="W51" s="230">
        <f>+'2.2.3.9.PrecioCapital'!U19</f>
        <v>0.1364193246872514</v>
      </c>
      <c r="X51" s="230">
        <f>+'2.2.3.9.PrecioCapital'!V19</f>
        <v>0.18095818563946436</v>
      </c>
    </row>
    <row r="52" spans="2:24" x14ac:dyDescent="0.2">
      <c r="B52" s="98" t="s">
        <v>112</v>
      </c>
      <c r="C52" s="230">
        <f>+'2.2.3.9.PrecioCapital'!D20</f>
        <v>0.36464994217589181</v>
      </c>
      <c r="D52" s="230">
        <f>+'2.2.3.9.PrecioCapital'!E20</f>
        <v>0.38275639684860246</v>
      </c>
      <c r="E52" s="230">
        <f>+'2.2.3.9.PrecioCapital'!F20</f>
        <v>0.34252201648496677</v>
      </c>
      <c r="F52" s="230">
        <f>+'2.2.3.9.PrecioCapital'!G20</f>
        <v>0.3062322315932402</v>
      </c>
      <c r="G52" s="230">
        <f>+'2.2.3.9.PrecioCapital'!H20</f>
        <v>0.2816959253976079</v>
      </c>
      <c r="H52" s="230">
        <f>+'2.2.3.9.PrecioCapital'!I20</f>
        <v>0.30090056779863361</v>
      </c>
      <c r="I52" s="230">
        <f>+'2.2.3.9.PrecioCapital'!J20</f>
        <v>0.29768920040116664</v>
      </c>
      <c r="J52" s="230">
        <f>+'2.2.3.9.PrecioCapital'!K20</f>
        <v>0.2720551515637869</v>
      </c>
      <c r="K52" s="230">
        <f>+'2.2.3.9.PrecioCapital'!L20</f>
        <v>0.25738092529637002</v>
      </c>
      <c r="L52" s="230">
        <f>+'2.2.3.9.PrecioCapital'!M20</f>
        <v>0.32127132543501341</v>
      </c>
      <c r="M52" s="230">
        <f>+'2.2.3.9.PrecioCapital'!N20</f>
        <v>0.31724735546282823</v>
      </c>
      <c r="N52" s="230">
        <f t="shared" ref="N52:N53" si="10">+M52</f>
        <v>0.31724735546282823</v>
      </c>
      <c r="O52" s="230">
        <f>+P52</f>
        <v>0.33635150175885609</v>
      </c>
      <c r="P52" s="230">
        <f>+'2.2.3.9.PrecioCapital'!O20</f>
        <v>0.33635150175885609</v>
      </c>
      <c r="Q52" s="230">
        <f>+'2.2.3.9.PrecioCapital'!P20</f>
        <v>0.3083781680812645</v>
      </c>
      <c r="R52" s="230">
        <f>+S52</f>
        <v>0.38382848297721389</v>
      </c>
      <c r="S52" s="230">
        <f>+'2.2.3.9.PrecioCapital'!Q20</f>
        <v>0.38382848297721389</v>
      </c>
      <c r="T52" s="230">
        <f>+'2.2.3.9.PrecioCapital'!R20</f>
        <v>0.34816579691157828</v>
      </c>
      <c r="U52" s="230">
        <f>+'2.2.3.9.PrecioCapital'!S20</f>
        <v>0.35987049976668678</v>
      </c>
      <c r="V52" s="230">
        <f>+'2.2.3.9.PrecioCapital'!T20</f>
        <v>0.31571564085217407</v>
      </c>
      <c r="W52" s="230">
        <f>+'2.2.3.9.PrecioCapital'!U20</f>
        <v>0.27361888410312007</v>
      </c>
      <c r="X52" s="230">
        <f>+'2.2.3.9.PrecioCapital'!V20</f>
        <v>0.31778750124945526</v>
      </c>
    </row>
    <row r="53" spans="2:24" x14ac:dyDescent="0.2">
      <c r="B53" s="98" t="s">
        <v>113</v>
      </c>
      <c r="C53" s="230">
        <f>+'2.2.3.9.PrecioCapital'!D21</f>
        <v>0.34795821285258355</v>
      </c>
      <c r="D53" s="230">
        <f>+'2.2.3.9.PrecioCapital'!E21</f>
        <v>0.36620169662987506</v>
      </c>
      <c r="E53" s="230">
        <f>+'2.2.3.9.PrecioCapital'!F21</f>
        <v>0.3267441500293537</v>
      </c>
      <c r="F53" s="230">
        <f>+'2.2.3.9.PrecioCapital'!G21</f>
        <v>0.29052622275563045</v>
      </c>
      <c r="G53" s="230">
        <f>+'2.2.3.9.PrecioCapital'!H21</f>
        <v>0.26502093926030063</v>
      </c>
      <c r="H53" s="230">
        <f>+'2.2.3.9.PrecioCapital'!I21</f>
        <v>0.28398954506301044</v>
      </c>
      <c r="I53" s="230">
        <f>+'2.2.3.9.PrecioCapital'!J21</f>
        <v>0.28053782084200868</v>
      </c>
      <c r="J53" s="230">
        <f>+'2.2.3.9.PrecioCapital'!K21</f>
        <v>0.25437459646066668</v>
      </c>
      <c r="K53" s="230">
        <f>+'2.2.3.9.PrecioCapital'!L21</f>
        <v>0.23880392372516895</v>
      </c>
      <c r="L53" s="230">
        <f>+'2.2.3.9.PrecioCapital'!M21</f>
        <v>0.3022567349496908</v>
      </c>
      <c r="M53" s="230">
        <f>+'2.2.3.9.PrecioCapital'!N21</f>
        <v>0.29769039214049892</v>
      </c>
      <c r="N53" s="230">
        <f t="shared" si="10"/>
        <v>0.29769039214049892</v>
      </c>
      <c r="O53" s="230">
        <f>+P53</f>
        <v>0.31638357386161003</v>
      </c>
      <c r="P53" s="230">
        <f>+'2.2.3.9.PrecioCapital'!O21</f>
        <v>0.31638357386161003</v>
      </c>
      <c r="Q53" s="230">
        <f>+'2.2.3.9.PrecioCapital'!P21</f>
        <v>0.28776319206705248</v>
      </c>
      <c r="R53" s="230">
        <f>+S53</f>
        <v>0.36326931543405422</v>
      </c>
      <c r="S53" s="230">
        <f>+'2.2.3.9.PrecioCapital'!Q21</f>
        <v>0.36326931543405422</v>
      </c>
      <c r="T53" s="230">
        <f>+'2.2.3.9.PrecioCapital'!R21</f>
        <v>0.32771558061483819</v>
      </c>
      <c r="U53" s="230">
        <f>+'2.2.3.9.PrecioCapital'!S21</f>
        <v>0.34065609208612502</v>
      </c>
      <c r="V53" s="230">
        <f>+'2.2.3.9.PrecioCapital'!T21</f>
        <v>0.2967529289574819</v>
      </c>
      <c r="W53" s="230">
        <f>+'2.2.3.9.PrecioCapital'!U21</f>
        <v>0.25404413976486634</v>
      </c>
      <c r="X53" s="230">
        <f>+'2.2.3.9.PrecioCapital'!V21</f>
        <v>0.29826558089892957</v>
      </c>
    </row>
    <row r="54" spans="2:24" x14ac:dyDescent="0.2">
      <c r="B54" s="108" t="s">
        <v>114</v>
      </c>
      <c r="C54" s="231">
        <f>+'2.2.3.9.PrecioCapital'!D22</f>
        <v>0.49833415270220754</v>
      </c>
      <c r="D54" s="231">
        <f>+'2.2.3.9.PrecioCapital'!E22</f>
        <v>0.51534314004183313</v>
      </c>
      <c r="E54" s="231">
        <f>+'2.2.3.9.PrecioCapital'!F22</f>
        <v>0.46888709107091264</v>
      </c>
      <c r="F54" s="231">
        <f>+'2.2.3.9.PrecioCapital'!G22</f>
        <v>0.43202179786923184</v>
      </c>
      <c r="G54" s="231">
        <f>+'2.2.3.9.PrecioCapital'!H22</f>
        <v>0.41524603959640244</v>
      </c>
      <c r="H54" s="231">
        <f>+'2.2.3.9.PrecioCapital'!I22</f>
        <v>0.43634110123979641</v>
      </c>
      <c r="I54" s="231">
        <f>+'2.2.3.9.PrecioCapital'!J22</f>
        <v>0.43505475380739511</v>
      </c>
      <c r="J54" s="231">
        <f>+'2.2.3.9.PrecioCapital'!K22</f>
        <v>0.41365887666895701</v>
      </c>
      <c r="K54" s="231">
        <f>+'2.2.3.9.PrecioCapital'!L22</f>
        <v>0.40616429824049421</v>
      </c>
      <c r="L54" s="231">
        <f>+'2.2.3.9.PrecioCapital'!M22</f>
        <v>0.47355935193457932</v>
      </c>
      <c r="M54" s="231">
        <f>+'2.2.3.9.PrecioCapital'!N22</f>
        <v>0.47387925090022248</v>
      </c>
      <c r="N54" s="231">
        <f>+M54</f>
        <v>0.47387925090022248</v>
      </c>
      <c r="O54" s="231">
        <f>+P54</f>
        <v>0.49627481617914204</v>
      </c>
      <c r="P54" s="231">
        <f>+'2.2.3.9.PrecioCapital'!O22</f>
        <v>0.49627481617914204</v>
      </c>
      <c r="Q54" s="231">
        <f>+'2.2.3.9.PrecioCapital'!P22</f>
        <v>0.47348369669959367</v>
      </c>
      <c r="R54" s="231">
        <f>+S54</f>
        <v>0.54848704104810597</v>
      </c>
      <c r="S54" s="231">
        <f>+'2.2.3.9.PrecioCapital'!Q22</f>
        <v>0.54848704104810597</v>
      </c>
      <c r="T54" s="231">
        <f>+'2.2.3.9.PrecioCapital'!R22</f>
        <v>0.51195176346835258</v>
      </c>
      <c r="U54" s="231">
        <f>+'2.2.3.9.PrecioCapital'!S22</f>
        <v>0.51375886398307846</v>
      </c>
      <c r="V54" s="231">
        <f>+'2.2.3.9.PrecioCapital'!T22</f>
        <v>0.46758817125200608</v>
      </c>
      <c r="W54" s="231">
        <f>+'2.2.3.9.PrecioCapital'!U22</f>
        <v>0.43039318785724257</v>
      </c>
      <c r="X54" s="231">
        <f>+'2.2.3.9.PrecioCapital'!V22</f>
        <v>0.47413873720997179</v>
      </c>
    </row>
    <row r="55" spans="2:24" x14ac:dyDescent="0.2"/>
    <row r="56" spans="2:24" x14ac:dyDescent="0.2"/>
    <row r="57" spans="2:24" x14ac:dyDescent="0.2">
      <c r="B57" s="43" t="s">
        <v>261</v>
      </c>
    </row>
    <row r="58" spans="2:24" x14ac:dyDescent="0.2"/>
    <row r="59" spans="2:24" x14ac:dyDescent="0.2">
      <c r="B59" s="279" t="s">
        <v>290</v>
      </c>
    </row>
    <row r="60" spans="2:24" x14ac:dyDescent="0.2"/>
    <row r="61" spans="2:24" x14ac:dyDescent="0.2">
      <c r="B61" s="68"/>
      <c r="C61" s="281">
        <v>2000</v>
      </c>
      <c r="D61" s="281">
        <v>2001</v>
      </c>
      <c r="E61" s="281">
        <v>2002</v>
      </c>
      <c r="F61" s="281">
        <v>2003</v>
      </c>
      <c r="G61" s="281">
        <v>2004</v>
      </c>
      <c r="H61" s="281">
        <v>2005</v>
      </c>
      <c r="I61" s="281">
        <v>2006</v>
      </c>
      <c r="J61" s="281">
        <v>2007</v>
      </c>
      <c r="K61" s="281">
        <v>2008</v>
      </c>
      <c r="L61" s="281">
        <v>2009</v>
      </c>
      <c r="M61" s="281">
        <v>2010</v>
      </c>
      <c r="N61" s="281" t="s">
        <v>68</v>
      </c>
      <c r="O61" s="281" t="s">
        <v>117</v>
      </c>
      <c r="P61" s="281">
        <v>2011</v>
      </c>
      <c r="Q61" s="281">
        <v>2012</v>
      </c>
      <c r="R61" s="281" t="s">
        <v>61</v>
      </c>
      <c r="S61" s="281">
        <v>2013</v>
      </c>
      <c r="T61" s="281">
        <v>2014</v>
      </c>
      <c r="U61" s="281">
        <v>2015</v>
      </c>
      <c r="V61" s="281">
        <v>2016</v>
      </c>
      <c r="W61" s="281">
        <v>2017</v>
      </c>
      <c r="X61" s="281">
        <v>2018</v>
      </c>
    </row>
    <row r="62" spans="2:24" s="78" customFormat="1" x14ac:dyDescent="0.2">
      <c r="B62" s="284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</row>
    <row r="63" spans="2:24" s="78" customFormat="1" x14ac:dyDescent="0.2">
      <c r="B63" s="280" t="s">
        <v>60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</row>
    <row r="64" spans="2:24" x14ac:dyDescent="0.2">
      <c r="B64" s="2" t="s">
        <v>62</v>
      </c>
    </row>
    <row r="65" spans="2:24" x14ac:dyDescent="0.2">
      <c r="B65" s="70" t="s">
        <v>63</v>
      </c>
      <c r="C65" s="64">
        <f>+'2.2.1.ManoObra'!C11</f>
        <v>0</v>
      </c>
      <c r="D65" s="64">
        <f>+'2.2.1.ManoObra'!D11</f>
        <v>0</v>
      </c>
      <c r="E65" s="64">
        <f>+'2.2.1.ManoObra'!E11</f>
        <v>0</v>
      </c>
      <c r="F65" s="64">
        <f>+'2.2.1.ManoObra'!F11</f>
        <v>0</v>
      </c>
      <c r="G65" s="64">
        <f>+'2.2.1.ManoObra'!G11</f>
        <v>0</v>
      </c>
      <c r="H65" s="64">
        <f>+'2.2.1.ManoObra'!H11</f>
        <v>0</v>
      </c>
      <c r="I65" s="64">
        <f>+'2.2.1.ManoObra'!I11</f>
        <v>0</v>
      </c>
      <c r="J65" s="64">
        <f>+'2.2.1.ManoObra'!J11</f>
        <v>0</v>
      </c>
      <c r="K65" s="64">
        <f>+'2.2.1.ManoObra'!K11</f>
        <v>0</v>
      </c>
      <c r="L65" s="64">
        <f>+'2.2.1.ManoObra'!L11</f>
        <v>0</v>
      </c>
      <c r="M65" s="64">
        <f>+'2.2.1.ManoObra'!M11</f>
        <v>0</v>
      </c>
      <c r="N65" s="64">
        <f>+M65</f>
        <v>0</v>
      </c>
      <c r="O65" s="64">
        <f>+P65</f>
        <v>0</v>
      </c>
      <c r="P65" s="64">
        <f>+'2.2.1.ManoObra'!N11</f>
        <v>0</v>
      </c>
      <c r="Q65" s="64">
        <f>+'2.2.1.ManoObra'!O11</f>
        <v>0</v>
      </c>
      <c r="R65" s="64">
        <f>+'2.2.1.ManoObra'!P11</f>
        <v>0</v>
      </c>
      <c r="S65" s="64">
        <f>+'2.2.1.ManoObra'!Q11</f>
        <v>32448</v>
      </c>
      <c r="T65" s="64">
        <f>+'2.2.1.ManoObra'!R11</f>
        <v>33600</v>
      </c>
      <c r="U65" s="64">
        <f>+'2.2.1.ManoObra'!S11</f>
        <v>36000</v>
      </c>
      <c r="V65" s="64">
        <f>+'2.2.1.ManoObra'!T11</f>
        <v>36000</v>
      </c>
      <c r="W65" s="64">
        <f>+'2.2.1.ManoObra'!U11</f>
        <v>40800</v>
      </c>
      <c r="X65" s="64">
        <f>+'2.2.1.ManoObra'!V11</f>
        <v>40800</v>
      </c>
    </row>
    <row r="66" spans="2:24" x14ac:dyDescent="0.2">
      <c r="B66" s="70" t="s">
        <v>64</v>
      </c>
      <c r="C66" s="64">
        <f>+'2.2.1.ManoObra'!C12</f>
        <v>0</v>
      </c>
      <c r="D66" s="64">
        <f>+'2.2.1.ManoObra'!D12</f>
        <v>0</v>
      </c>
      <c r="E66" s="64">
        <f>+'2.2.1.ManoObra'!E12</f>
        <v>0</v>
      </c>
      <c r="F66" s="64">
        <f>+'2.2.1.ManoObra'!F12</f>
        <v>0</v>
      </c>
      <c r="G66" s="64">
        <f>+'2.2.1.ManoObra'!G12</f>
        <v>0</v>
      </c>
      <c r="H66" s="64">
        <f>+'2.2.1.ManoObra'!H12</f>
        <v>0</v>
      </c>
      <c r="I66" s="64">
        <f>+'2.2.1.ManoObra'!I12</f>
        <v>0</v>
      </c>
      <c r="J66" s="64">
        <f>+'2.2.1.ManoObra'!J12</f>
        <v>0</v>
      </c>
      <c r="K66" s="64">
        <f>+'2.2.1.ManoObra'!K12</f>
        <v>0</v>
      </c>
      <c r="L66" s="64">
        <f>+'2.2.1.ManoObra'!L12</f>
        <v>0</v>
      </c>
      <c r="M66" s="64">
        <f>+'2.2.1.ManoObra'!M12</f>
        <v>0</v>
      </c>
      <c r="N66" s="64">
        <f>+M66</f>
        <v>0</v>
      </c>
      <c r="O66" s="64">
        <f>+P66</f>
        <v>0</v>
      </c>
      <c r="P66" s="64">
        <f>+'2.2.1.ManoObra'!N12</f>
        <v>0</v>
      </c>
      <c r="Q66" s="64">
        <f>+'2.2.1.ManoObra'!O12</f>
        <v>0</v>
      </c>
      <c r="R66" s="64">
        <f>+'2.2.1.ManoObra'!P12</f>
        <v>0</v>
      </c>
      <c r="S66" s="64">
        <f>+'2.2.1.ManoObra'!Q12</f>
        <v>896064</v>
      </c>
      <c r="T66" s="64">
        <f>+'2.2.1.ManoObra'!R12</f>
        <v>1022098</v>
      </c>
      <c r="U66" s="64">
        <f>+'2.2.1.ManoObra'!S12</f>
        <v>1125227.69</v>
      </c>
      <c r="V66" s="64">
        <f>+'2.2.1.ManoObra'!T12</f>
        <v>1513101.9300000002</v>
      </c>
      <c r="W66" s="64">
        <f>+'2.2.1.ManoObra'!U12</f>
        <v>1295126.31</v>
      </c>
      <c r="X66" s="64">
        <f>+'2.2.1.ManoObra'!V12</f>
        <v>1008012.99</v>
      </c>
    </row>
    <row r="67" spans="2:24" x14ac:dyDescent="0.2"/>
    <row r="68" spans="2:24" x14ac:dyDescent="0.2">
      <c r="B68" s="71" t="s">
        <v>65</v>
      </c>
      <c r="C68" s="65">
        <f>+'2.2.1.ManoObra'!C14</f>
        <v>0</v>
      </c>
      <c r="D68" s="65">
        <f>+'2.2.1.ManoObra'!D14</f>
        <v>0</v>
      </c>
      <c r="E68" s="65">
        <f>+'2.2.1.ManoObra'!E14</f>
        <v>0</v>
      </c>
      <c r="F68" s="65">
        <f>+'2.2.1.ManoObra'!F14</f>
        <v>0</v>
      </c>
      <c r="G68" s="65">
        <f>+'2.2.1.ManoObra'!G14</f>
        <v>0</v>
      </c>
      <c r="H68" s="65">
        <f>+'2.2.1.ManoObra'!H14</f>
        <v>0</v>
      </c>
      <c r="I68" s="65">
        <f>+'2.2.1.ManoObra'!I14</f>
        <v>0</v>
      </c>
      <c r="J68" s="65">
        <f>+'2.2.1.ManoObra'!J14</f>
        <v>0</v>
      </c>
      <c r="K68" s="65">
        <f>+'2.2.1.ManoObra'!K14</f>
        <v>0</v>
      </c>
      <c r="L68" s="65">
        <f>+'2.2.1.ManoObra'!L14</f>
        <v>0</v>
      </c>
      <c r="M68" s="65">
        <f>+'2.2.1.ManoObra'!M14</f>
        <v>0</v>
      </c>
      <c r="N68" s="65">
        <f>+M68</f>
        <v>0</v>
      </c>
      <c r="O68" s="65">
        <f>+P68</f>
        <v>0</v>
      </c>
      <c r="P68" s="65">
        <f>+'2.2.1.ManoObra'!N14</f>
        <v>0</v>
      </c>
      <c r="Q68" s="65">
        <f>+'2.2.1.ManoObra'!O14</f>
        <v>0</v>
      </c>
      <c r="R68" s="65">
        <f>+'2.2.1.ManoObra'!P14</f>
        <v>0</v>
      </c>
      <c r="S68" s="65">
        <f>+'2.2.1.ManoObra'!Q14</f>
        <v>197320</v>
      </c>
      <c r="T68" s="65">
        <f>+'2.2.1.ManoObra'!R14</f>
        <v>214640</v>
      </c>
      <c r="U68" s="65">
        <f>+'2.2.1.ManoObra'!S14</f>
        <v>185904</v>
      </c>
      <c r="V68" s="65">
        <f>+'2.2.1.ManoObra'!T14</f>
        <v>170744</v>
      </c>
      <c r="W68" s="65">
        <f>+'2.2.1.ManoObra'!U14</f>
        <v>177120</v>
      </c>
      <c r="X68" s="65">
        <f>+'2.2.1.ManoObra'!V14</f>
        <v>178384</v>
      </c>
    </row>
    <row r="69" spans="2:24" x14ac:dyDescent="0.2"/>
    <row r="70" spans="2:24" x14ac:dyDescent="0.2">
      <c r="B70" s="58" t="s">
        <v>66</v>
      </c>
      <c r="C70" s="66">
        <f>+'2.2.1.ManoObra'!C16</f>
        <v>187010</v>
      </c>
      <c r="D70" s="66">
        <f>+'2.2.1.ManoObra'!D16</f>
        <v>245368</v>
      </c>
      <c r="E70" s="66">
        <f>+'2.2.1.ManoObra'!E16</f>
        <v>291801</v>
      </c>
      <c r="F70" s="66">
        <f>+'2.2.1.ManoObra'!F16</f>
        <v>281450</v>
      </c>
      <c r="G70" s="66">
        <f>+'2.2.1.ManoObra'!G16</f>
        <v>315341</v>
      </c>
      <c r="H70" s="66">
        <f>+'2.2.1.ManoObra'!H16</f>
        <v>365535</v>
      </c>
      <c r="I70" s="66">
        <f>+'2.2.1.ManoObra'!I16</f>
        <v>377526</v>
      </c>
      <c r="J70" s="66">
        <f>+'2.2.1.ManoObra'!J16</f>
        <v>504320</v>
      </c>
      <c r="K70" s="66">
        <f>+'2.2.1.ManoObra'!K16</f>
        <v>594617</v>
      </c>
      <c r="L70" s="66">
        <f>+'2.2.1.ManoObra'!L16</f>
        <v>733416</v>
      </c>
      <c r="M70" s="66">
        <f>+'2.2.1.ManoObra'!M16</f>
        <v>800504</v>
      </c>
      <c r="N70" s="66">
        <f>+M70</f>
        <v>800504</v>
      </c>
      <c r="O70" s="66">
        <f>+P70</f>
        <v>1061088</v>
      </c>
      <c r="P70" s="66">
        <f>+'2.2.1.ManoObra'!N16</f>
        <v>1061088</v>
      </c>
      <c r="Q70" s="66">
        <f>+'2.2.1.ManoObra'!O16</f>
        <v>1028672</v>
      </c>
      <c r="R70" s="66">
        <f>+'2.2.1.ManoObra'!P16</f>
        <v>1125832</v>
      </c>
      <c r="S70" s="66">
        <f>+'2.2.1.ManoObra'!Q16</f>
        <v>0</v>
      </c>
      <c r="T70" s="66">
        <f>+'2.2.1.ManoObra'!R16</f>
        <v>0</v>
      </c>
      <c r="U70" s="66">
        <f>+'2.2.1.ManoObra'!S16</f>
        <v>0</v>
      </c>
      <c r="V70" s="66">
        <f>+'2.2.1.ManoObra'!T16</f>
        <v>0</v>
      </c>
      <c r="W70" s="66">
        <f>+'2.2.1.ManoObra'!U16</f>
        <v>0</v>
      </c>
      <c r="X70" s="66">
        <f>+'2.2.1.ManoObra'!V16</f>
        <v>0</v>
      </c>
    </row>
    <row r="71" spans="2:24" x14ac:dyDescent="0.2"/>
    <row r="72" spans="2:24" x14ac:dyDescent="0.2">
      <c r="B72" s="279" t="s">
        <v>276</v>
      </c>
    </row>
    <row r="73" spans="2:24" x14ac:dyDescent="0.2"/>
    <row r="74" spans="2:24" x14ac:dyDescent="0.2">
      <c r="B74" s="282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</row>
    <row r="75" spans="2:24" x14ac:dyDescent="0.2">
      <c r="B75" s="58" t="s">
        <v>260</v>
      </c>
      <c r="C75" s="66">
        <f>+'2.2.2.ProdIntermed'!C37</f>
        <v>2432179.3416572078</v>
      </c>
      <c r="D75" s="66">
        <f>+'2.2.2.ProdIntermed'!D37</f>
        <v>2511593.0672347727</v>
      </c>
      <c r="E75" s="66">
        <f>+'2.2.2.ProdIntermed'!E37</f>
        <v>2140357.6099791834</v>
      </c>
      <c r="F75" s="66">
        <f>+'2.2.2.ProdIntermed'!F37</f>
        <v>2823941.3584699738</v>
      </c>
      <c r="G75" s="66">
        <f>+'2.2.2.ProdIntermed'!G37</f>
        <v>2742151.159009282</v>
      </c>
      <c r="H75" s="66">
        <f>+'2.2.2.ProdIntermed'!H37</f>
        <v>2630287.3276057914</v>
      </c>
      <c r="I75" s="66">
        <f>+'2.2.2.ProdIntermed'!I37</f>
        <v>2781072.0250248541</v>
      </c>
      <c r="J75" s="66">
        <f>+'2.2.2.ProdIntermed'!J37</f>
        <v>3235467.3228602149</v>
      </c>
      <c r="K75" s="66">
        <f>+'2.2.2.ProdIntermed'!K37</f>
        <v>2999302.9055909384</v>
      </c>
      <c r="L75" s="66">
        <f>+'2.2.2.ProdIntermed'!L37</f>
        <v>3234627.7736486453</v>
      </c>
      <c r="M75" s="66">
        <f>+'2.2.2.ProdIntermed'!M37</f>
        <v>3404081.6917001018</v>
      </c>
      <c r="N75" s="66">
        <f>+'2.2.2.ProdIntermed'!N37</f>
        <v>3376280.3091839352</v>
      </c>
      <c r="O75" s="66">
        <f>+P75</f>
        <v>4250871.3676527385</v>
      </c>
      <c r="P75" s="66">
        <f>+'2.2.2.ProdIntermed'!O37</f>
        <v>4250871.3676527385</v>
      </c>
      <c r="Q75" s="66">
        <f>+'2.2.2.ProdIntermed'!P37</f>
        <v>4311618.1855266253</v>
      </c>
      <c r="R75" s="66">
        <f>+S75</f>
        <v>5149195.1195991086</v>
      </c>
      <c r="S75" s="66">
        <f>+'2.2.2.ProdIntermed'!Q37</f>
        <v>5149195.1195991086</v>
      </c>
      <c r="T75" s="66">
        <f>+'2.2.2.ProdIntermed'!R37</f>
        <v>5898232.5685637724</v>
      </c>
      <c r="U75" s="66">
        <f>+'2.2.2.ProdIntermed'!S37</f>
        <v>6730582.414134942</v>
      </c>
      <c r="V75" s="66">
        <f>+'2.2.2.ProdIntermed'!T37</f>
        <v>9742173.0373107828</v>
      </c>
      <c r="W75" s="66">
        <f>+'2.2.2.ProdIntermed'!U37</f>
        <v>7891224.1372559024</v>
      </c>
      <c r="X75" s="66">
        <f>+'2.2.2.ProdIntermed'!V37</f>
        <v>8622541.6508355867</v>
      </c>
    </row>
    <row r="76" spans="2:24" x14ac:dyDescent="0.2"/>
    <row r="77" spans="2:24" x14ac:dyDescent="0.2">
      <c r="B77" s="279" t="s">
        <v>277</v>
      </c>
    </row>
    <row r="78" spans="2:24" x14ac:dyDescent="0.2"/>
    <row r="79" spans="2:24" x14ac:dyDescent="0.2">
      <c r="B79" s="283" t="s">
        <v>119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</row>
    <row r="80" spans="2:24" x14ac:dyDescent="0.2">
      <c r="B80" s="115" t="s">
        <v>118</v>
      </c>
      <c r="C80" s="114">
        <f>+'2.2.3.7.CantidadCap'!D10</f>
        <v>17039490.9314605</v>
      </c>
      <c r="D80" s="114">
        <f>+'2.2.3.7.CantidadCap'!E10</f>
        <v>17110620.177494735</v>
      </c>
      <c r="E80" s="114">
        <f>+'2.2.3.7.CantidadCap'!F10</f>
        <v>17118850.841819942</v>
      </c>
      <c r="F80" s="114">
        <f>+'2.2.3.7.CantidadCap'!G10</f>
        <v>16730133.19328247</v>
      </c>
      <c r="G80" s="114">
        <f>+'2.2.3.7.CantidadCap'!H10</f>
        <v>16141164.012199946</v>
      </c>
      <c r="H80" s="114">
        <f>+'2.2.3.7.CantidadCap'!I10</f>
        <v>15310697.114362624</v>
      </c>
      <c r="I80" s="114">
        <f>+'2.2.3.7.CantidadCap'!J10</f>
        <v>14523736.283999754</v>
      </c>
      <c r="J80" s="114">
        <f>+'2.2.3.7.CantidadCap'!K10</f>
        <v>13655836.040487101</v>
      </c>
      <c r="K80" s="114">
        <f>+'2.2.3.7.CantidadCap'!L10</f>
        <v>12671414.830477597</v>
      </c>
      <c r="L80" s="114">
        <f>+'2.2.3.7.CantidadCap'!M10</f>
        <v>11900046.401066745</v>
      </c>
      <c r="M80" s="114">
        <f>+'2.2.3.7.CantidadCap'!N10</f>
        <v>11417801.374936402</v>
      </c>
      <c r="N80" s="114">
        <f>+M80</f>
        <v>11417801.374936402</v>
      </c>
      <c r="O80" s="114">
        <f>+'2.2.3.7.CantidadCap'!O10</f>
        <v>10675858.322937649</v>
      </c>
      <c r="P80" s="114">
        <f>+'2.2.3.7.CantidadCap'!P10</f>
        <v>10675858.322937649</v>
      </c>
      <c r="Q80" s="114">
        <f>+'2.2.3.7.CantidadCap'!Q10</f>
        <v>9184691.0542994365</v>
      </c>
      <c r="R80" s="114">
        <f>+S80</f>
        <v>7936733.8748183819</v>
      </c>
      <c r="S80" s="114">
        <f>+'2.2.3.7.CantidadCap'!R10</f>
        <v>7936733.8748183819</v>
      </c>
      <c r="T80" s="114">
        <f>+'2.2.3.7.CantidadCap'!S10</f>
        <v>7449419.1717280336</v>
      </c>
      <c r="U80" s="114">
        <f>+'2.2.3.7.CantidadCap'!T10</f>
        <v>7125256.9259765809</v>
      </c>
      <c r="V80" s="114">
        <f>+'2.2.3.7.CantidadCap'!U10</f>
        <v>6816023.4672298478</v>
      </c>
      <c r="W80" s="114">
        <f>+'2.2.3.7.CantidadCap'!V10</f>
        <v>6356695.9599108119</v>
      </c>
      <c r="X80" s="114">
        <f>+'2.2.3.7.CantidadCap'!W10</f>
        <v>5911356.9506769748</v>
      </c>
    </row>
    <row r="81" spans="2:24" x14ac:dyDescent="0.2">
      <c r="B81" s="98" t="s">
        <v>105</v>
      </c>
      <c r="C81" s="107">
        <f>+'2.2.3.7.CantidadCap'!D11</f>
        <v>321063.81997843052</v>
      </c>
      <c r="D81" s="107">
        <f>+'2.2.3.7.CantidadCap'!E11</f>
        <v>508051.2025455081</v>
      </c>
      <c r="E81" s="107">
        <f>+'2.2.3.7.CantidadCap'!F11</f>
        <v>1626362.870358584</v>
      </c>
      <c r="F81" s="107">
        <f>+'2.2.3.7.CantidadCap'!G11</f>
        <v>3906366.7857534769</v>
      </c>
      <c r="G81" s="107">
        <f>+'2.2.3.7.CantidadCap'!H11</f>
        <v>5588303.9861860164</v>
      </c>
      <c r="H81" s="107">
        <f>+'2.2.3.7.CantidadCap'!I11</f>
        <v>5711969.6966928653</v>
      </c>
      <c r="I81" s="107">
        <f>+'2.2.3.7.CantidadCap'!J11</f>
        <v>12078720.51667076</v>
      </c>
      <c r="J81" s="107">
        <f>+'2.2.3.7.CantidadCap'!K11</f>
        <v>18552925.501137599</v>
      </c>
      <c r="K81" s="107">
        <f>+'2.2.3.7.CantidadCap'!L11</f>
        <v>17713491.119480021</v>
      </c>
      <c r="L81" s="107">
        <f>+'2.2.3.7.CantidadCap'!M11</f>
        <v>16881518.749700852</v>
      </c>
      <c r="M81" s="107">
        <f>+'2.2.3.7.CantidadCap'!N11</f>
        <v>15896193.714619948</v>
      </c>
      <c r="N81" s="107">
        <f>+M81</f>
        <v>15896193.714619948</v>
      </c>
      <c r="O81" s="107">
        <f>+'2.2.3.7.CantidadCap'!O11</f>
        <v>16224640.235619444</v>
      </c>
      <c r="P81" s="107">
        <f>+'2.2.3.7.CantidadCap'!P11</f>
        <v>9784676.693312211</v>
      </c>
      <c r="Q81" s="107">
        <f>+'2.2.3.7.CantidadCap'!Q11</f>
        <v>4466311.8135190671</v>
      </c>
      <c r="R81" s="107">
        <f>+S81</f>
        <v>4505322.5966591183</v>
      </c>
      <c r="S81" s="107">
        <f>+'2.2.3.7.CantidadCap'!R11</f>
        <v>4505322.5966591183</v>
      </c>
      <c r="T81" s="107">
        <f>+'2.2.3.7.CantidadCap'!S11</f>
        <v>4562163.4612051472</v>
      </c>
      <c r="U81" s="107">
        <f>+'2.2.3.7.CantidadCap'!T11</f>
        <v>5662945.4020397067</v>
      </c>
      <c r="V81" s="107">
        <f>+'2.2.3.7.CantidadCap'!U11</f>
        <v>6901901.1212158315</v>
      </c>
      <c r="W81" s="107">
        <f>+'2.2.3.7.CantidadCap'!V11</f>
        <v>6866593.4430429656</v>
      </c>
      <c r="X81" s="107">
        <f>+'2.2.3.7.CantidadCap'!W11</f>
        <v>6444035.9456301667</v>
      </c>
    </row>
    <row r="82" spans="2:24" x14ac:dyDescent="0.2">
      <c r="B82" s="98" t="s">
        <v>106</v>
      </c>
      <c r="C82" s="107">
        <f>+'2.2.3.7.CantidadCap'!D12</f>
        <v>107560.2084024116</v>
      </c>
      <c r="D82" s="107">
        <f>+'2.2.3.7.CantidadCap'!E12</f>
        <v>109682.50413564181</v>
      </c>
      <c r="E82" s="107">
        <f>+'2.2.3.7.CantidadCap'!F12</f>
        <v>96278.641313271059</v>
      </c>
      <c r="F82" s="107">
        <f>+'2.2.3.7.CantidadCap'!G12</f>
        <v>82251.845400842314</v>
      </c>
      <c r="G82" s="107">
        <f>+'2.2.3.7.CantidadCap'!H12</f>
        <v>79519.418140171358</v>
      </c>
      <c r="H82" s="107">
        <f>+'2.2.3.7.CantidadCap'!I12</f>
        <v>46028.144110638932</v>
      </c>
      <c r="I82" s="107">
        <f>+'2.2.3.7.CantidadCap'!J12</f>
        <v>22632.177428502146</v>
      </c>
      <c r="J82" s="107">
        <f>+'2.2.3.7.CantidadCap'!K12</f>
        <v>23854.904046358442</v>
      </c>
      <c r="K82" s="107">
        <f>+'2.2.3.7.CantidadCap'!L12</f>
        <v>43691.68744446549</v>
      </c>
      <c r="L82" s="107">
        <f>+'2.2.3.7.CantidadCap'!M12</f>
        <v>132249.55309518933</v>
      </c>
      <c r="M82" s="107">
        <f>+'2.2.3.7.CantidadCap'!N12</f>
        <v>198130.43450506649</v>
      </c>
      <c r="N82" s="107">
        <f t="shared" ref="N82:N84" si="11">+M82</f>
        <v>198130.43450506649</v>
      </c>
      <c r="O82" s="107">
        <f>+'2.2.3.7.CantidadCap'!O12</f>
        <v>239453.08142450775</v>
      </c>
      <c r="P82" s="107">
        <f>+'2.2.3.7.CantidadCap'!P12</f>
        <v>239453.08142450775</v>
      </c>
      <c r="Q82" s="107">
        <f>+'2.2.3.7.CantidadCap'!Q12</f>
        <v>362529.18115443102</v>
      </c>
      <c r="R82" s="107">
        <f t="shared" ref="R82:R84" si="12">+S82</f>
        <v>384410.66703702824</v>
      </c>
      <c r="S82" s="107">
        <f>+'2.2.3.7.CantidadCap'!R12</f>
        <v>384410.66703702824</v>
      </c>
      <c r="T82" s="107">
        <f>+'2.2.3.7.CantidadCap'!S12</f>
        <v>462723.63160174049</v>
      </c>
      <c r="U82" s="107">
        <f>+'2.2.3.7.CantidadCap'!T12</f>
        <v>604274.86502385722</v>
      </c>
      <c r="V82" s="107">
        <f>+'2.2.3.7.CantidadCap'!U12</f>
        <v>625944.59774457267</v>
      </c>
      <c r="W82" s="107">
        <f>+'2.2.3.7.CantidadCap'!V12</f>
        <v>731666.90952158393</v>
      </c>
      <c r="X82" s="107">
        <f>+'2.2.3.7.CantidadCap'!W12</f>
        <v>725280.94585106336</v>
      </c>
    </row>
    <row r="83" spans="2:24" x14ac:dyDescent="0.2">
      <c r="B83" s="98" t="s">
        <v>107</v>
      </c>
      <c r="C83" s="107">
        <f>+'2.2.3.7.CantidadCap'!D13</f>
        <v>113696.9761395048</v>
      </c>
      <c r="D83" s="107">
        <f>+'2.2.3.7.CantidadCap'!E13</f>
        <v>93741.809065062727</v>
      </c>
      <c r="E83" s="107">
        <f>+'2.2.3.7.CantidadCap'!F13</f>
        <v>95014.419095053861</v>
      </c>
      <c r="F83" s="107">
        <f>+'2.2.3.7.CantidadCap'!G13</f>
        <v>93929.926181940435</v>
      </c>
      <c r="G83" s="107">
        <f>+'2.2.3.7.CantidadCap'!H13</f>
        <v>98084.495288480655</v>
      </c>
      <c r="H83" s="107">
        <f>+'2.2.3.7.CantidadCap'!I13</f>
        <v>95559.219260128302</v>
      </c>
      <c r="I83" s="107">
        <f>+'2.2.3.7.CantidadCap'!J13</f>
        <v>83941.869722327683</v>
      </c>
      <c r="J83" s="107">
        <f>+'2.2.3.7.CantidadCap'!K13</f>
        <v>117942.87311284739</v>
      </c>
      <c r="K83" s="107">
        <f>+'2.2.3.7.CantidadCap'!L13</f>
        <v>168825.5104063414</v>
      </c>
      <c r="L83" s="107">
        <f>+'2.2.3.7.CantidadCap'!M13</f>
        <v>215657.52736927406</v>
      </c>
      <c r="M83" s="107">
        <f>+'2.2.3.7.CantidadCap'!N13</f>
        <v>272222.83369645546</v>
      </c>
      <c r="N83" s="107">
        <f t="shared" si="11"/>
        <v>272222.83369645546</v>
      </c>
      <c r="O83" s="107">
        <f>+'2.2.3.7.CantidadCap'!O13</f>
        <v>314659.03140218946</v>
      </c>
      <c r="P83" s="107">
        <f>+'2.2.3.7.CantidadCap'!P13</f>
        <v>314659.03140218946</v>
      </c>
      <c r="Q83" s="107">
        <f>+'2.2.3.7.CantidadCap'!Q13</f>
        <v>406084.59911652573</v>
      </c>
      <c r="R83" s="107">
        <f t="shared" si="12"/>
        <v>495344.43015204219</v>
      </c>
      <c r="S83" s="107">
        <f>+'2.2.3.7.CantidadCap'!R13</f>
        <v>495344.43015204219</v>
      </c>
      <c r="T83" s="107">
        <f>+'2.2.3.7.CantidadCap'!S13</f>
        <v>533816.649546728</v>
      </c>
      <c r="U83" s="107">
        <f>+'2.2.3.7.CantidadCap'!T13</f>
        <v>541463.28226639121</v>
      </c>
      <c r="V83" s="107">
        <f>+'2.2.3.7.CantidadCap'!U13</f>
        <v>696731.83302518027</v>
      </c>
      <c r="W83" s="107">
        <f>+'2.2.3.7.CantidadCap'!V13</f>
        <v>875346.26692430605</v>
      </c>
      <c r="X83" s="107">
        <f>+'2.2.3.7.CantidadCap'!W13</f>
        <v>837422.23706777079</v>
      </c>
    </row>
    <row r="84" spans="2:24" x14ac:dyDescent="0.2">
      <c r="B84" s="98" t="s">
        <v>116</v>
      </c>
      <c r="C84" s="107">
        <f>+'2.2.3.7.CantidadCap'!D14</f>
        <v>70659.741854364082</v>
      </c>
      <c r="D84" s="107">
        <f>+'2.2.3.7.CantidadCap'!E14</f>
        <v>68418.369434029752</v>
      </c>
      <c r="E84" s="107">
        <f>+'2.2.3.7.CantidadCap'!F14</f>
        <v>69074.524146250391</v>
      </c>
      <c r="F84" s="107">
        <f>+'2.2.3.7.CantidadCap'!G14</f>
        <v>64920.274798057435</v>
      </c>
      <c r="G84" s="107">
        <f>+'2.2.3.7.CantidadCap'!H14</f>
        <v>59019.464149382999</v>
      </c>
      <c r="H84" s="107">
        <f>+'2.2.3.7.CantidadCap'!I14</f>
        <v>55064.299426830352</v>
      </c>
      <c r="I84" s="107">
        <f>+'2.2.3.7.CantidadCap'!J14</f>
        <v>84236.319543582562</v>
      </c>
      <c r="J84" s="107">
        <f>+'2.2.3.7.CantidadCap'!K14</f>
        <v>117932.68397224548</v>
      </c>
      <c r="K84" s="107">
        <f>+'2.2.3.7.CantidadCap'!L14</f>
        <v>127132.16100564701</v>
      </c>
      <c r="L84" s="107">
        <f>+'2.2.3.7.CantidadCap'!M14</f>
        <v>142723.11676911573</v>
      </c>
      <c r="M84" s="107">
        <f>+'2.2.3.7.CantidadCap'!N14</f>
        <v>176430.10225555737</v>
      </c>
      <c r="N84" s="107">
        <f t="shared" si="11"/>
        <v>176430.10225555737</v>
      </c>
      <c r="O84" s="107">
        <f>+'2.2.3.7.CantidadCap'!O14</f>
        <v>200674.07419453745</v>
      </c>
      <c r="P84" s="107">
        <f>+'2.2.3.7.CantidadCap'!P14</f>
        <v>200674.07419453745</v>
      </c>
      <c r="Q84" s="107">
        <f>+'2.2.3.7.CantidadCap'!Q14</f>
        <v>239285.94132366215</v>
      </c>
      <c r="R84" s="107">
        <f t="shared" si="12"/>
        <v>246898.64614681451</v>
      </c>
      <c r="S84" s="107">
        <f>+'2.2.3.7.CantidadCap'!R14</f>
        <v>246898.64614681451</v>
      </c>
      <c r="T84" s="107">
        <f>+'2.2.3.7.CantidadCap'!S14</f>
        <v>183414.74932087457</v>
      </c>
      <c r="U84" s="107">
        <f>+'2.2.3.7.CantidadCap'!T14</f>
        <v>145694.07452259125</v>
      </c>
      <c r="V84" s="107">
        <f>+'2.2.3.7.CantidadCap'!U14</f>
        <v>359198.85395131801</v>
      </c>
      <c r="W84" s="107">
        <f>+'2.2.3.7.CantidadCap'!V14</f>
        <v>473751.95099959546</v>
      </c>
      <c r="X84" s="107">
        <f>+'2.2.3.7.CantidadCap'!W14</f>
        <v>373666.92073730298</v>
      </c>
    </row>
    <row r="85" spans="2:24" x14ac:dyDescent="0.2">
      <c r="B85" s="108" t="s">
        <v>108</v>
      </c>
      <c r="C85" s="109">
        <f>+'2.2.3.7.CantidadCap'!D15</f>
        <v>1096.5155976374485</v>
      </c>
      <c r="D85" s="109">
        <f>+'2.2.3.7.CantidadCap'!E15</f>
        <v>3070.1998802898033</v>
      </c>
      <c r="E85" s="109">
        <f>+'2.2.3.7.CantidadCap'!F15</f>
        <v>3904.2863781731867</v>
      </c>
      <c r="F85" s="109">
        <f>+'2.2.3.7.CantidadCap'!G15</f>
        <v>3470.8288920661844</v>
      </c>
      <c r="G85" s="109">
        <f>+'2.2.3.7.CantidadCap'!H15</f>
        <v>7656.6068403354957</v>
      </c>
      <c r="H85" s="109">
        <f>+'2.2.3.7.CantidadCap'!I15</f>
        <v>13115.581376541581</v>
      </c>
      <c r="I85" s="109">
        <f>+'2.2.3.7.CantidadCap'!J15</f>
        <v>14621.000997827665</v>
      </c>
      <c r="J85" s="109">
        <f>+'2.2.3.7.CantidadCap'!K15</f>
        <v>110076.54585132415</v>
      </c>
      <c r="K85" s="109">
        <f>+'2.2.3.7.CantidadCap'!L15</f>
        <v>209868.25746579139</v>
      </c>
      <c r="L85" s="109">
        <f>+'2.2.3.7.CantidadCap'!M15</f>
        <v>211491.18900811282</v>
      </c>
      <c r="M85" s="109">
        <f>+'2.2.3.7.CantidadCap'!N15</f>
        <v>224839.25138986742</v>
      </c>
      <c r="N85" s="109">
        <f>+M85</f>
        <v>224839.25138986742</v>
      </c>
      <c r="O85" s="109">
        <f>+'2.2.3.7.CantidadCap'!O15</f>
        <v>283354.08067073516</v>
      </c>
      <c r="P85" s="109">
        <f>+'2.2.3.7.CantidadCap'!P15</f>
        <v>283354.08067073516</v>
      </c>
      <c r="Q85" s="109">
        <f>+'2.2.3.7.CantidadCap'!Q15</f>
        <v>306835.16885434766</v>
      </c>
      <c r="R85" s="109">
        <f>+S85</f>
        <v>314775.16515411716</v>
      </c>
      <c r="S85" s="109">
        <f>+'2.2.3.7.CantidadCap'!R15</f>
        <v>314775.16515411716</v>
      </c>
      <c r="T85" s="109">
        <f>+'2.2.3.7.CantidadCap'!S15</f>
        <v>368563.73928866815</v>
      </c>
      <c r="U85" s="109">
        <f>+'2.2.3.7.CantidadCap'!T15</f>
        <v>432628.25232429302</v>
      </c>
      <c r="V85" s="109">
        <f>+'2.2.3.7.CantidadCap'!U15</f>
        <v>445992.64359419694</v>
      </c>
      <c r="W85" s="109">
        <f>+'2.2.3.7.CantidadCap'!V15</f>
        <v>659133.3729245729</v>
      </c>
      <c r="X85" s="109">
        <f>+'2.2.3.7.CantidadCap'!W15</f>
        <v>964153.04446285311</v>
      </c>
    </row>
    <row r="86" spans="2:24" x14ac:dyDescent="0.2">
      <c r="B86" s="110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</row>
    <row r="87" spans="2:24" x14ac:dyDescent="0.2">
      <c r="B87" s="283" t="s">
        <v>120</v>
      </c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287"/>
    </row>
    <row r="88" spans="2:24" x14ac:dyDescent="0.2">
      <c r="B88" s="115" t="s">
        <v>110</v>
      </c>
      <c r="C88" s="114">
        <f>+'2.2.3.7.CantidadCap'!D18</f>
        <v>9082253.6725110114</v>
      </c>
      <c r="D88" s="114">
        <f>+'2.2.3.7.CantidadCap'!E18</f>
        <v>8507313.989686342</v>
      </c>
      <c r="E88" s="114">
        <f>+'2.2.3.7.CantidadCap'!F18</f>
        <v>7916184.6594496127</v>
      </c>
      <c r="F88" s="114">
        <f>+'2.2.3.7.CantidadCap'!G18</f>
        <v>7302580.656351611</v>
      </c>
      <c r="G88" s="114">
        <f>+'2.2.3.7.CantidadCap'!H18</f>
        <v>6606158.1479124129</v>
      </c>
      <c r="H88" s="114">
        <f>+'2.2.3.7.CantidadCap'!I18</f>
        <v>5859244.5200905874</v>
      </c>
      <c r="I88" s="114">
        <f>+'2.2.3.7.CantidadCap'!J18</f>
        <v>5144804.6169814486</v>
      </c>
      <c r="J88" s="114">
        <f>+'2.2.3.7.CantidadCap'!K18</f>
        <v>4417363.9888815153</v>
      </c>
      <c r="K88" s="114">
        <f>+'2.2.3.7.CantidadCap'!L18</f>
        <v>3656373.1193046141</v>
      </c>
      <c r="L88" s="114">
        <f>+'2.2.3.7.CantidadCap'!M18</f>
        <v>2950738.9725467302</v>
      </c>
      <c r="M88" s="114">
        <f>+'2.2.3.7.CantidadCap'!N18</f>
        <v>2320614.2694337722</v>
      </c>
      <c r="N88" s="114">
        <f>+M88</f>
        <v>2320614.2694337722</v>
      </c>
      <c r="O88" s="114">
        <f>+'2.2.3.7.CantidadCap'!O18</f>
        <v>3380085.7093915744</v>
      </c>
      <c r="P88" s="114">
        <f>+'2.2.3.7.CantidadCap'!P18</f>
        <v>3380085.7093915744</v>
      </c>
      <c r="Q88" s="114">
        <f>+'2.2.3.7.CantidadCap'!Q18</f>
        <v>4544755.7047229204</v>
      </c>
      <c r="R88" s="114">
        <f>+S88</f>
        <v>3343110.5710738804</v>
      </c>
      <c r="S88" s="114">
        <f>+'2.2.3.7.CantidadCap'!R18</f>
        <v>3343110.5710738804</v>
      </c>
      <c r="T88" s="114">
        <f>+'2.2.3.7.CantidadCap'!S18</f>
        <v>2156034.2821212159</v>
      </c>
      <c r="U88" s="114">
        <f>+'2.2.3.7.CantidadCap'!T18</f>
        <v>1804110.2843532416</v>
      </c>
      <c r="V88" s="114">
        <f>+'2.2.3.7.CantidadCap'!U18</f>
        <v>1456053.4256635453</v>
      </c>
      <c r="W88" s="114">
        <f>+'2.2.3.7.CantidadCap'!V18</f>
        <v>1066603.669865665</v>
      </c>
      <c r="X88" s="114">
        <f>+'2.2.3.7.CantidadCap'!W18</f>
        <v>685353.50149327854</v>
      </c>
    </row>
    <row r="89" spans="2:24" x14ac:dyDescent="0.2">
      <c r="B89" s="98" t="s">
        <v>111</v>
      </c>
      <c r="C89" s="107">
        <f>+'2.2.3.7.CantidadCap'!D19</f>
        <v>493462.20276433358</v>
      </c>
      <c r="D89" s="107">
        <f>+'2.2.3.7.CantidadCap'!E19</f>
        <v>462307.3675651527</v>
      </c>
      <c r="E89" s="107">
        <f>+'2.2.3.7.CantidadCap'!F19</f>
        <v>430274.04855140799</v>
      </c>
      <c r="F89" s="107">
        <f>+'2.2.3.7.CantidadCap'!G19</f>
        <v>397020.37921563629</v>
      </c>
      <c r="G89" s="107">
        <f>+'2.2.3.7.CantidadCap'!H19</f>
        <v>359263.41152095154</v>
      </c>
      <c r="H89" s="107">
        <f>+'2.2.3.7.CantidadCap'!I19</f>
        <v>318758.72454580339</v>
      </c>
      <c r="I89" s="107">
        <f>+'2.2.3.7.CantidadCap'!J19</f>
        <v>280016.73830025597</v>
      </c>
      <c r="J89" s="107">
        <f>+'2.2.3.7.CantidadCap'!K19</f>
        <v>240666.68347431245</v>
      </c>
      <c r="K89" s="107">
        <f>+'2.2.3.7.CantidadCap'!L19</f>
        <v>199574.81940417801</v>
      </c>
      <c r="L89" s="107">
        <f>+'2.2.3.7.CantidadCap'!M19</f>
        <v>161476.44307235745</v>
      </c>
      <c r="M89" s="107">
        <f>+'2.2.3.7.CantidadCap'!N19</f>
        <v>127475.3059105884</v>
      </c>
      <c r="N89" s="107">
        <f>+M89</f>
        <v>127475.3059105884</v>
      </c>
      <c r="O89" s="107">
        <f>+'2.2.3.7.CantidadCap'!O19</f>
        <v>184379.65343320393</v>
      </c>
      <c r="P89" s="107">
        <f>+'2.2.3.7.CantidadCap'!P19</f>
        <v>184379.65343320393</v>
      </c>
      <c r="Q89" s="107">
        <f>+'2.2.3.7.CantidadCap'!Q19</f>
        <v>246888.69325974432</v>
      </c>
      <c r="R89" s="107">
        <f>+S89</f>
        <v>330825.45750421041</v>
      </c>
      <c r="S89" s="107">
        <f>+'2.2.3.7.CantidadCap'!R19</f>
        <v>330825.45750421041</v>
      </c>
      <c r="T89" s="107">
        <f>+'2.2.3.7.CantidadCap'!S19</f>
        <v>427053.95480102033</v>
      </c>
      <c r="U89" s="107">
        <f>+'2.2.3.7.CantidadCap'!T19</f>
        <v>435628.81835674099</v>
      </c>
      <c r="V89" s="107">
        <f>+'2.2.3.7.CantidadCap'!U19</f>
        <v>446009.58234563435</v>
      </c>
      <c r="W89" s="107">
        <f>+'2.2.3.7.CantidadCap'!V19</f>
        <v>446558.25423682434</v>
      </c>
      <c r="X89" s="107">
        <f>+'2.2.3.7.CantidadCap'!W19</f>
        <v>444767.38534205104</v>
      </c>
    </row>
    <row r="90" spans="2:24" x14ac:dyDescent="0.2">
      <c r="B90" s="98" t="s">
        <v>112</v>
      </c>
      <c r="C90" s="107">
        <f>+'2.2.3.7.CantidadCap'!D20</f>
        <v>0</v>
      </c>
      <c r="D90" s="107">
        <f>+'2.2.3.7.CantidadCap'!E20</f>
        <v>0</v>
      </c>
      <c r="E90" s="107">
        <f>+'2.2.3.7.CantidadCap'!F20</f>
        <v>0</v>
      </c>
      <c r="F90" s="107">
        <f>+'2.2.3.7.CantidadCap'!G20</f>
        <v>0</v>
      </c>
      <c r="G90" s="107">
        <f>+'2.2.3.7.CantidadCap'!H20</f>
        <v>0</v>
      </c>
      <c r="H90" s="107">
        <f>+'2.2.3.7.CantidadCap'!I20</f>
        <v>74650.266107746182</v>
      </c>
      <c r="I90" s="107">
        <f>+'2.2.3.7.CantidadCap'!J20</f>
        <v>140076.1052438661</v>
      </c>
      <c r="J90" s="107">
        <f>+'2.2.3.7.CantidadCap'!K20</f>
        <v>120960.03277144374</v>
      </c>
      <c r="K90" s="107">
        <f>+'2.2.3.7.CantidadCap'!L20</f>
        <v>100837.91706602435</v>
      </c>
      <c r="L90" s="107">
        <f>+'2.2.3.7.CantidadCap'!M20</f>
        <v>82187.994620839454</v>
      </c>
      <c r="M90" s="107">
        <f>+'2.2.3.7.CantidadCap'!N20</f>
        <v>65573.351056958491</v>
      </c>
      <c r="N90" s="107">
        <f t="shared" ref="N90:N91" si="13">+M90</f>
        <v>65573.351056958491</v>
      </c>
      <c r="O90" s="107">
        <f>+'2.2.3.7.CantidadCap'!O20</f>
        <v>49763.03684166896</v>
      </c>
      <c r="P90" s="107">
        <f>+'2.2.3.7.CantidadCap'!P20</f>
        <v>49762.990865685992</v>
      </c>
      <c r="Q90" s="107">
        <f>+'2.2.3.7.CantidadCap'!Q20</f>
        <v>34682.277164893501</v>
      </c>
      <c r="R90" s="107">
        <f t="shared" ref="R90:R91" si="14">+S90</f>
        <v>75012.231119131116</v>
      </c>
      <c r="S90" s="107">
        <f>+'2.2.3.7.CantidadCap'!R20</f>
        <v>75012.231119131116</v>
      </c>
      <c r="T90" s="107">
        <f>+'2.2.3.7.CantidadCap'!S20</f>
        <v>123134.86716111776</v>
      </c>
      <c r="U90" s="107">
        <f>+'2.2.3.7.CantidadCap'!T20</f>
        <v>125607.30576750028</v>
      </c>
      <c r="V90" s="107">
        <f>+'2.2.3.7.CantidadCap'!U20</f>
        <v>128600.44979633586</v>
      </c>
      <c r="W90" s="107">
        <f>+'2.2.3.7.CantidadCap'!V20</f>
        <v>128758.65144668284</v>
      </c>
      <c r="X90" s="107">
        <f>+'2.2.3.7.CantidadCap'!W20</f>
        <v>128242.28015218531</v>
      </c>
    </row>
    <row r="91" spans="2:24" x14ac:dyDescent="0.2">
      <c r="B91" s="98" t="s">
        <v>113</v>
      </c>
      <c r="C91" s="107">
        <f>+'2.2.3.7.CantidadCap'!D21</f>
        <v>0</v>
      </c>
      <c r="D91" s="107">
        <f>+'2.2.3.7.CantidadCap'!E21</f>
        <v>0</v>
      </c>
      <c r="E91" s="107">
        <f>+'2.2.3.7.CantidadCap'!F21</f>
        <v>0</v>
      </c>
      <c r="F91" s="107">
        <f>+'2.2.3.7.CantidadCap'!G21</f>
        <v>0</v>
      </c>
      <c r="G91" s="107">
        <f>+'2.2.3.7.CantidadCap'!H21</f>
        <v>0</v>
      </c>
      <c r="H91" s="107">
        <f>+'2.2.3.7.CantidadCap'!I21</f>
        <v>0</v>
      </c>
      <c r="I91" s="107">
        <f>+'2.2.3.7.CantidadCap'!J21</f>
        <v>0</v>
      </c>
      <c r="J91" s="107">
        <f>+'2.2.3.7.CantidadCap'!K21</f>
        <v>0</v>
      </c>
      <c r="K91" s="107">
        <f>+'2.2.3.7.CantidadCap'!L21</f>
        <v>0</v>
      </c>
      <c r="L91" s="107">
        <f>+'2.2.3.7.CantidadCap'!M21</f>
        <v>0</v>
      </c>
      <c r="M91" s="107">
        <f>+'2.2.3.7.CantidadCap'!N21</f>
        <v>0</v>
      </c>
      <c r="N91" s="107">
        <f t="shared" si="13"/>
        <v>0</v>
      </c>
      <c r="O91" s="107">
        <f>+'2.2.3.7.CantidadCap'!O21</f>
        <v>0</v>
      </c>
      <c r="P91" s="107">
        <f>+'2.2.3.7.CantidadCap'!P21</f>
        <v>6439963.5423072334</v>
      </c>
      <c r="Q91" s="107">
        <f>+'2.2.3.7.CantidadCap'!Q21</f>
        <v>15235548.745935699</v>
      </c>
      <c r="R91" s="107">
        <f t="shared" si="14"/>
        <v>17294664.124597602</v>
      </c>
      <c r="S91" s="107">
        <f>+'2.2.3.7.CantidadCap'!R21</f>
        <v>17294664.124597602</v>
      </c>
      <c r="T91" s="107">
        <f>+'2.2.3.7.CantidadCap'!S21</f>
        <v>18309155.465275414</v>
      </c>
      <c r="U91" s="107">
        <f>+'2.2.3.7.CantidadCap'!T21</f>
        <v>20948648.78539063</v>
      </c>
      <c r="V91" s="107">
        <f>+'2.2.3.7.CantidadCap'!U21</f>
        <v>121515805.19745265</v>
      </c>
      <c r="W91" s="107">
        <f>+'2.2.3.7.CantidadCap'!V21</f>
        <v>216704966.30039385</v>
      </c>
      <c r="X91" s="107">
        <f>+'2.2.3.7.CantidadCap'!W21</f>
        <v>210467348.36200529</v>
      </c>
    </row>
    <row r="92" spans="2:24" x14ac:dyDescent="0.2">
      <c r="B92" s="108" t="s">
        <v>114</v>
      </c>
      <c r="C92" s="109">
        <f>+'2.2.3.7.CantidadCap'!D22</f>
        <v>0</v>
      </c>
      <c r="D92" s="109">
        <f>+'2.2.3.7.CantidadCap'!E22</f>
        <v>53613.131713749783</v>
      </c>
      <c r="E92" s="109">
        <f>+'2.2.3.7.CantidadCap'!F22</f>
        <v>96766.073675759078</v>
      </c>
      <c r="F92" s="109">
        <f>+'2.2.3.7.CantidadCap'!G22</f>
        <v>75665.84976585125</v>
      </c>
      <c r="G92" s="109">
        <f>+'2.2.3.7.CantidadCap'!H22</f>
        <v>53803.764295038724</v>
      </c>
      <c r="H92" s="109">
        <f>+'2.2.3.7.CantidadCap'!I22</f>
        <v>31787.947301644501</v>
      </c>
      <c r="I92" s="109">
        <f>+'2.2.3.7.CantidadCap'!J22</f>
        <v>68202.034898620797</v>
      </c>
      <c r="J92" s="109">
        <f>+'2.2.3.7.CantidadCap'!K22</f>
        <v>146401.52267218076</v>
      </c>
      <c r="K92" s="109">
        <f>+'2.2.3.7.CantidadCap'!L22</f>
        <v>203279.51773288345</v>
      </c>
      <c r="L92" s="109">
        <f>+'2.2.3.7.CantidadCap'!M22</f>
        <v>230367.65488255161</v>
      </c>
      <c r="M92" s="109">
        <f>+'2.2.3.7.CantidadCap'!N22</f>
        <v>231009.06510202633</v>
      </c>
      <c r="N92" s="109">
        <f>+M92</f>
        <v>231009.06510202633</v>
      </c>
      <c r="O92" s="109">
        <f>+'2.2.3.7.CantidadCap'!O22</f>
        <v>217721.31658797315</v>
      </c>
      <c r="P92" s="109">
        <f>+'2.2.3.7.CantidadCap'!P22</f>
        <v>217721.31658797315</v>
      </c>
      <c r="Q92" s="109">
        <f>+'2.2.3.7.CantidadCap'!Q22</f>
        <v>187204.72174796538</v>
      </c>
      <c r="R92" s="109">
        <f>+S92</f>
        <v>100120.96556981339</v>
      </c>
      <c r="S92" s="109">
        <f>+'2.2.3.7.CantidadCap'!R22</f>
        <v>100120.96556981339</v>
      </c>
      <c r="T92" s="109">
        <f>+'2.2.3.7.CantidadCap'!S22</f>
        <v>121559.18494699524</v>
      </c>
      <c r="U92" s="109">
        <f>+'2.2.3.7.CantidadCap'!T22</f>
        <v>220296.00124862225</v>
      </c>
      <c r="V92" s="109">
        <f>+'2.2.3.7.CantidadCap'!U22</f>
        <v>247287.99894042758</v>
      </c>
      <c r="W92" s="109">
        <f>+'2.2.3.7.CantidadCap'!V22</f>
        <v>318271.3386767999</v>
      </c>
      <c r="X92" s="109">
        <f>+'2.2.3.7.CantidadCap'!W22</f>
        <v>350798.59302999685</v>
      </c>
    </row>
    <row r="93" spans="2:24" x14ac:dyDescent="0.2"/>
    <row r="94" spans="2:24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13"/>
  <sheetViews>
    <sheetView showGridLines="0" zoomScale="90" zoomScaleNormal="90" workbookViewId="0">
      <selection activeCell="C11" sqref="C11"/>
    </sheetView>
  </sheetViews>
  <sheetFormatPr baseColWidth="10" defaultColWidth="0" defaultRowHeight="12.75" zeroHeight="1" x14ac:dyDescent="0.2"/>
  <cols>
    <col min="1" max="1" width="11.42578125" style="2" customWidth="1"/>
    <col min="2" max="2" width="26.7109375" style="2" customWidth="1"/>
    <col min="3" max="20" width="9.7109375" style="2" customWidth="1"/>
    <col min="21" max="21" width="8.28515625" style="2" customWidth="1"/>
    <col min="22" max="16384" width="11.42578125" style="2" hidden="1"/>
  </cols>
  <sheetData>
    <row r="1" spans="1:20" x14ac:dyDescent="0.2"/>
    <row r="2" spans="1:20" x14ac:dyDescent="0.2">
      <c r="A2" s="18" t="s">
        <v>33</v>
      </c>
    </row>
    <row r="3" spans="1:20" x14ac:dyDescent="0.2"/>
    <row r="4" spans="1:20" x14ac:dyDescent="0.2">
      <c r="B4" s="23" t="s">
        <v>15</v>
      </c>
    </row>
    <row r="5" spans="1:20" x14ac:dyDescent="0.2"/>
    <row r="6" spans="1:20" x14ac:dyDescent="0.2"/>
    <row r="7" spans="1:20" x14ac:dyDescent="0.2">
      <c r="B7" s="44"/>
      <c r="C7" s="69">
        <v>2001</v>
      </c>
      <c r="D7" s="69">
        <v>2002</v>
      </c>
      <c r="E7" s="69">
        <v>2003</v>
      </c>
      <c r="F7" s="69">
        <v>2004</v>
      </c>
      <c r="G7" s="69">
        <v>2005</v>
      </c>
      <c r="H7" s="69">
        <v>2006</v>
      </c>
      <c r="I7" s="69">
        <v>2007</v>
      </c>
      <c r="J7" s="69">
        <v>2008</v>
      </c>
      <c r="K7" s="69">
        <v>2009</v>
      </c>
      <c r="L7" s="69">
        <v>2010</v>
      </c>
      <c r="M7" s="69">
        <v>2011</v>
      </c>
      <c r="N7" s="69">
        <v>2012</v>
      </c>
      <c r="O7" s="69">
        <v>2013</v>
      </c>
      <c r="P7" s="69">
        <v>2014</v>
      </c>
      <c r="Q7" s="69">
        <v>2015</v>
      </c>
      <c r="R7" s="69">
        <v>2016</v>
      </c>
      <c r="S7" s="69">
        <v>2017</v>
      </c>
      <c r="T7" s="69">
        <v>2018</v>
      </c>
    </row>
    <row r="8" spans="1:20" x14ac:dyDescent="0.2">
      <c r="B8" s="62" t="s">
        <v>241</v>
      </c>
      <c r="C8" s="93">
        <v>-2.8099545963325617E-2</v>
      </c>
      <c r="D8" s="93">
        <v>1.1014709648239409E-2</v>
      </c>
      <c r="E8" s="93">
        <v>3.6085976654126412E-2</v>
      </c>
      <c r="F8" s="93">
        <v>1.7040757567516485E-2</v>
      </c>
      <c r="G8" s="93">
        <v>3.5504263314982798E-2</v>
      </c>
      <c r="H8" s="93">
        <v>1.2728492046596318E-2</v>
      </c>
      <c r="I8" s="93">
        <v>1.0780715813418336E-2</v>
      </c>
      <c r="J8" s="93">
        <v>2.1490857949377096E-2</v>
      </c>
      <c r="K8" s="93">
        <v>-3.3731115452081628E-2</v>
      </c>
      <c r="L8" s="93">
        <v>3.261016005726234E-2</v>
      </c>
      <c r="M8" s="93">
        <v>5.3507460412873589E-3</v>
      </c>
      <c r="N8" s="93">
        <v>-5.8480525016988902E-3</v>
      </c>
      <c r="O8" s="93">
        <v>9.8613758206649582E-3</v>
      </c>
      <c r="P8" s="93">
        <v>-1.0596258863201275E-2</v>
      </c>
      <c r="Q8" s="93">
        <v>-5.7840837105480915E-3</v>
      </c>
      <c r="R8" s="93">
        <v>1.9018252624692072E-2</v>
      </c>
      <c r="S8" s="93">
        <v>-1.8782734405301427E-2</v>
      </c>
      <c r="T8" s="273">
        <v>5.7606139760989564E-4</v>
      </c>
    </row>
    <row r="9" spans="1:20" x14ac:dyDescent="0.2">
      <c r="B9" s="124" t="s">
        <v>242</v>
      </c>
    </row>
    <row r="10" spans="1:20" x14ac:dyDescent="0.2">
      <c r="B10" s="124"/>
    </row>
    <row r="11" spans="1:20" x14ac:dyDescent="0.2">
      <c r="B11" s="58" t="s">
        <v>58</v>
      </c>
      <c r="C11" s="274">
        <f>+AVERAGE(C8:T8)</f>
        <v>6.0678098910898091E-3</v>
      </c>
    </row>
    <row r="12" spans="1:20" x14ac:dyDescent="0.2"/>
    <row r="13" spans="1:20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3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46" style="248" customWidth="1"/>
    <col min="3" max="21" width="9.140625" style="2" customWidth="1"/>
    <col min="22" max="22" width="7.42578125" style="2" customWidth="1"/>
    <col min="23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72" t="s">
        <v>16</v>
      </c>
    </row>
    <row r="5" spans="1:21" x14ac:dyDescent="0.2"/>
    <row r="6" spans="1:21" x14ac:dyDescent="0.2"/>
    <row r="7" spans="1:21" x14ac:dyDescent="0.2">
      <c r="B7" s="263"/>
      <c r="C7" s="264">
        <v>2000</v>
      </c>
      <c r="D7" s="264">
        <v>2001</v>
      </c>
      <c r="E7" s="264">
        <v>2002</v>
      </c>
      <c r="F7" s="264">
        <f t="shared" ref="F7:T7" si="0">+E7+1</f>
        <v>2003</v>
      </c>
      <c r="G7" s="264">
        <f t="shared" si="0"/>
        <v>2004</v>
      </c>
      <c r="H7" s="264">
        <f t="shared" si="0"/>
        <v>2005</v>
      </c>
      <c r="I7" s="264">
        <f t="shared" si="0"/>
        <v>2006</v>
      </c>
      <c r="J7" s="264">
        <f t="shared" si="0"/>
        <v>2007</v>
      </c>
      <c r="K7" s="264">
        <f t="shared" si="0"/>
        <v>2008</v>
      </c>
      <c r="L7" s="264">
        <f t="shared" si="0"/>
        <v>2009</v>
      </c>
      <c r="M7" s="264">
        <f t="shared" si="0"/>
        <v>2010</v>
      </c>
      <c r="N7" s="264">
        <f t="shared" si="0"/>
        <v>2011</v>
      </c>
      <c r="O7" s="264">
        <f t="shared" si="0"/>
        <v>2012</v>
      </c>
      <c r="P7" s="264">
        <f t="shared" si="0"/>
        <v>2013</v>
      </c>
      <c r="Q7" s="264">
        <f t="shared" si="0"/>
        <v>2014</v>
      </c>
      <c r="R7" s="264">
        <f t="shared" si="0"/>
        <v>2015</v>
      </c>
      <c r="S7" s="264">
        <f t="shared" si="0"/>
        <v>2016</v>
      </c>
      <c r="T7" s="264">
        <f t="shared" si="0"/>
        <v>2017</v>
      </c>
      <c r="U7" s="264">
        <v>2018</v>
      </c>
    </row>
    <row r="8" spans="1:21" x14ac:dyDescent="0.2">
      <c r="B8" s="232" t="s">
        <v>243</v>
      </c>
      <c r="C8" s="233"/>
      <c r="D8" s="233">
        <v>3.6648829638273788</v>
      </c>
      <c r="E8" s="234">
        <v>3.660339099690284</v>
      </c>
      <c r="F8" s="234">
        <v>3.6800706261214091</v>
      </c>
      <c r="G8" s="234">
        <v>3.7390549277786032</v>
      </c>
      <c r="H8" s="234">
        <v>3.929699809218679</v>
      </c>
      <c r="I8" s="234">
        <v>4.3766929339806202</v>
      </c>
      <c r="J8" s="234">
        <v>4.3754449428465341</v>
      </c>
      <c r="K8" s="234">
        <v>5.013756698777101</v>
      </c>
      <c r="L8" s="234">
        <v>5.3493550267172667</v>
      </c>
      <c r="M8" s="234">
        <v>5.3379725571341625</v>
      </c>
      <c r="N8" s="234">
        <v>6.1722582105578105</v>
      </c>
      <c r="O8" s="234">
        <v>6.6294869457641452</v>
      </c>
      <c r="P8" s="234">
        <v>7.0180128391180059</v>
      </c>
      <c r="Q8" s="234">
        <v>7.5310888743703783</v>
      </c>
      <c r="R8" s="234">
        <v>8.0452822692696522</v>
      </c>
      <c r="S8" s="234">
        <v>8.7994883461756626</v>
      </c>
      <c r="T8" s="234">
        <v>8.6694884037919522</v>
      </c>
      <c r="U8" s="233">
        <v>8.9056255362449512</v>
      </c>
    </row>
    <row r="9" spans="1:21" ht="6" customHeight="1" x14ac:dyDescent="0.2">
      <c r="B9" s="232"/>
      <c r="C9" s="233"/>
      <c r="D9" s="233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3"/>
    </row>
    <row r="10" spans="1:21" x14ac:dyDescent="0.2">
      <c r="B10" s="265" t="s">
        <v>244</v>
      </c>
      <c r="C10" s="266" t="s">
        <v>214</v>
      </c>
      <c r="D10" s="266"/>
      <c r="E10" s="267">
        <f t="shared" ref="E10:U10" si="1">E8/D8-1</f>
        <v>-1.2398388112098147E-3</v>
      </c>
      <c r="F10" s="267">
        <f t="shared" si="1"/>
        <v>5.3906279974975657E-3</v>
      </c>
      <c r="G10" s="267">
        <f t="shared" si="1"/>
        <v>1.6028035233486948E-2</v>
      </c>
      <c r="H10" s="267">
        <f t="shared" si="1"/>
        <v>5.0987451407497497E-2</v>
      </c>
      <c r="I10" s="267">
        <f t="shared" si="1"/>
        <v>0.11374739712009063</v>
      </c>
      <c r="J10" s="267">
        <f t="shared" si="1"/>
        <v>-2.8514477778340819E-4</v>
      </c>
      <c r="K10" s="267">
        <f t="shared" si="1"/>
        <v>0.14588499324489268</v>
      </c>
      <c r="L10" s="267">
        <f t="shared" si="1"/>
        <v>6.6935503276818631E-2</v>
      </c>
      <c r="M10" s="267">
        <f t="shared" si="1"/>
        <v>-2.1278209291129002E-3</v>
      </c>
      <c r="N10" s="267">
        <f t="shared" si="1"/>
        <v>0.1562926081942162</v>
      </c>
      <c r="O10" s="267">
        <f t="shared" si="1"/>
        <v>7.4078031023432134E-2</v>
      </c>
      <c r="P10" s="267">
        <f t="shared" si="1"/>
        <v>5.8605725681699417E-2</v>
      </c>
      <c r="Q10" s="267">
        <f t="shared" si="1"/>
        <v>7.3108449216922944E-2</v>
      </c>
      <c r="R10" s="267">
        <f t="shared" si="1"/>
        <v>6.8276102364050573E-2</v>
      </c>
      <c r="S10" s="267">
        <f t="shared" si="1"/>
        <v>9.3745135554389458E-2</v>
      </c>
      <c r="T10" s="267">
        <f t="shared" si="1"/>
        <v>-1.4773579697984318E-2</v>
      </c>
      <c r="U10" s="267">
        <f t="shared" si="1"/>
        <v>2.7237724010302111E-2</v>
      </c>
    </row>
    <row r="11" spans="1:21" x14ac:dyDescent="0.2">
      <c r="B11" s="235"/>
      <c r="C11" s="236"/>
      <c r="D11" s="236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1" x14ac:dyDescent="0.2">
      <c r="B12" s="263"/>
      <c r="C12" s="264">
        <v>2000</v>
      </c>
      <c r="D12" s="264">
        <v>2001</v>
      </c>
      <c r="E12" s="264">
        <v>2002</v>
      </c>
      <c r="F12" s="264">
        <f t="shared" ref="F12:T12" si="2">+E12+1</f>
        <v>2003</v>
      </c>
      <c r="G12" s="264">
        <f t="shared" si="2"/>
        <v>2004</v>
      </c>
      <c r="H12" s="264">
        <f t="shared" si="2"/>
        <v>2005</v>
      </c>
      <c r="I12" s="264">
        <f t="shared" si="2"/>
        <v>2006</v>
      </c>
      <c r="J12" s="264">
        <f t="shared" si="2"/>
        <v>2007</v>
      </c>
      <c r="K12" s="264">
        <f t="shared" si="2"/>
        <v>2008</v>
      </c>
      <c r="L12" s="264">
        <f t="shared" si="2"/>
        <v>2009</v>
      </c>
      <c r="M12" s="264">
        <f t="shared" si="2"/>
        <v>2010</v>
      </c>
      <c r="N12" s="264">
        <f t="shared" si="2"/>
        <v>2011</v>
      </c>
      <c r="O12" s="264">
        <f t="shared" si="2"/>
        <v>2012</v>
      </c>
      <c r="P12" s="264">
        <f t="shared" si="2"/>
        <v>2013</v>
      </c>
      <c r="Q12" s="264">
        <f t="shared" si="2"/>
        <v>2014</v>
      </c>
      <c r="R12" s="264">
        <f t="shared" si="2"/>
        <v>2015</v>
      </c>
      <c r="S12" s="264">
        <f t="shared" si="2"/>
        <v>2016</v>
      </c>
      <c r="T12" s="264">
        <f t="shared" si="2"/>
        <v>2017</v>
      </c>
      <c r="U12" s="264">
        <v>2018</v>
      </c>
    </row>
    <row r="13" spans="1:21" ht="7.5" customHeight="1" x14ac:dyDescent="0.2">
      <c r="B13" s="232"/>
      <c r="C13" s="171"/>
      <c r="D13" s="171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8"/>
    </row>
    <row r="14" spans="1:21" x14ac:dyDescent="0.2">
      <c r="B14" s="239" t="s">
        <v>245</v>
      </c>
      <c r="C14" s="171"/>
      <c r="D14" s="171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40"/>
      <c r="Q14" s="240"/>
      <c r="R14" s="240"/>
      <c r="S14" s="240"/>
      <c r="T14" s="240"/>
      <c r="U14" s="171"/>
    </row>
    <row r="15" spans="1:21" ht="25.5" x14ac:dyDescent="0.2">
      <c r="B15" s="232" t="s">
        <v>246</v>
      </c>
      <c r="C15" s="241"/>
      <c r="D15" s="241">
        <v>-1.607401371341044E-2</v>
      </c>
      <c r="E15" s="242">
        <v>9.3964827440120597E-3</v>
      </c>
      <c r="F15" s="242">
        <v>-1.1140091213888037E-2</v>
      </c>
      <c r="G15" s="242">
        <v>-2.9013352735022147E-2</v>
      </c>
      <c r="H15" s="242">
        <v>3.933534684936868E-2</v>
      </c>
      <c r="I15" s="242">
        <v>-2.9211670256106159E-2</v>
      </c>
      <c r="J15" s="242">
        <v>-3.6855391833151896E-2</v>
      </c>
      <c r="K15" s="242">
        <v>7.3665874876130077E-2</v>
      </c>
      <c r="L15" s="242">
        <v>-3.8441645371614208E-2</v>
      </c>
      <c r="M15" s="242">
        <v>-7.1029213206752484E-4</v>
      </c>
      <c r="N15" s="242">
        <v>-1.6359309086073415E-2</v>
      </c>
      <c r="O15" s="242">
        <v>-1.5863854189206661E-2</v>
      </c>
      <c r="P15" s="241">
        <v>6.3831077412157544E-2</v>
      </c>
      <c r="Q15" s="241">
        <v>4.5753840000000157E-2</v>
      </c>
      <c r="R15" s="241">
        <v>9.8442239523595765E-2</v>
      </c>
      <c r="S15" s="241">
        <v>9.2239559915106017E-3</v>
      </c>
      <c r="T15" s="241">
        <v>-3.4115461908663103E-2</v>
      </c>
      <c r="U15" s="241">
        <v>3.0060562671972102E-2</v>
      </c>
    </row>
    <row r="16" spans="1:21" x14ac:dyDescent="0.2">
      <c r="B16" s="243" t="s">
        <v>247</v>
      </c>
      <c r="C16" s="244"/>
      <c r="D16" s="244">
        <v>0.3807005375411826</v>
      </c>
      <c r="E16" s="245">
        <v>0.3307258713907742</v>
      </c>
      <c r="F16" s="245">
        <v>0.34224642614023149</v>
      </c>
      <c r="G16" s="245">
        <v>0.35734212528531573</v>
      </c>
      <c r="H16" s="245">
        <v>0.37591290852656561</v>
      </c>
      <c r="I16" s="245">
        <v>0.39180938483987404</v>
      </c>
      <c r="J16" s="245">
        <v>0.42191510674262817</v>
      </c>
      <c r="K16" s="245">
        <v>0.46534665589106849</v>
      </c>
      <c r="L16" s="245">
        <v>0.39230028141875617</v>
      </c>
      <c r="M16" s="245">
        <v>0.42170353959288959</v>
      </c>
      <c r="N16" s="245">
        <v>0.45578926452638446</v>
      </c>
      <c r="O16" s="245">
        <v>0.45373611259810742</v>
      </c>
      <c r="P16" s="244">
        <v>0.43424199321631213</v>
      </c>
      <c r="Q16" s="244">
        <v>0.42067315361301644</v>
      </c>
      <c r="R16" s="244">
        <v>0.42329796830033073</v>
      </c>
      <c r="S16" s="244">
        <v>0.40835775807814723</v>
      </c>
      <c r="T16" s="244">
        <v>0.40256640871973426</v>
      </c>
      <c r="U16" s="244">
        <v>0.39746475031115203</v>
      </c>
    </row>
    <row r="17" spans="2:21" ht="5.25" customHeight="1" x14ac:dyDescent="0.2">
      <c r="B17" s="243"/>
      <c r="C17" s="171"/>
      <c r="D17" s="171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4"/>
      <c r="Q17" s="244"/>
      <c r="R17" s="244"/>
      <c r="S17" s="244"/>
      <c r="T17" s="244"/>
      <c r="U17" s="171"/>
    </row>
    <row r="18" spans="2:21" x14ac:dyDescent="0.2">
      <c r="B18" s="239" t="s">
        <v>248</v>
      </c>
      <c r="C18" s="171"/>
      <c r="D18" s="171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7"/>
      <c r="Q18" s="247"/>
      <c r="R18" s="247"/>
      <c r="S18" s="247"/>
      <c r="T18" s="247"/>
      <c r="U18" s="171"/>
    </row>
    <row r="19" spans="2:21" ht="25.5" x14ac:dyDescent="0.2">
      <c r="B19" s="232" t="s">
        <v>249</v>
      </c>
      <c r="C19" s="241"/>
      <c r="D19" s="241">
        <v>7.271391055184484E-3</v>
      </c>
      <c r="E19" s="242">
        <v>6.8552900220939517E-3</v>
      </c>
      <c r="F19" s="242">
        <v>2.9810255331329305E-2</v>
      </c>
      <c r="G19" s="242">
        <v>0.12518113958292765</v>
      </c>
      <c r="H19" s="242">
        <v>6.46022420215E-2</v>
      </c>
      <c r="I19" s="242">
        <v>3.4230356193582612E-2</v>
      </c>
      <c r="J19" s="242">
        <v>7.4624690576497565E-2</v>
      </c>
      <c r="K19" s="242">
        <v>0.12258460822121831</v>
      </c>
      <c r="L19" s="242">
        <v>-8.414940279369798E-2</v>
      </c>
      <c r="M19" s="242">
        <v>3.8137365904406195E-2</v>
      </c>
      <c r="N19" s="242">
        <v>1.5689207380034986E-2</v>
      </c>
      <c r="O19" s="242">
        <v>-2.2537051050548151E-2</v>
      </c>
      <c r="P19" s="241">
        <v>2.0561143297908702E-2</v>
      </c>
      <c r="Q19" s="241">
        <v>2.9488020000000059E-2</v>
      </c>
      <c r="R19" s="241">
        <v>2.7616474837657723E-2</v>
      </c>
      <c r="S19" s="241">
        <v>3.1921011710869918E-2</v>
      </c>
      <c r="T19" s="241">
        <v>2.603207330104329E-2</v>
      </c>
      <c r="U19" s="241">
        <v>3.3782745213203125E-2</v>
      </c>
    </row>
    <row r="20" spans="2:21" x14ac:dyDescent="0.2">
      <c r="B20" s="243" t="s">
        <v>250</v>
      </c>
      <c r="C20" s="244"/>
      <c r="D20" s="244">
        <f t="shared" ref="D20:U20" si="3">1-D16</f>
        <v>0.6192994624588174</v>
      </c>
      <c r="E20" s="245">
        <f t="shared" si="3"/>
        <v>0.66927412860922586</v>
      </c>
      <c r="F20" s="245">
        <f t="shared" si="3"/>
        <v>0.65775357385976851</v>
      </c>
      <c r="G20" s="245">
        <f t="shared" si="3"/>
        <v>0.64265787471468427</v>
      </c>
      <c r="H20" s="245">
        <f t="shared" si="3"/>
        <v>0.62408709147343444</v>
      </c>
      <c r="I20" s="245">
        <f t="shared" si="3"/>
        <v>0.60819061516012596</v>
      </c>
      <c r="J20" s="245">
        <f t="shared" si="3"/>
        <v>0.57808489325737189</v>
      </c>
      <c r="K20" s="245">
        <f t="shared" si="3"/>
        <v>0.53465334410893151</v>
      </c>
      <c r="L20" s="245">
        <f t="shared" si="3"/>
        <v>0.60769971858124383</v>
      </c>
      <c r="M20" s="245">
        <f t="shared" si="3"/>
        <v>0.57829646040711036</v>
      </c>
      <c r="N20" s="245">
        <f t="shared" si="3"/>
        <v>0.54421073547361554</v>
      </c>
      <c r="O20" s="245">
        <f t="shared" si="3"/>
        <v>0.54626388740189258</v>
      </c>
      <c r="P20" s="244">
        <f t="shared" si="3"/>
        <v>0.56575800678368782</v>
      </c>
      <c r="Q20" s="244">
        <f t="shared" si="3"/>
        <v>0.57932684638698362</v>
      </c>
      <c r="R20" s="244">
        <f t="shared" si="3"/>
        <v>0.57670203169966927</v>
      </c>
      <c r="S20" s="244">
        <f t="shared" si="3"/>
        <v>0.59164224192185277</v>
      </c>
      <c r="T20" s="244">
        <f t="shared" si="3"/>
        <v>0.59743359128026574</v>
      </c>
      <c r="U20" s="244">
        <f t="shared" si="3"/>
        <v>0.60253524968884797</v>
      </c>
    </row>
    <row r="21" spans="2:21" ht="5.25" customHeight="1" x14ac:dyDescent="0.2">
      <c r="B21" s="243"/>
      <c r="C21" s="171"/>
      <c r="D21" s="171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7"/>
      <c r="Q21" s="247"/>
      <c r="R21" s="247"/>
      <c r="S21" s="247"/>
      <c r="T21" s="247"/>
      <c r="U21" s="171"/>
    </row>
    <row r="22" spans="2:21" x14ac:dyDescent="0.2">
      <c r="B22" s="265" t="s">
        <v>251</v>
      </c>
      <c r="C22" s="266"/>
      <c r="D22" s="266">
        <f t="shared" ref="D22:U22" si="4">D15*D16+D19*D20</f>
        <v>-1.6162170893360911E-3</v>
      </c>
      <c r="E22" s="267">
        <f t="shared" si="4"/>
        <v>7.695728199422212E-3</v>
      </c>
      <c r="F22" s="267">
        <f t="shared" si="4"/>
        <v>1.5795145577024695E-2</v>
      </c>
      <c r="G22" s="267">
        <f t="shared" si="4"/>
        <v>7.0080951990741172E-2</v>
      </c>
      <c r="H22" s="267">
        <f t="shared" si="4"/>
        <v>5.5104089967908283E-2</v>
      </c>
      <c r="I22" s="267">
        <f t="shared" si="4"/>
        <v>9.3731748373350361E-3</v>
      </c>
      <c r="J22" s="267">
        <f t="shared" si="4"/>
        <v>2.7589559706953329E-2</v>
      </c>
      <c r="K22" s="267">
        <f t="shared" si="4"/>
        <v>9.9820439248654594E-2</v>
      </c>
      <c r="L22" s="267">
        <f t="shared" si="4"/>
        <v>-6.6218236693994265E-2</v>
      </c>
      <c r="M22" s="267">
        <f t="shared" si="4"/>
        <v>2.1755171005531062E-2</v>
      </c>
      <c r="N22" s="267">
        <f t="shared" si="4"/>
        <v>1.0818376307857166E-3</v>
      </c>
      <c r="O22" s="267">
        <f t="shared" si="4"/>
        <v>-1.9509180648081173E-2</v>
      </c>
      <c r="P22" s="266">
        <f t="shared" si="4"/>
        <v>3.935076573401862E-2</v>
      </c>
      <c r="Q22" s="266">
        <f t="shared" si="4"/>
        <v>3.6330613795501773E-2</v>
      </c>
      <c r="R22" s="266">
        <f t="shared" si="4"/>
        <v>5.7596877132532608E-2</v>
      </c>
      <c r="S22" s="266">
        <f t="shared" si="4"/>
        <v>2.2652492922337557E-2</v>
      </c>
      <c r="T22" s="266">
        <f t="shared" si="4"/>
        <v>1.8186960583280194E-3</v>
      </c>
      <c r="U22" s="266">
        <f t="shared" si="4"/>
        <v>3.230330885884021E-2</v>
      </c>
    </row>
    <row r="23" spans="2:21" x14ac:dyDescent="0.2">
      <c r="C23" s="249"/>
      <c r="D23" s="249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9"/>
      <c r="Q23" s="249"/>
      <c r="R23" s="249"/>
      <c r="S23" s="249"/>
      <c r="T23" s="249"/>
      <c r="U23" s="249"/>
    </row>
    <row r="24" spans="2:21" x14ac:dyDescent="0.2">
      <c r="B24" s="268"/>
      <c r="C24" s="264">
        <v>2000</v>
      </c>
      <c r="D24" s="269">
        <v>2001</v>
      </c>
      <c r="E24" s="269">
        <v>2002</v>
      </c>
      <c r="F24" s="269">
        <f t="shared" ref="F24:T24" si="5">+E24+1</f>
        <v>2003</v>
      </c>
      <c r="G24" s="269">
        <f t="shared" si="5"/>
        <v>2004</v>
      </c>
      <c r="H24" s="269">
        <f t="shared" si="5"/>
        <v>2005</v>
      </c>
      <c r="I24" s="269">
        <f t="shared" si="5"/>
        <v>2006</v>
      </c>
      <c r="J24" s="269">
        <f t="shared" si="5"/>
        <v>2007</v>
      </c>
      <c r="K24" s="269">
        <f t="shared" si="5"/>
        <v>2008</v>
      </c>
      <c r="L24" s="269">
        <f t="shared" si="5"/>
        <v>2009</v>
      </c>
      <c r="M24" s="269">
        <f t="shared" si="5"/>
        <v>2010</v>
      </c>
      <c r="N24" s="269">
        <f t="shared" si="5"/>
        <v>2011</v>
      </c>
      <c r="O24" s="269">
        <f t="shared" si="5"/>
        <v>2012</v>
      </c>
      <c r="P24" s="269">
        <f t="shared" si="5"/>
        <v>2013</v>
      </c>
      <c r="Q24" s="269">
        <f t="shared" si="5"/>
        <v>2014</v>
      </c>
      <c r="R24" s="269">
        <f t="shared" si="5"/>
        <v>2015</v>
      </c>
      <c r="S24" s="269">
        <f t="shared" si="5"/>
        <v>2016</v>
      </c>
      <c r="T24" s="269">
        <f t="shared" si="5"/>
        <v>2017</v>
      </c>
      <c r="U24" s="269">
        <v>2018</v>
      </c>
    </row>
    <row r="25" spans="2:21" ht="5.25" customHeight="1" x14ac:dyDescent="0.2">
      <c r="B25" s="250"/>
      <c r="C25" s="251"/>
      <c r="D25" s="251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3"/>
      <c r="Q25" s="253"/>
      <c r="R25" s="253"/>
      <c r="S25" s="253"/>
      <c r="T25" s="253"/>
      <c r="U25" s="251"/>
    </row>
    <row r="26" spans="2:21" x14ac:dyDescent="0.2">
      <c r="B26" s="254" t="s">
        <v>244</v>
      </c>
      <c r="C26" s="255"/>
      <c r="D26" s="255"/>
      <c r="E26" s="256">
        <f t="shared" ref="E26:U26" si="6">E10</f>
        <v>-1.2398388112098147E-3</v>
      </c>
      <c r="F26" s="256">
        <f t="shared" si="6"/>
        <v>5.3906279974975657E-3</v>
      </c>
      <c r="G26" s="256">
        <f t="shared" si="6"/>
        <v>1.6028035233486948E-2</v>
      </c>
      <c r="H26" s="256">
        <f t="shared" si="6"/>
        <v>5.0987451407497497E-2</v>
      </c>
      <c r="I26" s="256">
        <f t="shared" si="6"/>
        <v>0.11374739712009063</v>
      </c>
      <c r="J26" s="256">
        <f t="shared" si="6"/>
        <v>-2.8514477778340819E-4</v>
      </c>
      <c r="K26" s="256">
        <f t="shared" si="6"/>
        <v>0.14588499324489268</v>
      </c>
      <c r="L26" s="256">
        <f t="shared" si="6"/>
        <v>6.6935503276818631E-2</v>
      </c>
      <c r="M26" s="256">
        <f t="shared" si="6"/>
        <v>-2.1278209291129002E-3</v>
      </c>
      <c r="N26" s="256">
        <f t="shared" si="6"/>
        <v>0.1562926081942162</v>
      </c>
      <c r="O26" s="256">
        <f t="shared" si="6"/>
        <v>7.4078031023432134E-2</v>
      </c>
      <c r="P26" s="257">
        <f t="shared" si="6"/>
        <v>5.8605725681699417E-2</v>
      </c>
      <c r="Q26" s="257">
        <f t="shared" si="6"/>
        <v>7.3108449216922944E-2</v>
      </c>
      <c r="R26" s="257">
        <f t="shared" si="6"/>
        <v>6.8276102364050573E-2</v>
      </c>
      <c r="S26" s="257">
        <f t="shared" si="6"/>
        <v>9.3745135554389458E-2</v>
      </c>
      <c r="T26" s="257">
        <f t="shared" si="6"/>
        <v>-1.4773579697984318E-2</v>
      </c>
      <c r="U26" s="257">
        <f t="shared" si="6"/>
        <v>2.7237724010302111E-2</v>
      </c>
    </row>
    <row r="27" spans="2:21" x14ac:dyDescent="0.2">
      <c r="B27" s="258" t="s">
        <v>252</v>
      </c>
      <c r="C27" s="244"/>
      <c r="D27" s="244">
        <v>0.329305135951662</v>
      </c>
      <c r="E27" s="245">
        <v>0.329305135951662</v>
      </c>
      <c r="F27" s="245">
        <v>0.32930513595166166</v>
      </c>
      <c r="G27" s="245">
        <v>0.32930513595166166</v>
      </c>
      <c r="H27" s="245">
        <v>0.32930513595166166</v>
      </c>
      <c r="I27" s="245">
        <v>0.32930513595166166</v>
      </c>
      <c r="J27" s="245">
        <v>0.32930513595166166</v>
      </c>
      <c r="K27" s="245">
        <v>0.32930513595166166</v>
      </c>
      <c r="L27" s="245">
        <v>0.32930513595166166</v>
      </c>
      <c r="M27" s="245">
        <v>0.33742331288343563</v>
      </c>
      <c r="N27" s="245">
        <v>0.33742331288343563</v>
      </c>
      <c r="O27" s="245">
        <v>0.33742331288343563</v>
      </c>
      <c r="P27" s="244">
        <v>0.33742331288343563</v>
      </c>
      <c r="Q27" s="244">
        <v>0.33742331288343563</v>
      </c>
      <c r="R27" s="244">
        <v>0.33742331288343563</v>
      </c>
      <c r="S27" s="244">
        <v>0.33742331288343563</v>
      </c>
      <c r="T27" s="244">
        <v>0.33742331288343563</v>
      </c>
      <c r="U27" s="244">
        <v>0.33742331288343563</v>
      </c>
    </row>
    <row r="28" spans="2:21" ht="5.25" customHeight="1" x14ac:dyDescent="0.2">
      <c r="B28" s="254"/>
      <c r="C28" s="255"/>
      <c r="D28" s="25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4"/>
      <c r="Q28" s="244"/>
      <c r="R28" s="244"/>
      <c r="S28" s="244"/>
      <c r="T28" s="244"/>
      <c r="U28" s="255"/>
    </row>
    <row r="29" spans="2:21" x14ac:dyDescent="0.2">
      <c r="B29" s="254" t="s">
        <v>253</v>
      </c>
      <c r="C29" s="257"/>
      <c r="D29" s="257">
        <f t="shared" ref="D29:U29" si="7">D22</f>
        <v>-1.6162170893360911E-3</v>
      </c>
      <c r="E29" s="256">
        <f t="shared" si="7"/>
        <v>7.695728199422212E-3</v>
      </c>
      <c r="F29" s="256">
        <f t="shared" si="7"/>
        <v>1.5795145577024695E-2</v>
      </c>
      <c r="G29" s="256">
        <f t="shared" si="7"/>
        <v>7.0080951990741172E-2</v>
      </c>
      <c r="H29" s="256">
        <f t="shared" si="7"/>
        <v>5.5104089967908283E-2</v>
      </c>
      <c r="I29" s="256">
        <f t="shared" si="7"/>
        <v>9.3731748373350361E-3</v>
      </c>
      <c r="J29" s="256">
        <f t="shared" si="7"/>
        <v>2.7589559706953329E-2</v>
      </c>
      <c r="K29" s="256">
        <f t="shared" si="7"/>
        <v>9.9820439248654594E-2</v>
      </c>
      <c r="L29" s="256">
        <f t="shared" si="7"/>
        <v>-6.6218236693994265E-2</v>
      </c>
      <c r="M29" s="256">
        <f t="shared" si="7"/>
        <v>2.1755171005531062E-2</v>
      </c>
      <c r="N29" s="256">
        <f t="shared" si="7"/>
        <v>1.0818376307857166E-3</v>
      </c>
      <c r="O29" s="256">
        <f t="shared" si="7"/>
        <v>-1.9509180648081173E-2</v>
      </c>
      <c r="P29" s="257">
        <f t="shared" si="7"/>
        <v>3.935076573401862E-2</v>
      </c>
      <c r="Q29" s="257">
        <f t="shared" si="7"/>
        <v>3.6330613795501773E-2</v>
      </c>
      <c r="R29" s="257">
        <f t="shared" si="7"/>
        <v>5.7596877132532608E-2</v>
      </c>
      <c r="S29" s="257">
        <f t="shared" si="7"/>
        <v>2.2652492922337557E-2</v>
      </c>
      <c r="T29" s="257">
        <f t="shared" si="7"/>
        <v>1.8186960583280194E-3</v>
      </c>
      <c r="U29" s="257">
        <f t="shared" si="7"/>
        <v>3.230330885884021E-2</v>
      </c>
    </row>
    <row r="30" spans="2:21" ht="12" customHeight="1" x14ac:dyDescent="0.2">
      <c r="B30" s="258" t="s">
        <v>254</v>
      </c>
      <c r="C30" s="244"/>
      <c r="D30" s="244">
        <f t="shared" ref="D30:U30" si="8">1-D27</f>
        <v>0.670694864048338</v>
      </c>
      <c r="E30" s="245">
        <f t="shared" si="8"/>
        <v>0.670694864048338</v>
      </c>
      <c r="F30" s="245">
        <f t="shared" si="8"/>
        <v>0.67069486404833834</v>
      </c>
      <c r="G30" s="245">
        <f t="shared" si="8"/>
        <v>0.67069486404833834</v>
      </c>
      <c r="H30" s="245">
        <f t="shared" si="8"/>
        <v>0.67069486404833834</v>
      </c>
      <c r="I30" s="245">
        <f t="shared" si="8"/>
        <v>0.67069486404833834</v>
      </c>
      <c r="J30" s="245">
        <f t="shared" si="8"/>
        <v>0.67069486404833834</v>
      </c>
      <c r="K30" s="245">
        <f t="shared" si="8"/>
        <v>0.67069486404833834</v>
      </c>
      <c r="L30" s="245">
        <f t="shared" si="8"/>
        <v>0.67069486404833834</v>
      </c>
      <c r="M30" s="245">
        <f t="shared" si="8"/>
        <v>0.66257668711656437</v>
      </c>
      <c r="N30" s="245">
        <f t="shared" si="8"/>
        <v>0.66257668711656437</v>
      </c>
      <c r="O30" s="245">
        <f t="shared" si="8"/>
        <v>0.66257668711656437</v>
      </c>
      <c r="P30" s="244">
        <f t="shared" si="8"/>
        <v>0.66257668711656437</v>
      </c>
      <c r="Q30" s="244">
        <f t="shared" si="8"/>
        <v>0.66257668711656437</v>
      </c>
      <c r="R30" s="244">
        <f t="shared" si="8"/>
        <v>0.66257668711656437</v>
      </c>
      <c r="S30" s="244">
        <f t="shared" si="8"/>
        <v>0.66257668711656437</v>
      </c>
      <c r="T30" s="244">
        <f t="shared" si="8"/>
        <v>0.66257668711656437</v>
      </c>
      <c r="U30" s="244">
        <f t="shared" si="8"/>
        <v>0.66257668711656437</v>
      </c>
    </row>
    <row r="31" spans="2:21" ht="4.5" customHeight="1" x14ac:dyDescent="0.2">
      <c r="B31" s="238"/>
      <c r="C31" s="238"/>
      <c r="D31" s="238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7"/>
      <c r="Q31" s="247"/>
      <c r="R31" s="247"/>
      <c r="S31" s="247"/>
      <c r="T31" s="247"/>
      <c r="U31" s="171"/>
    </row>
    <row r="32" spans="2:21" ht="25.5" x14ac:dyDescent="0.2">
      <c r="B32" s="270" t="s">
        <v>255</v>
      </c>
      <c r="C32" s="267"/>
      <c r="D32" s="267"/>
      <c r="E32" s="267">
        <f t="shared" ref="E32:U32" si="9">E26*E27+E30*E29</f>
        <v>4.7532000901808463E-3</v>
      </c>
      <c r="F32" s="267">
        <f t="shared" si="9"/>
        <v>1.2368884500987059E-2</v>
      </c>
      <c r="G32" s="267">
        <f t="shared" si="9"/>
        <v>5.2281048889409716E-2</v>
      </c>
      <c r="H32" s="267">
        <f t="shared" si="9"/>
        <v>5.374845974710836E-2</v>
      </c>
      <c r="I32" s="267">
        <f t="shared" si="9"/>
        <v>4.3744142296006823E-2</v>
      </c>
      <c r="J32" s="267">
        <f t="shared" si="9"/>
        <v>1.8410276356994708E-2</v>
      </c>
      <c r="K32" s="267">
        <f t="shared" si="9"/>
        <v>0.11498973346493843</v>
      </c>
      <c r="L32" s="267">
        <f t="shared" si="9"/>
        <v>-2.2370026250433522E-2</v>
      </c>
      <c r="M32" s="267">
        <f t="shared" si="9"/>
        <v>1.3696492745375124E-2</v>
      </c>
      <c r="N32" s="267">
        <f t="shared" si="9"/>
        <v>5.3453570029489264E-2</v>
      </c>
      <c r="O32" s="267">
        <f t="shared" si="9"/>
        <v>1.2069326357644182E-2</v>
      </c>
      <c r="P32" s="266">
        <f t="shared" si="9"/>
        <v>4.5847838109002934E-2</v>
      </c>
      <c r="Q32" s="266">
        <f t="shared" si="9"/>
        <v>4.8740312864079469E-2</v>
      </c>
      <c r="R32" s="266">
        <f t="shared" si="9"/>
        <v>6.120029668917977E-2</v>
      </c>
      <c r="S32" s="266">
        <f t="shared" si="9"/>
        <v>4.6640807920882682E-2</v>
      </c>
      <c r="T32" s="266">
        <f t="shared" si="9"/>
        <v>-3.7799245956424022E-3</v>
      </c>
      <c r="U32" s="266">
        <f t="shared" si="9"/>
        <v>3.0594062437554349E-2</v>
      </c>
    </row>
    <row r="33" spans="2:21" x14ac:dyDescent="0.2">
      <c r="B33" s="259"/>
      <c r="C33" s="259"/>
      <c r="D33" s="237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1"/>
      <c r="Q33" s="261"/>
      <c r="R33" s="261"/>
      <c r="S33" s="261"/>
      <c r="T33" s="261"/>
      <c r="U33" s="240"/>
    </row>
    <row r="34" spans="2:21" x14ac:dyDescent="0.2">
      <c r="B34" s="262" t="s">
        <v>58</v>
      </c>
      <c r="C34" s="271">
        <f>+AVERAGE(E32:U32)</f>
        <v>3.4493441273691638E-2</v>
      </c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</row>
    <row r="35" spans="2:21" x14ac:dyDescent="0.2"/>
    <row r="36" spans="2:21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3" style="2" customWidth="1"/>
    <col min="3" max="21" width="10" style="2" customWidth="1"/>
    <col min="22" max="22" width="7.28515625" style="2" customWidth="1"/>
    <col min="23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18</v>
      </c>
    </row>
    <row r="5" spans="1:21" x14ac:dyDescent="0.2"/>
    <row r="6" spans="1:21" x14ac:dyDescent="0.2"/>
    <row r="7" spans="1:21" s="86" customFormat="1" x14ac:dyDescent="0.2">
      <c r="B7" s="85"/>
      <c r="C7" s="69">
        <v>2000</v>
      </c>
      <c r="D7" s="69">
        <v>2001</v>
      </c>
      <c r="E7" s="69">
        <v>2002</v>
      </c>
      <c r="F7" s="69">
        <v>2003</v>
      </c>
      <c r="G7" s="69">
        <v>2004</v>
      </c>
      <c r="H7" s="69">
        <v>2005</v>
      </c>
      <c r="I7" s="69">
        <v>2006</v>
      </c>
      <c r="J7" s="69">
        <v>2007</v>
      </c>
      <c r="K7" s="69">
        <v>2008</v>
      </c>
      <c r="L7" s="69">
        <v>2009</v>
      </c>
      <c r="M7" s="69">
        <v>2010</v>
      </c>
      <c r="N7" s="69">
        <v>2011</v>
      </c>
      <c r="O7" s="69">
        <v>2012</v>
      </c>
      <c r="P7" s="69">
        <v>2013</v>
      </c>
      <c r="Q7" s="69">
        <v>2014</v>
      </c>
      <c r="R7" s="69">
        <v>2015</v>
      </c>
      <c r="S7" s="69">
        <v>2016</v>
      </c>
      <c r="T7" s="69">
        <v>2017</v>
      </c>
      <c r="U7" s="69">
        <v>2018</v>
      </c>
    </row>
    <row r="8" spans="1:21" x14ac:dyDescent="0.2">
      <c r="B8" s="84" t="s">
        <v>86</v>
      </c>
      <c r="C8" s="87">
        <v>72.118636416666661</v>
      </c>
      <c r="D8" s="87">
        <v>73.118187583333338</v>
      </c>
      <c r="E8" s="87">
        <v>72.35243783333334</v>
      </c>
      <c r="F8" s="87">
        <v>73.583648999999994</v>
      </c>
      <c r="G8" s="87">
        <v>77.42054408333334</v>
      </c>
      <c r="H8" s="87">
        <v>79.190408583333351</v>
      </c>
      <c r="I8" s="87">
        <v>81.720383916666677</v>
      </c>
      <c r="J8" s="87">
        <v>83.754358583333328</v>
      </c>
      <c r="K8" s="87">
        <v>91.214364999999987</v>
      </c>
      <c r="L8" s="87">
        <v>89.613510333333352</v>
      </c>
      <c r="M8" s="87">
        <v>91.254999833333329</v>
      </c>
      <c r="N8" s="87">
        <v>97.038615499999992</v>
      </c>
      <c r="O8" s="87">
        <v>98.756892250000007</v>
      </c>
      <c r="P8" s="87">
        <v>99.132920000000013</v>
      </c>
      <c r="Q8" s="87">
        <v>100.95011183333332</v>
      </c>
      <c r="R8" s="87">
        <v>102.73841633333332</v>
      </c>
      <c r="S8" s="87">
        <v>104.36584416666666</v>
      </c>
      <c r="T8" s="87">
        <v>105.56187274999998</v>
      </c>
      <c r="U8" s="87">
        <v>107.28539633333334</v>
      </c>
    </row>
    <row r="9" spans="1:21" x14ac:dyDescent="0.2">
      <c r="B9" s="71" t="s">
        <v>87</v>
      </c>
      <c r="C9" s="75">
        <f>+(C8/$C8)*100</f>
        <v>100</v>
      </c>
      <c r="D9" s="75">
        <f t="shared" ref="D9:F9" si="0">+(D8/$C8)*100</f>
        <v>101.38598178824645</v>
      </c>
      <c r="E9" s="75">
        <f t="shared" si="0"/>
        <v>100.32419001285034</v>
      </c>
      <c r="F9" s="75">
        <f t="shared" si="0"/>
        <v>102.03139251672646</v>
      </c>
      <c r="G9" s="75">
        <f>+(G8/$C8)*100</f>
        <v>107.35164713325251</v>
      </c>
      <c r="H9" s="75">
        <f t="shared" ref="H9:I9" si="1">+(H8/$C8)*100</f>
        <v>109.80574858044932</v>
      </c>
      <c r="I9" s="75">
        <f t="shared" si="1"/>
        <v>113.31382285783351</v>
      </c>
      <c r="J9" s="75">
        <f t="shared" ref="J9" si="2">+(J8/$C8)*100</f>
        <v>116.13414055618175</v>
      </c>
      <c r="K9" s="75">
        <f t="shared" ref="K9" si="3">+(K8/$C8)*100</f>
        <v>126.47821635590478</v>
      </c>
      <c r="L9" s="75">
        <f t="shared" ref="L9:M9" si="4">+(L8/$C8)*100</f>
        <v>124.25846464371533</v>
      </c>
      <c r="M9" s="75">
        <f t="shared" si="4"/>
        <v>126.53456078413075</v>
      </c>
      <c r="N9" s="75">
        <f t="shared" ref="N9:O9" si="5">+(N8/$C8)*100</f>
        <v>134.55414622561318</v>
      </c>
      <c r="O9" s="75">
        <f t="shared" si="5"/>
        <v>136.93671588496261</v>
      </c>
      <c r="P9" s="75">
        <f t="shared" ref="P9" si="6">+(P8/$C8)*100</f>
        <v>137.45811752077211</v>
      </c>
      <c r="Q9" s="75">
        <f t="shared" ref="Q9" si="7">+(Q8/$C8)*100</f>
        <v>139.97784324441787</v>
      </c>
      <c r="R9" s="75">
        <f t="shared" ref="R9:S9" si="8">+(R8/$C8)*100</f>
        <v>142.4575136720006</v>
      </c>
      <c r="S9" s="75">
        <f t="shared" si="8"/>
        <v>144.71411184716695</v>
      </c>
      <c r="T9" s="75">
        <f t="shared" ref="T9:U9" si="9">+(T8/$C8)*100</f>
        <v>146.37253003525251</v>
      </c>
      <c r="U9" s="75">
        <f t="shared" si="9"/>
        <v>148.76237497543647</v>
      </c>
    </row>
    <row r="10" spans="1:21" x14ac:dyDescent="0.2"/>
    <row r="11" spans="1:21" x14ac:dyDescent="0.2">
      <c r="B11" s="85"/>
      <c r="C11" s="69">
        <v>2000</v>
      </c>
      <c r="D11" s="69">
        <v>2001</v>
      </c>
      <c r="E11" s="69">
        <v>2002</v>
      </c>
      <c r="F11" s="69">
        <v>2003</v>
      </c>
      <c r="G11" s="69">
        <v>2004</v>
      </c>
      <c r="H11" s="69">
        <v>2005</v>
      </c>
      <c r="I11" s="69">
        <v>2006</v>
      </c>
      <c r="J11" s="69">
        <v>2007</v>
      </c>
      <c r="K11" s="69">
        <v>2008</v>
      </c>
      <c r="L11" s="69">
        <v>2009</v>
      </c>
      <c r="M11" s="69">
        <v>2010</v>
      </c>
      <c r="N11" s="69">
        <v>2011</v>
      </c>
      <c r="O11" s="69">
        <v>2012</v>
      </c>
      <c r="P11" s="69">
        <v>2013</v>
      </c>
      <c r="Q11" s="69">
        <v>2014</v>
      </c>
      <c r="R11" s="69">
        <v>2015</v>
      </c>
      <c r="S11" s="69">
        <v>2016</v>
      </c>
      <c r="T11" s="69">
        <v>2017</v>
      </c>
      <c r="U11" s="69">
        <v>2018</v>
      </c>
    </row>
    <row r="12" spans="1:21" x14ac:dyDescent="0.2">
      <c r="B12" s="84" t="s">
        <v>88</v>
      </c>
      <c r="C12" s="87">
        <v>3.4898989942879801</v>
      </c>
      <c r="D12" s="87">
        <v>3.50811264259133</v>
      </c>
      <c r="E12" s="87">
        <v>3.5176568153337899</v>
      </c>
      <c r="F12" s="87">
        <v>3.47920663780664</v>
      </c>
      <c r="G12" s="87">
        <v>3.4138200263504599</v>
      </c>
      <c r="H12" s="87">
        <v>3.2966895268474201</v>
      </c>
      <c r="I12" s="87">
        <v>3.2745681737143699</v>
      </c>
      <c r="J12" s="87">
        <v>3.1289604987848398</v>
      </c>
      <c r="K12" s="87">
        <v>2.92591830428344</v>
      </c>
      <c r="L12" s="87">
        <v>3.0122044030530901</v>
      </c>
      <c r="M12" s="87">
        <v>2.8257854861131699</v>
      </c>
      <c r="N12" s="87">
        <v>2.7547087220274</v>
      </c>
      <c r="O12" s="87">
        <v>2.6381924723424701</v>
      </c>
      <c r="P12" s="87">
        <v>2.7027819881142299</v>
      </c>
      <c r="Q12" s="87">
        <v>2.83938113275613</v>
      </c>
      <c r="R12" s="87">
        <v>3.1860907106782101</v>
      </c>
      <c r="S12" s="87">
        <v>3.3771255534670002</v>
      </c>
      <c r="T12" s="87">
        <v>3.2621647955803001</v>
      </c>
      <c r="U12" s="87">
        <v>3.2881337472469068</v>
      </c>
    </row>
    <row r="13" spans="1:21" x14ac:dyDescent="0.2">
      <c r="B13" s="71" t="s">
        <v>89</v>
      </c>
      <c r="C13" s="75">
        <f>+(C12/$C12)*100</f>
        <v>100</v>
      </c>
      <c r="D13" s="75">
        <f t="shared" ref="D13:U13" si="10">+(D12/$C12)*100</f>
        <v>100.52189614464947</v>
      </c>
      <c r="E13" s="75">
        <f t="shared" si="10"/>
        <v>100.79537605791005</v>
      </c>
      <c r="F13" s="75">
        <f t="shared" si="10"/>
        <v>99.693619887027083</v>
      </c>
      <c r="G13" s="75">
        <f t="shared" si="10"/>
        <v>97.820023786876334</v>
      </c>
      <c r="H13" s="75">
        <f t="shared" si="10"/>
        <v>94.463751880590479</v>
      </c>
      <c r="I13" s="75">
        <f t="shared" si="10"/>
        <v>93.829883875549172</v>
      </c>
      <c r="J13" s="75">
        <f t="shared" si="10"/>
        <v>89.657623441426267</v>
      </c>
      <c r="K13" s="75">
        <f t="shared" si="10"/>
        <v>83.839627137415036</v>
      </c>
      <c r="L13" s="75">
        <f t="shared" si="10"/>
        <v>86.312079747386761</v>
      </c>
      <c r="M13" s="75">
        <f t="shared" si="10"/>
        <v>80.970408906911516</v>
      </c>
      <c r="N13" s="75">
        <f t="shared" si="10"/>
        <v>78.933766465336461</v>
      </c>
      <c r="O13" s="75">
        <f t="shared" si="10"/>
        <v>75.595095349764478</v>
      </c>
      <c r="P13" s="75">
        <f t="shared" si="10"/>
        <v>77.445851370998199</v>
      </c>
      <c r="Q13" s="75">
        <f t="shared" si="10"/>
        <v>81.359980257406534</v>
      </c>
      <c r="R13" s="75">
        <f t="shared" si="10"/>
        <v>91.29463964123255</v>
      </c>
      <c r="S13" s="75">
        <f t="shared" si="10"/>
        <v>96.768575795300677</v>
      </c>
      <c r="T13" s="75">
        <f t="shared" si="10"/>
        <v>93.474475935251448</v>
      </c>
      <c r="U13" s="75">
        <f t="shared" si="10"/>
        <v>94.218593507396392</v>
      </c>
    </row>
    <row r="14" spans="1:21" x14ac:dyDescent="0.2"/>
    <row r="15" spans="1:21" s="86" customFormat="1" x14ac:dyDescent="0.2">
      <c r="B15" s="85"/>
      <c r="C15" s="69">
        <v>2000</v>
      </c>
      <c r="D15" s="69">
        <v>2001</v>
      </c>
      <c r="E15" s="69">
        <v>2002</v>
      </c>
      <c r="F15" s="69">
        <v>2003</v>
      </c>
      <c r="G15" s="69">
        <v>2004</v>
      </c>
      <c r="H15" s="69">
        <v>2005</v>
      </c>
      <c r="I15" s="69">
        <v>2006</v>
      </c>
      <c r="J15" s="69">
        <v>2007</v>
      </c>
      <c r="K15" s="69">
        <v>2008</v>
      </c>
      <c r="L15" s="69">
        <v>2009</v>
      </c>
      <c r="M15" s="69">
        <v>2010</v>
      </c>
      <c r="N15" s="69">
        <v>2011</v>
      </c>
      <c r="O15" s="69">
        <v>2012</v>
      </c>
      <c r="P15" s="69">
        <v>2013</v>
      </c>
      <c r="Q15" s="69">
        <v>2014</v>
      </c>
      <c r="R15" s="69">
        <v>2015</v>
      </c>
      <c r="S15" s="69">
        <v>2016</v>
      </c>
      <c r="T15" s="69">
        <v>2017</v>
      </c>
      <c r="U15" s="69">
        <v>2018</v>
      </c>
    </row>
    <row r="16" spans="1:21" x14ac:dyDescent="0.2">
      <c r="B16" s="62" t="s">
        <v>90</v>
      </c>
      <c r="C16" s="88">
        <f>+C9/C13</f>
        <v>1</v>
      </c>
      <c r="D16" s="88">
        <f>+D9/D13</f>
        <v>1.0085959942732634</v>
      </c>
      <c r="E16" s="88">
        <f>+E9/E13</f>
        <v>0.99532532082831859</v>
      </c>
      <c r="F16" s="88">
        <f>+F9/F13</f>
        <v>1.0234495711194813</v>
      </c>
      <c r="G16" s="88">
        <f>+G9/G13</f>
        <v>1.0974404112510034</v>
      </c>
      <c r="H16" s="88">
        <f t="shared" ref="H16:U16" si="11">+H9/H13</f>
        <v>1.1624114688907583</v>
      </c>
      <c r="I16" s="88">
        <f t="shared" si="11"/>
        <v>1.2076517435332945</v>
      </c>
      <c r="J16" s="88">
        <f t="shared" si="11"/>
        <v>1.2953069253731972</v>
      </c>
      <c r="K16" s="88">
        <f t="shared" si="11"/>
        <v>1.5085732209734679</v>
      </c>
      <c r="L16" s="88">
        <f t="shared" si="11"/>
        <v>1.4396416470022257</v>
      </c>
      <c r="M16" s="88">
        <f t="shared" si="11"/>
        <v>1.5627259697996898</v>
      </c>
      <c r="N16" s="88">
        <f t="shared" si="11"/>
        <v>1.7046462148072239</v>
      </c>
      <c r="O16" s="88">
        <f t="shared" si="11"/>
        <v>1.8114497409042456</v>
      </c>
      <c r="P16" s="88">
        <f t="shared" si="11"/>
        <v>1.7748932329801621</v>
      </c>
      <c r="Q16" s="88">
        <f t="shared" si="11"/>
        <v>1.7204753836168134</v>
      </c>
      <c r="R16" s="88">
        <f t="shared" si="11"/>
        <v>1.5604148746501072</v>
      </c>
      <c r="S16" s="88">
        <f t="shared" si="11"/>
        <v>1.495465967725802</v>
      </c>
      <c r="T16" s="88">
        <f t="shared" si="11"/>
        <v>1.5659090737951058</v>
      </c>
      <c r="U16" s="88">
        <f t="shared" si="11"/>
        <v>1.5789067681609814</v>
      </c>
    </row>
    <row r="17" spans="2:2" x14ac:dyDescent="0.2">
      <c r="B17" s="304" t="s">
        <v>291</v>
      </c>
    </row>
    <row r="18" spans="2:2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2.85546875" style="2" customWidth="1"/>
    <col min="3" max="21" width="9.7109375" style="2" customWidth="1"/>
    <col min="22" max="22" width="9" style="2" customWidth="1"/>
    <col min="23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22</v>
      </c>
    </row>
    <row r="5" spans="1:21" x14ac:dyDescent="0.2"/>
    <row r="6" spans="1:21" x14ac:dyDescent="0.2"/>
    <row r="7" spans="1:21" x14ac:dyDescent="0.2">
      <c r="B7" s="85"/>
      <c r="C7" s="69">
        <v>2000</v>
      </c>
      <c r="D7" s="69">
        <v>2001</v>
      </c>
      <c r="E7" s="69">
        <v>2002</v>
      </c>
      <c r="F7" s="69">
        <v>2003</v>
      </c>
      <c r="G7" s="69">
        <v>2004</v>
      </c>
      <c r="H7" s="69">
        <v>2005</v>
      </c>
      <c r="I7" s="69">
        <v>2006</v>
      </c>
      <c r="J7" s="69">
        <v>2007</v>
      </c>
      <c r="K7" s="69">
        <v>2008</v>
      </c>
      <c r="L7" s="69">
        <v>2009</v>
      </c>
      <c r="M7" s="69">
        <v>2010</v>
      </c>
      <c r="N7" s="69">
        <v>2011</v>
      </c>
      <c r="O7" s="69">
        <v>2012</v>
      </c>
      <c r="P7" s="69">
        <v>2013</v>
      </c>
      <c r="Q7" s="69">
        <v>2014</v>
      </c>
      <c r="R7" s="69">
        <v>2015</v>
      </c>
      <c r="S7" s="69">
        <v>2016</v>
      </c>
      <c r="T7" s="69">
        <v>2017</v>
      </c>
      <c r="U7" s="69">
        <v>2018</v>
      </c>
    </row>
    <row r="8" spans="1:21" x14ac:dyDescent="0.2">
      <c r="B8" s="84" t="s">
        <v>91</v>
      </c>
      <c r="C8" s="87">
        <v>80.373091416666668</v>
      </c>
      <c r="D8" s="87">
        <v>81.960774166666639</v>
      </c>
      <c r="E8" s="87">
        <v>82.118056416666676</v>
      </c>
      <c r="F8" s="87">
        <v>83.974930416666666</v>
      </c>
      <c r="G8" s="87">
        <v>87.049710916666683</v>
      </c>
      <c r="H8" s="87">
        <v>88.457912833333339</v>
      </c>
      <c r="I8" s="87">
        <v>90.22829316666666</v>
      </c>
      <c r="J8" s="87">
        <v>91.833168083333319</v>
      </c>
      <c r="K8" s="87">
        <v>97.148362416666657</v>
      </c>
      <c r="L8" s="87">
        <v>100.00000175000001</v>
      </c>
      <c r="M8" s="87">
        <v>101.52952908333333</v>
      </c>
      <c r="N8" s="87">
        <v>104.95073458333336</v>
      </c>
      <c r="O8" s="87">
        <v>108.78711833333335</v>
      </c>
      <c r="P8" s="87">
        <v>111.83949716666666</v>
      </c>
      <c r="Q8" s="87">
        <v>115.46976366666665</v>
      </c>
      <c r="R8" s="87">
        <v>119.56645625</v>
      </c>
      <c r="S8" s="87">
        <v>123.86257933333331</v>
      </c>
      <c r="T8" s="87">
        <v>127.33547775</v>
      </c>
      <c r="U8" s="87">
        <v>129.01211741666665</v>
      </c>
    </row>
    <row r="9" spans="1:21" x14ac:dyDescent="0.2">
      <c r="B9" s="71" t="s">
        <v>92</v>
      </c>
      <c r="C9" s="75">
        <f>+(C8/$C8)*100</f>
        <v>100</v>
      </c>
      <c r="D9" s="75">
        <f t="shared" ref="D9:F9" si="0">+(D8/$C8)*100</f>
        <v>101.97539092003962</v>
      </c>
      <c r="E9" s="75">
        <f t="shared" si="0"/>
        <v>102.17108110344273</v>
      </c>
      <c r="F9" s="75">
        <f t="shared" si="0"/>
        <v>104.4813991057374</v>
      </c>
      <c r="G9" s="75">
        <f>+(G8/$C8)*100</f>
        <v>108.30703333953819</v>
      </c>
      <c r="H9" s="75">
        <f t="shared" ref="H9:U9" si="1">+(H8/$C8)*100</f>
        <v>110.05911465412434</v>
      </c>
      <c r="I9" s="75">
        <f t="shared" si="1"/>
        <v>112.2618174519493</v>
      </c>
      <c r="J9" s="75">
        <f t="shared" si="1"/>
        <v>114.25859882290183</v>
      </c>
      <c r="K9" s="75">
        <f t="shared" si="1"/>
        <v>120.87175036360659</v>
      </c>
      <c r="L9" s="75">
        <f t="shared" si="1"/>
        <v>124.41975291404977</v>
      </c>
      <c r="M9" s="75">
        <f t="shared" si="1"/>
        <v>126.32278700963285</v>
      </c>
      <c r="N9" s="75">
        <f t="shared" si="1"/>
        <v>130.5794423649233</v>
      </c>
      <c r="O9" s="75">
        <f t="shared" si="1"/>
        <v>135.35266146397672</v>
      </c>
      <c r="P9" s="75">
        <f t="shared" si="1"/>
        <v>139.1504235999499</v>
      </c>
      <c r="Q9" s="75">
        <f t="shared" si="1"/>
        <v>143.667192130328</v>
      </c>
      <c r="R9" s="75">
        <f t="shared" si="1"/>
        <v>148.7642868309604</v>
      </c>
      <c r="S9" s="75">
        <f t="shared" si="1"/>
        <v>154.10951246258571</v>
      </c>
      <c r="T9" s="75">
        <f t="shared" si="1"/>
        <v>158.43048401594132</v>
      </c>
      <c r="U9" s="75">
        <f t="shared" si="1"/>
        <v>160.51655490996069</v>
      </c>
    </row>
    <row r="10" spans="1:21" x14ac:dyDescent="0.2"/>
    <row r="11" spans="1:21" x14ac:dyDescent="0.2">
      <c r="B11" s="85"/>
      <c r="C11" s="69">
        <v>2000</v>
      </c>
      <c r="D11" s="69">
        <v>2001</v>
      </c>
      <c r="E11" s="69">
        <v>2002</v>
      </c>
      <c r="F11" s="69">
        <v>2003</v>
      </c>
      <c r="G11" s="69">
        <v>2004</v>
      </c>
      <c r="H11" s="69">
        <v>2005</v>
      </c>
      <c r="I11" s="69">
        <v>2006</v>
      </c>
      <c r="J11" s="69">
        <v>2007</v>
      </c>
      <c r="K11" s="69">
        <v>2008</v>
      </c>
      <c r="L11" s="69">
        <v>2009</v>
      </c>
      <c r="M11" s="69">
        <v>2010</v>
      </c>
      <c r="N11" s="69">
        <v>2011</v>
      </c>
      <c r="O11" s="69">
        <v>2012</v>
      </c>
      <c r="P11" s="69">
        <v>2013</v>
      </c>
      <c r="Q11" s="69">
        <v>2014</v>
      </c>
      <c r="R11" s="69">
        <v>2015</v>
      </c>
      <c r="S11" s="69">
        <v>2016</v>
      </c>
      <c r="T11" s="69">
        <v>2017</v>
      </c>
      <c r="U11" s="69">
        <v>2018</v>
      </c>
    </row>
    <row r="12" spans="1:21" x14ac:dyDescent="0.2">
      <c r="B12" s="84" t="s">
        <v>88</v>
      </c>
      <c r="C12" s="87">
        <v>3.4898989942879801</v>
      </c>
      <c r="D12" s="87">
        <v>3.50811264259133</v>
      </c>
      <c r="E12" s="87">
        <v>3.5176568153337899</v>
      </c>
      <c r="F12" s="87">
        <v>3.47920663780664</v>
      </c>
      <c r="G12" s="87">
        <v>3.4138200263504599</v>
      </c>
      <c r="H12" s="87">
        <v>3.2966895268474201</v>
      </c>
      <c r="I12" s="87">
        <v>3.2745681737143699</v>
      </c>
      <c r="J12" s="87">
        <v>3.1289604987848398</v>
      </c>
      <c r="K12" s="87">
        <v>2.92591830428344</v>
      </c>
      <c r="L12" s="87">
        <v>3.0122044030530901</v>
      </c>
      <c r="M12" s="87">
        <v>2.8257854861131699</v>
      </c>
      <c r="N12" s="87">
        <v>2.7547087220274</v>
      </c>
      <c r="O12" s="87">
        <v>2.6381924723424701</v>
      </c>
      <c r="P12" s="87">
        <v>2.7027819881142299</v>
      </c>
      <c r="Q12" s="87">
        <v>2.83938113275613</v>
      </c>
      <c r="R12" s="87">
        <v>3.1860907106782101</v>
      </c>
      <c r="S12" s="87">
        <v>3.3771255534670002</v>
      </c>
      <c r="T12" s="87">
        <v>3.2621647955803001</v>
      </c>
      <c r="U12" s="87">
        <v>3.2881337472469068</v>
      </c>
    </row>
    <row r="13" spans="1:21" x14ac:dyDescent="0.2">
      <c r="B13" s="71" t="s">
        <v>89</v>
      </c>
      <c r="C13" s="75">
        <f>+(C12/$C12)*100</f>
        <v>100</v>
      </c>
      <c r="D13" s="75">
        <f t="shared" ref="D13:U13" si="2">+(D12/$C12)*100</f>
        <v>100.52189614464947</v>
      </c>
      <c r="E13" s="75">
        <f t="shared" si="2"/>
        <v>100.79537605791005</v>
      </c>
      <c r="F13" s="75">
        <f t="shared" si="2"/>
        <v>99.693619887027083</v>
      </c>
      <c r="G13" s="75">
        <f t="shared" si="2"/>
        <v>97.820023786876334</v>
      </c>
      <c r="H13" s="75">
        <f t="shared" si="2"/>
        <v>94.463751880590479</v>
      </c>
      <c r="I13" s="75">
        <f t="shared" si="2"/>
        <v>93.829883875549172</v>
      </c>
      <c r="J13" s="75">
        <f t="shared" si="2"/>
        <v>89.657623441426267</v>
      </c>
      <c r="K13" s="75">
        <f t="shared" si="2"/>
        <v>83.839627137415036</v>
      </c>
      <c r="L13" s="75">
        <f t="shared" si="2"/>
        <v>86.312079747386761</v>
      </c>
      <c r="M13" s="75">
        <f t="shared" si="2"/>
        <v>80.970408906911516</v>
      </c>
      <c r="N13" s="75">
        <f t="shared" si="2"/>
        <v>78.933766465336461</v>
      </c>
      <c r="O13" s="75">
        <f t="shared" si="2"/>
        <v>75.595095349764478</v>
      </c>
      <c r="P13" s="75">
        <f t="shared" si="2"/>
        <v>77.445851370998199</v>
      </c>
      <c r="Q13" s="75">
        <f t="shared" si="2"/>
        <v>81.359980257406534</v>
      </c>
      <c r="R13" s="75">
        <f t="shared" si="2"/>
        <v>91.29463964123255</v>
      </c>
      <c r="S13" s="75">
        <f t="shared" si="2"/>
        <v>96.768575795300677</v>
      </c>
      <c r="T13" s="75">
        <f t="shared" si="2"/>
        <v>93.474475935251448</v>
      </c>
      <c r="U13" s="75">
        <f t="shared" si="2"/>
        <v>94.218593507396392</v>
      </c>
    </row>
    <row r="14" spans="1:21" x14ac:dyDescent="0.2"/>
    <row r="15" spans="1:21" x14ac:dyDescent="0.2">
      <c r="B15" s="85"/>
      <c r="C15" s="69">
        <v>2000</v>
      </c>
      <c r="D15" s="69">
        <v>2001</v>
      </c>
      <c r="E15" s="69">
        <v>2002</v>
      </c>
      <c r="F15" s="69">
        <v>2003</v>
      </c>
      <c r="G15" s="69">
        <v>2004</v>
      </c>
      <c r="H15" s="69">
        <v>2005</v>
      </c>
      <c r="I15" s="69">
        <v>2006</v>
      </c>
      <c r="J15" s="69">
        <v>2007</v>
      </c>
      <c r="K15" s="69">
        <v>2008</v>
      </c>
      <c r="L15" s="69">
        <v>2009</v>
      </c>
      <c r="M15" s="69">
        <v>2010</v>
      </c>
      <c r="N15" s="69">
        <v>2011</v>
      </c>
      <c r="O15" s="69">
        <v>2012</v>
      </c>
      <c r="P15" s="69">
        <v>2013</v>
      </c>
      <c r="Q15" s="69">
        <v>2014</v>
      </c>
      <c r="R15" s="69">
        <v>2015</v>
      </c>
      <c r="S15" s="69">
        <v>2016</v>
      </c>
      <c r="T15" s="69">
        <v>2017</v>
      </c>
      <c r="U15" s="69">
        <v>2018</v>
      </c>
    </row>
    <row r="16" spans="1:21" x14ac:dyDescent="0.2">
      <c r="B16" s="62" t="s">
        <v>84</v>
      </c>
      <c r="C16" s="88">
        <f>+C9/C13</f>
        <v>1</v>
      </c>
      <c r="D16" s="88">
        <f>+D9/D13</f>
        <v>1.0144594842629966</v>
      </c>
      <c r="E16" s="88">
        <f>+E9/E13</f>
        <v>1.0136484936049279</v>
      </c>
      <c r="F16" s="88">
        <f>+F9/F13</f>
        <v>1.0480249310250327</v>
      </c>
      <c r="G16" s="88">
        <f>+G9/G13</f>
        <v>1.1072071866953359</v>
      </c>
      <c r="H16" s="88">
        <f t="shared" ref="H16:U16" si="3">+H9/H13</f>
        <v>1.1650936201776911</v>
      </c>
      <c r="I16" s="88">
        <f t="shared" si="3"/>
        <v>1.1964399060841557</v>
      </c>
      <c r="J16" s="88">
        <f t="shared" si="3"/>
        <v>1.2743879933148963</v>
      </c>
      <c r="K16" s="88">
        <f t="shared" si="3"/>
        <v>1.4417019074464046</v>
      </c>
      <c r="L16" s="88">
        <f t="shared" si="3"/>
        <v>1.4415103109343947</v>
      </c>
      <c r="M16" s="88">
        <f t="shared" si="3"/>
        <v>1.5601105232759931</v>
      </c>
      <c r="N16" s="88">
        <f t="shared" si="3"/>
        <v>1.654291290182724</v>
      </c>
      <c r="O16" s="88">
        <f t="shared" si="3"/>
        <v>1.7904952806491621</v>
      </c>
      <c r="P16" s="88">
        <f t="shared" si="3"/>
        <v>1.7967447079038599</v>
      </c>
      <c r="Q16" s="88">
        <f t="shared" si="3"/>
        <v>1.7658213740440207</v>
      </c>
      <c r="R16" s="88">
        <f t="shared" si="3"/>
        <v>1.6294964021499037</v>
      </c>
      <c r="S16" s="88">
        <f t="shared" si="3"/>
        <v>1.5925574102545554</v>
      </c>
      <c r="T16" s="88">
        <f t="shared" si="3"/>
        <v>1.6949063627346148</v>
      </c>
      <c r="U16" s="88">
        <f t="shared" si="3"/>
        <v>1.7036611239304877</v>
      </c>
    </row>
    <row r="17" spans="2:2" x14ac:dyDescent="0.2">
      <c r="B17" s="304" t="s">
        <v>291</v>
      </c>
    </row>
    <row r="18" spans="2:2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45.85546875" style="2" customWidth="1"/>
    <col min="3" max="22" width="8.5703125" style="2" customWidth="1"/>
    <col min="23" max="23" width="9.5703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21</v>
      </c>
    </row>
    <row r="5" spans="1:22" x14ac:dyDescent="0.2">
      <c r="B5" s="23"/>
    </row>
    <row r="6" spans="1:22" x14ac:dyDescent="0.2"/>
    <row r="7" spans="1:22" x14ac:dyDescent="0.2">
      <c r="B7" s="85"/>
      <c r="C7" s="69">
        <v>1999</v>
      </c>
      <c r="D7" s="69">
        <v>2000</v>
      </c>
      <c r="E7" s="69">
        <v>2001</v>
      </c>
      <c r="F7" s="69">
        <v>2002</v>
      </c>
      <c r="G7" s="69">
        <v>2003</v>
      </c>
      <c r="H7" s="69">
        <v>2004</v>
      </c>
      <c r="I7" s="69">
        <v>2005</v>
      </c>
      <c r="J7" s="69">
        <v>2006</v>
      </c>
      <c r="K7" s="69">
        <v>2007</v>
      </c>
      <c r="L7" s="69">
        <v>2008</v>
      </c>
      <c r="M7" s="69">
        <v>2009</v>
      </c>
      <c r="N7" s="69">
        <v>2010</v>
      </c>
      <c r="O7" s="69">
        <v>2011</v>
      </c>
      <c r="P7" s="69">
        <v>2012</v>
      </c>
      <c r="Q7" s="69">
        <v>2013</v>
      </c>
      <c r="R7" s="69">
        <v>2014</v>
      </c>
      <c r="S7" s="69">
        <v>2015</v>
      </c>
      <c r="T7" s="69">
        <v>2016</v>
      </c>
      <c r="U7" s="69">
        <v>2017</v>
      </c>
      <c r="V7" s="69">
        <v>2018</v>
      </c>
    </row>
    <row r="8" spans="1:22" x14ac:dyDescent="0.2">
      <c r="B8" s="84" t="s">
        <v>93</v>
      </c>
      <c r="C8" s="87">
        <v>99.586553121247277</v>
      </c>
      <c r="D8" s="87">
        <v>101.89049942139606</v>
      </c>
      <c r="E8" s="87">
        <v>101.58143655767617</v>
      </c>
      <c r="F8" s="87">
        <v>101.2385841843935</v>
      </c>
      <c r="G8" s="87">
        <v>99.675949329254806</v>
      </c>
      <c r="H8" s="87">
        <v>99.569334202751023</v>
      </c>
      <c r="I8" s="87">
        <v>97.51410108333333</v>
      </c>
      <c r="J8" s="87">
        <v>98.236435166666681</v>
      </c>
      <c r="K8" s="87">
        <v>96.764370666666665</v>
      </c>
      <c r="L8" s="87">
        <v>95.073025250000001</v>
      </c>
      <c r="M8" s="87">
        <v>100.18228091666667</v>
      </c>
      <c r="N8" s="87">
        <v>96.66296475</v>
      </c>
      <c r="O8" s="87">
        <v>96.211765416666665</v>
      </c>
      <c r="P8" s="87">
        <v>95.128097333333343</v>
      </c>
      <c r="Q8" s="87">
        <v>97.193235916666666</v>
      </c>
      <c r="R8" s="87">
        <v>101.56430425000001</v>
      </c>
      <c r="S8" s="87">
        <v>110.13848383333332</v>
      </c>
      <c r="T8" s="87">
        <v>115.21303308333331</v>
      </c>
      <c r="U8" s="87">
        <v>112.48965166666666</v>
      </c>
      <c r="V8" s="87">
        <v>113.07916366666667</v>
      </c>
    </row>
    <row r="9" spans="1:22" x14ac:dyDescent="0.2">
      <c r="B9" s="71" t="s">
        <v>94</v>
      </c>
      <c r="C9" s="75">
        <f t="shared" ref="C9:V9" si="0">+(C8/$D$8)*100</f>
        <v>97.738801641730916</v>
      </c>
      <c r="D9" s="75">
        <f t="shared" si="0"/>
        <v>100</v>
      </c>
      <c r="E9" s="75">
        <f t="shared" si="0"/>
        <v>99.696671558707678</v>
      </c>
      <c r="F9" s="75">
        <f t="shared" si="0"/>
        <v>99.360180546071931</v>
      </c>
      <c r="G9" s="75">
        <f t="shared" si="0"/>
        <v>97.826539172231975</v>
      </c>
      <c r="H9" s="75">
        <f t="shared" si="0"/>
        <v>97.721902206951384</v>
      </c>
      <c r="I9" s="75">
        <f t="shared" si="0"/>
        <v>95.704802348683245</v>
      </c>
      <c r="J9" s="75">
        <f t="shared" si="0"/>
        <v>96.413734081705698</v>
      </c>
      <c r="K9" s="75">
        <f t="shared" si="0"/>
        <v>94.968982600105946</v>
      </c>
      <c r="L9" s="75">
        <f t="shared" si="0"/>
        <v>93.30901878967093</v>
      </c>
      <c r="M9" s="75">
        <f t="shared" si="0"/>
        <v>98.323476168602738</v>
      </c>
      <c r="N9" s="75">
        <f t="shared" si="0"/>
        <v>94.869458191802408</v>
      </c>
      <c r="O9" s="75">
        <f t="shared" si="0"/>
        <v>94.426630513171375</v>
      </c>
      <c r="P9" s="75">
        <f t="shared" si="0"/>
        <v>93.363069053087131</v>
      </c>
      <c r="Q9" s="75">
        <f t="shared" si="0"/>
        <v>95.389890587048185</v>
      </c>
      <c r="R9" s="75">
        <f t="shared" si="0"/>
        <v>99.679857127751447</v>
      </c>
      <c r="S9" s="75">
        <f t="shared" si="0"/>
        <v>108.09494943961897</v>
      </c>
      <c r="T9" s="75">
        <f t="shared" si="0"/>
        <v>113.07534435260571</v>
      </c>
      <c r="U9" s="75">
        <f t="shared" si="0"/>
        <v>110.40249317204238</v>
      </c>
      <c r="V9" s="75">
        <f t="shared" si="0"/>
        <v>110.98106723277195</v>
      </c>
    </row>
    <row r="10" spans="1:22" x14ac:dyDescent="0.2">
      <c r="B10" s="89"/>
    </row>
    <row r="11" spans="1:22" x14ac:dyDescent="0.2">
      <c r="B11" s="85"/>
      <c r="C11" s="69">
        <v>1999</v>
      </c>
      <c r="D11" s="69">
        <v>2000</v>
      </c>
      <c r="E11" s="69">
        <v>2001</v>
      </c>
      <c r="F11" s="69">
        <v>2002</v>
      </c>
      <c r="G11" s="69">
        <v>2003</v>
      </c>
      <c r="H11" s="69">
        <v>2004</v>
      </c>
      <c r="I11" s="69">
        <v>2005</v>
      </c>
      <c r="J11" s="69">
        <v>2006</v>
      </c>
      <c r="K11" s="69">
        <v>2007</v>
      </c>
      <c r="L11" s="69">
        <v>2008</v>
      </c>
      <c r="M11" s="69">
        <v>2009</v>
      </c>
      <c r="N11" s="69">
        <v>2010</v>
      </c>
      <c r="O11" s="69">
        <v>2011</v>
      </c>
      <c r="P11" s="69">
        <v>2012</v>
      </c>
      <c r="Q11" s="69">
        <v>2013</v>
      </c>
      <c r="R11" s="69">
        <v>2014</v>
      </c>
      <c r="S11" s="69">
        <v>2015</v>
      </c>
      <c r="T11" s="69">
        <v>2016</v>
      </c>
      <c r="U11" s="69">
        <v>2017</v>
      </c>
      <c r="V11" s="69">
        <v>2018</v>
      </c>
    </row>
    <row r="12" spans="1:22" x14ac:dyDescent="0.2">
      <c r="B12" s="84" t="s">
        <v>96</v>
      </c>
      <c r="C12" s="84"/>
      <c r="D12" s="91">
        <f t="shared" ref="D12:V12" si="1">+C9</f>
        <v>97.738801641730916</v>
      </c>
      <c r="E12" s="91">
        <f t="shared" si="1"/>
        <v>100</v>
      </c>
      <c r="F12" s="91">
        <f t="shared" si="1"/>
        <v>99.696671558707678</v>
      </c>
      <c r="G12" s="91">
        <f t="shared" si="1"/>
        <v>99.360180546071931</v>
      </c>
      <c r="H12" s="91">
        <f t="shared" si="1"/>
        <v>97.826539172231975</v>
      </c>
      <c r="I12" s="91">
        <f t="shared" si="1"/>
        <v>97.721902206951384</v>
      </c>
      <c r="J12" s="91">
        <f t="shared" si="1"/>
        <v>95.704802348683245</v>
      </c>
      <c r="K12" s="91">
        <f t="shared" si="1"/>
        <v>96.413734081705698</v>
      </c>
      <c r="L12" s="91">
        <f t="shared" si="1"/>
        <v>94.968982600105946</v>
      </c>
      <c r="M12" s="91">
        <f t="shared" si="1"/>
        <v>93.30901878967093</v>
      </c>
      <c r="N12" s="91">
        <f t="shared" si="1"/>
        <v>98.323476168602738</v>
      </c>
      <c r="O12" s="91">
        <f t="shared" si="1"/>
        <v>94.869458191802408</v>
      </c>
      <c r="P12" s="91">
        <f t="shared" si="1"/>
        <v>94.426630513171375</v>
      </c>
      <c r="Q12" s="91">
        <f t="shared" si="1"/>
        <v>93.363069053087131</v>
      </c>
      <c r="R12" s="91">
        <f t="shared" si="1"/>
        <v>95.389890587048185</v>
      </c>
      <c r="S12" s="91">
        <f t="shared" si="1"/>
        <v>99.679857127751447</v>
      </c>
      <c r="T12" s="91">
        <f t="shared" si="1"/>
        <v>108.09494943961897</v>
      </c>
      <c r="U12" s="91">
        <f t="shared" si="1"/>
        <v>113.07534435260571</v>
      </c>
      <c r="V12" s="91">
        <f t="shared" si="1"/>
        <v>110.40249317204238</v>
      </c>
    </row>
    <row r="13" spans="1:22" x14ac:dyDescent="0.2">
      <c r="B13" s="89" t="s">
        <v>97</v>
      </c>
      <c r="C13" s="90">
        <f t="shared" ref="C13:V13" si="2">+C9</f>
        <v>97.738801641730916</v>
      </c>
      <c r="D13" s="90">
        <f t="shared" si="2"/>
        <v>100</v>
      </c>
      <c r="E13" s="90">
        <f t="shared" si="2"/>
        <v>99.696671558707678</v>
      </c>
      <c r="F13" s="90">
        <f t="shared" si="2"/>
        <v>99.360180546071931</v>
      </c>
      <c r="G13" s="90">
        <f t="shared" si="2"/>
        <v>97.826539172231975</v>
      </c>
      <c r="H13" s="90">
        <f t="shared" si="2"/>
        <v>97.721902206951384</v>
      </c>
      <c r="I13" s="90">
        <f t="shared" si="2"/>
        <v>95.704802348683245</v>
      </c>
      <c r="J13" s="90">
        <f t="shared" si="2"/>
        <v>96.413734081705698</v>
      </c>
      <c r="K13" s="90">
        <f t="shared" si="2"/>
        <v>94.968982600105946</v>
      </c>
      <c r="L13" s="90">
        <f t="shared" si="2"/>
        <v>93.30901878967093</v>
      </c>
      <c r="M13" s="90">
        <f t="shared" si="2"/>
        <v>98.323476168602738</v>
      </c>
      <c r="N13" s="90">
        <f t="shared" si="2"/>
        <v>94.869458191802408</v>
      </c>
      <c r="O13" s="90">
        <f t="shared" si="2"/>
        <v>94.426630513171375</v>
      </c>
      <c r="P13" s="90">
        <f t="shared" si="2"/>
        <v>93.363069053087131</v>
      </c>
      <c r="Q13" s="90">
        <f t="shared" si="2"/>
        <v>95.389890587048185</v>
      </c>
      <c r="R13" s="90">
        <f t="shared" si="2"/>
        <v>99.679857127751447</v>
      </c>
      <c r="S13" s="90">
        <f t="shared" si="2"/>
        <v>108.09494943961897</v>
      </c>
      <c r="T13" s="90">
        <f t="shared" si="2"/>
        <v>113.07534435260571</v>
      </c>
      <c r="U13" s="90">
        <f t="shared" si="2"/>
        <v>110.40249317204238</v>
      </c>
      <c r="V13" s="90">
        <f t="shared" si="2"/>
        <v>110.98106723277195</v>
      </c>
    </row>
    <row r="14" spans="1:22" x14ac:dyDescent="0.2">
      <c r="B14" s="71" t="s">
        <v>95</v>
      </c>
      <c r="C14" s="71"/>
      <c r="D14" s="61">
        <f>+D13/C13-1</f>
        <v>2.313511440991145E-2</v>
      </c>
      <c r="E14" s="61">
        <f>+E13/D13-1</f>
        <v>-3.0332844129232761E-3</v>
      </c>
      <c r="F14" s="61">
        <f>+F13/E13-1</f>
        <v>-3.3751479099038972E-3</v>
      </c>
      <c r="G14" s="61">
        <f>+G13/F13-1</f>
        <v>-1.5435170964980593E-2</v>
      </c>
      <c r="H14" s="61">
        <f t="shared" ref="H14:V14" si="3">+H13/G13-1</f>
        <v>-1.0696173672909426E-3</v>
      </c>
      <c r="I14" s="61">
        <f t="shared" si="3"/>
        <v>-2.0641225894236115E-2</v>
      </c>
      <c r="J14" s="61">
        <f t="shared" si="3"/>
        <v>7.4074833824908648E-3</v>
      </c>
      <c r="K14" s="61">
        <f t="shared" si="3"/>
        <v>-1.49849136677499E-2</v>
      </c>
      <c r="L14" s="61">
        <f t="shared" si="3"/>
        <v>-1.7479010146131291E-2</v>
      </c>
      <c r="M14" s="61">
        <f t="shared" si="3"/>
        <v>5.3740329112611951E-2</v>
      </c>
      <c r="N14" s="61">
        <f t="shared" si="3"/>
        <v>-3.5129127970185525E-2</v>
      </c>
      <c r="O14" s="61">
        <f t="shared" si="3"/>
        <v>-4.6677580653591288E-3</v>
      </c>
      <c r="P14" s="61">
        <f t="shared" si="3"/>
        <v>-1.1263363463296372E-2</v>
      </c>
      <c r="Q14" s="61">
        <f t="shared" si="3"/>
        <v>2.1709028575405798E-2</v>
      </c>
      <c r="R14" s="61">
        <f t="shared" si="3"/>
        <v>4.4972968459256579E-2</v>
      </c>
      <c r="S14" s="61">
        <f t="shared" si="3"/>
        <v>8.4421191546077301E-2</v>
      </c>
      <c r="T14" s="61">
        <f t="shared" si="3"/>
        <v>4.6074260997446048E-2</v>
      </c>
      <c r="U14" s="61">
        <f t="shared" si="3"/>
        <v>-2.363778943912398E-2</v>
      </c>
      <c r="V14" s="61">
        <f t="shared" si="3"/>
        <v>5.2405887231909976E-3</v>
      </c>
    </row>
    <row r="15" spans="1:22" x14ac:dyDescent="0.2"/>
    <row r="16" spans="1:22" x14ac:dyDescent="0.2">
      <c r="B16" s="85"/>
      <c r="C16" s="69">
        <v>1999</v>
      </c>
      <c r="D16" s="69">
        <v>2000</v>
      </c>
      <c r="E16" s="69">
        <v>2001</v>
      </c>
      <c r="F16" s="69">
        <v>2002</v>
      </c>
      <c r="G16" s="69">
        <v>2003</v>
      </c>
      <c r="H16" s="69">
        <v>2004</v>
      </c>
      <c r="I16" s="69">
        <v>2005</v>
      </c>
      <c r="J16" s="69">
        <v>2006</v>
      </c>
      <c r="K16" s="69">
        <v>2007</v>
      </c>
      <c r="L16" s="69">
        <v>2008</v>
      </c>
      <c r="M16" s="69">
        <v>2009</v>
      </c>
      <c r="N16" s="69">
        <v>2010</v>
      </c>
      <c r="O16" s="69">
        <v>2011</v>
      </c>
      <c r="P16" s="69">
        <v>2012</v>
      </c>
      <c r="Q16" s="69">
        <v>2013</v>
      </c>
      <c r="R16" s="69">
        <v>2014</v>
      </c>
      <c r="S16" s="69">
        <v>2015</v>
      </c>
      <c r="T16" s="69">
        <v>2016</v>
      </c>
      <c r="U16" s="69">
        <v>2017</v>
      </c>
      <c r="V16" s="69">
        <v>2018</v>
      </c>
    </row>
    <row r="17" spans="2:22" x14ac:dyDescent="0.2">
      <c r="B17" s="84" t="s">
        <v>88</v>
      </c>
      <c r="C17" s="87">
        <v>3.3844952678963498</v>
      </c>
      <c r="D17" s="87">
        <v>3.4898989942879801</v>
      </c>
      <c r="E17" s="87">
        <v>3.50811264259133</v>
      </c>
      <c r="F17" s="87">
        <v>3.5176568153337899</v>
      </c>
      <c r="G17" s="87">
        <v>3.47920663780664</v>
      </c>
      <c r="H17" s="87">
        <v>3.4138200263504599</v>
      </c>
      <c r="I17" s="87">
        <v>3.2966895268474201</v>
      </c>
      <c r="J17" s="87">
        <v>3.2745681737143699</v>
      </c>
      <c r="K17" s="87">
        <v>3.1289604987848398</v>
      </c>
      <c r="L17" s="87">
        <v>2.92591830428344</v>
      </c>
      <c r="M17" s="87">
        <v>3.0122044030530901</v>
      </c>
      <c r="N17" s="87">
        <v>2.8257854861131699</v>
      </c>
      <c r="O17" s="87">
        <v>2.7547087220274</v>
      </c>
      <c r="P17" s="87">
        <v>2.6381924723424701</v>
      </c>
      <c r="Q17" s="87">
        <v>2.7027819881142299</v>
      </c>
      <c r="R17" s="87">
        <v>2.83938113275613</v>
      </c>
      <c r="S17" s="87">
        <v>3.1860907106782101</v>
      </c>
      <c r="T17" s="87">
        <v>3.3771255534670002</v>
      </c>
      <c r="U17" s="87">
        <v>3.2621647955803001</v>
      </c>
      <c r="V17" s="87">
        <v>3.2881337472469068</v>
      </c>
    </row>
    <row r="18" spans="2:22" x14ac:dyDescent="0.2">
      <c r="B18" s="71" t="s">
        <v>89</v>
      </c>
      <c r="C18" s="75">
        <f t="shared" ref="C18:V18" si="4">+(C17/$D17)*100</f>
        <v>96.979748509508511</v>
      </c>
      <c r="D18" s="75">
        <f t="shared" si="4"/>
        <v>100</v>
      </c>
      <c r="E18" s="75">
        <f t="shared" si="4"/>
        <v>100.52189614464947</v>
      </c>
      <c r="F18" s="75">
        <f t="shared" si="4"/>
        <v>100.79537605791005</v>
      </c>
      <c r="G18" s="75">
        <f t="shared" si="4"/>
        <v>99.693619887027083</v>
      </c>
      <c r="H18" s="75">
        <f t="shared" si="4"/>
        <v>97.820023786876334</v>
      </c>
      <c r="I18" s="75">
        <f t="shared" si="4"/>
        <v>94.463751880590479</v>
      </c>
      <c r="J18" s="75">
        <f t="shared" si="4"/>
        <v>93.829883875549172</v>
      </c>
      <c r="K18" s="75">
        <f t="shared" si="4"/>
        <v>89.657623441426267</v>
      </c>
      <c r="L18" s="75">
        <f t="shared" si="4"/>
        <v>83.839627137415036</v>
      </c>
      <c r="M18" s="75">
        <f t="shared" si="4"/>
        <v>86.312079747386761</v>
      </c>
      <c r="N18" s="75">
        <f t="shared" si="4"/>
        <v>80.970408906911516</v>
      </c>
      <c r="O18" s="75">
        <f t="shared" si="4"/>
        <v>78.933766465336461</v>
      </c>
      <c r="P18" s="75">
        <f t="shared" si="4"/>
        <v>75.595095349764478</v>
      </c>
      <c r="Q18" s="75">
        <f t="shared" si="4"/>
        <v>77.445851370998199</v>
      </c>
      <c r="R18" s="75">
        <f t="shared" si="4"/>
        <v>81.359980257406534</v>
      </c>
      <c r="S18" s="75">
        <f t="shared" si="4"/>
        <v>91.29463964123255</v>
      </c>
      <c r="T18" s="75">
        <f t="shared" si="4"/>
        <v>96.768575795300677</v>
      </c>
      <c r="U18" s="75">
        <f t="shared" si="4"/>
        <v>93.474475935251448</v>
      </c>
      <c r="V18" s="75">
        <f t="shared" si="4"/>
        <v>94.218593507396392</v>
      </c>
    </row>
    <row r="19" spans="2:22" x14ac:dyDescent="0.2"/>
    <row r="20" spans="2:22" x14ac:dyDescent="0.2">
      <c r="B20" s="85"/>
      <c r="C20" s="69">
        <v>1999</v>
      </c>
      <c r="D20" s="69">
        <v>2000</v>
      </c>
      <c r="E20" s="69">
        <v>2001</v>
      </c>
      <c r="F20" s="69">
        <v>2002</v>
      </c>
      <c r="G20" s="69">
        <v>2003</v>
      </c>
      <c r="H20" s="69">
        <v>2004</v>
      </c>
      <c r="I20" s="69">
        <v>2005</v>
      </c>
      <c r="J20" s="69">
        <v>2006</v>
      </c>
      <c r="K20" s="69">
        <v>2007</v>
      </c>
      <c r="L20" s="69">
        <v>2008</v>
      </c>
      <c r="M20" s="69">
        <v>2009</v>
      </c>
      <c r="N20" s="69">
        <v>2010</v>
      </c>
      <c r="O20" s="69">
        <v>2011</v>
      </c>
      <c r="P20" s="69">
        <v>2012</v>
      </c>
      <c r="Q20" s="69">
        <v>2013</v>
      </c>
      <c r="R20" s="69">
        <v>2014</v>
      </c>
      <c r="S20" s="69">
        <v>2015</v>
      </c>
      <c r="T20" s="69">
        <v>2016</v>
      </c>
      <c r="U20" s="69">
        <v>2017</v>
      </c>
      <c r="V20" s="69">
        <v>2018</v>
      </c>
    </row>
    <row r="21" spans="2:22" x14ac:dyDescent="0.2">
      <c r="B21" s="84" t="s">
        <v>98</v>
      </c>
      <c r="C21" s="84"/>
      <c r="D21" s="91">
        <f>+C22</f>
        <v>100.78269241144504</v>
      </c>
      <c r="E21" s="91">
        <f t="shared" ref="E21:V21" si="5">+D22</f>
        <v>100</v>
      </c>
      <c r="F21" s="91">
        <f t="shared" si="5"/>
        <v>99.179059868952024</v>
      </c>
      <c r="G21" s="91">
        <f t="shared" si="5"/>
        <v>98.576129612321154</v>
      </c>
      <c r="H21" s="91">
        <f t="shared" si="5"/>
        <v>98.127181341282537</v>
      </c>
      <c r="I21" s="91">
        <f t="shared" si="5"/>
        <v>99.899691723507715</v>
      </c>
      <c r="J21" s="91">
        <f t="shared" si="5"/>
        <v>101.31378485756267</v>
      </c>
      <c r="K21" s="91">
        <f t="shared" si="5"/>
        <v>102.75376042198198</v>
      </c>
      <c r="L21" s="91">
        <f t="shared" si="5"/>
        <v>105.92404633851309</v>
      </c>
      <c r="M21" s="91">
        <f t="shared" si="5"/>
        <v>111.29464905269123</v>
      </c>
      <c r="N21" s="91">
        <f t="shared" si="5"/>
        <v>113.91624029495088</v>
      </c>
      <c r="O21" s="91">
        <f t="shared" si="5"/>
        <v>117.16559107521623</v>
      </c>
      <c r="P21" s="91">
        <f t="shared" si="5"/>
        <v>119.62767614115887</v>
      </c>
      <c r="Q21" s="91">
        <f t="shared" si="5"/>
        <v>123.5041355806399</v>
      </c>
      <c r="R21" s="91">
        <f t="shared" si="5"/>
        <v>123.16978753334443</v>
      </c>
      <c r="S21" s="91">
        <f t="shared" si="5"/>
        <v>122.51706159758706</v>
      </c>
      <c r="T21" s="91">
        <f t="shared" si="5"/>
        <v>118.40229597751618</v>
      </c>
      <c r="U21" s="91">
        <f t="shared" si="5"/>
        <v>116.85130572945451</v>
      </c>
      <c r="V21" s="91">
        <f t="shared" si="5"/>
        <v>118.10977495986899</v>
      </c>
    </row>
    <row r="22" spans="2:22" x14ac:dyDescent="0.2">
      <c r="B22" s="89" t="s">
        <v>99</v>
      </c>
      <c r="C22" s="90">
        <f t="shared" ref="C22:V22" si="6">+C9*100/C18</f>
        <v>100.78269241144504</v>
      </c>
      <c r="D22" s="90">
        <f t="shared" si="6"/>
        <v>100</v>
      </c>
      <c r="E22" s="90">
        <f t="shared" si="6"/>
        <v>99.179059868952024</v>
      </c>
      <c r="F22" s="90">
        <f t="shared" si="6"/>
        <v>98.576129612321154</v>
      </c>
      <c r="G22" s="90">
        <f t="shared" si="6"/>
        <v>98.127181341282537</v>
      </c>
      <c r="H22" s="90">
        <f t="shared" si="6"/>
        <v>99.899691723507715</v>
      </c>
      <c r="I22" s="90">
        <f t="shared" si="6"/>
        <v>101.31378485756267</v>
      </c>
      <c r="J22" s="90">
        <f t="shared" si="6"/>
        <v>102.75376042198198</v>
      </c>
      <c r="K22" s="90">
        <f t="shared" si="6"/>
        <v>105.92404633851309</v>
      </c>
      <c r="L22" s="90">
        <f t="shared" si="6"/>
        <v>111.29464905269123</v>
      </c>
      <c r="M22" s="90">
        <f t="shared" si="6"/>
        <v>113.91624029495088</v>
      </c>
      <c r="N22" s="90">
        <f t="shared" si="6"/>
        <v>117.16559107521623</v>
      </c>
      <c r="O22" s="90">
        <f t="shared" si="6"/>
        <v>119.62767614115887</v>
      </c>
      <c r="P22" s="90">
        <f t="shared" si="6"/>
        <v>123.5041355806399</v>
      </c>
      <c r="Q22" s="90">
        <f t="shared" si="6"/>
        <v>123.16978753334443</v>
      </c>
      <c r="R22" s="90">
        <f t="shared" si="6"/>
        <v>122.51706159758706</v>
      </c>
      <c r="S22" s="90">
        <f t="shared" si="6"/>
        <v>118.40229597751618</v>
      </c>
      <c r="T22" s="90">
        <f t="shared" si="6"/>
        <v>116.85130572945451</v>
      </c>
      <c r="U22" s="90">
        <f t="shared" si="6"/>
        <v>118.10977495986899</v>
      </c>
      <c r="V22" s="90">
        <f t="shared" si="6"/>
        <v>117.79104643932055</v>
      </c>
    </row>
    <row r="23" spans="2:22" x14ac:dyDescent="0.2">
      <c r="B23" s="71" t="s">
        <v>95</v>
      </c>
      <c r="C23" s="71"/>
      <c r="D23" s="61">
        <f>+D22/C22-1</f>
        <v>-7.7661391327957796E-3</v>
      </c>
      <c r="E23" s="61">
        <f t="shared" ref="E23:F23" si="7">+E22/D22-1</f>
        <v>-8.2094013104797581E-3</v>
      </c>
      <c r="F23" s="61">
        <f t="shared" si="7"/>
        <v>-6.079209234565619E-3</v>
      </c>
      <c r="G23" s="61">
        <f t="shared" ref="G23" si="8">+G22/F22-1</f>
        <v>-4.5543304733532963E-3</v>
      </c>
      <c r="H23" s="61">
        <f t="shared" ref="H23" si="9">+H22/G22-1</f>
        <v>1.8063398520135276E-2</v>
      </c>
      <c r="I23" s="61">
        <f t="shared" ref="I23" si="10">+I22/H22-1</f>
        <v>1.4155130107595726E-2</v>
      </c>
      <c r="J23" s="61">
        <f t="shared" ref="J23" si="11">+J22/I22-1</f>
        <v>1.4213027047047744E-2</v>
      </c>
      <c r="K23" s="61">
        <f t="shared" ref="K23" si="12">+K22/J22-1</f>
        <v>3.0853234991221834E-2</v>
      </c>
      <c r="L23" s="61">
        <f t="shared" ref="L23" si="13">+L22/K22-1</f>
        <v>5.0702393836190129E-2</v>
      </c>
      <c r="M23" s="61">
        <f t="shared" ref="M23" si="14">+M22/L22-1</f>
        <v>2.3555411374885482E-2</v>
      </c>
      <c r="N23" s="61">
        <f t="shared" ref="N23" si="15">+N22/M22-1</f>
        <v>2.8524034605181381E-2</v>
      </c>
      <c r="O23" s="61">
        <f t="shared" ref="O23" si="16">+O22/N22-1</f>
        <v>2.1013721207296054E-2</v>
      </c>
      <c r="P23" s="61">
        <f t="shared" ref="P23" si="17">+P22/O22-1</f>
        <v>3.240436966197402E-2</v>
      </c>
      <c r="Q23" s="61">
        <f t="shared" ref="Q23" si="18">+Q22/P22-1</f>
        <v>-2.7071809840502059E-3</v>
      </c>
      <c r="R23" s="61">
        <f t="shared" ref="R23" si="19">+R22/Q22-1</f>
        <v>-5.2993997053105701E-3</v>
      </c>
      <c r="S23" s="61">
        <f t="shared" ref="S23" si="20">+S22/R22-1</f>
        <v>-3.358524573161914E-2</v>
      </c>
      <c r="T23" s="61">
        <f t="shared" ref="T23" si="21">+T22/S22-1</f>
        <v>-1.3099325779596271E-2</v>
      </c>
      <c r="U23" s="61">
        <f t="shared" ref="U23" si="22">+U22/T22-1</f>
        <v>1.0769834556476399E-2</v>
      </c>
      <c r="V23" s="61">
        <f t="shared" ref="V23" si="23">+V22/U22-1</f>
        <v>-2.6985786795100664E-3</v>
      </c>
    </row>
    <row r="24" spans="2:22" x14ac:dyDescent="0.2">
      <c r="B24" s="304" t="s">
        <v>291</v>
      </c>
    </row>
    <row r="25" spans="2:22" x14ac:dyDescent="0.2"/>
    <row r="26" spans="2:22" hidden="1" x14ac:dyDescent="0.2"/>
    <row r="27" spans="2:22" hidden="1" x14ac:dyDescent="0.2"/>
    <row r="28" spans="2:22" hidden="1" x14ac:dyDescent="0.2"/>
    <row r="29" spans="2:22" hidden="1" x14ac:dyDescent="0.2"/>
    <row r="30" spans="2:22" hidden="1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5.42578125" style="2" customWidth="1"/>
    <col min="3" max="22" width="9.42578125" style="2" customWidth="1"/>
    <col min="23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20</v>
      </c>
    </row>
    <row r="5" spans="1:22" x14ac:dyDescent="0.2">
      <c r="B5" s="23"/>
    </row>
    <row r="6" spans="1:22" x14ac:dyDescent="0.2"/>
    <row r="7" spans="1:22" x14ac:dyDescent="0.2">
      <c r="B7" s="85"/>
      <c r="C7" s="69">
        <v>1999</v>
      </c>
      <c r="D7" s="69">
        <v>2000</v>
      </c>
      <c r="E7" s="69">
        <v>2001</v>
      </c>
      <c r="F7" s="69">
        <v>2002</v>
      </c>
      <c r="G7" s="69">
        <v>2003</v>
      </c>
      <c r="H7" s="69">
        <v>2004</v>
      </c>
      <c r="I7" s="69">
        <v>2005</v>
      </c>
      <c r="J7" s="69">
        <v>2006</v>
      </c>
      <c r="K7" s="69">
        <v>2007</v>
      </c>
      <c r="L7" s="69">
        <v>2008</v>
      </c>
      <c r="M7" s="69">
        <v>2009</v>
      </c>
      <c r="N7" s="69">
        <v>2010</v>
      </c>
      <c r="O7" s="69">
        <v>2011</v>
      </c>
      <c r="P7" s="69">
        <v>2012</v>
      </c>
      <c r="Q7" s="69">
        <v>2013</v>
      </c>
      <c r="R7" s="69">
        <v>2014</v>
      </c>
      <c r="S7" s="69">
        <v>2015</v>
      </c>
      <c r="T7" s="69">
        <v>2016</v>
      </c>
      <c r="U7" s="69">
        <v>2017</v>
      </c>
      <c r="V7" s="69">
        <v>2018</v>
      </c>
    </row>
    <row r="8" spans="1:22" x14ac:dyDescent="0.2">
      <c r="B8" s="62" t="s">
        <v>100</v>
      </c>
      <c r="C8" s="93">
        <v>0.33500000000000002</v>
      </c>
      <c r="D8" s="93">
        <v>0.33500000000000002</v>
      </c>
      <c r="E8" s="93">
        <v>0.33499999999999996</v>
      </c>
      <c r="F8" s="93">
        <v>0.30649999999999999</v>
      </c>
      <c r="G8" s="93">
        <v>0.30649999999999999</v>
      </c>
      <c r="H8" s="93">
        <v>0.33499999999999996</v>
      </c>
      <c r="I8" s="93">
        <v>0.33499999999999996</v>
      </c>
      <c r="J8" s="93">
        <v>0.33499999999999996</v>
      </c>
      <c r="K8" s="93">
        <v>0.33499999999999996</v>
      </c>
      <c r="L8" s="93">
        <v>0.33499999999999996</v>
      </c>
      <c r="M8" s="93">
        <v>0.33499999999999996</v>
      </c>
      <c r="N8" s="93">
        <v>0.33499999999999996</v>
      </c>
      <c r="O8" s="93">
        <v>0.33499999999999996</v>
      </c>
      <c r="P8" s="93">
        <v>0.33499999999999996</v>
      </c>
      <c r="Q8" s="93">
        <v>0.33499999999999996</v>
      </c>
      <c r="R8" s="93">
        <v>0.33499999999999996</v>
      </c>
      <c r="S8" s="93">
        <v>0.316</v>
      </c>
      <c r="T8" s="93">
        <v>0.316</v>
      </c>
      <c r="U8" s="93">
        <v>0.33024999999999999</v>
      </c>
      <c r="V8" s="93">
        <v>0.33024999999999999</v>
      </c>
    </row>
    <row r="9" spans="1:22" x14ac:dyDescent="0.2">
      <c r="B9" s="304" t="s">
        <v>292</v>
      </c>
    </row>
    <row r="10" spans="1:22" x14ac:dyDescent="0.2"/>
    <row r="11" spans="1:22" hidden="1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17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5" style="2" customWidth="1"/>
    <col min="3" max="20" width="9" style="2" customWidth="1"/>
    <col min="21" max="21" width="11.42578125" style="2" customWidth="1"/>
    <col min="22" max="16384" width="11.42578125" style="2" hidden="1"/>
  </cols>
  <sheetData>
    <row r="1" spans="1:20" x14ac:dyDescent="0.2"/>
    <row r="2" spans="1:20" x14ac:dyDescent="0.2">
      <c r="A2" s="18" t="s">
        <v>33</v>
      </c>
    </row>
    <row r="3" spans="1:20" x14ac:dyDescent="0.2"/>
    <row r="4" spans="1:20" x14ac:dyDescent="0.2">
      <c r="B4" s="23" t="s">
        <v>1</v>
      </c>
    </row>
    <row r="5" spans="1:20" x14ac:dyDescent="0.2"/>
    <row r="6" spans="1:20" x14ac:dyDescent="0.2"/>
    <row r="7" spans="1:20" x14ac:dyDescent="0.2">
      <c r="B7" s="44"/>
      <c r="C7" s="45">
        <v>2001</v>
      </c>
      <c r="D7" s="45">
        <v>2002</v>
      </c>
      <c r="E7" s="45">
        <v>2003</v>
      </c>
      <c r="F7" s="45">
        <v>2004</v>
      </c>
      <c r="G7" s="45">
        <v>2005</v>
      </c>
      <c r="H7" s="45">
        <v>2006</v>
      </c>
      <c r="I7" s="45">
        <v>2007</v>
      </c>
      <c r="J7" s="45">
        <v>2008</v>
      </c>
      <c r="K7" s="45">
        <v>2009</v>
      </c>
      <c r="L7" s="45">
        <v>2010</v>
      </c>
      <c r="M7" s="45">
        <v>2011</v>
      </c>
      <c r="N7" s="45">
        <v>2012</v>
      </c>
      <c r="O7" s="45">
        <v>2013</v>
      </c>
      <c r="P7" s="45">
        <v>2014</v>
      </c>
      <c r="Q7" s="45">
        <v>2015</v>
      </c>
      <c r="R7" s="45">
        <v>2016</v>
      </c>
      <c r="S7" s="45">
        <v>2017</v>
      </c>
      <c r="T7" s="45">
        <v>2018</v>
      </c>
    </row>
    <row r="8" spans="1:20" x14ac:dyDescent="0.2">
      <c r="B8" s="2" t="s">
        <v>262</v>
      </c>
      <c r="C8" s="73">
        <f>+'2.1.ÍndCantProd'!C10</f>
        <v>1.0525073512593064</v>
      </c>
      <c r="D8" s="73">
        <f>+'2.1.ÍndCantProd'!D10</f>
        <v>0.87275694160335215</v>
      </c>
      <c r="E8" s="73">
        <f>+'2.1.ÍndCantProd'!E10</f>
        <v>1.006661903779601</v>
      </c>
      <c r="F8" s="73">
        <f>+'2.1.ÍndCantProd'!F10</f>
        <v>0.97762439569736537</v>
      </c>
      <c r="G8" s="73">
        <f>+'2.1.ÍndCantProd'!G10</f>
        <v>1.0213698095463819</v>
      </c>
      <c r="H8" s="73">
        <f>+'2.1.ÍndCantProd'!H10</f>
        <v>1.2833125785694313</v>
      </c>
      <c r="I8" s="73">
        <f>+'2.1.ÍndCantProd'!I10</f>
        <v>1.3618755002548393</v>
      </c>
      <c r="J8" s="73">
        <f>+'2.1.ÍndCantProd'!J10</f>
        <v>1.0629269681280837</v>
      </c>
      <c r="K8" s="73">
        <f>+'2.1.ÍndCantProd'!K10</f>
        <v>1.0661665520744352</v>
      </c>
      <c r="L8" s="73">
        <f>+'2.1.ÍndCantProd'!L10</f>
        <v>1.1399743470283756</v>
      </c>
      <c r="M8" s="73">
        <f>+'2.1.ÍndCantProd'!M10</f>
        <v>1.0697120650849004</v>
      </c>
      <c r="N8" s="73">
        <f>+'2.1.ÍndCantProd'!N10</f>
        <v>0.97608010187377547</v>
      </c>
      <c r="O8" s="73">
        <f>+'2.1.ÍndCantProd'!O10</f>
        <v>1.2535802881444629</v>
      </c>
      <c r="P8" s="73">
        <f>+'2.1.ÍndCantProd'!P10</f>
        <v>1.0097726987874538</v>
      </c>
      <c r="Q8" s="73">
        <f>+'2.1.ÍndCantProd'!Q10</f>
        <v>1.0467683067032283</v>
      </c>
      <c r="R8" s="73">
        <f>+'2.1.ÍndCantProd'!R10</f>
        <v>1.7205574105645089</v>
      </c>
      <c r="S8" s="73">
        <f>+'2.1.ÍndCantProd'!S10</f>
        <v>1.0622595434165567</v>
      </c>
      <c r="T8" s="73">
        <f>+'2.1.ÍndCantProd'!T10</f>
        <v>1.0495475914621872</v>
      </c>
    </row>
    <row r="9" spans="1:20" x14ac:dyDescent="0.2">
      <c r="B9" s="2" t="s">
        <v>264</v>
      </c>
      <c r="C9" s="73">
        <f>+'2.2.ÍndCantInsum'!C12</f>
        <v>1.0365111796694715</v>
      </c>
      <c r="D9" s="73">
        <f>+'2.2.ÍndCantInsum'!D12</f>
        <v>1.0135022847504791</v>
      </c>
      <c r="E9" s="73">
        <f>+'2.2.ÍndCantInsum'!E12</f>
        <v>1.1124325781617628</v>
      </c>
      <c r="F9" s="73">
        <f>+'2.2.ÍndCantInsum'!F12</f>
        <v>1.0314575127523713</v>
      </c>
      <c r="G9" s="73">
        <f>+'2.2.ÍndCantInsum'!G12</f>
        <v>0.98736751967631653</v>
      </c>
      <c r="H9" s="73">
        <f>+'2.2.ÍndCantInsum'!H12</f>
        <v>1.1738240422106301</v>
      </c>
      <c r="I9" s="73">
        <f>+'2.2.ÍndCantInsum'!I12</f>
        <v>1.2293301828242436</v>
      </c>
      <c r="J9" s="73">
        <f>+'2.2.ÍndCantInsum'!J12</f>
        <v>0.97921995510574611</v>
      </c>
      <c r="K9" s="73">
        <f>+'2.2.ÍndCantInsum'!K12</f>
        <v>1.0422164202839981</v>
      </c>
      <c r="L9" s="73">
        <f>+'2.2.ÍndCantInsum'!L12</f>
        <v>1.0084813706767379</v>
      </c>
      <c r="M9" s="73">
        <f>+'2.2.ÍndCantInsum'!M12</f>
        <v>1.1699515975665165</v>
      </c>
      <c r="N9" s="73">
        <f>+'2.2.ÍndCantInsum'!N12</f>
        <v>1.0455256552454097</v>
      </c>
      <c r="O9" s="73">
        <f>+'2.2.ÍndCantInsum'!O12</f>
        <v>1.0974879866670895</v>
      </c>
      <c r="P9" s="73">
        <f>+'2.2.ÍndCantInsum'!P12</f>
        <v>1.0815763799905658</v>
      </c>
      <c r="Q9" s="73">
        <f>+'2.2.ÍndCantInsum'!Q12</f>
        <v>1.1108695298729752</v>
      </c>
      <c r="R9" s="73">
        <f>+'2.2.ÍndCantInsum'!R12</f>
        <v>2.2691143789951549</v>
      </c>
      <c r="S9" s="73">
        <f>+'2.2.ÍndCantInsum'!S12</f>
        <v>1.3422336128266188</v>
      </c>
      <c r="T9" s="73">
        <f>+'2.2.ÍndCantInsum'!T12</f>
        <v>0.96957680773680543</v>
      </c>
    </row>
    <row r="10" spans="1:20" x14ac:dyDescent="0.2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spans="1:20" x14ac:dyDescent="0.2">
      <c r="B11" s="71" t="s">
        <v>28</v>
      </c>
      <c r="C11" s="75">
        <f>+C8/C9</f>
        <v>1.0154327053133532</v>
      </c>
      <c r="D11" s="75">
        <f t="shared" ref="D11:T11" si="0">+D8/D9</f>
        <v>0.86112972287795286</v>
      </c>
      <c r="E11" s="75">
        <f t="shared" si="0"/>
        <v>0.90491947425978625</v>
      </c>
      <c r="F11" s="75">
        <f t="shared" si="0"/>
        <v>0.94780869169166637</v>
      </c>
      <c r="G11" s="75">
        <f t="shared" si="0"/>
        <v>1.034437318619932</v>
      </c>
      <c r="H11" s="75">
        <f t="shared" si="0"/>
        <v>1.0932750841877497</v>
      </c>
      <c r="I11" s="75">
        <f t="shared" si="0"/>
        <v>1.1078191353978539</v>
      </c>
      <c r="J11" s="75">
        <f t="shared" si="0"/>
        <v>1.085483361103786</v>
      </c>
      <c r="K11" s="75">
        <f t="shared" si="0"/>
        <v>1.0229799985150021</v>
      </c>
      <c r="L11" s="75">
        <f t="shared" si="0"/>
        <v>1.1303871148987112</v>
      </c>
      <c r="M11" s="75">
        <f t="shared" si="0"/>
        <v>0.91432164143361749</v>
      </c>
      <c r="N11" s="75">
        <f t="shared" si="0"/>
        <v>0.93357833638684484</v>
      </c>
      <c r="O11" s="75">
        <f t="shared" si="0"/>
        <v>1.1422268884704632</v>
      </c>
      <c r="P11" s="75">
        <f t="shared" si="0"/>
        <v>0.93361201064344779</v>
      </c>
      <c r="Q11" s="75">
        <f t="shared" si="0"/>
        <v>0.94229635304059811</v>
      </c>
      <c r="R11" s="75">
        <f t="shared" si="0"/>
        <v>0.75825063138793092</v>
      </c>
      <c r="S11" s="75">
        <f t="shared" si="0"/>
        <v>0.79141181778299918</v>
      </c>
      <c r="T11" s="75">
        <f t="shared" si="0"/>
        <v>1.0824800914040531</v>
      </c>
    </row>
    <row r="12" spans="1:20" x14ac:dyDescent="0.2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x14ac:dyDescent="0.2">
      <c r="B13" s="58" t="s">
        <v>263</v>
      </c>
      <c r="C13" s="121">
        <f>+LN(C11)</f>
        <v>1.5314832302731663E-2</v>
      </c>
      <c r="D13" s="121">
        <f t="shared" ref="D13:T13" si="1">+LN(D11)</f>
        <v>-0.14951012053981619</v>
      </c>
      <c r="E13" s="121">
        <f t="shared" si="1"/>
        <v>-9.9909317959520169E-2</v>
      </c>
      <c r="F13" s="121">
        <f t="shared" si="1"/>
        <v>-5.3602599104891444E-2</v>
      </c>
      <c r="G13" s="121">
        <f t="shared" si="1"/>
        <v>3.385762537686992E-2</v>
      </c>
      <c r="H13" s="121">
        <f t="shared" si="1"/>
        <v>8.9177855651145096E-2</v>
      </c>
      <c r="I13" s="121">
        <f t="shared" si="1"/>
        <v>0.10239333980028387</v>
      </c>
      <c r="J13" s="121">
        <f t="shared" si="1"/>
        <v>8.2025381894257801E-2</v>
      </c>
      <c r="K13" s="121">
        <f t="shared" si="1"/>
        <v>2.2719934984608781E-2</v>
      </c>
      <c r="L13" s="121">
        <f t="shared" si="1"/>
        <v>0.12256015361365297</v>
      </c>
      <c r="M13" s="121">
        <f t="shared" si="1"/>
        <v>-8.9572864143708783E-2</v>
      </c>
      <c r="N13" s="121">
        <f t="shared" si="1"/>
        <v>-6.8730402663287449E-2</v>
      </c>
      <c r="O13" s="121">
        <f t="shared" si="1"/>
        <v>0.13297976791924193</v>
      </c>
      <c r="P13" s="121">
        <f t="shared" si="1"/>
        <v>-6.8694333221668763E-2</v>
      </c>
      <c r="Q13" s="121">
        <f t="shared" si="1"/>
        <v>-5.9435454051140681E-2</v>
      </c>
      <c r="R13" s="121">
        <f t="shared" si="1"/>
        <v>-0.27674129972281941</v>
      </c>
      <c r="S13" s="121">
        <f t="shared" si="1"/>
        <v>-0.23393681738643099</v>
      </c>
      <c r="T13" s="121">
        <f t="shared" si="1"/>
        <v>7.9254789412732576E-2</v>
      </c>
    </row>
    <row r="14" spans="1:20" x14ac:dyDescent="0.2">
      <c r="B14" s="62"/>
      <c r="C14" s="62"/>
    </row>
    <row r="15" spans="1:20" x14ac:dyDescent="0.2">
      <c r="B15" s="60" t="s">
        <v>58</v>
      </c>
      <c r="C15" s="288">
        <f>+AVERAGE(C13:T13)</f>
        <v>-2.3324973768764405E-2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spans="1:20" x14ac:dyDescent="0.2"/>
    <row r="17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1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5.85546875" style="2" customWidth="1"/>
    <col min="3" max="20" width="9.5703125" style="2" customWidth="1"/>
    <col min="21" max="21" width="10.5703125" style="2" customWidth="1"/>
    <col min="22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2</v>
      </c>
    </row>
    <row r="5" spans="1:21" x14ac:dyDescent="0.2"/>
    <row r="6" spans="1:21" x14ac:dyDescent="0.2"/>
    <row r="7" spans="1:21" x14ac:dyDescent="0.2">
      <c r="B7" s="63"/>
      <c r="C7" s="45">
        <v>2001</v>
      </c>
      <c r="D7" s="45">
        <v>2002</v>
      </c>
      <c r="E7" s="45">
        <v>2003</v>
      </c>
      <c r="F7" s="45">
        <v>2004</v>
      </c>
      <c r="G7" s="45">
        <v>2005</v>
      </c>
      <c r="H7" s="45">
        <v>2006</v>
      </c>
      <c r="I7" s="45">
        <v>2007</v>
      </c>
      <c r="J7" s="45">
        <v>2008</v>
      </c>
      <c r="K7" s="45">
        <v>2009</v>
      </c>
      <c r="L7" s="45">
        <v>2010</v>
      </c>
      <c r="M7" s="45">
        <v>2011</v>
      </c>
      <c r="N7" s="45">
        <v>2012</v>
      </c>
      <c r="O7" s="45">
        <v>2013</v>
      </c>
      <c r="P7" s="45">
        <v>2014</v>
      </c>
      <c r="Q7" s="45">
        <v>2015</v>
      </c>
      <c r="R7" s="45">
        <v>2016</v>
      </c>
      <c r="S7" s="45">
        <v>2017</v>
      </c>
      <c r="T7" s="45">
        <v>2018</v>
      </c>
    </row>
    <row r="8" spans="1:21" x14ac:dyDescent="0.2">
      <c r="B8" s="2" t="s">
        <v>55</v>
      </c>
      <c r="C8" s="59">
        <f>+SUMPRODUCT('2.1.3.PrecioServ'!C10:C35,'2.1.2.CantidadesServ'!E10:E35)/SUMPRODUCT('2.1.3.PrecioServ'!C10:C35,'2.1.2.CantidadesServ'!D10:D35)</f>
        <v>1.0708057305635037</v>
      </c>
      <c r="D8" s="59">
        <f>+SUMPRODUCT('2.1.3.PrecioServ'!D10:D35,'2.1.2.CantidadesServ'!F10:F35)/SUMPRODUCT('2.1.3.PrecioServ'!D10:D35,'2.1.2.CantidadesServ'!E10:E35)</f>
        <v>0.90683569955184795</v>
      </c>
      <c r="E8" s="59">
        <f>+SUMPRODUCT('2.1.3.PrecioServ'!E10:E35,'2.1.2.CantidadesServ'!G10:G35)/SUMPRODUCT('2.1.3.PrecioServ'!E10:E35,'2.1.2.CantidadesServ'!F10:F35)</f>
        <v>1.0129091604346185</v>
      </c>
      <c r="F8" s="59">
        <f>+SUMPRODUCT('2.1.3.PrecioServ'!F10:F35,'2.1.2.CantidadesServ'!H10:H35)/SUMPRODUCT('2.1.3.PrecioServ'!F10:F35,'2.1.2.CantidadesServ'!G10:G35)</f>
        <v>0.98974757256050605</v>
      </c>
      <c r="G8" s="59">
        <f>+SUMPRODUCT('2.1.3.PrecioServ'!G10:G35,'2.1.2.CantidadesServ'!I10:I35)/SUMPRODUCT('2.1.3.PrecioServ'!G10:G35,'2.1.2.CantidadesServ'!H10:H35)</f>
        <v>1.0193901084077535</v>
      </c>
      <c r="H8" s="59">
        <f>+SUMPRODUCT('2.1.3.PrecioServ'!H10:H35,'2.1.2.CantidadesServ'!J10:J35)/SUMPRODUCT('2.1.3.PrecioServ'!H10:H35,'2.1.2.CantidadesServ'!I10:I35)</f>
        <v>1.2849874986556233</v>
      </c>
      <c r="I8" s="59">
        <f>+SUMPRODUCT('2.1.3.PrecioServ'!I10:I35,'2.1.2.CantidadesServ'!K10:K35)/SUMPRODUCT('2.1.3.PrecioServ'!I10:I35,'2.1.2.CantidadesServ'!J10:J35)</f>
        <v>1.3625583791894202</v>
      </c>
      <c r="J8" s="59">
        <f>+SUMPRODUCT('2.1.3.PrecioServ'!J10:J35,'2.1.2.CantidadesServ'!L10:L35)/SUMPRODUCT('2.1.3.PrecioServ'!J10:J35,'2.1.2.CantidadesServ'!K10:K35)</f>
        <v>1.064802178508931</v>
      </c>
      <c r="K8" s="59">
        <f>+SUMPRODUCT('2.1.3.PrecioServ'!K10:K35,'2.1.2.CantidadesServ'!M10:M35)/SUMPRODUCT('2.1.3.PrecioServ'!K10:K35,'2.1.2.CantidadesServ'!L10:L35)</f>
        <v>1.0842573271433993</v>
      </c>
      <c r="L8" s="59">
        <f>+SUMPRODUCT('2.1.3.PrecioServ'!L10:L35,'2.1.2.CantidadesServ'!N10:N35)/SUMPRODUCT('2.1.3.PrecioServ'!L10:L35,'2.1.2.CantidadesServ'!M10:M35)</f>
        <v>1.1448959242643715</v>
      </c>
      <c r="M8" s="59">
        <f>+SUMPRODUCT('2.1.3.PrecioServ'!M10:M35,'2.1.2.CantidadesServ'!O10:O35)/SUMPRODUCT('2.1.3.PrecioServ'!M10:M35,'2.1.2.CantidadesServ'!N10:N35)</f>
        <v>1.0698187616520385</v>
      </c>
      <c r="N8" s="59">
        <f>+SUMPRODUCT('2.1.3.PrecioServ'!N10:N35,'2.1.2.CantidadesServ'!P10:P35)/SUMPRODUCT('2.1.3.PrecioServ'!N10:N35,'2.1.2.CantidadesServ'!O10:O35)</f>
        <v>0.98091369517832716</v>
      </c>
      <c r="O8" s="59">
        <f>+SUMPRODUCT('2.1.3.PrecioServ'!O10:O35,'2.1.2.CantidadesServ'!Q10:Q35)/SUMPRODUCT('2.1.3.PrecioServ'!O10:O35,'2.1.2.CantidadesServ'!P10:P35)</f>
        <v>1.2691717504543347</v>
      </c>
      <c r="P8" s="59">
        <f>+SUMPRODUCT('2.1.3.PrecioServ'!P10:P35,'2.1.2.CantidadesServ'!R10:R35)/SUMPRODUCT('2.1.3.PrecioServ'!P10:P35,'2.1.2.CantidadesServ'!Q10:Q35)</f>
        <v>1.0116689132653482</v>
      </c>
      <c r="Q8" s="59">
        <f>+SUMPRODUCT('2.1.3.PrecioServ'!Q10:Q35,'2.1.2.CantidadesServ'!S10:S35)/SUMPRODUCT('2.1.3.PrecioServ'!Q10:Q35,'2.1.2.CantidadesServ'!R10:R35)</f>
        <v>1.0344356451434678</v>
      </c>
      <c r="R8" s="59">
        <f>+SUMPRODUCT('2.1.3.PrecioServ'!R10:R35,'2.1.2.CantidadesServ'!T10:T35)/SUMPRODUCT('2.1.3.PrecioServ'!R10:R35,'2.1.2.CantidadesServ'!S10:S35)</f>
        <v>1.6807599268305322</v>
      </c>
      <c r="S8" s="59">
        <f>+SUMPRODUCT('2.1.3.PrecioServ'!S10:S35,'2.1.2.CantidadesServ'!U10:U35)/SUMPRODUCT('2.1.3.PrecioServ'!S10:S35,'2.1.2.CantidadesServ'!T10:T35)</f>
        <v>1.062777206424669</v>
      </c>
      <c r="T8" s="59">
        <f>+SUMPRODUCT('2.1.3.PrecioServ'!T10:T35,'2.1.2.CantidadesServ'!V10:V35)/SUMPRODUCT('2.1.3.PrecioServ'!T10:T35,'2.1.2.CantidadesServ'!U10:U35)</f>
        <v>1.0553572702145688</v>
      </c>
      <c r="U8" s="59"/>
    </row>
    <row r="9" spans="1:21" x14ac:dyDescent="0.2">
      <c r="B9" s="2" t="s">
        <v>56</v>
      </c>
      <c r="C9" s="59">
        <f>+SUMPRODUCT('2.1.3.PrecioServ'!D10:D35,'2.1.2.CantidadesServ'!E10:E35)/SUMPRODUCT('2.1.3.PrecioServ'!D10:D35,'2.1.2.CantidadesServ'!D10:D35)</f>
        <v>1.0345216623672011</v>
      </c>
      <c r="D9" s="59">
        <f>+SUMPRODUCT('2.1.3.PrecioServ'!E10:E35,'2.1.2.CantidadesServ'!F10:F35)/SUMPRODUCT('2.1.3.PrecioServ'!E10:E35,'2.1.2.CantidadesServ'!E10:E35)</f>
        <v>0.83995885858184272</v>
      </c>
      <c r="E9" s="59">
        <f>+SUMPRODUCT('2.1.3.PrecioServ'!F10:F35,'2.1.2.CantidadesServ'!G10:G35)/SUMPRODUCT('2.1.3.PrecioServ'!F10:F35,'2.1.2.CantidadesServ'!F10:F35)</f>
        <v>1.0004531779398216</v>
      </c>
      <c r="F9" s="59">
        <f>+SUMPRODUCT('2.1.3.PrecioServ'!G10:G35,'2.1.2.CantidadesServ'!H10:H35)/SUMPRODUCT('2.1.3.PrecioServ'!G10:G35,'2.1.2.CantidadesServ'!G10:G35)</f>
        <v>0.96564971267379507</v>
      </c>
      <c r="G9" s="59">
        <f>+SUMPRODUCT('2.1.3.PrecioServ'!H10:H35,'2.1.2.CantidadesServ'!I10:I35)/SUMPRODUCT('2.1.3.PrecioServ'!H10:H35,'2.1.2.CantidadesServ'!H10:H35)</f>
        <v>1.023353355353078</v>
      </c>
      <c r="H9" s="59">
        <f>+SUMPRODUCT('2.1.3.PrecioServ'!I10:I35,'2.1.2.CantidadesServ'!J10:J35)/SUMPRODUCT('2.1.3.PrecioServ'!I10:I35,'2.1.2.CantidadesServ'!I10:I35)</f>
        <v>1.2816398416619068</v>
      </c>
      <c r="I9" s="59">
        <f>+SUMPRODUCT('2.1.3.PrecioServ'!J10:J35,'2.1.2.CantidadesServ'!K10:K35)/SUMPRODUCT('2.1.3.PrecioServ'!J10:J35,'2.1.2.CantidadesServ'!J10:J35)</f>
        <v>1.3611929635614763</v>
      </c>
      <c r="J9" s="59">
        <f>+SUMPRODUCT('2.1.3.PrecioServ'!K10:K35,'2.1.2.CantidadesServ'!L10:L35)/SUMPRODUCT('2.1.3.PrecioServ'!K10:K35,'2.1.2.CantidadesServ'!K10:K35)</f>
        <v>1.0610550601578095</v>
      </c>
      <c r="K9" s="59">
        <f>+SUMPRODUCT('2.1.3.PrecioServ'!L10:L35,'2.1.2.CantidadesServ'!M10:M35)/SUMPRODUCT('2.1.3.PrecioServ'!L10:L35,'2.1.2.CantidadesServ'!L10:L35)</f>
        <v>1.0483776206125215</v>
      </c>
      <c r="L9" s="59">
        <f>+SUMPRODUCT('2.1.3.PrecioServ'!M10:M35,'2.1.2.CantidadesServ'!N10:N35)/SUMPRODUCT('2.1.3.PrecioServ'!M10:M35,'2.1.2.CantidadesServ'!M10:M35)</f>
        <v>1.1350739262328706</v>
      </c>
      <c r="M9" s="59">
        <f>+SUMPRODUCT('2.1.3.PrecioServ'!N10:N35,'2.1.2.CantidadesServ'!O10:O35)/SUMPRODUCT('2.1.3.PrecioServ'!N10:N35,'2.1.2.CantidadesServ'!N10:N35)</f>
        <v>1.0696053791589644</v>
      </c>
      <c r="N9" s="59">
        <f>+SUMPRODUCT('2.1.3.PrecioServ'!O10:O35,'2.1.2.CantidadesServ'!P10:P35)/SUMPRODUCT('2.1.3.PrecioServ'!O10:O35,'2.1.2.CantidadesServ'!O10:O35)</f>
        <v>0.97127032679538239</v>
      </c>
      <c r="O9" s="59">
        <f>+SUMPRODUCT('2.1.3.PrecioServ'!P10:P35,'2.1.2.CantidadesServ'!Q10:Q35)/SUMPRODUCT('2.1.3.PrecioServ'!P10:P35,'2.1.2.CantidadesServ'!P10:P35)</f>
        <v>1.2381803631083075</v>
      </c>
      <c r="P9" s="59">
        <f>+SUMPRODUCT('2.1.3.PrecioServ'!Q10:Q35,'2.1.2.CantidadesServ'!R10:R35)/SUMPRODUCT('2.1.3.PrecioServ'!Q10:Q35,'2.1.2.CantidadesServ'!Q10:Q35)</f>
        <v>1.0078800384657651</v>
      </c>
      <c r="Q9" s="59">
        <f>+SUMPRODUCT('2.1.3.PrecioServ'!R10:R35,'2.1.2.CantidadesServ'!S10:S35)/SUMPRODUCT('2.1.3.PrecioServ'!R10:R35,'2.1.2.CantidadesServ'!R10:R35)</f>
        <v>1.0592479996823541</v>
      </c>
      <c r="R9" s="59">
        <f>+SUMPRODUCT('2.1.3.PrecioServ'!S10:S35,'2.1.2.CantidadesServ'!T10:T35)/SUMPRODUCT('2.1.3.PrecioServ'!S10:S35,'2.1.2.CantidadesServ'!S10:S35)</f>
        <v>1.7612972297779748</v>
      </c>
      <c r="S9" s="59">
        <f>+SUMPRODUCT('2.1.3.PrecioServ'!T10:T35,'2.1.2.CantidadesServ'!U10:U35)/SUMPRODUCT('2.1.3.PrecioServ'!T10:T35,'2.1.2.CantidadesServ'!T10:T35)</f>
        <v>1.061742132554415</v>
      </c>
      <c r="T9" s="59">
        <f>+SUMPRODUCT('2.1.3.PrecioServ'!U10:U35,'2.1.2.CantidadesServ'!V10:V35)/SUMPRODUCT('2.1.3.PrecioServ'!U10:U35,'2.1.2.CantidadesServ'!U10:U35)</f>
        <v>1.0437698946444154</v>
      </c>
      <c r="U9" s="59"/>
    </row>
    <row r="10" spans="1:21" x14ac:dyDescent="0.2">
      <c r="B10" s="2" t="s">
        <v>57</v>
      </c>
      <c r="C10" s="59">
        <f t="shared" ref="C10:T10" si="0">+SQRT(C8*C9)</f>
        <v>1.0525073512593064</v>
      </c>
      <c r="D10" s="59">
        <f t="shared" si="0"/>
        <v>0.87275694160335215</v>
      </c>
      <c r="E10" s="59">
        <f t="shared" si="0"/>
        <v>1.006661903779601</v>
      </c>
      <c r="F10" s="59">
        <f t="shared" si="0"/>
        <v>0.97762439569736537</v>
      </c>
      <c r="G10" s="59">
        <f t="shared" si="0"/>
        <v>1.0213698095463819</v>
      </c>
      <c r="H10" s="59">
        <f t="shared" si="0"/>
        <v>1.2833125785694313</v>
      </c>
      <c r="I10" s="59">
        <f t="shared" si="0"/>
        <v>1.3618755002548393</v>
      </c>
      <c r="J10" s="59">
        <f t="shared" si="0"/>
        <v>1.0629269681280837</v>
      </c>
      <c r="K10" s="59">
        <f t="shared" si="0"/>
        <v>1.0661665520744352</v>
      </c>
      <c r="L10" s="59">
        <f t="shared" si="0"/>
        <v>1.1399743470283756</v>
      </c>
      <c r="M10" s="59">
        <f t="shared" si="0"/>
        <v>1.0697120650849004</v>
      </c>
      <c r="N10" s="59">
        <f t="shared" si="0"/>
        <v>0.97608010187377547</v>
      </c>
      <c r="O10" s="59">
        <f t="shared" si="0"/>
        <v>1.2535802881444629</v>
      </c>
      <c r="P10" s="59">
        <f t="shared" si="0"/>
        <v>1.0097726987874538</v>
      </c>
      <c r="Q10" s="59">
        <f t="shared" si="0"/>
        <v>1.0467683067032283</v>
      </c>
      <c r="R10" s="59">
        <f t="shared" si="0"/>
        <v>1.7205574105645089</v>
      </c>
      <c r="S10" s="59">
        <f t="shared" si="0"/>
        <v>1.0622595434165567</v>
      </c>
      <c r="T10" s="59">
        <f t="shared" si="0"/>
        <v>1.0495475914621872</v>
      </c>
    </row>
    <row r="11" spans="1:21" ht="7.5" customHeight="1" x14ac:dyDescent="0.2"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1" x14ac:dyDescent="0.2">
      <c r="B12" s="58" t="s">
        <v>59</v>
      </c>
      <c r="C12" s="121">
        <f>+LN(C10)</f>
        <v>5.1175271119419684E-2</v>
      </c>
      <c r="D12" s="121">
        <f>+LN(D10)</f>
        <v>-0.13609817931524251</v>
      </c>
      <c r="E12" s="121">
        <f t="shared" ref="E12:T12" si="1">+LN(E10)</f>
        <v>6.6398113627084776E-3</v>
      </c>
      <c r="F12" s="121">
        <f t="shared" si="1"/>
        <v>-2.2629736193921363E-2</v>
      </c>
      <c r="G12" s="121">
        <f t="shared" si="1"/>
        <v>2.1144676880309646E-2</v>
      </c>
      <c r="H12" s="121">
        <f t="shared" si="1"/>
        <v>0.24944468695750585</v>
      </c>
      <c r="I12" s="121">
        <f t="shared" si="1"/>
        <v>0.30886279404469397</v>
      </c>
      <c r="J12" s="121">
        <f t="shared" si="1"/>
        <v>6.1026393451244977E-2</v>
      </c>
      <c r="K12" s="121">
        <f t="shared" si="1"/>
        <v>6.4069553759341286E-2</v>
      </c>
      <c r="L12" s="121">
        <f t="shared" si="1"/>
        <v>0.1310057595465286</v>
      </c>
      <c r="M12" s="121">
        <f t="shared" si="1"/>
        <v>6.7389514208942375E-2</v>
      </c>
      <c r="N12" s="121">
        <f t="shared" si="1"/>
        <v>-2.4210624344750343E-2</v>
      </c>
      <c r="O12" s="121">
        <f t="shared" si="1"/>
        <v>0.22600368773731017</v>
      </c>
      <c r="P12" s="121">
        <f t="shared" si="1"/>
        <v>9.725254819966684E-3</v>
      </c>
      <c r="Q12" s="121">
        <f t="shared" si="1"/>
        <v>4.5707614852531359E-2</v>
      </c>
      <c r="R12" s="121">
        <f t="shared" si="1"/>
        <v>0.54264831423370496</v>
      </c>
      <c r="S12" s="121">
        <f t="shared" si="1"/>
        <v>6.039828412545719E-2</v>
      </c>
      <c r="T12" s="121">
        <f t="shared" si="1"/>
        <v>4.8359206046211127E-2</v>
      </c>
    </row>
    <row r="13" spans="1:21" x14ac:dyDescent="0.2">
      <c r="B13" s="62"/>
      <c r="C13" s="62"/>
    </row>
    <row r="14" spans="1:21" x14ac:dyDescent="0.2">
      <c r="B14" s="60" t="s">
        <v>58</v>
      </c>
      <c r="C14" s="278">
        <f>+AVERAGE(C12:T12)</f>
        <v>9.5036793516220103E-2</v>
      </c>
    </row>
    <row r="15" spans="1:21" x14ac:dyDescent="0.2"/>
    <row r="16" spans="1:21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152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7.85546875" style="2" customWidth="1"/>
    <col min="3" max="16" width="11.5703125" style="2" bestFit="1" customWidth="1"/>
    <col min="17" max="21" width="12.5703125" style="2" bestFit="1" customWidth="1"/>
    <col min="22" max="22" width="11.42578125" style="2" customWidth="1"/>
    <col min="23" max="16384" width="0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3</v>
      </c>
    </row>
    <row r="5" spans="1:21" x14ac:dyDescent="0.2"/>
    <row r="6" spans="1:21" x14ac:dyDescent="0.2"/>
    <row r="7" spans="1:21" x14ac:dyDescent="0.2">
      <c r="B7" s="43" t="s">
        <v>266</v>
      </c>
    </row>
    <row r="8" spans="1:21" x14ac:dyDescent="0.2"/>
    <row r="9" spans="1:21" x14ac:dyDescent="0.2">
      <c r="B9" s="44"/>
      <c r="C9" s="45">
        <v>2000</v>
      </c>
      <c r="D9" s="45">
        <v>2001</v>
      </c>
      <c r="E9" s="45">
        <v>2002</v>
      </c>
      <c r="F9" s="45">
        <v>2003</v>
      </c>
      <c r="G9" s="45">
        <v>2004</v>
      </c>
      <c r="H9" s="45">
        <v>2005</v>
      </c>
      <c r="I9" s="45">
        <v>2006</v>
      </c>
      <c r="J9" s="45">
        <v>2007</v>
      </c>
      <c r="K9" s="45">
        <v>2008</v>
      </c>
      <c r="L9" s="45">
        <v>2009</v>
      </c>
      <c r="M9" s="45">
        <v>2010</v>
      </c>
      <c r="N9" s="45">
        <v>2011</v>
      </c>
      <c r="O9" s="45">
        <v>2012</v>
      </c>
      <c r="P9" s="45">
        <v>2013</v>
      </c>
      <c r="Q9" s="45">
        <v>2014</v>
      </c>
      <c r="R9" s="45">
        <v>2015</v>
      </c>
      <c r="S9" s="45">
        <v>2016</v>
      </c>
      <c r="T9" s="45">
        <v>2017</v>
      </c>
      <c r="U9" s="45">
        <v>2018</v>
      </c>
    </row>
    <row r="10" spans="1:21" x14ac:dyDescent="0.2"/>
    <row r="11" spans="1:21" x14ac:dyDescent="0.2">
      <c r="B11" s="24" t="s">
        <v>36</v>
      </c>
    </row>
    <row r="12" spans="1:21" x14ac:dyDescent="0.2">
      <c r="B12" s="25" t="s">
        <v>37</v>
      </c>
      <c r="C12" s="26">
        <v>106050.79999999999</v>
      </c>
      <c r="D12" s="26">
        <v>103378.46894585779</v>
      </c>
      <c r="E12" s="26">
        <v>96594.775999999983</v>
      </c>
      <c r="F12" s="26">
        <v>91544.322379999998</v>
      </c>
      <c r="G12" s="26">
        <v>84446.78</v>
      </c>
      <c r="H12" s="26">
        <v>96027.166399999987</v>
      </c>
      <c r="I12" s="26">
        <v>120589.79879999999</v>
      </c>
      <c r="J12" s="26">
        <v>125398.82282751132</v>
      </c>
      <c r="K12" s="26">
        <v>125585.12095809251</v>
      </c>
      <c r="L12" s="26">
        <v>142251.03753838464</v>
      </c>
      <c r="M12" s="26">
        <v>157793.95698027749</v>
      </c>
      <c r="N12" s="26">
        <v>164430.46338493677</v>
      </c>
      <c r="O12" s="26">
        <v>143321.77694146361</v>
      </c>
      <c r="P12" s="26">
        <v>126267.37456663836</v>
      </c>
      <c r="Q12" s="27">
        <v>97142.825079310613</v>
      </c>
      <c r="R12" s="27">
        <v>105404.60639999999</v>
      </c>
      <c r="S12" s="27">
        <v>116821.72732499999</v>
      </c>
      <c r="T12" s="27">
        <v>128042.051385</v>
      </c>
      <c r="U12" s="27">
        <v>129098.95180999998</v>
      </c>
    </row>
    <row r="13" spans="1:21" x14ac:dyDescent="0.2">
      <c r="B13" s="28" t="s">
        <v>38</v>
      </c>
      <c r="C13" s="29">
        <v>870580.05999999994</v>
      </c>
      <c r="D13" s="29">
        <v>917572.15916695539</v>
      </c>
      <c r="E13" s="29">
        <v>864828.49140000006</v>
      </c>
      <c r="F13" s="29">
        <v>760566.58659999992</v>
      </c>
      <c r="G13" s="29">
        <v>698776.60780000011</v>
      </c>
      <c r="H13" s="29">
        <v>751534.35219999996</v>
      </c>
      <c r="I13" s="29">
        <v>945869.39759999991</v>
      </c>
      <c r="J13" s="29">
        <v>989974.41164753435</v>
      </c>
      <c r="K13" s="29">
        <v>903452.26074133755</v>
      </c>
      <c r="L13" s="29">
        <v>906277.02042638604</v>
      </c>
      <c r="M13" s="29">
        <v>1057180.8911294758</v>
      </c>
      <c r="N13" s="29">
        <v>1080824.5392758909</v>
      </c>
      <c r="O13" s="29">
        <v>1144776.5168533805</v>
      </c>
      <c r="P13" s="29">
        <v>1404613.9183892873</v>
      </c>
      <c r="Q13" s="30">
        <v>1570858.2779560063</v>
      </c>
      <c r="R13" s="30">
        <v>1211990.1975600002</v>
      </c>
      <c r="S13" s="30">
        <v>1378558.8955471988</v>
      </c>
      <c r="T13" s="30">
        <v>1310386.7107549999</v>
      </c>
      <c r="U13" s="30">
        <v>1429217.0218599997</v>
      </c>
    </row>
    <row r="14" spans="1:21" x14ac:dyDescent="0.2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x14ac:dyDescent="0.2">
      <c r="B15" s="24" t="s">
        <v>39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x14ac:dyDescent="0.2">
      <c r="B16" s="34" t="s">
        <v>40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36"/>
      <c r="S16" s="36"/>
      <c r="T16" s="36"/>
      <c r="U16" s="36"/>
    </row>
    <row r="17" spans="2:21" x14ac:dyDescent="0.2">
      <c r="B17" s="37" t="s">
        <v>41</v>
      </c>
      <c r="C17" s="35">
        <v>897909.62</v>
      </c>
      <c r="D17" s="35">
        <v>1220764.3694298093</v>
      </c>
      <c r="E17" s="35">
        <v>1485678.0529799999</v>
      </c>
      <c r="F17" s="35">
        <v>1452274.7985999999</v>
      </c>
      <c r="G17" s="35">
        <v>977282.98499999999</v>
      </c>
      <c r="H17" s="35">
        <v>936649.32299999986</v>
      </c>
      <c r="I17" s="35">
        <v>881122.62059999991</v>
      </c>
      <c r="J17" s="35">
        <v>825045.17368976877</v>
      </c>
      <c r="K17" s="35">
        <v>716951.66979815159</v>
      </c>
      <c r="L17" s="35">
        <v>651943.57999999996</v>
      </c>
      <c r="M17" s="35">
        <v>778438.90999999992</v>
      </c>
      <c r="N17" s="35">
        <v>965817.1</v>
      </c>
      <c r="O17" s="35">
        <v>871093.29999999993</v>
      </c>
      <c r="P17" s="35">
        <v>1322255.7</v>
      </c>
      <c r="Q17" s="36">
        <v>1211036.1838464285</v>
      </c>
      <c r="R17" s="36">
        <v>1363456.7835999981</v>
      </c>
      <c r="S17" s="36">
        <v>1064904.5491999991</v>
      </c>
      <c r="T17" s="36">
        <v>1123992.2911999971</v>
      </c>
      <c r="U17" s="36">
        <v>1285595.0702</v>
      </c>
    </row>
    <row r="18" spans="2:21" x14ac:dyDescent="0.2">
      <c r="B18" s="37" t="s">
        <v>42</v>
      </c>
      <c r="C18" s="35">
        <v>2233137.3199999998</v>
      </c>
      <c r="D18" s="35">
        <v>1530487.1784026574</v>
      </c>
      <c r="E18" s="35">
        <v>1595560.3052000001</v>
      </c>
      <c r="F18" s="35">
        <v>1606382.6285999999</v>
      </c>
      <c r="G18" s="35">
        <v>1094475.0250200001</v>
      </c>
      <c r="H18" s="35">
        <v>1042472.8873999999</v>
      </c>
      <c r="I18" s="35">
        <v>1321999.4675104301</v>
      </c>
      <c r="J18" s="35">
        <v>1019282.836177443</v>
      </c>
      <c r="K18" s="35">
        <v>1429552.6997001825</v>
      </c>
      <c r="L18" s="35">
        <v>946948.50004200812</v>
      </c>
      <c r="M18" s="35">
        <v>1194402.8485415704</v>
      </c>
      <c r="N18" s="35">
        <v>409749.32878213027</v>
      </c>
      <c r="O18" s="35">
        <v>343740.56421672361</v>
      </c>
      <c r="P18" s="35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</row>
    <row r="19" spans="2:21" x14ac:dyDescent="0.2">
      <c r="B19" s="37" t="s">
        <v>43</v>
      </c>
      <c r="C19" s="35">
        <v>55000.34</v>
      </c>
      <c r="D19" s="35">
        <v>63812.84</v>
      </c>
      <c r="E19" s="35">
        <v>124869.1112</v>
      </c>
      <c r="F19" s="35">
        <v>150666.69680000001</v>
      </c>
      <c r="G19" s="35">
        <v>208617.0858</v>
      </c>
      <c r="H19" s="35">
        <v>339820.00160000002</v>
      </c>
      <c r="I19" s="35">
        <v>404024.73699999996</v>
      </c>
      <c r="J19" s="35">
        <v>364458.13599078869</v>
      </c>
      <c r="K19" s="35">
        <v>441744.1376436929</v>
      </c>
      <c r="L19" s="35">
        <v>428780.06</v>
      </c>
      <c r="M19" s="35">
        <v>433186.31</v>
      </c>
      <c r="N19" s="35">
        <v>389840.56</v>
      </c>
      <c r="O19" s="35">
        <v>262019.36</v>
      </c>
      <c r="P19" s="35">
        <v>224681.62</v>
      </c>
      <c r="Q19" s="36">
        <v>158186.28871842564</v>
      </c>
      <c r="R19" s="36">
        <v>179061.81260000003</v>
      </c>
      <c r="S19" s="36">
        <v>154328.87099999998</v>
      </c>
      <c r="T19" s="36">
        <v>165705.71920000002</v>
      </c>
      <c r="U19" s="36">
        <v>212245.11919999999</v>
      </c>
    </row>
    <row r="20" spans="2:21" x14ac:dyDescent="0.2">
      <c r="B20" s="37" t="s">
        <v>44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  <c r="R20" s="36"/>
      <c r="S20" s="36"/>
      <c r="T20" s="36"/>
      <c r="U20" s="36"/>
    </row>
    <row r="21" spans="2:21" x14ac:dyDescent="0.2">
      <c r="B21" s="38" t="s">
        <v>45</v>
      </c>
      <c r="C21" s="35">
        <v>1260052.1399999999</v>
      </c>
      <c r="D21" s="35">
        <v>1191663.456351242</v>
      </c>
      <c r="E21" s="35">
        <v>1582450.7549999999</v>
      </c>
      <c r="F21" s="35">
        <v>1611333.9470000002</v>
      </c>
      <c r="G21" s="35">
        <v>1795244.7401999999</v>
      </c>
      <c r="H21" s="35">
        <v>1727802.2781999998</v>
      </c>
      <c r="I21" s="35">
        <v>2405436.3812619913</v>
      </c>
      <c r="J21" s="35">
        <v>2757320.8875607583</v>
      </c>
      <c r="K21" s="35">
        <v>2019541.6714541458</v>
      </c>
      <c r="L21" s="35">
        <v>2710360.28</v>
      </c>
      <c r="M21" s="35">
        <v>3804328.9899999998</v>
      </c>
      <c r="N21" s="35">
        <v>3476698.0999999996</v>
      </c>
      <c r="O21" s="35">
        <v>3005833.3</v>
      </c>
      <c r="P21" s="35">
        <v>3362693.96</v>
      </c>
      <c r="Q21" s="36">
        <v>3312053.9960456905</v>
      </c>
      <c r="R21" s="36">
        <v>2344552.7470000004</v>
      </c>
      <c r="S21" s="36">
        <v>2770894.8324000076</v>
      </c>
      <c r="T21" s="36">
        <v>3059529.7848000051</v>
      </c>
      <c r="U21" s="36">
        <v>3383975.7292000032</v>
      </c>
    </row>
    <row r="22" spans="2:21" x14ac:dyDescent="0.2">
      <c r="B22" s="38" t="s">
        <v>46</v>
      </c>
      <c r="C22" s="35">
        <v>744213.03999999992</v>
      </c>
      <c r="D22" s="35">
        <v>825480.74</v>
      </c>
      <c r="E22" s="35">
        <v>116121.28319999999</v>
      </c>
      <c r="F22" s="35">
        <v>108344.08039999999</v>
      </c>
      <c r="G22" s="35">
        <v>706483.75239999988</v>
      </c>
      <c r="H22" s="35">
        <v>612899.76820000005</v>
      </c>
      <c r="I22" s="35">
        <v>1003614.5658</v>
      </c>
      <c r="J22" s="35">
        <v>3947450.7093317276</v>
      </c>
      <c r="K22" s="35">
        <v>5160062.0406241333</v>
      </c>
      <c r="L22" s="35">
        <v>4282394.5315301325</v>
      </c>
      <c r="M22" s="35">
        <v>4436462.7691322397</v>
      </c>
      <c r="N22" s="35">
        <v>4862228.0199999996</v>
      </c>
      <c r="O22" s="35">
        <v>4807995.66</v>
      </c>
      <c r="P22" s="35">
        <v>5406488.5069504362</v>
      </c>
      <c r="Q22" s="36">
        <v>5311615.6732083475</v>
      </c>
      <c r="R22" s="36">
        <v>9606043.6947999988</v>
      </c>
      <c r="S22" s="36">
        <v>28490524.022419993</v>
      </c>
      <c r="T22" s="36">
        <v>29046598.795084998</v>
      </c>
      <c r="U22" s="36">
        <v>28479300.909914993</v>
      </c>
    </row>
    <row r="23" spans="2:21" x14ac:dyDescent="0.2">
      <c r="B23" s="39" t="s">
        <v>47</v>
      </c>
      <c r="C23" s="29">
        <v>37346.199999999997</v>
      </c>
      <c r="D23" s="29">
        <v>30553.246285384168</v>
      </c>
      <c r="E23" s="29">
        <v>41224.762199999997</v>
      </c>
      <c r="F23" s="29">
        <v>201951.63039999999</v>
      </c>
      <c r="G23" s="29">
        <v>184733.3308</v>
      </c>
      <c r="H23" s="29">
        <v>302697.3532392857</v>
      </c>
      <c r="I23" s="29">
        <v>446857.05899999995</v>
      </c>
      <c r="J23" s="29">
        <v>472136.39783745422</v>
      </c>
      <c r="K23" s="29">
        <v>736913.54979029729</v>
      </c>
      <c r="L23" s="29">
        <v>479610.56</v>
      </c>
      <c r="M23" s="29">
        <v>453230.87</v>
      </c>
      <c r="N23" s="29">
        <v>556697.14</v>
      </c>
      <c r="O23" s="29">
        <v>595118.69999999995</v>
      </c>
      <c r="P23" s="29">
        <v>787184.29399999988</v>
      </c>
      <c r="Q23" s="30">
        <v>1025692.0158577457</v>
      </c>
      <c r="R23" s="30">
        <v>1056135.5806000002</v>
      </c>
      <c r="S23" s="30">
        <v>907707.55020000006</v>
      </c>
      <c r="T23" s="30">
        <v>954677.20699999994</v>
      </c>
      <c r="U23" s="30">
        <v>1246228.5</v>
      </c>
    </row>
    <row r="24" spans="2:21" x14ac:dyDescent="0.2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2:21" x14ac:dyDescent="0.2">
      <c r="B25" s="24" t="s">
        <v>48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2:21" x14ac:dyDescent="0.2">
      <c r="B26" s="40" t="s">
        <v>49</v>
      </c>
      <c r="C26" s="41">
        <v>605094.91999999993</v>
      </c>
      <c r="D26" s="41">
        <v>713648.63348180242</v>
      </c>
      <c r="E26" s="41">
        <v>543366.52059999993</v>
      </c>
      <c r="F26" s="41">
        <v>473949.38179999997</v>
      </c>
      <c r="G26" s="41">
        <v>640705.96459999995</v>
      </c>
      <c r="H26" s="41">
        <v>481866.75739999994</v>
      </c>
      <c r="I26" s="41">
        <v>1155698.0963999999</v>
      </c>
      <c r="J26" s="41">
        <v>2075747.8717143142</v>
      </c>
      <c r="K26" s="41">
        <v>2811336.3405300123</v>
      </c>
      <c r="L26" s="41">
        <v>2863100.4398139156</v>
      </c>
      <c r="M26" s="41">
        <v>3540046.8614793769</v>
      </c>
      <c r="N26" s="41">
        <v>4356507.1999201039</v>
      </c>
      <c r="O26" s="41">
        <v>5150635.5654233741</v>
      </c>
      <c r="P26" s="41">
        <v>7627792.6199999992</v>
      </c>
      <c r="Q26" s="42">
        <v>10313654.324602125</v>
      </c>
      <c r="R26" s="42">
        <v>9617793.2153999973</v>
      </c>
      <c r="S26" s="42">
        <v>6577843.743400001</v>
      </c>
      <c r="T26" s="42">
        <v>7396936.8073999994</v>
      </c>
      <c r="U26" s="42">
        <v>8212817.2709999997</v>
      </c>
    </row>
    <row r="27" spans="2:21" x14ac:dyDescent="0.2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  <c r="R27" s="36"/>
      <c r="S27" s="36"/>
      <c r="T27" s="36"/>
      <c r="U27" s="36"/>
    </row>
    <row r="28" spans="2:21" x14ac:dyDescent="0.2">
      <c r="B28" s="24" t="s">
        <v>50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2:21" x14ac:dyDescent="0.2">
      <c r="B29" s="34" t="s">
        <v>47</v>
      </c>
      <c r="C29" s="35">
        <v>6255.7</v>
      </c>
      <c r="D29" s="35">
        <v>4458.42</v>
      </c>
      <c r="E29" s="35">
        <v>4814.5295999999998</v>
      </c>
      <c r="F29" s="35">
        <v>53409.239599999994</v>
      </c>
      <c r="G29" s="35">
        <v>41310.913200000003</v>
      </c>
      <c r="H29" s="35">
        <v>99357.417199999996</v>
      </c>
      <c r="I29" s="35">
        <v>98170.037399999987</v>
      </c>
      <c r="J29" s="35">
        <v>131135.5580879123</v>
      </c>
      <c r="K29" s="35">
        <v>204018.18543289529</v>
      </c>
      <c r="L29" s="35">
        <v>196740.12</v>
      </c>
      <c r="M29" s="35">
        <v>217414.47999999998</v>
      </c>
      <c r="N29" s="35">
        <v>279603.94</v>
      </c>
      <c r="O29" s="35">
        <v>384053.92</v>
      </c>
      <c r="P29" s="35">
        <v>541355.4</v>
      </c>
      <c r="Q29" s="36">
        <v>576354.34730407852</v>
      </c>
      <c r="R29" s="36">
        <v>566343.42940000002</v>
      </c>
      <c r="S29" s="36">
        <v>516078.50859999994</v>
      </c>
      <c r="T29" s="36">
        <v>530906.9898000001</v>
      </c>
      <c r="U29" s="36">
        <v>320667.88699999999</v>
      </c>
    </row>
    <row r="30" spans="2:21" x14ac:dyDescent="0.2">
      <c r="B30" s="28" t="s">
        <v>51</v>
      </c>
      <c r="C30" s="29">
        <v>205682.34</v>
      </c>
      <c r="D30" s="29">
        <v>366634.77999999997</v>
      </c>
      <c r="E30" s="29">
        <v>477954.0638</v>
      </c>
      <c r="F30" s="29">
        <v>411049.68599999999</v>
      </c>
      <c r="G30" s="29">
        <v>280973.25679999997</v>
      </c>
      <c r="H30" s="29">
        <v>376690.853</v>
      </c>
      <c r="I30" s="29">
        <v>413316.4302</v>
      </c>
      <c r="J30" s="29">
        <v>641376.38836056367</v>
      </c>
      <c r="K30" s="29">
        <v>544692.41058315511</v>
      </c>
      <c r="L30" s="29">
        <v>792239.761756205</v>
      </c>
      <c r="M30" s="29">
        <v>964965.46</v>
      </c>
      <c r="N30" s="29">
        <v>1577123.5399999998</v>
      </c>
      <c r="O30" s="29">
        <v>2177913.2599999998</v>
      </c>
      <c r="P30" s="29">
        <v>2679124.08</v>
      </c>
      <c r="Q30" s="30">
        <v>2830851.9929701625</v>
      </c>
      <c r="R30" s="30">
        <v>3841145.7914000005</v>
      </c>
      <c r="S30" s="30">
        <v>2085835.4942000001</v>
      </c>
      <c r="T30" s="30">
        <v>2017065.8743999996</v>
      </c>
      <c r="U30" s="30">
        <v>1617075.8241999999</v>
      </c>
    </row>
    <row r="31" spans="2:21" x14ac:dyDescent="0.2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2:21" x14ac:dyDescent="0.2">
      <c r="B32" s="24" t="s">
        <v>52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  <row r="33" spans="2:21" x14ac:dyDescent="0.2">
      <c r="B33" s="34" t="s">
        <v>47</v>
      </c>
      <c r="C33" s="35">
        <v>15520.339999999998</v>
      </c>
      <c r="D33" s="35">
        <v>3437.58</v>
      </c>
      <c r="E33" s="35">
        <v>4189.1945999999998</v>
      </c>
      <c r="F33" s="35">
        <v>123062.22439999999</v>
      </c>
      <c r="G33" s="35">
        <v>135523.701</v>
      </c>
      <c r="H33" s="35">
        <v>324106.44459999999</v>
      </c>
      <c r="I33" s="35">
        <v>402565.66899999988</v>
      </c>
      <c r="J33" s="35">
        <v>532409.80932245019</v>
      </c>
      <c r="K33" s="35">
        <v>822499.37761077192</v>
      </c>
      <c r="L33" s="35">
        <v>1243513.78</v>
      </c>
      <c r="M33" s="35">
        <v>1326096.54</v>
      </c>
      <c r="N33" s="35">
        <v>1803414.44</v>
      </c>
      <c r="O33" s="35">
        <v>1775101.64</v>
      </c>
      <c r="P33" s="35">
        <v>1989037.18</v>
      </c>
      <c r="Q33" s="36">
        <v>2281274.0905359597</v>
      </c>
      <c r="R33" s="36">
        <v>2596803.0667599998</v>
      </c>
      <c r="S33" s="36">
        <v>2162656.0353999999</v>
      </c>
      <c r="T33" s="36">
        <v>2858240.6570000001</v>
      </c>
      <c r="U33" s="36">
        <v>4053283.6941999993</v>
      </c>
    </row>
    <row r="34" spans="2:21" x14ac:dyDescent="0.2">
      <c r="B34" s="28" t="s">
        <v>51</v>
      </c>
      <c r="C34" s="29">
        <v>479648.16</v>
      </c>
      <c r="D34" s="29">
        <v>910629.7</v>
      </c>
      <c r="E34" s="29">
        <v>711680.46719999996</v>
      </c>
      <c r="F34" s="29">
        <v>698414.96159999992</v>
      </c>
      <c r="G34" s="29">
        <v>889863.35159999994</v>
      </c>
      <c r="H34" s="29">
        <v>1003453.9261810217</v>
      </c>
      <c r="I34" s="29">
        <v>1092298.2923999999</v>
      </c>
      <c r="J34" s="29">
        <v>1882436.4781591038</v>
      </c>
      <c r="K34" s="29">
        <v>2274627.5466310051</v>
      </c>
      <c r="L34" s="29">
        <v>2655776.4507240579</v>
      </c>
      <c r="M34" s="29">
        <v>2872477.601515484</v>
      </c>
      <c r="N34" s="29">
        <v>4061290.4766085716</v>
      </c>
      <c r="O34" s="29">
        <v>6503979.1341286264</v>
      </c>
      <c r="P34" s="29">
        <v>9249065.1399999987</v>
      </c>
      <c r="Q34" s="30">
        <v>10694143.52526718</v>
      </c>
      <c r="R34" s="30">
        <v>27186943.105999999</v>
      </c>
      <c r="S34" s="30">
        <v>50112457.015054993</v>
      </c>
      <c r="T34" s="30">
        <v>47787497.315654382</v>
      </c>
      <c r="U34" s="30">
        <v>55957329.702366263</v>
      </c>
    </row>
    <row r="35" spans="2:21" x14ac:dyDescent="0.2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2:21" x14ac:dyDescent="0.2">
      <c r="B36" s="24" t="s">
        <v>53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2:21" x14ac:dyDescent="0.2">
      <c r="B37" s="40" t="s">
        <v>54</v>
      </c>
      <c r="C37" s="41">
        <v>432831.45999999996</v>
      </c>
      <c r="D37" s="41">
        <v>438718.88070710574</v>
      </c>
      <c r="E37" s="41">
        <v>381899.25199999998</v>
      </c>
      <c r="F37" s="41">
        <v>255238.24699999997</v>
      </c>
      <c r="G37" s="41">
        <v>210460.03100000002</v>
      </c>
      <c r="H37" s="41">
        <v>483869.72626290406</v>
      </c>
      <c r="I37" s="41">
        <v>1228621.4539999999</v>
      </c>
      <c r="J37" s="41">
        <v>877034.37449989864</v>
      </c>
      <c r="K37" s="41">
        <v>981811.17683754268</v>
      </c>
      <c r="L37" s="41">
        <v>1415120.18</v>
      </c>
      <c r="M37" s="41">
        <v>1614963.24</v>
      </c>
      <c r="N37" s="41">
        <v>2086063.98</v>
      </c>
      <c r="O37" s="41">
        <v>2097346.7999999998</v>
      </c>
      <c r="P37" s="41">
        <v>2077342.66</v>
      </c>
      <c r="Q37" s="42">
        <v>1735552.4824085466</v>
      </c>
      <c r="R37" s="42">
        <v>1110339.0534097983</v>
      </c>
      <c r="S37" s="42">
        <v>1011691.2056000072</v>
      </c>
      <c r="T37" s="42">
        <v>790208.41499999643</v>
      </c>
      <c r="U37" s="42">
        <v>1077458.4748000139</v>
      </c>
    </row>
    <row r="38" spans="2:21" x14ac:dyDescent="0.2"/>
    <row r="39" spans="2:21" x14ac:dyDescent="0.2"/>
    <row r="40" spans="2:21" hidden="1" x14ac:dyDescent="0.2"/>
    <row r="41" spans="2:21" hidden="1" x14ac:dyDescent="0.2"/>
    <row r="42" spans="2:21" hidden="1" x14ac:dyDescent="0.2"/>
    <row r="43" spans="2:21" hidden="1" x14ac:dyDescent="0.2"/>
    <row r="44" spans="2:21" hidden="1" x14ac:dyDescent="0.2"/>
    <row r="45" spans="2:21" hidden="1" x14ac:dyDescent="0.2"/>
    <row r="46" spans="2:21" hidden="1" x14ac:dyDescent="0.2"/>
    <row r="47" spans="2:21" hidden="1" x14ac:dyDescent="0.2"/>
    <row r="48" spans="2:2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W37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4.5703125" style="2" customWidth="1"/>
    <col min="3" max="3" width="16.42578125" style="117" bestFit="1" customWidth="1"/>
    <col min="4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4</v>
      </c>
      <c r="C4" s="296"/>
    </row>
    <row r="5" spans="1:22" x14ac:dyDescent="0.2">
      <c r="B5" s="23"/>
      <c r="C5" s="296"/>
    </row>
    <row r="6" spans="1:22" x14ac:dyDescent="0.2"/>
    <row r="7" spans="1:22" x14ac:dyDescent="0.2">
      <c r="B7" s="44"/>
      <c r="C7" s="45" t="s">
        <v>267</v>
      </c>
      <c r="D7" s="45">
        <v>2000</v>
      </c>
      <c r="E7" s="45">
        <v>2001</v>
      </c>
      <c r="F7" s="45">
        <v>2002</v>
      </c>
      <c r="G7" s="45">
        <v>2003</v>
      </c>
      <c r="H7" s="45">
        <v>2004</v>
      </c>
      <c r="I7" s="45">
        <v>2005</v>
      </c>
      <c r="J7" s="45">
        <v>2006</v>
      </c>
      <c r="K7" s="45">
        <v>2007</v>
      </c>
      <c r="L7" s="45">
        <v>2008</v>
      </c>
      <c r="M7" s="45">
        <v>2009</v>
      </c>
      <c r="N7" s="45">
        <v>2010</v>
      </c>
      <c r="O7" s="45">
        <v>2011</v>
      </c>
      <c r="P7" s="45">
        <v>2012</v>
      </c>
      <c r="Q7" s="45">
        <v>2013</v>
      </c>
      <c r="R7" s="45">
        <v>2014</v>
      </c>
      <c r="S7" s="45">
        <v>2015</v>
      </c>
      <c r="T7" s="45">
        <v>2016</v>
      </c>
      <c r="U7" s="45">
        <v>2017</v>
      </c>
      <c r="V7" s="45">
        <v>2018</v>
      </c>
    </row>
    <row r="8" spans="1:22" x14ac:dyDescent="0.2"/>
    <row r="9" spans="1:22" x14ac:dyDescent="0.2">
      <c r="B9" s="24" t="s">
        <v>36</v>
      </c>
      <c r="C9" s="47"/>
    </row>
    <row r="10" spans="1:22" x14ac:dyDescent="0.2">
      <c r="B10" s="25" t="s">
        <v>37</v>
      </c>
      <c r="C10" s="293" t="s">
        <v>268</v>
      </c>
      <c r="D10" s="26">
        <v>550</v>
      </c>
      <c r="E10" s="26">
        <v>538</v>
      </c>
      <c r="F10" s="26">
        <v>504</v>
      </c>
      <c r="G10" s="26">
        <v>488</v>
      </c>
      <c r="H10" s="26">
        <v>462</v>
      </c>
      <c r="I10" s="26">
        <v>542</v>
      </c>
      <c r="J10" s="26">
        <v>628</v>
      </c>
      <c r="K10" s="26">
        <v>678</v>
      </c>
      <c r="L10" s="26">
        <v>648</v>
      </c>
      <c r="M10" s="26">
        <v>676</v>
      </c>
      <c r="N10" s="26">
        <v>700</v>
      </c>
      <c r="O10" s="26">
        <v>756</v>
      </c>
      <c r="P10" s="26">
        <v>734</v>
      </c>
      <c r="Q10" s="26">
        <v>806</v>
      </c>
      <c r="R10" s="27">
        <v>816</v>
      </c>
      <c r="S10" s="27">
        <v>834</v>
      </c>
      <c r="T10" s="27">
        <v>1004</v>
      </c>
      <c r="U10" s="27">
        <v>1026</v>
      </c>
      <c r="V10" s="27">
        <v>1002</v>
      </c>
    </row>
    <row r="11" spans="1:22" x14ac:dyDescent="0.2">
      <c r="B11" s="28" t="s">
        <v>38</v>
      </c>
      <c r="C11" s="292" t="s">
        <v>269</v>
      </c>
      <c r="D11" s="29">
        <v>1381713.8605</v>
      </c>
      <c r="E11" s="29">
        <v>1519937.8274999999</v>
      </c>
      <c r="F11" s="29">
        <v>1453798.6646666664</v>
      </c>
      <c r="G11" s="29">
        <v>1305045.4323999227</v>
      </c>
      <c r="H11" s="29">
        <v>1166657</v>
      </c>
      <c r="I11" s="29">
        <v>1235870</v>
      </c>
      <c r="J11" s="29">
        <v>1519005</v>
      </c>
      <c r="K11" s="29">
        <v>1566177</v>
      </c>
      <c r="L11" s="29">
        <v>1420957.6500000001</v>
      </c>
      <c r="M11" s="29">
        <v>1419365.4441238937</v>
      </c>
      <c r="N11" s="29">
        <v>1657262.2965361786</v>
      </c>
      <c r="O11" s="29">
        <v>1728015.4558627459</v>
      </c>
      <c r="P11" s="29">
        <v>1671561.3314298335</v>
      </c>
      <c r="Q11" s="29">
        <v>2217192.1285083061</v>
      </c>
      <c r="R11" s="30">
        <v>2650543.62</v>
      </c>
      <c r="S11" s="30">
        <v>2061889.18</v>
      </c>
      <c r="T11" s="30">
        <v>2580283.84</v>
      </c>
      <c r="U11" s="30">
        <v>2463844.94</v>
      </c>
      <c r="V11" s="30">
        <v>2686849.78</v>
      </c>
    </row>
    <row r="12" spans="1:22" x14ac:dyDescent="0.2">
      <c r="B12" s="31"/>
      <c r="C12" s="47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x14ac:dyDescent="0.2">
      <c r="B13" s="24" t="s">
        <v>39</v>
      </c>
      <c r="C13" s="294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x14ac:dyDescent="0.2">
      <c r="B14" s="34" t="s">
        <v>40</v>
      </c>
      <c r="C14" s="4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6"/>
      <c r="T14" s="36"/>
      <c r="U14" s="36"/>
      <c r="V14" s="36"/>
    </row>
    <row r="15" spans="1:22" x14ac:dyDescent="0.2">
      <c r="B15" s="37" t="s">
        <v>41</v>
      </c>
      <c r="C15" s="291" t="s">
        <v>270</v>
      </c>
      <c r="D15" s="35">
        <v>263474.83600000001</v>
      </c>
      <c r="E15" s="35">
        <v>401093.88800000004</v>
      </c>
      <c r="F15" s="35">
        <v>471356.33299999998</v>
      </c>
      <c r="G15" s="35">
        <v>427832</v>
      </c>
      <c r="H15" s="35">
        <v>289067.62599999993</v>
      </c>
      <c r="I15" s="35">
        <v>292192.16800000001</v>
      </c>
      <c r="J15" s="35">
        <v>269998.77400000003</v>
      </c>
      <c r="K15" s="35">
        <v>237498.43600000002</v>
      </c>
      <c r="L15" s="35">
        <v>217921.337</v>
      </c>
      <c r="M15" s="35">
        <v>207109</v>
      </c>
      <c r="N15" s="35">
        <v>211801</v>
      </c>
      <c r="O15" s="35">
        <v>225161</v>
      </c>
      <c r="P15" s="35">
        <v>234451</v>
      </c>
      <c r="Q15" s="35">
        <v>419339</v>
      </c>
      <c r="R15" s="36">
        <v>403790.34100000001</v>
      </c>
      <c r="S15" s="36">
        <v>470824.89</v>
      </c>
      <c r="T15" s="36">
        <v>356702.16588999995</v>
      </c>
      <c r="U15" s="36">
        <v>394550.58300000004</v>
      </c>
      <c r="V15" s="36">
        <v>431074</v>
      </c>
    </row>
    <row r="16" spans="1:22" x14ac:dyDescent="0.2">
      <c r="B16" s="37" t="s">
        <v>42</v>
      </c>
      <c r="C16" s="291" t="s">
        <v>270</v>
      </c>
      <c r="D16" s="35">
        <v>56782</v>
      </c>
      <c r="E16" s="35">
        <v>38388.404999999999</v>
      </c>
      <c r="F16" s="35">
        <v>36595.542000000001</v>
      </c>
      <c r="G16" s="35">
        <v>36392.511000000006</v>
      </c>
      <c r="H16" s="35">
        <v>26929.763000000003</v>
      </c>
      <c r="I16" s="35">
        <v>24795.579000000005</v>
      </c>
      <c r="J16" s="35">
        <v>31941.861999999997</v>
      </c>
      <c r="K16" s="35">
        <v>23647.02</v>
      </c>
      <c r="L16" s="35">
        <v>28470.309999999954</v>
      </c>
      <c r="M16" s="35">
        <v>18925</v>
      </c>
      <c r="N16" s="35">
        <v>26883</v>
      </c>
      <c r="O16" s="35">
        <v>8687</v>
      </c>
      <c r="P16" s="35">
        <v>9344</v>
      </c>
      <c r="Q16" s="35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</row>
    <row r="17" spans="2:22" x14ac:dyDescent="0.2">
      <c r="B17" s="37" t="s">
        <v>43</v>
      </c>
      <c r="C17" s="291" t="s">
        <v>270</v>
      </c>
      <c r="D17" s="35">
        <v>100963</v>
      </c>
      <c r="E17" s="35">
        <v>113346.87</v>
      </c>
      <c r="F17" s="35">
        <v>225004.65599999999</v>
      </c>
      <c r="G17" s="35">
        <v>267746.01799999998</v>
      </c>
      <c r="H17" s="35">
        <v>320596.576</v>
      </c>
      <c r="I17" s="35">
        <v>359239.22599999997</v>
      </c>
      <c r="J17" s="35">
        <v>420611.24</v>
      </c>
      <c r="K17" s="35">
        <v>381332.11700000003</v>
      </c>
      <c r="L17" s="35">
        <v>439560.783</v>
      </c>
      <c r="M17" s="35">
        <v>422230</v>
      </c>
      <c r="N17" s="35">
        <v>439928</v>
      </c>
      <c r="O17" s="35">
        <v>394576</v>
      </c>
      <c r="P17" s="35">
        <v>260146</v>
      </c>
      <c r="Q17" s="35">
        <v>213411</v>
      </c>
      <c r="R17" s="36">
        <v>155622.23599999998</v>
      </c>
      <c r="S17" s="36">
        <v>178613.027</v>
      </c>
      <c r="T17" s="36">
        <v>158745.92499999999</v>
      </c>
      <c r="U17" s="36">
        <v>176330.592</v>
      </c>
      <c r="V17" s="36">
        <v>186002</v>
      </c>
    </row>
    <row r="18" spans="2:22" x14ac:dyDescent="0.2">
      <c r="B18" s="37" t="s">
        <v>44</v>
      </c>
      <c r="C18" s="291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36"/>
      <c r="T18" s="36"/>
      <c r="U18" s="36"/>
      <c r="V18" s="36"/>
    </row>
    <row r="19" spans="2:22" x14ac:dyDescent="0.2">
      <c r="B19" s="38" t="s">
        <v>45</v>
      </c>
      <c r="C19" s="291" t="s">
        <v>270</v>
      </c>
      <c r="D19" s="35">
        <v>550117.99399999995</v>
      </c>
      <c r="E19" s="35">
        <v>522777</v>
      </c>
      <c r="F19" s="35">
        <v>704916.28199999989</v>
      </c>
      <c r="G19" s="35">
        <v>701463.01199999999</v>
      </c>
      <c r="H19" s="35">
        <v>645647.571</v>
      </c>
      <c r="I19" s="35">
        <v>595210.11599999992</v>
      </c>
      <c r="J19" s="35">
        <v>869777</v>
      </c>
      <c r="K19" s="35">
        <v>1040148.38</v>
      </c>
      <c r="L19" s="35">
        <v>696563.49022000004</v>
      </c>
      <c r="M19" s="35">
        <v>832245.38899999973</v>
      </c>
      <c r="N19" s="35">
        <v>1284946.3620000002</v>
      </c>
      <c r="O19" s="35">
        <v>1437423.9929999998</v>
      </c>
      <c r="P19" s="35">
        <v>1065415.9120000005</v>
      </c>
      <c r="Q19" s="35">
        <v>1271293.9600000002</v>
      </c>
      <c r="R19" s="36">
        <v>1308357.9850000001</v>
      </c>
      <c r="S19" s="36">
        <v>854395.67000000086</v>
      </c>
      <c r="T19" s="36">
        <v>1109140.3999999994</v>
      </c>
      <c r="U19" s="36">
        <v>1241382.6499999994</v>
      </c>
      <c r="V19" s="36">
        <v>1380200</v>
      </c>
    </row>
    <row r="20" spans="2:22" x14ac:dyDescent="0.2">
      <c r="B20" s="38" t="s">
        <v>46</v>
      </c>
      <c r="C20" s="291" t="s">
        <v>270</v>
      </c>
      <c r="D20" s="35">
        <v>317013.78700000007</v>
      </c>
      <c r="E20" s="35">
        <v>351517</v>
      </c>
      <c r="F20" s="35">
        <v>49455.554000000004</v>
      </c>
      <c r="G20" s="35">
        <v>47102.47</v>
      </c>
      <c r="H20" s="35">
        <v>306694.01400000002</v>
      </c>
      <c r="I20" s="35">
        <v>262724.92200000002</v>
      </c>
      <c r="J20" s="35">
        <v>293797</v>
      </c>
      <c r="K20" s="35">
        <v>1004217.2020000002</v>
      </c>
      <c r="L20" s="35">
        <v>1330306.321</v>
      </c>
      <c r="M20" s="35">
        <v>1136831</v>
      </c>
      <c r="N20" s="35">
        <v>1210287</v>
      </c>
      <c r="O20" s="35">
        <v>1231257</v>
      </c>
      <c r="P20" s="35">
        <v>1223350</v>
      </c>
      <c r="Q20" s="35">
        <v>1367460.0399999998</v>
      </c>
      <c r="R20" s="36">
        <v>1345485.2099999997</v>
      </c>
      <c r="S20" s="36">
        <v>2086024.4069999997</v>
      </c>
      <c r="T20" s="36">
        <v>4576234.03</v>
      </c>
      <c r="U20" s="36">
        <v>4917253.8499999996</v>
      </c>
      <c r="V20" s="36">
        <v>4895434</v>
      </c>
    </row>
    <row r="21" spans="2:22" x14ac:dyDescent="0.2">
      <c r="B21" s="39" t="s">
        <v>47</v>
      </c>
      <c r="C21" s="292" t="s">
        <v>271</v>
      </c>
      <c r="D21" s="29">
        <v>1118</v>
      </c>
      <c r="E21" s="29">
        <v>1472</v>
      </c>
      <c r="F21" s="29">
        <v>1273</v>
      </c>
      <c r="G21" s="29">
        <v>6649</v>
      </c>
      <c r="H21" s="29">
        <v>6708</v>
      </c>
      <c r="I21" s="29">
        <v>11834</v>
      </c>
      <c r="J21" s="29">
        <v>14365</v>
      </c>
      <c r="K21" s="29">
        <v>14803</v>
      </c>
      <c r="L21" s="29">
        <v>19485</v>
      </c>
      <c r="M21" s="29">
        <v>19839</v>
      </c>
      <c r="N21" s="29">
        <v>19124</v>
      </c>
      <c r="O21" s="29">
        <v>21504</v>
      </c>
      <c r="P21" s="29">
        <v>16892</v>
      </c>
      <c r="Q21" s="29">
        <v>15370</v>
      </c>
      <c r="R21" s="30">
        <v>19528</v>
      </c>
      <c r="S21" s="30">
        <v>19604</v>
      </c>
      <c r="T21" s="30">
        <v>17783</v>
      </c>
      <c r="U21" s="30">
        <v>20278.800000000003</v>
      </c>
      <c r="V21" s="30">
        <v>23089.199999999997</v>
      </c>
    </row>
    <row r="22" spans="2:22" x14ac:dyDescent="0.2">
      <c r="B22" s="31"/>
      <c r="C22" s="47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2:22" x14ac:dyDescent="0.2">
      <c r="B23" s="24" t="s">
        <v>48</v>
      </c>
      <c r="C23" s="29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x14ac:dyDescent="0.2">
      <c r="B24" s="40" t="s">
        <v>49</v>
      </c>
      <c r="C24" s="297" t="s">
        <v>273</v>
      </c>
      <c r="D24" s="41">
        <v>1125545</v>
      </c>
      <c r="E24" s="41">
        <v>860681</v>
      </c>
      <c r="F24" s="41">
        <v>263075</v>
      </c>
      <c r="G24" s="41">
        <v>296495</v>
      </c>
      <c r="H24" s="41">
        <v>635317.99301093165</v>
      </c>
      <c r="I24" s="41">
        <v>467144.14123665885</v>
      </c>
      <c r="J24" s="41">
        <v>695469.94627067249</v>
      </c>
      <c r="K24" s="41">
        <v>1267390.2317329985</v>
      </c>
      <c r="L24" s="41">
        <v>1348533.038651888</v>
      </c>
      <c r="M24" s="41">
        <v>2270079.3700557291</v>
      </c>
      <c r="N24" s="41">
        <v>2580175.0318728839</v>
      </c>
      <c r="O24" s="41">
        <v>3164915.4204389676</v>
      </c>
      <c r="P24" s="41">
        <v>3957508.7023528269</v>
      </c>
      <c r="Q24" s="41">
        <v>5797183</v>
      </c>
      <c r="R24" s="42">
        <v>6384946.6083817845</v>
      </c>
      <c r="S24" s="42">
        <v>5088367.8162054485</v>
      </c>
      <c r="T24" s="42">
        <v>6610796.1713267816</v>
      </c>
      <c r="U24" s="42">
        <v>6889344.8641638607</v>
      </c>
      <c r="V24" s="42">
        <v>9951804.8954851031</v>
      </c>
    </row>
    <row r="25" spans="2:22" x14ac:dyDescent="0.2">
      <c r="B25" s="34"/>
      <c r="C25" s="47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36"/>
      <c r="T25" s="36"/>
      <c r="U25" s="36"/>
      <c r="V25" s="36"/>
    </row>
    <row r="26" spans="2:22" x14ac:dyDescent="0.2">
      <c r="B26" s="24" t="s">
        <v>50</v>
      </c>
      <c r="C26" s="294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2:22" x14ac:dyDescent="0.2">
      <c r="B27" s="34" t="s">
        <v>47</v>
      </c>
      <c r="C27" s="291" t="s">
        <v>271</v>
      </c>
      <c r="D27" s="35">
        <v>182</v>
      </c>
      <c r="E27" s="35">
        <v>419</v>
      </c>
      <c r="F27" s="35">
        <v>172</v>
      </c>
      <c r="G27" s="35">
        <v>4665</v>
      </c>
      <c r="H27" s="35">
        <v>5322</v>
      </c>
      <c r="I27" s="35">
        <v>10508</v>
      </c>
      <c r="J27" s="35">
        <v>12872</v>
      </c>
      <c r="K27" s="35">
        <v>14533</v>
      </c>
      <c r="L27" s="35">
        <v>19015</v>
      </c>
      <c r="M27" s="35">
        <v>19484</v>
      </c>
      <c r="N27" s="35">
        <v>18896</v>
      </c>
      <c r="O27" s="35">
        <v>21278</v>
      </c>
      <c r="P27" s="35">
        <v>16451</v>
      </c>
      <c r="Q27" s="35">
        <v>13621</v>
      </c>
      <c r="R27" s="36">
        <v>19528</v>
      </c>
      <c r="S27" s="36">
        <v>19604</v>
      </c>
      <c r="T27" s="36">
        <v>17783</v>
      </c>
      <c r="U27" s="36">
        <v>20278.800000000003</v>
      </c>
      <c r="V27" s="36">
        <v>23089.199999999997</v>
      </c>
    </row>
    <row r="28" spans="2:22" x14ac:dyDescent="0.2">
      <c r="B28" s="28" t="s">
        <v>51</v>
      </c>
      <c r="C28" s="292" t="s">
        <v>270</v>
      </c>
      <c r="D28" s="29">
        <v>237675</v>
      </c>
      <c r="E28" s="29">
        <v>502747</v>
      </c>
      <c r="F28" s="29">
        <v>660050</v>
      </c>
      <c r="G28" s="29">
        <v>624285</v>
      </c>
      <c r="H28" s="29">
        <v>400452.66700000002</v>
      </c>
      <c r="I28" s="29">
        <v>452192.32800000004</v>
      </c>
      <c r="J28" s="29">
        <v>417161.17999999993</v>
      </c>
      <c r="K28" s="29">
        <v>477279.39500000002</v>
      </c>
      <c r="L28" s="29">
        <v>360900.61900000001</v>
      </c>
      <c r="M28" s="29">
        <v>456610.64099999995</v>
      </c>
      <c r="N28" s="29">
        <v>479318.54799999995</v>
      </c>
      <c r="O28" s="29">
        <v>584207.26599999995</v>
      </c>
      <c r="P28" s="29">
        <v>607007.39400000009</v>
      </c>
      <c r="Q28" s="29">
        <v>1118194.0730000001</v>
      </c>
      <c r="R28" s="30">
        <v>1072378.8399999999</v>
      </c>
      <c r="S28" s="30">
        <v>758048.61999999988</v>
      </c>
      <c r="T28" s="30">
        <v>967949.68888999999</v>
      </c>
      <c r="U28" s="30">
        <v>974258.473</v>
      </c>
      <c r="V28" s="30">
        <v>1261794.6145000001</v>
      </c>
    </row>
    <row r="29" spans="2:22" x14ac:dyDescent="0.2">
      <c r="B29" s="31"/>
      <c r="C29" s="47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2:22" x14ac:dyDescent="0.2">
      <c r="B30" s="24" t="s">
        <v>52</v>
      </c>
      <c r="C30" s="29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x14ac:dyDescent="0.2">
      <c r="B31" s="34" t="s">
        <v>47</v>
      </c>
      <c r="C31" s="291" t="s">
        <v>271</v>
      </c>
      <c r="D31" s="35">
        <v>182</v>
      </c>
      <c r="E31" s="35">
        <v>419</v>
      </c>
      <c r="F31" s="35">
        <v>172</v>
      </c>
      <c r="G31" s="35">
        <v>4575</v>
      </c>
      <c r="H31" s="35">
        <v>5434</v>
      </c>
      <c r="I31" s="35">
        <v>10511</v>
      </c>
      <c r="J31" s="35">
        <v>12860</v>
      </c>
      <c r="K31" s="35">
        <v>14077</v>
      </c>
      <c r="L31" s="35">
        <v>19033</v>
      </c>
      <c r="M31" s="35">
        <v>19484</v>
      </c>
      <c r="N31" s="35">
        <v>18896</v>
      </c>
      <c r="O31" s="35">
        <v>21278</v>
      </c>
      <c r="P31" s="35">
        <v>16451</v>
      </c>
      <c r="Q31" s="35">
        <v>13621</v>
      </c>
      <c r="R31" s="36">
        <v>10837</v>
      </c>
      <c r="S31" s="36">
        <v>13603</v>
      </c>
      <c r="T31" s="36">
        <v>13279</v>
      </c>
      <c r="U31" s="36">
        <v>13570</v>
      </c>
      <c r="V31" s="36">
        <v>15830.400000000001</v>
      </c>
    </row>
    <row r="32" spans="2:22" x14ac:dyDescent="0.2">
      <c r="B32" s="28" t="s">
        <v>51</v>
      </c>
      <c r="C32" s="292" t="s">
        <v>270</v>
      </c>
      <c r="D32" s="29">
        <v>376500</v>
      </c>
      <c r="E32" s="29">
        <v>830216</v>
      </c>
      <c r="F32" s="29">
        <v>649205</v>
      </c>
      <c r="G32" s="29">
        <v>662225</v>
      </c>
      <c r="H32" s="29">
        <v>686816.50600000005</v>
      </c>
      <c r="I32" s="29">
        <v>663275.21400000004</v>
      </c>
      <c r="J32" s="29">
        <v>687140.88899999997</v>
      </c>
      <c r="K32" s="29">
        <v>1447380.9740000004</v>
      </c>
      <c r="L32" s="29">
        <v>1669953.507</v>
      </c>
      <c r="M32" s="29">
        <v>1593441.6709999996</v>
      </c>
      <c r="N32" s="29">
        <v>1638644.7410000002</v>
      </c>
      <c r="O32" s="29">
        <v>1782127.7949999999</v>
      </c>
      <c r="P32" s="29">
        <v>1820412.558</v>
      </c>
      <c r="Q32" s="29">
        <v>2441637.8930000002</v>
      </c>
      <c r="R32" s="30">
        <v>2397848.0499999998</v>
      </c>
      <c r="S32" s="30">
        <v>2983275.3640000005</v>
      </c>
      <c r="T32" s="30">
        <v>5788526.80889</v>
      </c>
      <c r="U32" s="30">
        <v>6170465.3060000008</v>
      </c>
      <c r="V32" s="30">
        <v>6182512.3660000004</v>
      </c>
    </row>
    <row r="33" spans="2:22" x14ac:dyDescent="0.2">
      <c r="B33" s="31"/>
      <c r="C33" s="47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2:22" x14ac:dyDescent="0.2">
      <c r="B34" s="24" t="s">
        <v>53</v>
      </c>
      <c r="C34" s="294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2:22" s="78" customFormat="1" x14ac:dyDescent="0.2">
      <c r="B35" s="40" t="s">
        <v>54</v>
      </c>
      <c r="C35" s="295"/>
      <c r="D35" s="41">
        <f>+'2.1.1.IngresosServ'!C37/'6.1.IPM'!C16</f>
        <v>432831.45999999996</v>
      </c>
      <c r="E35" s="41">
        <f>+'2.1.1.IngresosServ'!D37/'6.1.IPM'!D16</f>
        <v>434979.79686427512</v>
      </c>
      <c r="F35" s="41">
        <f>+'2.1.1.IngresosServ'!E37/'6.1.IPM'!E16</f>
        <v>383692.89317605225</v>
      </c>
      <c r="G35" s="41">
        <f>+'2.1.1.IngresosServ'!F37/'6.1.IPM'!F16</f>
        <v>249390.15482786548</v>
      </c>
      <c r="H35" s="41">
        <f>+'2.1.1.IngresosServ'!G37/'6.1.IPM'!G16</f>
        <v>191773.53853781515</v>
      </c>
      <c r="I35" s="41">
        <f>+'2.1.1.IngresosServ'!H37/'6.1.IPM'!H16</f>
        <v>416263.72348566138</v>
      </c>
      <c r="J35" s="41">
        <f>+'2.1.1.IngresosServ'!I37/'6.1.IPM'!I16</f>
        <v>1017364.0377526</v>
      </c>
      <c r="K35" s="41">
        <f>+'2.1.1.IngresosServ'!J37/'6.1.IPM'!J16</f>
        <v>677086.14639515802</v>
      </c>
      <c r="L35" s="41">
        <f>+'2.1.1.IngresosServ'!K37/'6.1.IPM'!K16</f>
        <v>650821.02955797489</v>
      </c>
      <c r="M35" s="41">
        <f>+'2.1.1.IngresosServ'!L37/'6.1.IPM'!L16</f>
        <v>982966.96469341032</v>
      </c>
      <c r="N35" s="41">
        <f>+'2.1.1.IngresosServ'!M37/'6.1.IPM'!M16</f>
        <v>1033427.0186902992</v>
      </c>
      <c r="O35" s="41">
        <f>+'2.1.1.IngresosServ'!N37/'6.1.IPM'!N16</f>
        <v>1223751.8623393124</v>
      </c>
      <c r="P35" s="41">
        <f>+'2.1.1.IngresosServ'!O37/'6.1.IPM'!O16</f>
        <v>1157827.7622833957</v>
      </c>
      <c r="Q35" s="41">
        <f>+'2.1.1.IngresosServ'!P37/'6.1.IPM'!P16</f>
        <v>1170404.2932836052</v>
      </c>
      <c r="R35" s="41">
        <f>+'2.1.1.IngresosServ'!Q37/'6.1.IPM'!Q16</f>
        <v>1008763.333050449</v>
      </c>
      <c r="S35" s="41">
        <f>+'2.1.1.IngresosServ'!R37/'6.1.IPM'!R16</f>
        <v>711566.56569219788</v>
      </c>
      <c r="T35" s="41">
        <f>+'2.1.1.IngresosServ'!S37/'6.1.IPM'!S16</f>
        <v>676505.66942590813</v>
      </c>
      <c r="U35" s="41">
        <f>+'2.1.1.IngresosServ'!T37/'6.1.IPM'!T16</f>
        <v>504632.37503622298</v>
      </c>
      <c r="V35" s="41">
        <f>+'2.1.1.IngresosServ'!U37/'6.1.IPM'!U16</f>
        <v>682407.91446791682</v>
      </c>
    </row>
    <row r="36" spans="2:22" x14ac:dyDescent="0.2"/>
    <row r="37" spans="2:22" x14ac:dyDescent="0.2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</sheetData>
  <hyperlinks>
    <hyperlink ref="A2" location="Índice!A1" display="Í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37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1.5703125" style="2" customWidth="1"/>
    <col min="3" max="22" width="11.42578125" style="2" customWidth="1"/>
    <col min="23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272</v>
      </c>
    </row>
    <row r="5" spans="1:21" x14ac:dyDescent="0.2">
      <c r="B5" s="23"/>
    </row>
    <row r="6" spans="1:21" x14ac:dyDescent="0.2"/>
    <row r="7" spans="1:21" x14ac:dyDescent="0.2">
      <c r="B7" s="44"/>
      <c r="C7" s="45">
        <v>2000</v>
      </c>
      <c r="D7" s="45">
        <v>2001</v>
      </c>
      <c r="E7" s="45">
        <v>2002</v>
      </c>
      <c r="F7" s="45">
        <v>2003</v>
      </c>
      <c r="G7" s="45">
        <v>2004</v>
      </c>
      <c r="H7" s="45">
        <v>2005</v>
      </c>
      <c r="I7" s="45">
        <v>2006</v>
      </c>
      <c r="J7" s="45">
        <v>2007</v>
      </c>
      <c r="K7" s="45">
        <v>2008</v>
      </c>
      <c r="L7" s="45">
        <v>2009</v>
      </c>
      <c r="M7" s="45">
        <v>2010</v>
      </c>
      <c r="N7" s="45">
        <v>2011</v>
      </c>
      <c r="O7" s="45">
        <v>2012</v>
      </c>
      <c r="P7" s="45">
        <v>2013</v>
      </c>
      <c r="Q7" s="45">
        <v>2014</v>
      </c>
      <c r="R7" s="45">
        <v>2015</v>
      </c>
      <c r="S7" s="45">
        <v>2016</v>
      </c>
      <c r="T7" s="45">
        <v>2017</v>
      </c>
      <c r="U7" s="45">
        <v>2018</v>
      </c>
    </row>
    <row r="8" spans="1:21" x14ac:dyDescent="0.2"/>
    <row r="9" spans="1:21" x14ac:dyDescent="0.2">
      <c r="B9" s="24" t="s">
        <v>36</v>
      </c>
    </row>
    <row r="10" spans="1:21" x14ac:dyDescent="0.2">
      <c r="B10" s="25" t="s">
        <v>37</v>
      </c>
      <c r="C10" s="48">
        <f>+'2.1.1.IngresosServ'!C12/'2.1.2.CantidadesServ'!D10</f>
        <v>192.81963636363633</v>
      </c>
      <c r="D10" s="48">
        <f>+'2.1.1.IngresosServ'!D12/'2.1.2.CantidadesServ'!E10</f>
        <v>192.15328800345316</v>
      </c>
      <c r="E10" s="48">
        <f>+'2.1.1.IngresosServ'!E12/'2.1.2.CantidadesServ'!F10</f>
        <v>191.65630158730156</v>
      </c>
      <c r="F10" s="48">
        <f>+'2.1.1.IngresosServ'!F12/'2.1.2.CantidadesServ'!G10</f>
        <v>187.59082454918033</v>
      </c>
      <c r="G10" s="48">
        <f>+'2.1.1.IngresosServ'!G12/'2.1.2.CantidadesServ'!H10</f>
        <v>182.7852380952381</v>
      </c>
      <c r="H10" s="48">
        <f>+'2.1.1.IngresosServ'!H12/'2.1.2.CantidadesServ'!I10</f>
        <v>177.17189372693724</v>
      </c>
      <c r="I10" s="48">
        <f>+'2.1.1.IngresosServ'!I12/'2.1.2.CantidadesServ'!J10</f>
        <v>192.02197261146495</v>
      </c>
      <c r="J10" s="48">
        <f>+'2.1.1.IngresosServ'!J12/'2.1.2.CantidadesServ'!K10</f>
        <v>184.9540159697807</v>
      </c>
      <c r="K10" s="48">
        <f>+'2.1.1.IngresosServ'!K12/'2.1.2.CantidadesServ'!L10</f>
        <v>193.80419900940203</v>
      </c>
      <c r="L10" s="48">
        <f>+'2.1.1.IngresosServ'!L12/'2.1.2.CantidadesServ'!M10</f>
        <v>210.43052890293586</v>
      </c>
      <c r="M10" s="48">
        <f>+'2.1.1.IngresosServ'!M12/'2.1.2.CantidadesServ'!N10</f>
        <v>225.41993854325355</v>
      </c>
      <c r="N10" s="48">
        <f>+'2.1.1.IngresosServ'!N12/'2.1.2.CantidadesServ'!O10</f>
        <v>217.50061294303805</v>
      </c>
      <c r="O10" s="48">
        <f>+'2.1.1.IngresosServ'!O12/'2.1.2.CantidadesServ'!P10</f>
        <v>195.26127648700765</v>
      </c>
      <c r="P10" s="48">
        <f>+'2.1.1.IngresosServ'!P12/'2.1.2.CantidadesServ'!Q10</f>
        <v>156.65927365587885</v>
      </c>
      <c r="Q10" s="49">
        <f>+'2.1.1.IngresosServ'!Q12/'2.1.2.CantidadesServ'!R10</f>
        <v>119.04757975405713</v>
      </c>
      <c r="R10" s="49">
        <f>+'2.1.1.IngresosServ'!R12/'2.1.2.CantidadesServ'!S10</f>
        <v>126.38442014388488</v>
      </c>
      <c r="S10" s="49">
        <f>+'2.1.1.IngresosServ'!S12/'2.1.2.CantidadesServ'!T10</f>
        <v>116.35630211653385</v>
      </c>
      <c r="T10" s="49">
        <f>+'2.1.1.IngresosServ'!T12/'2.1.2.CantidadesServ'!U10</f>
        <v>124.79732103801169</v>
      </c>
      <c r="U10" s="49">
        <f>+'2.1.1.IngresosServ'!U12/'2.1.2.CantidadesServ'!V10</f>
        <v>128.84126927145707</v>
      </c>
    </row>
    <row r="11" spans="1:21" x14ac:dyDescent="0.2">
      <c r="B11" s="28" t="s">
        <v>38</v>
      </c>
      <c r="C11" s="50">
        <f>+'2.1.1.IngresosServ'!C13/'2.1.2.CantidadesServ'!D11</f>
        <v>0.63007261118808178</v>
      </c>
      <c r="D11" s="50">
        <f>+'2.1.1.IngresosServ'!D13/'2.1.2.CantidadesServ'!E11</f>
        <v>0.60369058692103339</v>
      </c>
      <c r="E11" s="50">
        <f>+'2.1.1.IngresosServ'!E13/'2.1.2.CantidadesServ'!F11</f>
        <v>0.59487500739883525</v>
      </c>
      <c r="F11" s="50">
        <f>+'2.1.1.IngresosServ'!F13/'2.1.2.CantidadesServ'!G11</f>
        <v>0.58278935561756684</v>
      </c>
      <c r="G11" s="50">
        <f>+'2.1.1.IngresosServ'!G13/'2.1.2.CantidadesServ'!H11</f>
        <v>0.59895634089539607</v>
      </c>
      <c r="H11" s="50">
        <f>+'2.1.1.IngresosServ'!H13/'2.1.2.CantidadesServ'!I11</f>
        <v>0.60810146067142978</v>
      </c>
      <c r="I11" s="50">
        <f>+'2.1.1.IngresosServ'!I13/'2.1.2.CantidadesServ'!J11</f>
        <v>0.62269011464741719</v>
      </c>
      <c r="J11" s="50">
        <f>+'2.1.1.IngresosServ'!J13/'2.1.2.CantidadesServ'!K11</f>
        <v>0.63209612428705975</v>
      </c>
      <c r="K11" s="50">
        <f>+'2.1.1.IngresosServ'!K13/'2.1.2.CantidadesServ'!L11</f>
        <v>0.635805198516182</v>
      </c>
      <c r="L11" s="50">
        <f>+'2.1.1.IngresosServ'!L13/'2.1.2.CantidadesServ'!M11</f>
        <v>0.63850858436657754</v>
      </c>
      <c r="M11" s="50">
        <f>+'2.1.1.IngresosServ'!M13/'2.1.2.CantidadesServ'!N11</f>
        <v>0.63790800849031271</v>
      </c>
      <c r="N11" s="50">
        <f>+'2.1.1.IngresosServ'!N13/'2.1.2.CantidadesServ'!O11</f>
        <v>0.62547156948678329</v>
      </c>
      <c r="O11" s="50">
        <f>+'2.1.1.IngresosServ'!O13/'2.1.2.CantidadesServ'!P11</f>
        <v>0.68485462981735312</v>
      </c>
      <c r="P11" s="50">
        <f>+'2.1.1.IngresosServ'!P13/'2.1.2.CantidadesServ'!Q11</f>
        <v>0.63351024042029713</v>
      </c>
      <c r="Q11" s="51">
        <f>+'2.1.1.IngresosServ'!Q13/'2.1.2.CantidadesServ'!R11</f>
        <v>0.59265513161258832</v>
      </c>
      <c r="R11" s="51">
        <f>+'2.1.1.IngresosServ'!R13/'2.1.2.CantidadesServ'!S11</f>
        <v>0.58780569262214188</v>
      </c>
      <c r="S11" s="51">
        <f>+'2.1.1.IngresosServ'!S13/'2.1.2.CantidadesServ'!T11</f>
        <v>0.53426637572833802</v>
      </c>
      <c r="T11" s="51">
        <f>+'2.1.1.IngresosServ'!T13/'2.1.2.CantidadesServ'!U11</f>
        <v>0.53184625764436289</v>
      </c>
      <c r="U11" s="51">
        <f>+'2.1.1.IngresosServ'!U13/'2.1.2.CantidadesServ'!V11</f>
        <v>0.53193037902550688</v>
      </c>
    </row>
    <row r="12" spans="1:21" x14ac:dyDescent="0.2">
      <c r="B12" s="3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x14ac:dyDescent="0.2">
      <c r="B13" s="24" t="s">
        <v>39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 x14ac:dyDescent="0.2">
      <c r="B14" s="34" t="s">
        <v>40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5"/>
    </row>
    <row r="15" spans="1:21" x14ac:dyDescent="0.2">
      <c r="B15" s="37" t="s">
        <v>41</v>
      </c>
      <c r="C15" s="54">
        <f>+'2.1.1.IngresosServ'!C17/'2.1.2.CantidadesServ'!D15</f>
        <v>3.4079520975581894</v>
      </c>
      <c r="D15" s="54">
        <f>+'2.1.1.IngresosServ'!D17/'2.1.2.CantidadesServ'!E15</f>
        <v>3.0435875637920695</v>
      </c>
      <c r="E15" s="54">
        <f>+'2.1.1.IngresosServ'!E17/'2.1.2.CantidadesServ'!F15</f>
        <v>3.1519212726478845</v>
      </c>
      <c r="F15" s="54">
        <f>+'2.1.1.IngresosServ'!F17/'2.1.2.CantidadesServ'!G15</f>
        <v>3.3944978370014396</v>
      </c>
      <c r="G15" s="54">
        <f>+'2.1.1.IngresosServ'!G17/'2.1.2.CantidadesServ'!H15</f>
        <v>3.3808109144674687</v>
      </c>
      <c r="H15" s="54">
        <f>+'2.1.1.IngresosServ'!H17/'2.1.2.CantidadesServ'!I15</f>
        <v>3.2055935291188224</v>
      </c>
      <c r="I15" s="54">
        <f>+'2.1.1.IngresosServ'!I17/'2.1.2.CantidadesServ'!J15</f>
        <v>3.2634319317316596</v>
      </c>
      <c r="J15" s="54">
        <f>+'2.1.1.IngresosServ'!J17/'2.1.2.CantidadesServ'!K15</f>
        <v>3.4738972920637199</v>
      </c>
      <c r="K15" s="54">
        <f>+'2.1.1.IngresosServ'!K17/'2.1.2.CantidadesServ'!L15</f>
        <v>3.2899562735252106</v>
      </c>
      <c r="L15" s="54">
        <f>+'2.1.1.IngresosServ'!L17/'2.1.2.CantidadesServ'!M15</f>
        <v>3.1478283415979025</v>
      </c>
      <c r="M15" s="54">
        <f>+'2.1.1.IngresosServ'!M17/'2.1.2.CantidadesServ'!N15</f>
        <v>3.6753316084437748</v>
      </c>
      <c r="N15" s="54">
        <f>+'2.1.1.IngresosServ'!N17/'2.1.2.CantidadesServ'!O15</f>
        <v>4.2894511038767815</v>
      </c>
      <c r="O15" s="54">
        <f>+'2.1.1.IngresosServ'!O17/'2.1.2.CantidadesServ'!P15</f>
        <v>3.7154599468545664</v>
      </c>
      <c r="P15" s="54">
        <f>+'2.1.1.IngresosServ'!P17/'2.1.2.CantidadesServ'!Q15</f>
        <v>3.1531903781904376</v>
      </c>
      <c r="Q15" s="55">
        <f>+'2.1.1.IngresosServ'!Q17/'2.1.2.CantidadesServ'!R15</f>
        <v>2.9991707598731998</v>
      </c>
      <c r="R15" s="55">
        <f>+'2.1.1.IngresosServ'!R17/'2.1.2.CantidadesServ'!S15</f>
        <v>2.895889347736051</v>
      </c>
      <c r="S15" s="55">
        <f>+'2.1.1.IngresosServ'!S17/'2.1.2.CantidadesServ'!T15</f>
        <v>2.9854165492462839</v>
      </c>
      <c r="T15" s="55">
        <f>+'2.1.1.IngresosServ'!T17/'2.1.2.CantidadesServ'!U15</f>
        <v>2.8487913581412627</v>
      </c>
      <c r="U15" s="55">
        <f>+'2.1.1.IngresosServ'!U17/'2.1.2.CantidadesServ'!V15</f>
        <v>2.9823071449449512</v>
      </c>
    </row>
    <row r="16" spans="1:21" x14ac:dyDescent="0.2">
      <c r="B16" s="37" t="s">
        <v>42</v>
      </c>
      <c r="C16" s="54">
        <f>+'2.1.1.IngresosServ'!C18/'2.1.2.CantidadesServ'!D16</f>
        <v>39.328261068648516</v>
      </c>
      <c r="D16" s="54">
        <f>+'2.1.1.IngresosServ'!D18/'2.1.2.CantidadesServ'!E16</f>
        <v>39.868475348289607</v>
      </c>
      <c r="E16" s="54">
        <f>+'2.1.1.IngresosServ'!E18/'2.1.2.CantidadesServ'!F16</f>
        <v>43.599854463147452</v>
      </c>
      <c r="F16" s="54">
        <f>+'2.1.1.IngresosServ'!F18/'2.1.2.CantidadesServ'!G16</f>
        <v>44.14047243401258</v>
      </c>
      <c r="G16" s="54">
        <f>+'2.1.1.IngresosServ'!G18/'2.1.2.CantidadesServ'!H16</f>
        <v>40.641836507064689</v>
      </c>
      <c r="H16" s="54">
        <f>+'2.1.1.IngresosServ'!H18/'2.1.2.CantidadesServ'!I16</f>
        <v>42.042691860512704</v>
      </c>
      <c r="I16" s="54">
        <f>+'2.1.1.IngresosServ'!I18/'2.1.2.CantidadesServ'!J16</f>
        <v>41.387677008636196</v>
      </c>
      <c r="J16" s="54">
        <f>+'2.1.1.IngresosServ'!J18/'2.1.2.CantidadesServ'!K16</f>
        <v>43.104071302745254</v>
      </c>
      <c r="K16" s="54">
        <f>+'2.1.1.IngresosServ'!K18/'2.1.2.CantidadesServ'!L16</f>
        <v>50.212052475023448</v>
      </c>
      <c r="L16" s="54">
        <f>+'2.1.1.IngresosServ'!L18/'2.1.2.CantidadesServ'!M16</f>
        <v>50.036908852946269</v>
      </c>
      <c r="M16" s="54">
        <f>+'2.1.1.IngresosServ'!M18/'2.1.2.CantidadesServ'!N16</f>
        <v>44.429671113401419</v>
      </c>
      <c r="N16" s="54">
        <f>+'2.1.1.IngresosServ'!N18/'2.1.2.CantidadesServ'!O16</f>
        <v>47.1681050744941</v>
      </c>
      <c r="O16" s="54">
        <f>+'2.1.1.IngresosServ'!O18/'2.1.2.CantidadesServ'!P16</f>
        <v>36.787303533467849</v>
      </c>
      <c r="P16" s="54">
        <f>+O16</f>
        <v>36.787303533467849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</row>
    <row r="17" spans="2:21" x14ac:dyDescent="0.2">
      <c r="B17" s="37" t="s">
        <v>43</v>
      </c>
      <c r="C17" s="54">
        <f>+'2.1.1.IngresosServ'!C19/'2.1.2.CantidadesServ'!D17</f>
        <v>0.54475738636926396</v>
      </c>
      <c r="D17" s="54">
        <f>+'2.1.1.IngresosServ'!D19/'2.1.2.CantidadesServ'!E17</f>
        <v>0.56298722673153656</v>
      </c>
      <c r="E17" s="54">
        <f>+'2.1.1.IngresosServ'!E19/'2.1.2.CantidadesServ'!F17</f>
        <v>0.55496234353479335</v>
      </c>
      <c r="F17" s="54">
        <f>+'2.1.1.IngresosServ'!F19/'2.1.2.CantidadesServ'!G17</f>
        <v>0.56272245587607583</v>
      </c>
      <c r="G17" s="54">
        <f>+'2.1.1.IngresosServ'!G19/'2.1.2.CantidadesServ'!H17</f>
        <v>0.65071526465709972</v>
      </c>
      <c r="H17" s="54">
        <f>+'2.1.1.IngresosServ'!H19/'2.1.2.CantidadesServ'!I17</f>
        <v>0.94594347444674665</v>
      </c>
      <c r="I17" s="54">
        <f>+'2.1.1.IngresosServ'!I19/'2.1.2.CantidadesServ'!J17</f>
        <v>0.96056571621814002</v>
      </c>
      <c r="J17" s="54">
        <f>+'2.1.1.IngresosServ'!J19/'2.1.2.CantidadesServ'!K17</f>
        <v>0.9557499086571527</v>
      </c>
      <c r="K17" s="54">
        <f>+'2.1.1.IngresosServ'!K19/'2.1.2.CantidadesServ'!L17</f>
        <v>1.0049671279334602</v>
      </c>
      <c r="L17" s="54">
        <f>+'2.1.1.IngresosServ'!L19/'2.1.2.CantidadesServ'!M17</f>
        <v>1.0155130142339484</v>
      </c>
      <c r="M17" s="54">
        <f>+'2.1.1.IngresosServ'!M19/'2.1.2.CantidadesServ'!N17</f>
        <v>0.98467546962230179</v>
      </c>
      <c r="N17" s="54">
        <f>+'2.1.1.IngresosServ'!N19/'2.1.2.CantidadesServ'!O17</f>
        <v>0.98799866185475038</v>
      </c>
      <c r="O17" s="54">
        <f>+'2.1.1.IngresosServ'!O19/'2.1.2.CantidadesServ'!P17</f>
        <v>1.0072011870257471</v>
      </c>
      <c r="P17" s="54">
        <f>+'2.1.1.IngresosServ'!P19/'2.1.2.CantidadesServ'!Q17</f>
        <v>1.0528118044524415</v>
      </c>
      <c r="Q17" s="55">
        <f>+'2.1.1.IngresosServ'!Q19/'2.1.2.CantidadesServ'!R17</f>
        <v>1.0164761333876842</v>
      </c>
      <c r="R17" s="55">
        <f>+'2.1.1.IngresosServ'!R19/'2.1.2.CantidadesServ'!S17</f>
        <v>1.0025126140435436</v>
      </c>
      <c r="S17" s="55">
        <f>+'2.1.1.IngresosServ'!S19/'2.1.2.CantidadesServ'!T17</f>
        <v>0.97217532355554948</v>
      </c>
      <c r="T17" s="55">
        <f>+'2.1.1.IngresosServ'!T19/'2.1.2.CantidadesServ'!U17</f>
        <v>0.93974458612377376</v>
      </c>
      <c r="U17" s="55">
        <f>+'2.1.1.IngresosServ'!U19/'2.1.2.CantidadesServ'!V17</f>
        <v>1.1410905216072944</v>
      </c>
    </row>
    <row r="18" spans="2:21" x14ac:dyDescent="0.2">
      <c r="B18" s="37" t="s">
        <v>44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55"/>
      <c r="S18" s="55"/>
      <c r="T18" s="55"/>
      <c r="U18" s="55"/>
    </row>
    <row r="19" spans="2:21" x14ac:dyDescent="0.2">
      <c r="B19" s="38" t="s">
        <v>45</v>
      </c>
      <c r="C19" s="54">
        <f>+'2.1.1.IngresosServ'!C21/'2.1.2.CantidadesServ'!D19</f>
        <v>2.2905124968517208</v>
      </c>
      <c r="D19" s="54">
        <f>+'2.1.1.IngresosServ'!D21/'2.1.2.CantidadesServ'!E19</f>
        <v>2.2794871548504276</v>
      </c>
      <c r="E19" s="54">
        <f>+'2.1.1.IngresosServ'!E21/'2.1.2.CantidadesServ'!F19</f>
        <v>2.2448775768240803</v>
      </c>
      <c r="F19" s="54">
        <f>+'2.1.1.IngresosServ'!F21/'2.1.2.CantidadesServ'!G19</f>
        <v>2.2971046504730035</v>
      </c>
      <c r="G19" s="54">
        <f>+'2.1.1.IngresosServ'!G21/'2.1.2.CantidadesServ'!H19</f>
        <v>2.7805335617068399</v>
      </c>
      <c r="H19" s="54">
        <f>+'2.1.1.IngresosServ'!H21/'2.1.2.CantidadesServ'!I19</f>
        <v>2.9028442759195312</v>
      </c>
      <c r="I19" s="54">
        <f>+'2.1.1.IngresosServ'!I21/'2.1.2.CantidadesServ'!J19</f>
        <v>2.7655782818607428</v>
      </c>
      <c r="J19" s="54">
        <f>+'2.1.1.IngresosServ'!J21/'2.1.2.CantidadesServ'!K19</f>
        <v>2.6508918732928839</v>
      </c>
      <c r="K19" s="54">
        <f>+'2.1.1.IngresosServ'!K21/'2.1.2.CantidadesServ'!L19</f>
        <v>2.8992930290048666</v>
      </c>
      <c r="L19" s="54">
        <f>+'2.1.1.IngresosServ'!L21/'2.1.2.CantidadesServ'!M19</f>
        <v>3.2566840451428449</v>
      </c>
      <c r="M19" s="54">
        <f>+'2.1.1.IngresosServ'!M21/'2.1.2.CantidadesServ'!N19</f>
        <v>2.9606908914692887</v>
      </c>
      <c r="N19" s="54">
        <f>+'2.1.1.IngresosServ'!N21/'2.1.2.CantidadesServ'!O19</f>
        <v>2.4187004787250688</v>
      </c>
      <c r="O19" s="54">
        <f>+'2.1.1.IngresosServ'!O21/'2.1.2.CantidadesServ'!P19</f>
        <v>2.8212768986690322</v>
      </c>
      <c r="P19" s="54">
        <f>+'2.1.1.IngresosServ'!P21/'2.1.2.CantidadesServ'!Q19</f>
        <v>2.6450955214166196</v>
      </c>
      <c r="Q19" s="55">
        <f>+'2.1.1.IngresosServ'!Q21/'2.1.2.CantidadesServ'!R19</f>
        <v>2.5314585411772379</v>
      </c>
      <c r="R19" s="55">
        <f>+'2.1.1.IngresosServ'!R21/'2.1.2.CantidadesServ'!S19</f>
        <v>2.7441065414107237</v>
      </c>
      <c r="S19" s="55">
        <f>+'2.1.1.IngresosServ'!S21/'2.1.2.CantidadesServ'!T19</f>
        <v>2.4982363210284371</v>
      </c>
      <c r="T19" s="55">
        <f>+'2.1.1.IngresosServ'!T21/'2.1.2.CantidadesServ'!U19</f>
        <v>2.4646145850354895</v>
      </c>
      <c r="U19" s="55">
        <f>+'2.1.1.IngresosServ'!U21/'2.1.2.CantidadesServ'!V19</f>
        <v>2.4518009920301429</v>
      </c>
    </row>
    <row r="20" spans="2:21" x14ac:dyDescent="0.2">
      <c r="B20" s="38" t="s">
        <v>46</v>
      </c>
      <c r="C20" s="54">
        <f>+'2.1.1.IngresosServ'!C22/'2.1.2.CantidadesServ'!D20</f>
        <v>2.3475731041312717</v>
      </c>
      <c r="D20" s="54">
        <f>+'2.1.1.IngresosServ'!D22/'2.1.2.CantidadesServ'!E20</f>
        <v>2.3483380320155214</v>
      </c>
      <c r="E20" s="54">
        <f>+'2.1.1.IngresosServ'!E22/'2.1.2.CantidadesServ'!F20</f>
        <v>2.3479927694268672</v>
      </c>
      <c r="F20" s="54">
        <f>+'2.1.1.IngresosServ'!F22/'2.1.2.CantidadesServ'!G20</f>
        <v>2.3001783218587049</v>
      </c>
      <c r="G20" s="54">
        <f>+'2.1.1.IngresosServ'!G22/'2.1.2.CantidadesServ'!H20</f>
        <v>2.3035459453082114</v>
      </c>
      <c r="H20" s="54">
        <f>+'2.1.1.IngresosServ'!H22/'2.1.2.CantidadesServ'!I20</f>
        <v>2.3328573609777301</v>
      </c>
      <c r="I20" s="54">
        <f>+'2.1.1.IngresosServ'!I22/'2.1.2.CantidadesServ'!J20</f>
        <v>3.4160136618141097</v>
      </c>
      <c r="J20" s="54">
        <f>+'2.1.1.IngresosServ'!J22/'2.1.2.CantidadesServ'!K20</f>
        <v>3.9308734220744079</v>
      </c>
      <c r="K20" s="54">
        <f>+'2.1.1.IngresosServ'!K22/'2.1.2.CantidadesServ'!L20</f>
        <v>3.8788525313066851</v>
      </c>
      <c r="L20" s="54">
        <f>+'2.1.1.IngresosServ'!L22/'2.1.2.CantidadesServ'!M20</f>
        <v>3.7669579132959363</v>
      </c>
      <c r="M20" s="54">
        <f>+'2.1.1.IngresosServ'!M22/'2.1.2.CantidadesServ'!N20</f>
        <v>3.6656287055320265</v>
      </c>
      <c r="N20" s="54">
        <f>+'2.1.1.IngresosServ'!N22/'2.1.2.CantidadesServ'!O20</f>
        <v>3.9489952300778794</v>
      </c>
      <c r="O20" s="54">
        <f>+'2.1.1.IngresosServ'!O22/'2.1.2.CantidadesServ'!P20</f>
        <v>3.9301881391261699</v>
      </c>
      <c r="P20" s="54">
        <f>+'2.1.1.IngresosServ'!P22/'2.1.2.CantidadesServ'!Q20</f>
        <v>3.9536720260947713</v>
      </c>
      <c r="Q20" s="55">
        <f>+'2.1.1.IngresosServ'!Q22/'2.1.2.CantidadesServ'!R20</f>
        <v>3.9477324861923591</v>
      </c>
      <c r="R20" s="55">
        <f>+'2.1.1.IngresosServ'!R22/'2.1.2.CantidadesServ'!S20</f>
        <v>4.604952685388211</v>
      </c>
      <c r="S20" s="55">
        <f>+'2.1.1.IngresosServ'!S22/'2.1.2.CantidadesServ'!T20</f>
        <v>6.2257576504276795</v>
      </c>
      <c r="T20" s="55">
        <f>+'2.1.1.IngresosServ'!T22/'2.1.2.CantidadesServ'!U20</f>
        <v>5.9070773405536103</v>
      </c>
      <c r="U20" s="55">
        <f>+'2.1.1.IngresosServ'!U22/'2.1.2.CantidadesServ'!V20</f>
        <v>5.8175232083437329</v>
      </c>
    </row>
    <row r="21" spans="2:21" x14ac:dyDescent="0.2">
      <c r="B21" s="39" t="s">
        <v>47</v>
      </c>
      <c r="C21" s="50">
        <f>+'2.1.1.IngresosServ'!C23/'2.1.2.CantidadesServ'!D21</f>
        <v>33.40447227191413</v>
      </c>
      <c r="D21" s="50">
        <f>+'2.1.1.IngresosServ'!D23/'2.1.2.CantidadesServ'!E21</f>
        <v>20.756281443875114</v>
      </c>
      <c r="E21" s="50">
        <f>+'2.1.1.IngresosServ'!E23/'2.1.2.CantidadesServ'!F21</f>
        <v>32.383945168892382</v>
      </c>
      <c r="F21" s="50">
        <f>+'2.1.1.IngresosServ'!F23/'2.1.2.CantidadesServ'!G21</f>
        <v>30.373233629117159</v>
      </c>
      <c r="G21" s="50">
        <f>+'2.1.1.IngresosServ'!G23/'2.1.2.CantidadesServ'!H21</f>
        <v>27.539256231365535</v>
      </c>
      <c r="H21" s="50">
        <f>+'2.1.1.IngresosServ'!H23/'2.1.2.CantidadesServ'!I21</f>
        <v>25.578616971377869</v>
      </c>
      <c r="I21" s="50">
        <f>+'2.1.1.IngresosServ'!I23/'2.1.2.CantidadesServ'!J21</f>
        <v>31.107348346675945</v>
      </c>
      <c r="J21" s="50">
        <f>+'2.1.1.IngresosServ'!J23/'2.1.2.CantidadesServ'!K21</f>
        <v>31.894642831686429</v>
      </c>
      <c r="K21" s="50">
        <f>+'2.1.1.IngresosServ'!K23/'2.1.2.CantidadesServ'!L21</f>
        <v>37.819530397243895</v>
      </c>
      <c r="L21" s="50">
        <f>+'2.1.1.IngresosServ'!L23/'2.1.2.CantidadesServ'!M21</f>
        <v>24.175137859771159</v>
      </c>
      <c r="M21" s="50">
        <f>+'2.1.1.IngresosServ'!M23/'2.1.2.CantidadesServ'!N21</f>
        <v>23.69958533779544</v>
      </c>
      <c r="N21" s="50">
        <f>+'2.1.1.IngresosServ'!N23/'2.1.2.CantidadesServ'!O21</f>
        <v>25.88807384672619</v>
      </c>
      <c r="O21" s="50">
        <f>+'2.1.1.IngresosServ'!O23/'2.1.2.CantidadesServ'!P21</f>
        <v>35.230801562869992</v>
      </c>
      <c r="P21" s="50">
        <f>+'2.1.1.IngresosServ'!P23/'2.1.2.CantidadesServ'!Q21</f>
        <v>51.215633962264143</v>
      </c>
      <c r="Q21" s="51">
        <f>+'2.1.1.IngresosServ'!Q23/'2.1.2.CantidadesServ'!R21</f>
        <v>52.52417123400992</v>
      </c>
      <c r="R21" s="51">
        <f>+'2.1.1.IngresosServ'!R23/'2.1.2.CantidadesServ'!S21</f>
        <v>53.873473811467058</v>
      </c>
      <c r="S21" s="51">
        <f>+'2.1.1.IngresosServ'!S23/'2.1.2.CantidadesServ'!T21</f>
        <v>51.04355565427656</v>
      </c>
      <c r="T21" s="51">
        <f>+'2.1.1.IngresosServ'!T23/'2.1.2.CantidadesServ'!U21</f>
        <v>47.077598625165187</v>
      </c>
      <c r="U21" s="51">
        <f>+'2.1.1.IngresosServ'!U23/'2.1.2.CantidadesServ'!V21</f>
        <v>53.974520555064714</v>
      </c>
    </row>
    <row r="22" spans="2:21" x14ac:dyDescent="0.2">
      <c r="B22" s="3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2:21" x14ac:dyDescent="0.2">
      <c r="B23" s="24" t="s">
        <v>48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2:21" x14ac:dyDescent="0.2">
      <c r="B24" s="40" t="s">
        <v>49</v>
      </c>
      <c r="C24" s="56">
        <f>+'2.1.1.IngresosServ'!C26/'2.1.2.CantidadesServ'!D24</f>
        <v>0.53760171294794956</v>
      </c>
      <c r="D24" s="56">
        <f>+'2.1.1.IngresosServ'!D26/'2.1.2.CantidadesServ'!E24</f>
        <v>0.82916740753171314</v>
      </c>
      <c r="E24" s="56">
        <f>+'2.1.1.IngresosServ'!E26/'2.1.2.CantidadesServ'!F24</f>
        <v>2.0654433929487785</v>
      </c>
      <c r="F24" s="56">
        <f>+'2.1.1.IngresosServ'!F26/'2.1.2.CantidadesServ'!G24</f>
        <v>1.5985071647076678</v>
      </c>
      <c r="G24" s="56">
        <f>+'2.1.1.IngresosServ'!G26/'2.1.2.CantidadesServ'!H24</f>
        <v>1.0084807476702073</v>
      </c>
      <c r="H24" s="56">
        <f>+'2.1.1.IngresosServ'!H26/'2.1.2.CantidadesServ'!I24</f>
        <v>1.0315162170810197</v>
      </c>
      <c r="I24" s="56">
        <f>+'2.1.1.IngresosServ'!I26/'2.1.2.CantidadesServ'!J24</f>
        <v>1.6617513130469761</v>
      </c>
      <c r="J24" s="56">
        <f>+'2.1.1.IngresosServ'!J26/'2.1.2.CantidadesServ'!K24</f>
        <v>1.6378127428645139</v>
      </c>
      <c r="K24" s="56">
        <f>+'2.1.1.IngresosServ'!K26/'2.1.2.CantidadesServ'!L24</f>
        <v>2.0847367175671652</v>
      </c>
      <c r="L24" s="56">
        <f>+'2.1.1.IngresosServ'!L26/'2.1.2.CantidadesServ'!M24</f>
        <v>1.2612336280310887</v>
      </c>
      <c r="M24" s="56">
        <f>+'2.1.1.IngresosServ'!M26/'2.1.2.CantidadesServ'!N24</f>
        <v>1.3720181064265808</v>
      </c>
      <c r="N24" s="56">
        <f>+'2.1.1.IngresosServ'!N26/'2.1.2.CantidadesServ'!O24</f>
        <v>1.3765003550445165</v>
      </c>
      <c r="O24" s="56">
        <f>+'2.1.1.IngresosServ'!O26/'2.1.2.CantidadesServ'!P24</f>
        <v>1.3014843308774551</v>
      </c>
      <c r="P24" s="56">
        <f>+'2.1.1.IngresosServ'!P26/'2.1.2.CantidadesServ'!Q24</f>
        <v>1.315775717275097</v>
      </c>
      <c r="Q24" s="57">
        <f>+'2.1.1.IngresosServ'!Q26/'2.1.2.CantidadesServ'!R24</f>
        <v>1.6153078415820992</v>
      </c>
      <c r="R24" s="57">
        <f>+'2.1.1.IngresosServ'!R26/'2.1.2.CantidadesServ'!S24</f>
        <v>1.890152906157692</v>
      </c>
      <c r="S24" s="57">
        <f>+'2.1.1.IngresosServ'!S26/'2.1.2.CantidadesServ'!T24</f>
        <v>0.99501536167917171</v>
      </c>
      <c r="T24" s="57">
        <f>+'2.1.1.IngresosServ'!T26/'2.1.2.CantidadesServ'!U24</f>
        <v>1.0736778247052876</v>
      </c>
      <c r="U24" s="57">
        <f>+'2.1.1.IngresosServ'!U26/'2.1.2.CantidadesServ'!V24</f>
        <v>0.825259071821832</v>
      </c>
    </row>
    <row r="25" spans="2:21" x14ac:dyDescent="0.2">
      <c r="B25" s="3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55"/>
      <c r="S25" s="55"/>
      <c r="T25" s="55"/>
      <c r="U25" s="55"/>
    </row>
    <row r="26" spans="2:21" x14ac:dyDescent="0.2">
      <c r="B26" s="24" t="s">
        <v>50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2:21" x14ac:dyDescent="0.2">
      <c r="B27" s="34" t="s">
        <v>47</v>
      </c>
      <c r="C27" s="54">
        <f>+'2.1.1.IngresosServ'!C29/'2.1.2.CantidadesServ'!D27</f>
        <v>34.371978021978023</v>
      </c>
      <c r="D27" s="54">
        <f>+'2.1.1.IngresosServ'!D29/'2.1.2.CantidadesServ'!E27</f>
        <v>10.640620525059665</v>
      </c>
      <c r="E27" s="54">
        <f>+'2.1.1.IngresosServ'!E29/'2.1.2.CantidadesServ'!F27</f>
        <v>27.991451162790696</v>
      </c>
      <c r="F27" s="54">
        <f>+'2.1.1.IngresosServ'!F29/'2.1.2.CantidadesServ'!G27</f>
        <v>11.448925959271167</v>
      </c>
      <c r="G27" s="54">
        <f>+'2.1.1.IngresosServ'!G29/'2.1.2.CantidadesServ'!H27</f>
        <v>7.7622910935738449</v>
      </c>
      <c r="H27" s="54">
        <f>+'2.1.1.IngresosServ'!H29/'2.1.2.CantidadesServ'!I27</f>
        <v>9.4554070422535208</v>
      </c>
      <c r="I27" s="54">
        <f>+'2.1.1.IngresosServ'!I29/'2.1.2.CantidadesServ'!J27</f>
        <v>7.6266343536357972</v>
      </c>
      <c r="J27" s="54">
        <f>+'2.1.1.IngresosServ'!J29/'2.1.2.CantidadesServ'!K27</f>
        <v>9.0232958155860654</v>
      </c>
      <c r="K27" s="54">
        <f>+'2.1.1.IngresosServ'!K29/'2.1.2.CantidadesServ'!L27</f>
        <v>10.72932871064398</v>
      </c>
      <c r="L27" s="54">
        <f>+'2.1.1.IngresosServ'!L29/'2.1.2.CantidadesServ'!M27</f>
        <v>10.097522069390269</v>
      </c>
      <c r="M27" s="54">
        <f>+'2.1.1.IngresosServ'!M29/'2.1.2.CantidadesServ'!N27</f>
        <v>11.505846740050803</v>
      </c>
      <c r="N27" s="54">
        <f>+'2.1.1.IngresosServ'!N29/'2.1.2.CantidadesServ'!O27</f>
        <v>13.140517905818216</v>
      </c>
      <c r="O27" s="54">
        <f>+'2.1.1.IngresosServ'!O29/'2.1.2.CantidadesServ'!P27</f>
        <v>23.345323688529572</v>
      </c>
      <c r="P27" s="54">
        <f>+'2.1.1.IngresosServ'!P29/'2.1.2.CantidadesServ'!Q27</f>
        <v>39.744174436531829</v>
      </c>
      <c r="Q27" s="55">
        <f>+'2.1.1.IngresosServ'!Q29/'2.1.2.CantidadesServ'!R27</f>
        <v>29.514253753793451</v>
      </c>
      <c r="R27" s="55">
        <f>+'2.1.1.IngresosServ'!R29/'2.1.2.CantidadesServ'!S27</f>
        <v>28.889177178126914</v>
      </c>
      <c r="S27" s="55">
        <f>+'2.1.1.IngresosServ'!S29/'2.1.2.CantidadesServ'!T27</f>
        <v>29.020891221953548</v>
      </c>
      <c r="T27" s="55">
        <f>+'2.1.1.IngresosServ'!T29/'2.1.2.CantidadesServ'!U27</f>
        <v>26.180394786673769</v>
      </c>
      <c r="U27" s="55">
        <f>+'2.1.1.IngresosServ'!U29/'2.1.2.CantidadesServ'!V27</f>
        <v>13.888219903677911</v>
      </c>
    </row>
    <row r="28" spans="2:21" x14ac:dyDescent="0.2">
      <c r="B28" s="28" t="s">
        <v>51</v>
      </c>
      <c r="C28" s="50">
        <f>+'2.1.1.IngresosServ'!C30/'2.1.2.CantidadesServ'!D28</f>
        <v>0.8653932470810981</v>
      </c>
      <c r="D28" s="50">
        <f>+'2.1.1.IngresosServ'!D30/'2.1.2.CantidadesServ'!E28</f>
        <v>0.72926298913767751</v>
      </c>
      <c r="E28" s="50">
        <f>+'2.1.1.IngresosServ'!E30/'2.1.2.CantidadesServ'!F28</f>
        <v>0.72411796651768801</v>
      </c>
      <c r="F28" s="50">
        <f>+'2.1.1.IngresosServ'!F30/'2.1.2.CantidadesServ'!G28</f>
        <v>0.65843274465989088</v>
      </c>
      <c r="G28" s="50">
        <f>+'2.1.1.IngresosServ'!G30/'2.1.2.CantidadesServ'!H28</f>
        <v>0.70163911981138072</v>
      </c>
      <c r="H28" s="50">
        <f>+'2.1.1.IngresosServ'!H30/'2.1.2.CantidadesServ'!I28</f>
        <v>0.83303238395499701</v>
      </c>
      <c r="I28" s="50">
        <f>+'2.1.1.IngresosServ'!I30/'2.1.2.CantidadesServ'!J28</f>
        <v>0.9907835388709948</v>
      </c>
      <c r="J28" s="50">
        <f>+'2.1.1.IngresosServ'!J30/'2.1.2.CantidadesServ'!K28</f>
        <v>1.343817468509328</v>
      </c>
      <c r="K28" s="50">
        <f>+'2.1.1.IngresosServ'!K30/'2.1.2.CantidadesServ'!L28</f>
        <v>1.5092587319257413</v>
      </c>
      <c r="L28" s="50">
        <f>+'2.1.1.IngresosServ'!L30/'2.1.2.CantidadesServ'!M28</f>
        <v>1.7350444571794486</v>
      </c>
      <c r="M28" s="50">
        <f>+'2.1.1.IngresosServ'!M30/'2.1.2.CantidadesServ'!N28</f>
        <v>2.0132028356223763</v>
      </c>
      <c r="N28" s="50">
        <f>+'2.1.1.IngresosServ'!N30/'2.1.2.CantidadesServ'!O28</f>
        <v>2.6995958999250105</v>
      </c>
      <c r="O28" s="50">
        <f>+'2.1.1.IngresosServ'!O30/'2.1.2.CantidadesServ'!P28</f>
        <v>3.5879517803699099</v>
      </c>
      <c r="P28" s="50">
        <f>+'2.1.1.IngresosServ'!P30/'2.1.2.CantidadesServ'!Q28</f>
        <v>2.3959383658797124</v>
      </c>
      <c r="Q28" s="51">
        <f>+'2.1.1.IngresosServ'!Q30/'2.1.2.CantidadesServ'!R28</f>
        <v>2.6397872537005327</v>
      </c>
      <c r="R28" s="51">
        <f>+'2.1.1.IngresosServ'!R30/'2.1.2.CantidadesServ'!S28</f>
        <v>5.0671496392935866</v>
      </c>
      <c r="S28" s="51">
        <f>+'2.1.1.IngresosServ'!S30/'2.1.2.CantidadesServ'!T28</f>
        <v>2.1549007331072545</v>
      </c>
      <c r="T28" s="51">
        <f>+'2.1.1.IngresosServ'!T30/'2.1.2.CantidadesServ'!U28</f>
        <v>2.0703601049410629</v>
      </c>
      <c r="U28" s="51">
        <f>+'2.1.1.IngresosServ'!U30/'2.1.2.CantidadesServ'!V28</f>
        <v>1.2815681772748602</v>
      </c>
    </row>
    <row r="29" spans="2:21" x14ac:dyDescent="0.2">
      <c r="B29" s="3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2:21" x14ac:dyDescent="0.2">
      <c r="B30" s="24" t="s">
        <v>52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2:21" x14ac:dyDescent="0.2">
      <c r="B31" s="34" t="s">
        <v>47</v>
      </c>
      <c r="C31" s="54">
        <f>+'2.1.1.IngresosServ'!C33/'2.1.2.CantidadesServ'!D31</f>
        <v>85.276593406593392</v>
      </c>
      <c r="D31" s="54">
        <f>+'2.1.1.IngresosServ'!D33/'2.1.2.CantidadesServ'!E31</f>
        <v>8.2042482100238665</v>
      </c>
      <c r="E31" s="54">
        <f>+'2.1.1.IngresosServ'!E33/'2.1.2.CantidadesServ'!F31</f>
        <v>24.355782558139534</v>
      </c>
      <c r="F31" s="54">
        <f>+'2.1.1.IngresosServ'!F33/'2.1.2.CantidadesServ'!G31</f>
        <v>26.898846863387977</v>
      </c>
      <c r="G31" s="54">
        <f>+'2.1.1.IngresosServ'!G33/'2.1.2.CantidadesServ'!H31</f>
        <v>24.939952337136546</v>
      </c>
      <c r="H31" s="54">
        <f>+'2.1.1.IngresosServ'!H33/'2.1.2.CantidadesServ'!I31</f>
        <v>30.83497712872229</v>
      </c>
      <c r="I31" s="54">
        <f>+'2.1.1.IngresosServ'!I33/'2.1.2.CantidadesServ'!J31</f>
        <v>31.303706765163287</v>
      </c>
      <c r="J31" s="54">
        <f>+'2.1.1.IngresosServ'!J33/'2.1.2.CantidadesServ'!K31</f>
        <v>37.821255190910719</v>
      </c>
      <c r="K31" s="54">
        <f>+'2.1.1.IngresosServ'!K33/'2.1.2.CantidadesServ'!L31</f>
        <v>43.214384364565326</v>
      </c>
      <c r="L31" s="54">
        <f>+'2.1.1.IngresosServ'!L33/'2.1.2.CantidadesServ'!M31</f>
        <v>63.822304454937388</v>
      </c>
      <c r="M31" s="54">
        <f>+'2.1.1.IngresosServ'!M33/'2.1.2.CantidadesServ'!N31</f>
        <v>70.178690728196443</v>
      </c>
      <c r="N31" s="54">
        <f>+'2.1.1.IngresosServ'!N33/'2.1.2.CantidadesServ'!O31</f>
        <v>84.754884857599393</v>
      </c>
      <c r="O31" s="54">
        <f>+'2.1.1.IngresosServ'!O33/'2.1.2.CantidadesServ'!P31</f>
        <v>107.90235487204424</v>
      </c>
      <c r="P31" s="54">
        <f>+'2.1.1.IngresosServ'!P33/'2.1.2.CantidadesServ'!Q31</f>
        <v>146.02725056897438</v>
      </c>
      <c r="Q31" s="55">
        <f>+'2.1.1.IngresosServ'!Q33/'2.1.2.CantidadesServ'!R31</f>
        <v>210.50789799169141</v>
      </c>
      <c r="R31" s="55">
        <f>+'2.1.1.IngresosServ'!R33/'2.1.2.CantidadesServ'!S31</f>
        <v>190.89929182974342</v>
      </c>
      <c r="S31" s="55">
        <f>+'2.1.1.IngresosServ'!S33/'2.1.2.CantidadesServ'!T31</f>
        <v>162.86286884554559</v>
      </c>
      <c r="T31" s="55">
        <f>+'2.1.1.IngresosServ'!T33/'2.1.2.CantidadesServ'!U31</f>
        <v>210.62937781871776</v>
      </c>
      <c r="U31" s="55">
        <f>+'2.1.1.IngresosServ'!U33/'2.1.2.CantidadesServ'!V31</f>
        <v>256.04430047250855</v>
      </c>
    </row>
    <row r="32" spans="2:21" x14ac:dyDescent="0.2">
      <c r="B32" s="28" t="s">
        <v>51</v>
      </c>
      <c r="C32" s="50">
        <f>+'2.1.1.IngresosServ'!C34/'2.1.2.CantidadesServ'!D32</f>
        <v>1.2739658964143425</v>
      </c>
      <c r="D32" s="50">
        <f>+'2.1.1.IngresosServ'!D34/'2.1.2.CantidadesServ'!E32</f>
        <v>1.0968587692841381</v>
      </c>
      <c r="E32" s="50">
        <f>+'2.1.1.IngresosServ'!E34/'2.1.2.CantidadesServ'!F32</f>
        <v>1.096233804730401</v>
      </c>
      <c r="F32" s="50">
        <f>+'2.1.1.IngresosServ'!F34/'2.1.2.CantidadesServ'!G32</f>
        <v>1.0546490416399259</v>
      </c>
      <c r="G32" s="50">
        <f>+'2.1.1.IngresosServ'!G34/'2.1.2.CantidadesServ'!H32</f>
        <v>1.295634778468763</v>
      </c>
      <c r="H32" s="50">
        <f>+'2.1.1.IngresosServ'!H34/'2.1.2.CantidadesServ'!I32</f>
        <v>1.512877166221112</v>
      </c>
      <c r="I32" s="50">
        <f>+'2.1.1.IngresosServ'!I34/'2.1.2.CantidadesServ'!J32</f>
        <v>1.5896278476305314</v>
      </c>
      <c r="J32" s="50">
        <f>+'2.1.1.IngresosServ'!J34/'2.1.2.CantidadesServ'!K32</f>
        <v>1.300581195949245</v>
      </c>
      <c r="K32" s="50">
        <f>+'2.1.1.IngresosServ'!K34/'2.1.2.CantidadesServ'!L32</f>
        <v>1.3620903438906369</v>
      </c>
      <c r="L32" s="50">
        <f>+'2.1.1.IngresosServ'!L34/'2.1.2.CantidadesServ'!M32</f>
        <v>1.6666919781615643</v>
      </c>
      <c r="M32" s="50">
        <f>+'2.1.1.IngresosServ'!M34/'2.1.2.CantidadesServ'!N32</f>
        <v>1.7529593386804052</v>
      </c>
      <c r="N32" s="50">
        <f>+'2.1.1.IngresosServ'!N34/'2.1.2.CantidadesServ'!O32</f>
        <v>2.2788996883405725</v>
      </c>
      <c r="O32" s="50">
        <f>+'2.1.1.IngresosServ'!O34/'2.1.2.CantidadesServ'!P32</f>
        <v>3.5728050246336669</v>
      </c>
      <c r="P32" s="50">
        <f>+'2.1.1.IngresosServ'!P34/'2.1.2.CantidadesServ'!Q32</f>
        <v>3.7880576667475556</v>
      </c>
      <c r="Q32" s="51">
        <f>+'2.1.1.IngresosServ'!Q34/'2.1.2.CantidadesServ'!R32</f>
        <v>4.4598920791779033</v>
      </c>
      <c r="R32" s="51">
        <f>+'2.1.1.IngresosServ'!R34/'2.1.2.CantidadesServ'!S32</f>
        <v>9.1131189008136069</v>
      </c>
      <c r="S32" s="51">
        <f>+'2.1.1.IngresosServ'!S34/'2.1.2.CantidadesServ'!T32</f>
        <v>8.6572039258922402</v>
      </c>
      <c r="T32" s="51">
        <f>+'2.1.1.IngresosServ'!T34/'2.1.2.CantidadesServ'!U32</f>
        <v>7.744553278532667</v>
      </c>
      <c r="U32" s="51">
        <f>+'2.1.1.IngresosServ'!U34/'2.1.2.CantidadesServ'!V32</f>
        <v>9.0509046144569023</v>
      </c>
    </row>
    <row r="33" spans="2:21" x14ac:dyDescent="0.2">
      <c r="B33" s="3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2:21" x14ac:dyDescent="0.2">
      <c r="B34" s="24" t="s">
        <v>53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1" x14ac:dyDescent="0.2">
      <c r="B35" s="40" t="s">
        <v>54</v>
      </c>
      <c r="C35" s="56">
        <f>+'2.1.1.IngresosServ'!C37/'2.1.2.CantidadesServ'!D35</f>
        <v>1</v>
      </c>
      <c r="D35" s="56">
        <f>+'2.1.1.IngresosServ'!D37/'2.1.2.CantidadesServ'!E35</f>
        <v>1.0085959942732634</v>
      </c>
      <c r="E35" s="56">
        <f>+'2.1.1.IngresosServ'!E37/'2.1.2.CantidadesServ'!F35</f>
        <v>0.99532532082831859</v>
      </c>
      <c r="F35" s="56">
        <f>+'2.1.1.IngresosServ'!F37/'2.1.2.CantidadesServ'!G35</f>
        <v>1.0234495711194813</v>
      </c>
      <c r="G35" s="56">
        <f>+'2.1.1.IngresosServ'!G37/'2.1.2.CantidadesServ'!H35</f>
        <v>1.0974404112510034</v>
      </c>
      <c r="H35" s="56">
        <f>+'2.1.1.IngresosServ'!H37/'2.1.2.CantidadesServ'!I35</f>
        <v>1.1624114688907583</v>
      </c>
      <c r="I35" s="56">
        <f>+'2.1.1.IngresosServ'!I37/'2.1.2.CantidadesServ'!J35</f>
        <v>1.2076517435332945</v>
      </c>
      <c r="J35" s="56">
        <f>+'2.1.1.IngresosServ'!J37/'2.1.2.CantidadesServ'!K35</f>
        <v>1.2953069253731972</v>
      </c>
      <c r="K35" s="56">
        <f>+'2.1.1.IngresosServ'!K37/'2.1.2.CantidadesServ'!L35</f>
        <v>1.5085732209734679</v>
      </c>
      <c r="L35" s="56">
        <f>+'2.1.1.IngresosServ'!L37/'2.1.2.CantidadesServ'!M35</f>
        <v>1.4396416470022257</v>
      </c>
      <c r="M35" s="56">
        <f>+'2.1.1.IngresosServ'!M37/'2.1.2.CantidadesServ'!N35</f>
        <v>1.5627259697996898</v>
      </c>
      <c r="N35" s="56">
        <f>+'2.1.1.IngresosServ'!N37/'2.1.2.CantidadesServ'!O35</f>
        <v>1.7046462148072239</v>
      </c>
      <c r="O35" s="56">
        <f>+'2.1.1.IngresosServ'!O37/'2.1.2.CantidadesServ'!P35</f>
        <v>1.8114497409042458</v>
      </c>
      <c r="P35" s="56">
        <f>+'2.1.1.IngresosServ'!P37/'2.1.2.CantidadesServ'!Q35</f>
        <v>1.7748932329801621</v>
      </c>
      <c r="Q35" s="57">
        <f>+'2.1.1.IngresosServ'!Q37/'2.1.2.CantidadesServ'!R35</f>
        <v>1.7204753836168134</v>
      </c>
      <c r="R35" s="57">
        <f>+'2.1.1.IngresosServ'!R37/'2.1.2.CantidadesServ'!S35</f>
        <v>1.5604148746501072</v>
      </c>
      <c r="S35" s="57">
        <f>+'2.1.1.IngresosServ'!S37/'2.1.2.CantidadesServ'!T35</f>
        <v>1.495465967725802</v>
      </c>
      <c r="T35" s="57">
        <f>+'2.1.1.IngresosServ'!T37/'2.1.2.CantidadesServ'!U35</f>
        <v>1.5659090737951058</v>
      </c>
      <c r="U35" s="57">
        <f>+'2.1.1.IngresosServ'!U37/'2.1.2.CantidadesServ'!V35</f>
        <v>1.5789067681609814</v>
      </c>
    </row>
    <row r="36" spans="2:21" x14ac:dyDescent="0.2"/>
    <row r="37" spans="2:21" x14ac:dyDescent="0.2"/>
  </sheetData>
  <hyperlinks>
    <hyperlink ref="A2" location="Índice!A1" display="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9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9.140625" style="2" customWidth="1"/>
    <col min="3" max="19" width="11.85546875" style="2" customWidth="1"/>
    <col min="20" max="22" width="13" style="2" customWidth="1"/>
    <col min="23" max="24" width="13.7109375" style="2" customWidth="1"/>
    <col min="25" max="25" width="11.42578125" style="2" customWidth="1"/>
    <col min="26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5</v>
      </c>
    </row>
    <row r="5" spans="1:21" x14ac:dyDescent="0.2"/>
    <row r="6" spans="1:21" x14ac:dyDescent="0.2"/>
    <row r="7" spans="1:21" x14ac:dyDescent="0.2">
      <c r="B7" s="43" t="s">
        <v>256</v>
      </c>
    </row>
    <row r="8" spans="1:21" x14ac:dyDescent="0.2"/>
    <row r="9" spans="1:21" x14ac:dyDescent="0.2">
      <c r="B9" s="63"/>
      <c r="C9" s="45">
        <v>2001</v>
      </c>
      <c r="D9" s="45">
        <v>2002</v>
      </c>
      <c r="E9" s="45">
        <v>2003</v>
      </c>
      <c r="F9" s="45">
        <v>2004</v>
      </c>
      <c r="G9" s="45">
        <v>2005</v>
      </c>
      <c r="H9" s="45">
        <v>2006</v>
      </c>
      <c r="I9" s="45">
        <v>2007</v>
      </c>
      <c r="J9" s="45">
        <v>2008</v>
      </c>
      <c r="K9" s="45">
        <v>2009</v>
      </c>
      <c r="L9" s="45">
        <v>2010</v>
      </c>
      <c r="M9" s="45">
        <v>2011</v>
      </c>
      <c r="N9" s="45">
        <v>2012</v>
      </c>
      <c r="O9" s="45">
        <v>2013</v>
      </c>
      <c r="P9" s="45">
        <v>2014</v>
      </c>
      <c r="Q9" s="45">
        <v>2015</v>
      </c>
      <c r="R9" s="45">
        <v>2016</v>
      </c>
      <c r="S9" s="45">
        <v>2017</v>
      </c>
      <c r="T9" s="45">
        <v>2018</v>
      </c>
    </row>
    <row r="10" spans="1:21" x14ac:dyDescent="0.2">
      <c r="B10" s="2" t="s">
        <v>55</v>
      </c>
      <c r="C10" s="59">
        <f>+SUMPRODUCT(C25:C54,D63:D92)/SUMPRODUCT(C25:C54,C63:C92)</f>
        <v>1.0366822343411173</v>
      </c>
      <c r="D10" s="59">
        <f t="shared" ref="D10:L10" si="0">+SUMPRODUCT(D25:D54,E63:E92)/SUMPRODUCT(D25:D54,D63:D92)</f>
        <v>1.015898345341306</v>
      </c>
      <c r="E10" s="59">
        <f t="shared" si="0"/>
        <v>1.1094014558865244</v>
      </c>
      <c r="F10" s="59">
        <f t="shared" si="0"/>
        <v>1.0316023723326782</v>
      </c>
      <c r="G10" s="59">
        <f t="shared" si="0"/>
        <v>0.99009677458925416</v>
      </c>
      <c r="H10" s="59">
        <f t="shared" si="0"/>
        <v>1.1743490227216591</v>
      </c>
      <c r="I10" s="59">
        <f t="shared" si="0"/>
        <v>1.2272379039823553</v>
      </c>
      <c r="J10" s="59">
        <f t="shared" si="0"/>
        <v>0.9766631582023636</v>
      </c>
      <c r="K10" s="59">
        <f t="shared" si="0"/>
        <v>1.0501745706940169</v>
      </c>
      <c r="L10" s="59">
        <f t="shared" si="0"/>
        <v>1.0074114457959156</v>
      </c>
      <c r="M10" s="59">
        <f>+SUMPRODUCT(N25:N54,O63:O92)/SUMPRODUCT(N25:N54,N63:N92)</f>
        <v>1.1698026066397718</v>
      </c>
      <c r="N10" s="59">
        <f>+SUMPRODUCT(P25:P54,Q63:Q92)/SUMPRODUCT(P25:P54,P63:P92)</f>
        <v>1.0514611044858646</v>
      </c>
      <c r="O10" s="59">
        <f>+SUMPRODUCT(Q25:Q54,R63:R92)/SUMPRODUCT(Q25:Q54,Q63:Q92)</f>
        <v>1.1028463474275967</v>
      </c>
      <c r="P10" s="59">
        <f>+SUMPRODUCT(S25:S54,T63:T92)/SUMPRODUCT(S25:S54,S63:S92)</f>
        <v>1.0806934078849488</v>
      </c>
      <c r="Q10" s="59">
        <f t="shared" ref="Q10:T10" si="1">+SUMPRODUCT(T25:T54,U63:U92)/SUMPRODUCT(T25:T54,T63:T92)</f>
        <v>1.1102445067008142</v>
      </c>
      <c r="R10" s="59">
        <f t="shared" si="1"/>
        <v>2.3020763329271556</v>
      </c>
      <c r="S10" s="59">
        <f t="shared" si="1"/>
        <v>1.3712646870579865</v>
      </c>
      <c r="T10" s="59">
        <f t="shared" si="1"/>
        <v>0.97173277115372814</v>
      </c>
      <c r="U10" s="59"/>
    </row>
    <row r="11" spans="1:21" x14ac:dyDescent="0.2">
      <c r="B11" s="2" t="s">
        <v>56</v>
      </c>
      <c r="C11" s="59">
        <f>+SUMPRODUCT(D25:D54,D63:D92)/SUMPRODUCT(D25:D54,C63:C92)</f>
        <v>1.0363401532221934</v>
      </c>
      <c r="D11" s="59">
        <f t="shared" ref="D11:L11" si="2">+SUMPRODUCT(E25:E54,E63:E92)/SUMPRODUCT(E25:E54,D63:D92)</f>
        <v>1.0111118754203134</v>
      </c>
      <c r="E11" s="59">
        <f t="shared" si="2"/>
        <v>1.1154719821119519</v>
      </c>
      <c r="F11" s="59">
        <f t="shared" si="2"/>
        <v>1.0313126735135241</v>
      </c>
      <c r="G11" s="59">
        <f t="shared" si="2"/>
        <v>0.98464578810106773</v>
      </c>
      <c r="H11" s="59">
        <f t="shared" si="2"/>
        <v>1.173299296386676</v>
      </c>
      <c r="I11" s="59">
        <f t="shared" si="2"/>
        <v>1.2314260287257361</v>
      </c>
      <c r="J11" s="59">
        <f t="shared" si="2"/>
        <v>0.9817834454226666</v>
      </c>
      <c r="K11" s="59">
        <f t="shared" si="2"/>
        <v>1.034318576188487</v>
      </c>
      <c r="L11" s="59">
        <f t="shared" si="2"/>
        <v>1.0095524318750553</v>
      </c>
      <c r="M11" s="59">
        <f>+SUMPRODUCT(O25:O54,O63:O92)/SUMPRODUCT(O25:O54,N63:N92)</f>
        <v>1.1701006074693654</v>
      </c>
      <c r="N11" s="59">
        <f>+SUMPRODUCT(Q25:Q54,Q63:Q92)/SUMPRODUCT(Q25:Q54,P63:P92)</f>
        <v>1.03962371134104</v>
      </c>
      <c r="O11" s="59">
        <f>+SUMPRODUCT(R25:R54,R63:R92)/SUMPRODUCT(R25:R54,Q63:Q92)</f>
        <v>1.0921556603855529</v>
      </c>
      <c r="P11" s="59">
        <f>+SUMPRODUCT(T25:T54,T63:T92)/SUMPRODUCT(T25:T54,S63:S92)</f>
        <v>1.082460073521643</v>
      </c>
      <c r="Q11" s="59">
        <f t="shared" ref="Q11:T11" si="3">+SUMPRODUCT(U25:U54,U63:U92)/SUMPRODUCT(U25:U54,T63:T92)</f>
        <v>1.1114949049081388</v>
      </c>
      <c r="R11" s="59">
        <f t="shared" si="3"/>
        <v>2.2366243861321577</v>
      </c>
      <c r="S11" s="59">
        <f t="shared" si="3"/>
        <v>1.3138171560932304</v>
      </c>
      <c r="T11" s="59">
        <f t="shared" si="3"/>
        <v>0.96742562771135931</v>
      </c>
      <c r="U11" s="59"/>
    </row>
    <row r="12" spans="1:21" x14ac:dyDescent="0.2">
      <c r="B12" s="2" t="s">
        <v>57</v>
      </c>
      <c r="C12" s="59">
        <f>+SQRT(C10*C11)</f>
        <v>1.0365111796694715</v>
      </c>
      <c r="D12" s="59">
        <f t="shared" ref="D12:M12" si="4">+SQRT(D10*D11)</f>
        <v>1.0135022847504791</v>
      </c>
      <c r="E12" s="59">
        <f t="shared" si="4"/>
        <v>1.1124325781617628</v>
      </c>
      <c r="F12" s="59">
        <f t="shared" si="4"/>
        <v>1.0314575127523713</v>
      </c>
      <c r="G12" s="59">
        <f t="shared" si="4"/>
        <v>0.98736751967631653</v>
      </c>
      <c r="H12" s="59">
        <f t="shared" si="4"/>
        <v>1.1738240422106301</v>
      </c>
      <c r="I12" s="59">
        <f t="shared" si="4"/>
        <v>1.2293301828242436</v>
      </c>
      <c r="J12" s="59">
        <f t="shared" si="4"/>
        <v>0.97921995510574611</v>
      </c>
      <c r="K12" s="59">
        <f t="shared" si="4"/>
        <v>1.0422164202839981</v>
      </c>
      <c r="L12" s="59">
        <f t="shared" si="4"/>
        <v>1.0084813706767379</v>
      </c>
      <c r="M12" s="59">
        <f t="shared" si="4"/>
        <v>1.1699515975665165</v>
      </c>
      <c r="N12" s="59">
        <f>+SQRT(N10*N11)</f>
        <v>1.0455256552454097</v>
      </c>
      <c r="O12" s="59">
        <f t="shared" ref="O12" si="5">+SQRT(O10*O11)</f>
        <v>1.0974879866670895</v>
      </c>
      <c r="P12" s="59">
        <f t="shared" ref="P12" si="6">+SQRT(P10*P11)</f>
        <v>1.0815763799905658</v>
      </c>
      <c r="Q12" s="59">
        <f t="shared" ref="Q12" si="7">+SQRT(Q10*Q11)</f>
        <v>1.1108695298729752</v>
      </c>
      <c r="R12" s="59">
        <f t="shared" ref="R12" si="8">+SQRT(R10*R11)</f>
        <v>2.2691143789951549</v>
      </c>
      <c r="S12" s="59">
        <f t="shared" ref="S12" si="9">+SQRT(S10*S11)</f>
        <v>1.3422336128266188</v>
      </c>
      <c r="T12" s="59">
        <f t="shared" ref="T12" si="10">+SQRT(T10*T11)</f>
        <v>0.96957680773680543</v>
      </c>
    </row>
    <row r="13" spans="1:21" ht="7.5" customHeight="1" x14ac:dyDescent="0.2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1" x14ac:dyDescent="0.2">
      <c r="B14" s="58" t="s">
        <v>59</v>
      </c>
      <c r="C14" s="121">
        <f>+LN(C12)</f>
        <v>3.5860438816688121E-2</v>
      </c>
      <c r="D14" s="121">
        <f>+LN(D12)</f>
        <v>1.3411941224573645E-2</v>
      </c>
      <c r="E14" s="121">
        <f t="shared" ref="E14:T14" si="11">+LN(E12)</f>
        <v>0.10654912932222863</v>
      </c>
      <c r="F14" s="121">
        <f t="shared" si="11"/>
        <v>3.0972862910970036E-2</v>
      </c>
      <c r="G14" s="121">
        <f t="shared" si="11"/>
        <v>-1.2712948496560312E-2</v>
      </c>
      <c r="H14" s="121">
        <f t="shared" si="11"/>
        <v>0.16026683130636071</v>
      </c>
      <c r="I14" s="121">
        <f t="shared" si="11"/>
        <v>0.20646945424441004</v>
      </c>
      <c r="J14" s="121">
        <f t="shared" si="11"/>
        <v>-2.0998988443012883E-2</v>
      </c>
      <c r="K14" s="121">
        <f t="shared" si="11"/>
        <v>4.134961877473245E-2</v>
      </c>
      <c r="L14" s="121">
        <f t="shared" si="11"/>
        <v>8.4456059328755773E-3</v>
      </c>
      <c r="M14" s="121">
        <f t="shared" si="11"/>
        <v>0.1569623783526512</v>
      </c>
      <c r="N14" s="121">
        <f t="shared" si="11"/>
        <v>4.4519778318537144E-2</v>
      </c>
      <c r="O14" s="121">
        <f t="shared" si="11"/>
        <v>9.3023919818068165E-2</v>
      </c>
      <c r="P14" s="121">
        <f t="shared" si="11"/>
        <v>7.8419588041635471E-2</v>
      </c>
      <c r="Q14" s="121">
        <f t="shared" si="11"/>
        <v>0.10514306890367199</v>
      </c>
      <c r="R14" s="121">
        <f t="shared" si="11"/>
        <v>0.81938961395652432</v>
      </c>
      <c r="S14" s="121">
        <f t="shared" si="11"/>
        <v>0.29433510151188819</v>
      </c>
      <c r="T14" s="121">
        <f t="shared" si="11"/>
        <v>-3.0895583366521508E-2</v>
      </c>
    </row>
    <row r="15" spans="1:21" x14ac:dyDescent="0.2">
      <c r="B15" s="62"/>
      <c r="C15" s="62"/>
    </row>
    <row r="16" spans="1:21" x14ac:dyDescent="0.2">
      <c r="B16" s="60" t="s">
        <v>58</v>
      </c>
      <c r="C16" s="278">
        <f>+AVERAGE(C14:T14)</f>
        <v>0.1183617672849845</v>
      </c>
    </row>
    <row r="17" spans="2:24" x14ac:dyDescent="0.2"/>
    <row r="18" spans="2:24" x14ac:dyDescent="0.2"/>
    <row r="19" spans="2:24" x14ac:dyDescent="0.2">
      <c r="B19" s="43" t="s">
        <v>257</v>
      </c>
    </row>
    <row r="20" spans="2:24" x14ac:dyDescent="0.2"/>
    <row r="21" spans="2:24" x14ac:dyDescent="0.2">
      <c r="B21" s="279" t="s">
        <v>274</v>
      </c>
    </row>
    <row r="22" spans="2:24" x14ac:dyDescent="0.2"/>
    <row r="23" spans="2:24" x14ac:dyDescent="0.2">
      <c r="B23" s="44"/>
      <c r="C23" s="123">
        <v>2000</v>
      </c>
      <c r="D23" s="123">
        <v>2001</v>
      </c>
      <c r="E23" s="123">
        <v>2002</v>
      </c>
      <c r="F23" s="123">
        <v>2003</v>
      </c>
      <c r="G23" s="123">
        <v>2004</v>
      </c>
      <c r="H23" s="123">
        <v>2005</v>
      </c>
      <c r="I23" s="123">
        <v>2006</v>
      </c>
      <c r="J23" s="123">
        <v>2007</v>
      </c>
      <c r="K23" s="123">
        <v>2008</v>
      </c>
      <c r="L23" s="123">
        <v>2009</v>
      </c>
      <c r="M23" s="123">
        <v>2010</v>
      </c>
      <c r="N23" s="123" t="s">
        <v>68</v>
      </c>
      <c r="O23" s="106" t="s">
        <v>117</v>
      </c>
      <c r="P23" s="123">
        <v>2011</v>
      </c>
      <c r="Q23" s="123">
        <v>2012</v>
      </c>
      <c r="R23" s="123" t="s">
        <v>61</v>
      </c>
      <c r="S23" s="123">
        <v>2013</v>
      </c>
      <c r="T23" s="123">
        <v>2014</v>
      </c>
      <c r="U23" s="123">
        <v>2015</v>
      </c>
      <c r="V23" s="123">
        <v>2016</v>
      </c>
      <c r="W23" s="123">
        <v>2017</v>
      </c>
      <c r="X23" s="123">
        <v>2018</v>
      </c>
    </row>
    <row r="24" spans="2:24" x14ac:dyDescent="0.2"/>
    <row r="25" spans="2:24" x14ac:dyDescent="0.2">
      <c r="B25" s="280" t="s">
        <v>60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</row>
    <row r="26" spans="2:24" x14ac:dyDescent="0.2">
      <c r="B26" s="2" t="s">
        <v>62</v>
      </c>
    </row>
    <row r="27" spans="2:24" x14ac:dyDescent="0.2">
      <c r="B27" s="70" t="s">
        <v>63</v>
      </c>
      <c r="C27" s="74">
        <f>+'2.2.1.ManoObra'!C35</f>
        <v>0</v>
      </c>
      <c r="D27" s="74">
        <f>+'2.2.1.ManoObra'!D35</f>
        <v>0</v>
      </c>
      <c r="E27" s="74">
        <f>+'2.2.1.ManoObra'!E35</f>
        <v>0</v>
      </c>
      <c r="F27" s="74">
        <f>+'2.2.1.ManoObra'!F35</f>
        <v>0</v>
      </c>
      <c r="G27" s="74">
        <f>+'2.2.1.ManoObra'!G35</f>
        <v>0</v>
      </c>
      <c r="H27" s="74">
        <f>+'2.2.1.ManoObra'!H35</f>
        <v>0</v>
      </c>
      <c r="I27" s="74">
        <f>+'2.2.1.ManoObra'!I35</f>
        <v>0</v>
      </c>
      <c r="J27" s="74">
        <f>+'2.2.1.ManoObra'!J35</f>
        <v>0</v>
      </c>
      <c r="K27" s="74">
        <f>+'2.2.1.ManoObra'!K35</f>
        <v>0</v>
      </c>
      <c r="L27" s="74">
        <f>+'2.2.1.ManoObra'!L35</f>
        <v>0</v>
      </c>
      <c r="M27" s="74">
        <f>+'2.2.1.ManoObra'!M35</f>
        <v>0</v>
      </c>
      <c r="N27" s="74">
        <f>+M27</f>
        <v>0</v>
      </c>
      <c r="O27" s="74">
        <f>+P27</f>
        <v>0</v>
      </c>
      <c r="P27" s="74">
        <f>+'2.2.1.ManoObra'!N35</f>
        <v>0</v>
      </c>
      <c r="Q27" s="74">
        <f>+'2.2.1.ManoObra'!O35</f>
        <v>0</v>
      </c>
      <c r="R27" s="74">
        <f>+'2.2.1.ManoObra'!P35</f>
        <v>0</v>
      </c>
      <c r="S27" s="74">
        <f>+'2.2.1.ManoObra'!Q35</f>
        <v>62.90800575277742</v>
      </c>
      <c r="T27" s="74">
        <f>+'2.2.1.ManoObra'!R35</f>
        <v>77.151585197430606</v>
      </c>
      <c r="U27" s="74">
        <f>+'2.2.1.ManoObra'!S35</f>
        <v>70.420263766649171</v>
      </c>
      <c r="V27" s="74">
        <f>+'2.2.1.ManoObra'!T35</f>
        <v>72.571248813093788</v>
      </c>
      <c r="W27" s="74">
        <f>+'2.2.1.ManoObra'!U35</f>
        <v>72.819790977596156</v>
      </c>
      <c r="X27" s="74">
        <f>+'2.2.1.ManoObra'!V35</f>
        <v>74.533847533847819</v>
      </c>
    </row>
    <row r="28" spans="2:24" x14ac:dyDescent="0.2">
      <c r="B28" s="70" t="s">
        <v>64</v>
      </c>
      <c r="C28" s="74">
        <f>+'2.2.1.ManoObra'!C36</f>
        <v>0</v>
      </c>
      <c r="D28" s="74">
        <f>+'2.2.1.ManoObra'!D36</f>
        <v>0</v>
      </c>
      <c r="E28" s="74">
        <f>+'2.2.1.ManoObra'!E36</f>
        <v>0</v>
      </c>
      <c r="F28" s="74">
        <f>+'2.2.1.ManoObra'!F36</f>
        <v>0</v>
      </c>
      <c r="G28" s="74">
        <f>+'2.2.1.ManoObra'!G36</f>
        <v>0</v>
      </c>
      <c r="H28" s="74">
        <f>+'2.2.1.ManoObra'!H36</f>
        <v>0</v>
      </c>
      <c r="I28" s="74">
        <f>+'2.2.1.ManoObra'!I36</f>
        <v>0</v>
      </c>
      <c r="J28" s="74">
        <f>+'2.2.1.ManoObra'!J36</f>
        <v>0</v>
      </c>
      <c r="K28" s="74">
        <f>+'2.2.1.ManoObra'!K36</f>
        <v>0</v>
      </c>
      <c r="L28" s="74">
        <f>+'2.2.1.ManoObra'!L36</f>
        <v>0</v>
      </c>
      <c r="M28" s="74">
        <f>+'2.2.1.ManoObra'!M36</f>
        <v>0</v>
      </c>
      <c r="N28" s="74">
        <f>+M28</f>
        <v>0</v>
      </c>
      <c r="O28" s="74">
        <f>+P28</f>
        <v>0</v>
      </c>
      <c r="P28" s="74">
        <f>+'2.2.1.ManoObra'!N36</f>
        <v>0</v>
      </c>
      <c r="Q28" s="74">
        <f>+'2.2.1.ManoObra'!O36</f>
        <v>0</v>
      </c>
      <c r="R28" s="74">
        <f>+'2.2.1.ManoObra'!P36</f>
        <v>0</v>
      </c>
      <c r="S28" s="74">
        <f>+'2.2.1.ManoObra'!Q36</f>
        <v>6.0844174667080688</v>
      </c>
      <c r="T28" s="74">
        <f>+'2.2.1.ManoObra'!R36</f>
        <v>5.5186347831169948</v>
      </c>
      <c r="U28" s="74">
        <f>+'2.2.1.ManoObra'!S36</f>
        <v>5.1179176494222549</v>
      </c>
      <c r="V28" s="74">
        <f>+'2.2.1.ManoObra'!T36</f>
        <v>4.723349532831179</v>
      </c>
      <c r="W28" s="74">
        <f>+'2.2.1.ManoObra'!U36</f>
        <v>6.4429590366321934</v>
      </c>
      <c r="X28" s="74">
        <f>+'2.2.1.ManoObra'!V36</f>
        <v>8.0629988981743939</v>
      </c>
    </row>
    <row r="29" spans="2:24" x14ac:dyDescent="0.2"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</row>
    <row r="30" spans="2:24" x14ac:dyDescent="0.2">
      <c r="B30" s="71" t="s">
        <v>65</v>
      </c>
      <c r="C30" s="65">
        <f>+'2.2.1.ManoObra'!C38</f>
        <v>0</v>
      </c>
      <c r="D30" s="65">
        <f>+'2.2.1.ManoObra'!D38</f>
        <v>0</v>
      </c>
      <c r="E30" s="65">
        <f>+'2.2.1.ManoObra'!E38</f>
        <v>0</v>
      </c>
      <c r="F30" s="65">
        <f>+'2.2.1.ManoObra'!F38</f>
        <v>0</v>
      </c>
      <c r="G30" s="65">
        <f>+'2.2.1.ManoObra'!G38</f>
        <v>0</v>
      </c>
      <c r="H30" s="65">
        <f>+'2.2.1.ManoObra'!H38</f>
        <v>0</v>
      </c>
      <c r="I30" s="65">
        <f>+'2.2.1.ManoObra'!I38</f>
        <v>0</v>
      </c>
      <c r="J30" s="65">
        <f>+'2.2.1.ManoObra'!J38</f>
        <v>0</v>
      </c>
      <c r="K30" s="65">
        <f>+'2.2.1.ManoObra'!K38</f>
        <v>0</v>
      </c>
      <c r="L30" s="65">
        <f>+'2.2.1.ManoObra'!L38</f>
        <v>0</v>
      </c>
      <c r="M30" s="65">
        <f>+'2.2.1.ManoObra'!M38</f>
        <v>0</v>
      </c>
      <c r="N30" s="65">
        <f>+M30</f>
        <v>0</v>
      </c>
      <c r="O30" s="65">
        <f>+P30</f>
        <v>0</v>
      </c>
      <c r="P30" s="65">
        <f>+'2.2.1.ManoObra'!N38</f>
        <v>0</v>
      </c>
      <c r="Q30" s="65">
        <f>+'2.2.1.ManoObra'!O38</f>
        <v>0</v>
      </c>
      <c r="R30" s="65">
        <f>+'2.2.1.ManoObra'!P38</f>
        <v>0</v>
      </c>
      <c r="S30" s="65">
        <f>+'2.2.1.ManoObra'!Q38</f>
        <v>4.9279307084774508</v>
      </c>
      <c r="T30" s="65">
        <f>+'2.2.1.ManoObra'!R38</f>
        <v>4.8242112696105357</v>
      </c>
      <c r="U30" s="65">
        <f>+'2.2.1.ManoObra'!S38</f>
        <v>3.5105565515571016</v>
      </c>
      <c r="V30" s="65">
        <f>+'2.2.1.ManoObra'!T38</f>
        <v>4.2259851368701744</v>
      </c>
      <c r="W30" s="65">
        <f>+'2.2.1.ManoObra'!U38</f>
        <v>3.4061117654980295</v>
      </c>
      <c r="X30" s="65">
        <f>+'2.2.1.ManoObra'!V38</f>
        <v>4.511879986691147</v>
      </c>
    </row>
    <row r="31" spans="2:24" x14ac:dyDescent="0.2"/>
    <row r="32" spans="2:24" x14ac:dyDescent="0.2">
      <c r="B32" s="58" t="s">
        <v>66</v>
      </c>
      <c r="C32" s="67">
        <f>+'2.2.1.ManoObra'!C40</f>
        <v>5.9284707471014224</v>
      </c>
      <c r="D32" s="67">
        <f>+'2.2.1.ManoObra'!D40</f>
        <v>6.3487563547205177</v>
      </c>
      <c r="E32" s="67">
        <f>+'2.2.1.ManoObra'!E40</f>
        <v>5.4161217160625128</v>
      </c>
      <c r="F32" s="67">
        <f>+'2.2.1.ManoObra'!F40</f>
        <v>5.9186360473979391</v>
      </c>
      <c r="G32" s="67">
        <f>+'2.2.1.ManoObra'!G40</f>
        <v>5.1455376163555497</v>
      </c>
      <c r="H32" s="67">
        <f>+'2.2.1.ManoObra'!H40</f>
        <v>4.5536877726901102</v>
      </c>
      <c r="I32" s="67">
        <f>+'2.2.1.ManoObra'!I40</f>
        <v>4.7217649055362463</v>
      </c>
      <c r="J32" s="67">
        <f>+'2.2.1.ManoObra'!J40</f>
        <v>4.2329300235057987</v>
      </c>
      <c r="K32" s="67">
        <f>+'2.2.1.ManoObra'!K40</f>
        <v>4.8852034166530727</v>
      </c>
      <c r="L32" s="67">
        <f>+'2.2.1.ManoObra'!L40</f>
        <v>4.806009618006696</v>
      </c>
      <c r="M32" s="67">
        <f>+'2.2.1.ManoObra'!M40</f>
        <v>4.864419328323156</v>
      </c>
      <c r="N32" s="67">
        <f>+M32</f>
        <v>4.864419328323156</v>
      </c>
      <c r="O32" s="67">
        <f>+P32</f>
        <v>5.3014951563845045</v>
      </c>
      <c r="P32" s="67">
        <f>+'2.2.1.ManoObra'!N40</f>
        <v>5.3014951563845045</v>
      </c>
      <c r="Q32" s="67">
        <f>+'2.2.1.ManoObra'!O40</f>
        <v>7.6728164343797207</v>
      </c>
      <c r="R32" s="67">
        <f>+'2.2.1.ManoObra'!P40</f>
        <v>7.5194573532740145</v>
      </c>
      <c r="S32" s="67">
        <f>+'2.2.1.ManoObra'!Q40</f>
        <v>0</v>
      </c>
      <c r="T32" s="67">
        <f>+'2.2.1.ManoObra'!R40</f>
        <v>0</v>
      </c>
      <c r="U32" s="67">
        <f>+'2.2.1.ManoObra'!S40</f>
        <v>0</v>
      </c>
      <c r="V32" s="67">
        <f>+'2.2.1.ManoObra'!T40</f>
        <v>0</v>
      </c>
      <c r="W32" s="67">
        <f>+'2.2.1.ManoObra'!U40</f>
        <v>0</v>
      </c>
      <c r="X32" s="67">
        <f>+'2.2.1.ManoObra'!V40</f>
        <v>0</v>
      </c>
    </row>
    <row r="33" spans="2:24" x14ac:dyDescent="0.2"/>
    <row r="34" spans="2:24" x14ac:dyDescent="0.2">
      <c r="B34" s="279" t="s">
        <v>258</v>
      </c>
    </row>
    <row r="35" spans="2:24" x14ac:dyDescent="0.2"/>
    <row r="36" spans="2:24" s="78" customFormat="1" x14ac:dyDescent="0.2"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3"/>
      <c r="P36" s="282"/>
      <c r="Q36" s="282"/>
      <c r="R36" s="282"/>
      <c r="S36" s="282"/>
      <c r="T36" s="282"/>
      <c r="U36" s="282"/>
      <c r="V36" s="282"/>
      <c r="W36" s="282"/>
      <c r="X36" s="282"/>
    </row>
    <row r="37" spans="2:24" x14ac:dyDescent="0.2">
      <c r="B37" s="58" t="s">
        <v>84</v>
      </c>
      <c r="C37" s="88">
        <f>+'2.2.2.ProdIntermed'!C31</f>
        <v>1</v>
      </c>
      <c r="D37" s="88">
        <f>+'2.2.2.ProdIntermed'!D31</f>
        <v>1.0144594842629966</v>
      </c>
      <c r="E37" s="88">
        <f>+'2.2.2.ProdIntermed'!E31</f>
        <v>1.0136484936049279</v>
      </c>
      <c r="F37" s="88">
        <f>+'2.2.2.ProdIntermed'!F31</f>
        <v>1.0480249310250327</v>
      </c>
      <c r="G37" s="88">
        <f>+'2.2.2.ProdIntermed'!G31</f>
        <v>1.1072071866953359</v>
      </c>
      <c r="H37" s="88">
        <f>+'2.2.2.ProdIntermed'!H31</f>
        <v>1.1650936201776911</v>
      </c>
      <c r="I37" s="88">
        <f>+'2.2.2.ProdIntermed'!I31</f>
        <v>1.1964399060841557</v>
      </c>
      <c r="J37" s="88">
        <f>+'2.2.2.ProdIntermed'!J31</f>
        <v>1.2743879933148963</v>
      </c>
      <c r="K37" s="88">
        <f>+'2.2.2.ProdIntermed'!K31</f>
        <v>1.4417019074464046</v>
      </c>
      <c r="L37" s="88">
        <f>+'2.2.2.ProdIntermed'!L31</f>
        <v>1.4415103109343947</v>
      </c>
      <c r="M37" s="88">
        <f>+'2.2.2.ProdIntermed'!M31</f>
        <v>1.5601105232759931</v>
      </c>
      <c r="N37" s="88">
        <f>+'2.2.2.ProdIntermed'!N31</f>
        <v>1.5601105232759931</v>
      </c>
      <c r="O37" s="88">
        <f>+P37</f>
        <v>1.654291290182724</v>
      </c>
      <c r="P37" s="88">
        <f>+'2.2.2.ProdIntermed'!O31</f>
        <v>1.654291290182724</v>
      </c>
      <c r="Q37" s="88">
        <f>+'2.2.2.ProdIntermed'!P31</f>
        <v>1.7904952806491621</v>
      </c>
      <c r="R37" s="88">
        <f>+S37</f>
        <v>1.7967447079038599</v>
      </c>
      <c r="S37" s="88">
        <f>+'2.2.2.ProdIntermed'!Q31</f>
        <v>1.7967447079038599</v>
      </c>
      <c r="T37" s="88">
        <f>+'2.2.2.ProdIntermed'!R31</f>
        <v>1.7658213740440207</v>
      </c>
      <c r="U37" s="88">
        <f>+'2.2.2.ProdIntermed'!S31</f>
        <v>1.6294964021499037</v>
      </c>
      <c r="V37" s="88">
        <f>+'2.2.2.ProdIntermed'!T31</f>
        <v>1.5925574102545554</v>
      </c>
      <c r="W37" s="88">
        <f>+'2.2.2.ProdIntermed'!U31</f>
        <v>1.6949063627346148</v>
      </c>
      <c r="X37" s="88">
        <f>+'2.2.2.ProdIntermed'!V31</f>
        <v>1.7036611239304877</v>
      </c>
    </row>
    <row r="38" spans="2:24" x14ac:dyDescent="0.2"/>
    <row r="39" spans="2:24" x14ac:dyDescent="0.2">
      <c r="B39" s="279" t="s">
        <v>259</v>
      </c>
    </row>
    <row r="40" spans="2:24" x14ac:dyDescent="0.2"/>
    <row r="41" spans="2:24" x14ac:dyDescent="0.2">
      <c r="B41" s="283" t="s">
        <v>119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2">
      <c r="B42" s="115" t="s">
        <v>118</v>
      </c>
      <c r="C42" s="277">
        <f>+'2.2.3.9.PrecioCapital'!D10</f>
        <v>0.2431507396240577</v>
      </c>
      <c r="D42" s="277">
        <f>+'2.2.3.9.PrecioCapital'!E10</f>
        <v>0.26225463000941962</v>
      </c>
      <c r="E42" s="277">
        <f>+'2.2.3.9.PrecioCapital'!F10</f>
        <v>0.22767482748523687</v>
      </c>
      <c r="F42" s="277">
        <f>+'2.2.3.9.PrecioCapital'!G10</f>
        <v>0.19190809464615072</v>
      </c>
      <c r="G42" s="277">
        <f>+'2.2.3.9.PrecioCapital'!H10</f>
        <v>0.16031859660180536</v>
      </c>
      <c r="H42" s="277">
        <f>+'2.2.3.9.PrecioCapital'!I10</f>
        <v>0.17780512712161417</v>
      </c>
      <c r="I42" s="277">
        <f>+'2.2.3.9.PrecioCapital'!J10</f>
        <v>0.17284420089643632</v>
      </c>
      <c r="J42" s="277">
        <f>+'2.2.3.9.PrecioCapital'!K10</f>
        <v>0.14335827995185826</v>
      </c>
      <c r="K42" s="277">
        <f>+'2.2.3.9.PrecioCapital'!L10</f>
        <v>0.12215881421448778</v>
      </c>
      <c r="L42" s="277">
        <f>+'2.2.3.9.PrecioCapital'!M10</f>
        <v>0.18286400189961693</v>
      </c>
      <c r="M42" s="277">
        <f>+'2.2.3.9.PrecioCapital'!N10</f>
        <v>0.17489209664129757</v>
      </c>
      <c r="N42" s="277">
        <f>+M42</f>
        <v>0.17489209664129757</v>
      </c>
      <c r="O42" s="277">
        <f t="shared" ref="O42:O47" si="12">+P42</f>
        <v>0.19100482921605727</v>
      </c>
      <c r="P42" s="277">
        <f>+'2.2.3.9.PrecioCapital'!O10</f>
        <v>0.19100482921605727</v>
      </c>
      <c r="Q42" s="277">
        <f>+'2.2.3.9.PrecioCapital'!P10</f>
        <v>0.15832162823225102</v>
      </c>
      <c r="R42" s="277">
        <f>+S42</f>
        <v>0.23417817333941204</v>
      </c>
      <c r="S42" s="277">
        <f>+'2.2.3.9.PrecioCapital'!Q10</f>
        <v>0.23417817333941204</v>
      </c>
      <c r="T42" s="277">
        <f>+'2.2.3.9.PrecioCapital'!R10</f>
        <v>0.19930854408057061</v>
      </c>
      <c r="U42" s="277">
        <f>+'2.2.3.9.PrecioCapital'!S10</f>
        <v>0.22000870561249072</v>
      </c>
      <c r="V42" s="277">
        <f>+'2.2.3.9.PrecioCapital'!T10</f>
        <v>0.17768594190372267</v>
      </c>
      <c r="W42" s="277">
        <f>+'2.2.3.9.PrecioCapital'!U10</f>
        <v>0.13113419715502836</v>
      </c>
      <c r="X42" s="277">
        <f>+'2.2.3.9.PrecioCapital'!V10</f>
        <v>0.17568732043971827</v>
      </c>
    </row>
    <row r="43" spans="2:24" x14ac:dyDescent="0.2">
      <c r="B43" s="98" t="s">
        <v>105</v>
      </c>
      <c r="C43" s="230">
        <f>+'2.2.3.9.PrecioCapital'!D11</f>
        <v>0.34795821285258355</v>
      </c>
      <c r="D43" s="230">
        <f>+'2.2.3.9.PrecioCapital'!E11</f>
        <v>0.36620169662987506</v>
      </c>
      <c r="E43" s="230">
        <f>+'2.2.3.9.PrecioCapital'!F11</f>
        <v>0.3267441500293537</v>
      </c>
      <c r="F43" s="230">
        <f>+'2.2.3.9.PrecioCapital'!G11</f>
        <v>0.29052622275563045</v>
      </c>
      <c r="G43" s="230">
        <f>+'2.2.3.9.PrecioCapital'!H11</f>
        <v>0.26502093926030063</v>
      </c>
      <c r="H43" s="230">
        <f>+'2.2.3.9.PrecioCapital'!I11</f>
        <v>0.28398954506301044</v>
      </c>
      <c r="I43" s="230">
        <f>+'2.2.3.9.PrecioCapital'!J11</f>
        <v>0.28053782084200868</v>
      </c>
      <c r="J43" s="230">
        <f>+'2.2.3.9.PrecioCapital'!K11</f>
        <v>0.25437459646066668</v>
      </c>
      <c r="K43" s="230">
        <f>+'2.2.3.9.PrecioCapital'!L11</f>
        <v>0.23880392372516895</v>
      </c>
      <c r="L43" s="230">
        <f>+'2.2.3.9.PrecioCapital'!M11</f>
        <v>0.3022567349496908</v>
      </c>
      <c r="M43" s="230">
        <f>+'2.2.3.9.PrecioCapital'!N11</f>
        <v>0.29769039214049892</v>
      </c>
      <c r="N43" s="230">
        <f>+M43</f>
        <v>0.29769039214049892</v>
      </c>
      <c r="O43" s="230">
        <f t="shared" si="12"/>
        <v>0.31638357386161003</v>
      </c>
      <c r="P43" s="230">
        <f>+'2.2.3.9.PrecioCapital'!O11</f>
        <v>0.31638357386161003</v>
      </c>
      <c r="Q43" s="230">
        <f>+'2.2.3.9.PrecioCapital'!P11</f>
        <v>0.28776319206705248</v>
      </c>
      <c r="R43" s="230">
        <f>+S43</f>
        <v>0.36326931543405422</v>
      </c>
      <c r="S43" s="230">
        <f>+'2.2.3.9.PrecioCapital'!Q11</f>
        <v>0.36326931543405422</v>
      </c>
      <c r="T43" s="230">
        <f>+'2.2.3.9.PrecioCapital'!R11</f>
        <v>0.32771558061483819</v>
      </c>
      <c r="U43" s="230">
        <f>+'2.2.3.9.PrecioCapital'!S11</f>
        <v>0.34065609208612502</v>
      </c>
      <c r="V43" s="230">
        <f>+'2.2.3.9.PrecioCapital'!T11</f>
        <v>0.2967529289574819</v>
      </c>
      <c r="W43" s="230">
        <f>+'2.2.3.9.PrecioCapital'!U11</f>
        <v>0.25404413976486634</v>
      </c>
      <c r="X43" s="230">
        <f>+'2.2.3.9.PrecioCapital'!V11</f>
        <v>0.29826558089892957</v>
      </c>
    </row>
    <row r="44" spans="2:24" x14ac:dyDescent="0.2">
      <c r="B44" s="98" t="s">
        <v>106</v>
      </c>
      <c r="C44" s="230">
        <f>+'2.2.3.9.PrecioCapital'!D12</f>
        <v>0.49833415270220754</v>
      </c>
      <c r="D44" s="230">
        <f>+'2.2.3.9.PrecioCapital'!E12</f>
        <v>0.51534314004183313</v>
      </c>
      <c r="E44" s="230">
        <f>+'2.2.3.9.PrecioCapital'!F12</f>
        <v>0.46888709107091264</v>
      </c>
      <c r="F44" s="230">
        <f>+'2.2.3.9.PrecioCapital'!G12</f>
        <v>0.43202179786923184</v>
      </c>
      <c r="G44" s="230">
        <f>+'2.2.3.9.PrecioCapital'!H12</f>
        <v>0.41524603959640244</v>
      </c>
      <c r="H44" s="230">
        <f>+'2.2.3.9.PrecioCapital'!I12</f>
        <v>0.43634110123979641</v>
      </c>
      <c r="I44" s="230">
        <f>+'2.2.3.9.PrecioCapital'!J12</f>
        <v>0.43505475380739511</v>
      </c>
      <c r="J44" s="230">
        <f>+'2.2.3.9.PrecioCapital'!K12</f>
        <v>0.41365887666895701</v>
      </c>
      <c r="K44" s="230">
        <f>+'2.2.3.9.PrecioCapital'!L12</f>
        <v>0.40616429824049421</v>
      </c>
      <c r="L44" s="230">
        <f>+'2.2.3.9.PrecioCapital'!M12</f>
        <v>0.47355935193457932</v>
      </c>
      <c r="M44" s="230">
        <f>+'2.2.3.9.PrecioCapital'!N12</f>
        <v>0.47387925090022248</v>
      </c>
      <c r="N44" s="230">
        <f t="shared" ref="N44:N46" si="13">+M44</f>
        <v>0.47387925090022248</v>
      </c>
      <c r="O44" s="230">
        <f t="shared" si="12"/>
        <v>0.49627481617914204</v>
      </c>
      <c r="P44" s="230">
        <f>+'2.2.3.9.PrecioCapital'!O12</f>
        <v>0.49627481617914204</v>
      </c>
      <c r="Q44" s="230">
        <f>+'2.2.3.9.PrecioCapital'!P12</f>
        <v>0.47348369669959367</v>
      </c>
      <c r="R44" s="230">
        <f t="shared" ref="R44:R46" si="14">+S44</f>
        <v>0.54848704104810597</v>
      </c>
      <c r="S44" s="230">
        <f>+'2.2.3.9.PrecioCapital'!Q12</f>
        <v>0.54848704104810597</v>
      </c>
      <c r="T44" s="230">
        <f>+'2.2.3.9.PrecioCapital'!R12</f>
        <v>0.51195176346835258</v>
      </c>
      <c r="U44" s="230">
        <f>+'2.2.3.9.PrecioCapital'!S12</f>
        <v>0.51375886398307846</v>
      </c>
      <c r="V44" s="230">
        <f>+'2.2.3.9.PrecioCapital'!T12</f>
        <v>0.46758817125200608</v>
      </c>
      <c r="W44" s="230">
        <f>+'2.2.3.9.PrecioCapital'!U12</f>
        <v>0.43039318785724257</v>
      </c>
      <c r="X44" s="230">
        <f>+'2.2.3.9.PrecioCapital'!V12</f>
        <v>0.47413873720997179</v>
      </c>
    </row>
    <row r="45" spans="2:24" x14ac:dyDescent="0.2">
      <c r="B45" s="98" t="s">
        <v>107</v>
      </c>
      <c r="C45" s="230">
        <f>+'2.2.3.9.PrecioCapital'!D13</f>
        <v>0.34795821285258355</v>
      </c>
      <c r="D45" s="230">
        <f>+'2.2.3.9.PrecioCapital'!E13</f>
        <v>0.36620169662987506</v>
      </c>
      <c r="E45" s="230">
        <f>+'2.2.3.9.PrecioCapital'!F13</f>
        <v>0.3267441500293537</v>
      </c>
      <c r="F45" s="230">
        <f>+'2.2.3.9.PrecioCapital'!G13</f>
        <v>0.29052622275563045</v>
      </c>
      <c r="G45" s="230">
        <f>+'2.2.3.9.PrecioCapital'!H13</f>
        <v>0.26502093926030063</v>
      </c>
      <c r="H45" s="230">
        <f>+'2.2.3.9.PrecioCapital'!I13</f>
        <v>0.28398954506301044</v>
      </c>
      <c r="I45" s="230">
        <f>+'2.2.3.9.PrecioCapital'!J13</f>
        <v>0.28053782084200868</v>
      </c>
      <c r="J45" s="230">
        <f>+'2.2.3.9.PrecioCapital'!K13</f>
        <v>0.25437459646066668</v>
      </c>
      <c r="K45" s="230">
        <f>+'2.2.3.9.PrecioCapital'!L13</f>
        <v>0.23880392372516895</v>
      </c>
      <c r="L45" s="230">
        <f>+'2.2.3.9.PrecioCapital'!M13</f>
        <v>0.3022567349496908</v>
      </c>
      <c r="M45" s="230">
        <f>+'2.2.3.9.PrecioCapital'!N13</f>
        <v>0.29769039214049892</v>
      </c>
      <c r="N45" s="230">
        <f t="shared" si="13"/>
        <v>0.29769039214049892</v>
      </c>
      <c r="O45" s="230">
        <f t="shared" si="12"/>
        <v>0.31638357386161003</v>
      </c>
      <c r="P45" s="230">
        <f>+'2.2.3.9.PrecioCapital'!O13</f>
        <v>0.31638357386161003</v>
      </c>
      <c r="Q45" s="230">
        <f>+'2.2.3.9.PrecioCapital'!P13</f>
        <v>0.28776319206705248</v>
      </c>
      <c r="R45" s="230">
        <f t="shared" si="14"/>
        <v>0.36326931543405422</v>
      </c>
      <c r="S45" s="230">
        <f>+'2.2.3.9.PrecioCapital'!Q13</f>
        <v>0.36326931543405422</v>
      </c>
      <c r="T45" s="230">
        <f>+'2.2.3.9.PrecioCapital'!R13</f>
        <v>0.32771558061483819</v>
      </c>
      <c r="U45" s="230">
        <f>+'2.2.3.9.PrecioCapital'!S13</f>
        <v>0.34065609208612502</v>
      </c>
      <c r="V45" s="230">
        <f>+'2.2.3.9.PrecioCapital'!T13</f>
        <v>0.2967529289574819</v>
      </c>
      <c r="W45" s="230">
        <f>+'2.2.3.9.PrecioCapital'!U13</f>
        <v>0.25404413976486634</v>
      </c>
      <c r="X45" s="230">
        <f>+'2.2.3.9.PrecioCapital'!V13</f>
        <v>0.29826558089892957</v>
      </c>
    </row>
    <row r="46" spans="2:24" x14ac:dyDescent="0.2">
      <c r="B46" s="98" t="s">
        <v>116</v>
      </c>
      <c r="C46" s="230">
        <f>+'2.2.3.9.PrecioCapital'!D14</f>
        <v>0.57352212262701963</v>
      </c>
      <c r="D46" s="230">
        <f>+'2.2.3.9.PrecioCapital'!E14</f>
        <v>0.58991386174781202</v>
      </c>
      <c r="E46" s="230">
        <f>+'2.2.3.9.PrecioCapital'!F14</f>
        <v>0.5399585615916922</v>
      </c>
      <c r="F46" s="230">
        <f>+'2.2.3.9.PrecioCapital'!G14</f>
        <v>0.50276958542603245</v>
      </c>
      <c r="G46" s="230">
        <f>+'2.2.3.9.PrecioCapital'!H14</f>
        <v>0.49035858976445323</v>
      </c>
      <c r="H46" s="230">
        <f>+'2.2.3.9.PrecioCapital'!I14</f>
        <v>0.51251687932818935</v>
      </c>
      <c r="I46" s="230">
        <f>+'2.2.3.9.PrecioCapital'!J14</f>
        <v>0.51231322029008841</v>
      </c>
      <c r="J46" s="230">
        <f>+'2.2.3.9.PrecioCapital'!K14</f>
        <v>0.49330101677310223</v>
      </c>
      <c r="K46" s="230">
        <f>+'2.2.3.9.PrecioCapital'!L14</f>
        <v>0.48984448549815668</v>
      </c>
      <c r="L46" s="230">
        <f>+'2.2.3.9.PrecioCapital'!M14</f>
        <v>0.55921066042702361</v>
      </c>
      <c r="M46" s="230">
        <f>+'2.2.3.9.PrecioCapital'!N14</f>
        <v>0.56197368028008432</v>
      </c>
      <c r="N46" s="230">
        <f t="shared" si="13"/>
        <v>0.56197368028008432</v>
      </c>
      <c r="O46" s="230">
        <f t="shared" si="12"/>
        <v>0.58622043733790818</v>
      </c>
      <c r="P46" s="230">
        <f>+'2.2.3.9.PrecioCapital'!O14</f>
        <v>0.58622043733790818</v>
      </c>
      <c r="Q46" s="230">
        <f>+'2.2.3.9.PrecioCapital'!P14</f>
        <v>0.56634394901586427</v>
      </c>
      <c r="R46" s="230">
        <f t="shared" si="14"/>
        <v>0.64109590385513182</v>
      </c>
      <c r="S46" s="230">
        <f>+'2.2.3.9.PrecioCapital'!Q14</f>
        <v>0.64109590385513182</v>
      </c>
      <c r="T46" s="230">
        <f>+'2.2.3.9.PrecioCapital'!R14</f>
        <v>0.60406985489510978</v>
      </c>
      <c r="U46" s="230">
        <f>+'2.2.3.9.PrecioCapital'!S14</f>
        <v>0.60031024993155524</v>
      </c>
      <c r="V46" s="230">
        <f>+'2.2.3.9.PrecioCapital'!T14</f>
        <v>0.55300579239926806</v>
      </c>
      <c r="W46" s="230">
        <f>+'2.2.3.9.PrecioCapital'!U14</f>
        <v>0.51856771190343065</v>
      </c>
      <c r="X46" s="230">
        <f>+'2.2.3.9.PrecioCapital'!V14</f>
        <v>0.56207531536549293</v>
      </c>
    </row>
    <row r="47" spans="2:24" x14ac:dyDescent="0.2">
      <c r="B47" s="108" t="s">
        <v>108</v>
      </c>
      <c r="C47" s="231">
        <f>+'2.2.3.9.PrecioCapital'!D15</f>
        <v>0.34795821285258355</v>
      </c>
      <c r="D47" s="231">
        <f>+'2.2.3.9.PrecioCapital'!E15</f>
        <v>0.36620169662987506</v>
      </c>
      <c r="E47" s="231">
        <f>+'2.2.3.9.PrecioCapital'!F15</f>
        <v>0.3267441500293537</v>
      </c>
      <c r="F47" s="231">
        <f>+'2.2.3.9.PrecioCapital'!G15</f>
        <v>0.29052622275563045</v>
      </c>
      <c r="G47" s="231">
        <f>+'2.2.3.9.PrecioCapital'!H15</f>
        <v>0.26502093926030063</v>
      </c>
      <c r="H47" s="231">
        <f>+'2.2.3.9.PrecioCapital'!I15</f>
        <v>0.28398954506301044</v>
      </c>
      <c r="I47" s="231">
        <f>+'2.2.3.9.PrecioCapital'!J15</f>
        <v>0.28053782084200868</v>
      </c>
      <c r="J47" s="231">
        <f>+'2.2.3.9.PrecioCapital'!K15</f>
        <v>0.25437459646066668</v>
      </c>
      <c r="K47" s="231">
        <f>+'2.2.3.9.PrecioCapital'!L15</f>
        <v>0.23880392372516895</v>
      </c>
      <c r="L47" s="231">
        <f>+'2.2.3.9.PrecioCapital'!M15</f>
        <v>0.3022567349496908</v>
      </c>
      <c r="M47" s="231">
        <f>+'2.2.3.9.PrecioCapital'!N15</f>
        <v>0.29769039214049892</v>
      </c>
      <c r="N47" s="231">
        <f>+M47</f>
        <v>0.29769039214049892</v>
      </c>
      <c r="O47" s="231">
        <f t="shared" si="12"/>
        <v>0.31638357386161003</v>
      </c>
      <c r="P47" s="231">
        <f>+'2.2.3.9.PrecioCapital'!O15</f>
        <v>0.31638357386161003</v>
      </c>
      <c r="Q47" s="231">
        <f>+'2.2.3.9.PrecioCapital'!P15</f>
        <v>0.28776319206705248</v>
      </c>
      <c r="R47" s="231">
        <f>+S47</f>
        <v>0.36326931543405422</v>
      </c>
      <c r="S47" s="231">
        <f>+'2.2.3.9.PrecioCapital'!Q15</f>
        <v>0.36326931543405422</v>
      </c>
      <c r="T47" s="231">
        <f>+'2.2.3.9.PrecioCapital'!R15</f>
        <v>0.32771558061483819</v>
      </c>
      <c r="U47" s="231">
        <f>+'2.2.3.9.PrecioCapital'!S15</f>
        <v>0.34065609208612502</v>
      </c>
      <c r="V47" s="231">
        <f>+'2.2.3.9.PrecioCapital'!T15</f>
        <v>0.2967529289574819</v>
      </c>
      <c r="W47" s="231">
        <f>+'2.2.3.9.PrecioCapital'!U15</f>
        <v>0.25404413976486634</v>
      </c>
      <c r="X47" s="231">
        <f>+'2.2.3.9.PrecioCapital'!V15</f>
        <v>0.29826558089892957</v>
      </c>
    </row>
    <row r="48" spans="2:24" x14ac:dyDescent="0.2">
      <c r="B48" s="11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</row>
    <row r="49" spans="2:24" x14ac:dyDescent="0.2">
      <c r="B49" s="283" t="s">
        <v>120</v>
      </c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</row>
    <row r="50" spans="2:24" x14ac:dyDescent="0.2">
      <c r="B50" s="115" t="s">
        <v>110</v>
      </c>
      <c r="C50" s="277">
        <f>+'2.2.3.9.PrecioCapital'!D18</f>
        <v>0.24765746097288424</v>
      </c>
      <c r="D50" s="277">
        <f>+'2.2.3.9.PrecioCapital'!E18</f>
        <v>0.26672435387409921</v>
      </c>
      <c r="E50" s="277">
        <f>+'2.2.3.9.PrecioCapital'!F18</f>
        <v>0.2319348083546339</v>
      </c>
      <c r="F50" s="277">
        <f>+'2.2.3.9.PrecioCapital'!G18</f>
        <v>0.19614867415485837</v>
      </c>
      <c r="G50" s="277">
        <f>+'2.2.3.9.PrecioCapital'!H18</f>
        <v>0.16482079733612068</v>
      </c>
      <c r="H50" s="277">
        <f>+'2.2.3.9.PrecioCapital'!I18</f>
        <v>0.1823710570930942</v>
      </c>
      <c r="I50" s="277">
        <f>+'2.2.3.9.PrecioCapital'!J18</f>
        <v>0.17747502655409597</v>
      </c>
      <c r="J50" s="277">
        <f>+'2.2.3.9.PrecioCapital'!K18</f>
        <v>0.14813198156173704</v>
      </c>
      <c r="K50" s="277">
        <f>+'2.2.3.9.PrecioCapital'!L18</f>
        <v>0.12717455392344706</v>
      </c>
      <c r="L50" s="277">
        <f>+'2.2.3.9.PrecioCapital'!M18</f>
        <v>0.18799788942077014</v>
      </c>
      <c r="M50" s="277">
        <f>+'2.2.3.9.PrecioCapital'!N18</f>
        <v>0.18017242334776321</v>
      </c>
      <c r="N50" s="277">
        <f>+M50</f>
        <v>0.18017242334776321</v>
      </c>
      <c r="O50" s="277">
        <f>+P50</f>
        <v>0.19639611523581607</v>
      </c>
      <c r="P50" s="277">
        <f>+'2.2.3.9.PrecioCapital'!O18</f>
        <v>0.19639611523581607</v>
      </c>
      <c r="Q50" s="277">
        <f>+'2.2.3.9.PrecioCapital'!P18</f>
        <v>0.1638876154771475</v>
      </c>
      <c r="R50" s="277">
        <f>+S50</f>
        <v>0.23972909244948165</v>
      </c>
      <c r="S50" s="277">
        <f>+'2.2.3.9.PrecioCapital'!Q18</f>
        <v>0.23972909244948165</v>
      </c>
      <c r="T50" s="277">
        <f>+'2.2.3.9.PrecioCapital'!R18</f>
        <v>0.20483004665154411</v>
      </c>
      <c r="U50" s="277">
        <f>+'2.2.3.9.PrecioCapital'!S18</f>
        <v>0.225196543230857</v>
      </c>
      <c r="V50" s="277">
        <f>+'2.2.3.9.PrecioCapital'!T18</f>
        <v>0.18280582234703427</v>
      </c>
      <c r="W50" s="277">
        <f>+'2.2.3.9.PrecioCapital'!U18</f>
        <v>0.1364193246872514</v>
      </c>
      <c r="X50" s="277">
        <f>+'2.2.3.9.PrecioCapital'!V18</f>
        <v>0.18095818563946436</v>
      </c>
    </row>
    <row r="51" spans="2:24" x14ac:dyDescent="0.2">
      <c r="B51" s="98" t="s">
        <v>111</v>
      </c>
      <c r="C51" s="230">
        <f>+'2.2.3.9.PrecioCapital'!D19</f>
        <v>0.24765746097288424</v>
      </c>
      <c r="D51" s="230">
        <f>+'2.2.3.9.PrecioCapital'!E19</f>
        <v>0.26672435387409921</v>
      </c>
      <c r="E51" s="230">
        <f>+'2.2.3.9.PrecioCapital'!F19</f>
        <v>0.2319348083546339</v>
      </c>
      <c r="F51" s="230">
        <f>+'2.2.3.9.PrecioCapital'!G19</f>
        <v>0.19614867415485837</v>
      </c>
      <c r="G51" s="230">
        <f>+'2.2.3.9.PrecioCapital'!H19</f>
        <v>0.16482079733612068</v>
      </c>
      <c r="H51" s="230">
        <f>+'2.2.3.9.PrecioCapital'!I19</f>
        <v>0.1823710570930942</v>
      </c>
      <c r="I51" s="230">
        <f>+'2.2.3.9.PrecioCapital'!J19</f>
        <v>0.17747502655409597</v>
      </c>
      <c r="J51" s="230">
        <f>+'2.2.3.9.PrecioCapital'!K19</f>
        <v>0.14813198156173704</v>
      </c>
      <c r="K51" s="230">
        <f>+'2.2.3.9.PrecioCapital'!L19</f>
        <v>0.12717455392344706</v>
      </c>
      <c r="L51" s="230">
        <f>+'2.2.3.9.PrecioCapital'!M19</f>
        <v>0.18799788942077014</v>
      </c>
      <c r="M51" s="230">
        <f>+'2.2.3.9.PrecioCapital'!N19</f>
        <v>0.18017242334776321</v>
      </c>
      <c r="N51" s="230">
        <f>+M51</f>
        <v>0.18017242334776321</v>
      </c>
      <c r="O51" s="230">
        <f>+P51</f>
        <v>0.19639611523581607</v>
      </c>
      <c r="P51" s="230">
        <f>+'2.2.3.9.PrecioCapital'!O19</f>
        <v>0.19639611523581607</v>
      </c>
      <c r="Q51" s="230">
        <f>+'2.2.3.9.PrecioCapital'!P19</f>
        <v>0.1638876154771475</v>
      </c>
      <c r="R51" s="230">
        <f>+S51</f>
        <v>0.23972909244948165</v>
      </c>
      <c r="S51" s="230">
        <f>+'2.2.3.9.PrecioCapital'!Q19</f>
        <v>0.23972909244948165</v>
      </c>
      <c r="T51" s="230">
        <f>+'2.2.3.9.PrecioCapital'!R19</f>
        <v>0.20483004665154411</v>
      </c>
      <c r="U51" s="230">
        <f>+'2.2.3.9.PrecioCapital'!S19</f>
        <v>0.225196543230857</v>
      </c>
      <c r="V51" s="230">
        <f>+'2.2.3.9.PrecioCapital'!T19</f>
        <v>0.18280582234703427</v>
      </c>
      <c r="W51" s="230">
        <f>+'2.2.3.9.PrecioCapital'!U19</f>
        <v>0.1364193246872514</v>
      </c>
      <c r="X51" s="230">
        <f>+'2.2.3.9.PrecioCapital'!V19</f>
        <v>0.18095818563946436</v>
      </c>
    </row>
    <row r="52" spans="2:24" x14ac:dyDescent="0.2">
      <c r="B52" s="98" t="s">
        <v>112</v>
      </c>
      <c r="C52" s="230">
        <f>+'2.2.3.9.PrecioCapital'!D20</f>
        <v>0.36464994217589181</v>
      </c>
      <c r="D52" s="230">
        <f>+'2.2.3.9.PrecioCapital'!E20</f>
        <v>0.38275639684860246</v>
      </c>
      <c r="E52" s="230">
        <f>+'2.2.3.9.PrecioCapital'!F20</f>
        <v>0.34252201648496677</v>
      </c>
      <c r="F52" s="230">
        <f>+'2.2.3.9.PrecioCapital'!G20</f>
        <v>0.3062322315932402</v>
      </c>
      <c r="G52" s="230">
        <f>+'2.2.3.9.PrecioCapital'!H20</f>
        <v>0.2816959253976079</v>
      </c>
      <c r="H52" s="230">
        <f>+'2.2.3.9.PrecioCapital'!I20</f>
        <v>0.30090056779863361</v>
      </c>
      <c r="I52" s="230">
        <f>+'2.2.3.9.PrecioCapital'!J20</f>
        <v>0.29768920040116664</v>
      </c>
      <c r="J52" s="230">
        <f>+'2.2.3.9.PrecioCapital'!K20</f>
        <v>0.2720551515637869</v>
      </c>
      <c r="K52" s="230">
        <f>+'2.2.3.9.PrecioCapital'!L20</f>
        <v>0.25738092529637002</v>
      </c>
      <c r="L52" s="230">
        <f>+'2.2.3.9.PrecioCapital'!M20</f>
        <v>0.32127132543501341</v>
      </c>
      <c r="M52" s="230">
        <f>+'2.2.3.9.PrecioCapital'!N20</f>
        <v>0.31724735546282823</v>
      </c>
      <c r="N52" s="230">
        <f t="shared" ref="N52:N53" si="15">+M52</f>
        <v>0.31724735546282823</v>
      </c>
      <c r="O52" s="230">
        <f>+P52</f>
        <v>0.33635150175885609</v>
      </c>
      <c r="P52" s="230">
        <f>+'2.2.3.9.PrecioCapital'!O20</f>
        <v>0.33635150175885609</v>
      </c>
      <c r="Q52" s="230">
        <f>+'2.2.3.9.PrecioCapital'!P20</f>
        <v>0.3083781680812645</v>
      </c>
      <c r="R52" s="230">
        <f>+S52</f>
        <v>0.38382848297721389</v>
      </c>
      <c r="S52" s="230">
        <f>+'2.2.3.9.PrecioCapital'!Q20</f>
        <v>0.38382848297721389</v>
      </c>
      <c r="T52" s="230">
        <f>+'2.2.3.9.PrecioCapital'!R20</f>
        <v>0.34816579691157828</v>
      </c>
      <c r="U52" s="230">
        <f>+'2.2.3.9.PrecioCapital'!S20</f>
        <v>0.35987049976668678</v>
      </c>
      <c r="V52" s="230">
        <f>+'2.2.3.9.PrecioCapital'!T20</f>
        <v>0.31571564085217407</v>
      </c>
      <c r="W52" s="230">
        <f>+'2.2.3.9.PrecioCapital'!U20</f>
        <v>0.27361888410312007</v>
      </c>
      <c r="X52" s="230">
        <f>+'2.2.3.9.PrecioCapital'!V20</f>
        <v>0.31778750124945526</v>
      </c>
    </row>
    <row r="53" spans="2:24" x14ac:dyDescent="0.2">
      <c r="B53" s="98" t="s">
        <v>113</v>
      </c>
      <c r="C53" s="230">
        <f>+'2.2.3.9.PrecioCapital'!D21</f>
        <v>0.34795821285258355</v>
      </c>
      <c r="D53" s="230">
        <f>+'2.2.3.9.PrecioCapital'!E21</f>
        <v>0.36620169662987506</v>
      </c>
      <c r="E53" s="230">
        <f>+'2.2.3.9.PrecioCapital'!F21</f>
        <v>0.3267441500293537</v>
      </c>
      <c r="F53" s="230">
        <f>+'2.2.3.9.PrecioCapital'!G21</f>
        <v>0.29052622275563045</v>
      </c>
      <c r="G53" s="230">
        <f>+'2.2.3.9.PrecioCapital'!H21</f>
        <v>0.26502093926030063</v>
      </c>
      <c r="H53" s="230">
        <f>+'2.2.3.9.PrecioCapital'!I21</f>
        <v>0.28398954506301044</v>
      </c>
      <c r="I53" s="230">
        <f>+'2.2.3.9.PrecioCapital'!J21</f>
        <v>0.28053782084200868</v>
      </c>
      <c r="J53" s="230">
        <f>+'2.2.3.9.PrecioCapital'!K21</f>
        <v>0.25437459646066668</v>
      </c>
      <c r="K53" s="230">
        <f>+'2.2.3.9.PrecioCapital'!L21</f>
        <v>0.23880392372516895</v>
      </c>
      <c r="L53" s="230">
        <f>+'2.2.3.9.PrecioCapital'!M21</f>
        <v>0.3022567349496908</v>
      </c>
      <c r="M53" s="230">
        <f>+'2.2.3.9.PrecioCapital'!N21</f>
        <v>0.29769039214049892</v>
      </c>
      <c r="N53" s="230">
        <f t="shared" si="15"/>
        <v>0.29769039214049892</v>
      </c>
      <c r="O53" s="230">
        <f>+P53</f>
        <v>0.31638357386161003</v>
      </c>
      <c r="P53" s="230">
        <f>+'2.2.3.9.PrecioCapital'!O21</f>
        <v>0.31638357386161003</v>
      </c>
      <c r="Q53" s="230">
        <f>+'2.2.3.9.PrecioCapital'!P21</f>
        <v>0.28776319206705248</v>
      </c>
      <c r="R53" s="230">
        <f>+S53</f>
        <v>0.36326931543405422</v>
      </c>
      <c r="S53" s="230">
        <f>+'2.2.3.9.PrecioCapital'!Q21</f>
        <v>0.36326931543405422</v>
      </c>
      <c r="T53" s="230">
        <f>+'2.2.3.9.PrecioCapital'!R21</f>
        <v>0.32771558061483819</v>
      </c>
      <c r="U53" s="230">
        <f>+'2.2.3.9.PrecioCapital'!S21</f>
        <v>0.34065609208612502</v>
      </c>
      <c r="V53" s="230">
        <f>+'2.2.3.9.PrecioCapital'!T21</f>
        <v>0.2967529289574819</v>
      </c>
      <c r="W53" s="230">
        <f>+'2.2.3.9.PrecioCapital'!U21</f>
        <v>0.25404413976486634</v>
      </c>
      <c r="X53" s="230">
        <f>+'2.2.3.9.PrecioCapital'!V21</f>
        <v>0.29826558089892957</v>
      </c>
    </row>
    <row r="54" spans="2:24" x14ac:dyDescent="0.2">
      <c r="B54" s="108" t="s">
        <v>114</v>
      </c>
      <c r="C54" s="231">
        <f>+'2.2.3.9.PrecioCapital'!D22</f>
        <v>0.49833415270220754</v>
      </c>
      <c r="D54" s="231">
        <f>+'2.2.3.9.PrecioCapital'!E22</f>
        <v>0.51534314004183313</v>
      </c>
      <c r="E54" s="231">
        <f>+'2.2.3.9.PrecioCapital'!F22</f>
        <v>0.46888709107091264</v>
      </c>
      <c r="F54" s="231">
        <f>+'2.2.3.9.PrecioCapital'!G22</f>
        <v>0.43202179786923184</v>
      </c>
      <c r="G54" s="231">
        <f>+'2.2.3.9.PrecioCapital'!H22</f>
        <v>0.41524603959640244</v>
      </c>
      <c r="H54" s="231">
        <f>+'2.2.3.9.PrecioCapital'!I22</f>
        <v>0.43634110123979641</v>
      </c>
      <c r="I54" s="231">
        <f>+'2.2.3.9.PrecioCapital'!J22</f>
        <v>0.43505475380739511</v>
      </c>
      <c r="J54" s="231">
        <f>+'2.2.3.9.PrecioCapital'!K22</f>
        <v>0.41365887666895701</v>
      </c>
      <c r="K54" s="231">
        <f>+'2.2.3.9.PrecioCapital'!L22</f>
        <v>0.40616429824049421</v>
      </c>
      <c r="L54" s="231">
        <f>+'2.2.3.9.PrecioCapital'!M22</f>
        <v>0.47355935193457932</v>
      </c>
      <c r="M54" s="231">
        <f>+'2.2.3.9.PrecioCapital'!N22</f>
        <v>0.47387925090022248</v>
      </c>
      <c r="N54" s="231">
        <f>+M54</f>
        <v>0.47387925090022248</v>
      </c>
      <c r="O54" s="231">
        <f>+P54</f>
        <v>0.49627481617914204</v>
      </c>
      <c r="P54" s="231">
        <f>+'2.2.3.9.PrecioCapital'!O22</f>
        <v>0.49627481617914204</v>
      </c>
      <c r="Q54" s="231">
        <f>+'2.2.3.9.PrecioCapital'!P22</f>
        <v>0.47348369669959367</v>
      </c>
      <c r="R54" s="231">
        <f>+S54</f>
        <v>0.54848704104810597</v>
      </c>
      <c r="S54" s="231">
        <f>+'2.2.3.9.PrecioCapital'!Q22</f>
        <v>0.54848704104810597</v>
      </c>
      <c r="T54" s="231">
        <f>+'2.2.3.9.PrecioCapital'!R22</f>
        <v>0.51195176346835258</v>
      </c>
      <c r="U54" s="231">
        <f>+'2.2.3.9.PrecioCapital'!S22</f>
        <v>0.51375886398307846</v>
      </c>
      <c r="V54" s="231">
        <f>+'2.2.3.9.PrecioCapital'!T22</f>
        <v>0.46758817125200608</v>
      </c>
      <c r="W54" s="231">
        <f>+'2.2.3.9.PrecioCapital'!U22</f>
        <v>0.43039318785724257</v>
      </c>
      <c r="X54" s="231">
        <f>+'2.2.3.9.PrecioCapital'!V22</f>
        <v>0.47413873720997179</v>
      </c>
    </row>
    <row r="55" spans="2:24" x14ac:dyDescent="0.2"/>
    <row r="56" spans="2:24" x14ac:dyDescent="0.2"/>
    <row r="57" spans="2:24" x14ac:dyDescent="0.2">
      <c r="B57" s="43" t="s">
        <v>261</v>
      </c>
    </row>
    <row r="58" spans="2:24" x14ac:dyDescent="0.2"/>
    <row r="59" spans="2:24" x14ac:dyDescent="0.2">
      <c r="B59" s="279" t="s">
        <v>275</v>
      </c>
    </row>
    <row r="60" spans="2:24" x14ac:dyDescent="0.2"/>
    <row r="61" spans="2:24" x14ac:dyDescent="0.2">
      <c r="B61" s="68"/>
      <c r="C61" s="123">
        <v>2000</v>
      </c>
      <c r="D61" s="123">
        <v>2001</v>
      </c>
      <c r="E61" s="123">
        <v>2002</v>
      </c>
      <c r="F61" s="123">
        <v>2003</v>
      </c>
      <c r="G61" s="123">
        <v>2004</v>
      </c>
      <c r="H61" s="123">
        <v>2005</v>
      </c>
      <c r="I61" s="123">
        <v>2006</v>
      </c>
      <c r="J61" s="123">
        <v>2007</v>
      </c>
      <c r="K61" s="123">
        <v>2008</v>
      </c>
      <c r="L61" s="123">
        <v>2009</v>
      </c>
      <c r="M61" s="123">
        <v>2010</v>
      </c>
      <c r="N61" s="281" t="s">
        <v>68</v>
      </c>
      <c r="O61" s="281" t="s">
        <v>117</v>
      </c>
      <c r="P61" s="123">
        <v>2011</v>
      </c>
      <c r="Q61" s="123">
        <v>2012</v>
      </c>
      <c r="R61" s="123" t="s">
        <v>61</v>
      </c>
      <c r="S61" s="123">
        <v>2013</v>
      </c>
      <c r="T61" s="123">
        <v>2014</v>
      </c>
      <c r="U61" s="123">
        <v>2015</v>
      </c>
      <c r="V61" s="123">
        <v>2016</v>
      </c>
      <c r="W61" s="123">
        <v>2017</v>
      </c>
      <c r="X61" s="123">
        <v>2018</v>
      </c>
    </row>
    <row r="62" spans="2:24" s="78" customFormat="1" x14ac:dyDescent="0.2">
      <c r="B62" s="284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</row>
    <row r="63" spans="2:24" s="78" customFormat="1" x14ac:dyDescent="0.2">
      <c r="B63" s="280" t="s">
        <v>60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</row>
    <row r="64" spans="2:24" x14ac:dyDescent="0.2">
      <c r="B64" s="2" t="s">
        <v>62</v>
      </c>
    </row>
    <row r="65" spans="2:24" x14ac:dyDescent="0.2">
      <c r="B65" s="70" t="s">
        <v>63</v>
      </c>
      <c r="C65" s="64">
        <f>+'2.2.1.ManoObra'!C11</f>
        <v>0</v>
      </c>
      <c r="D65" s="64">
        <f>+'2.2.1.ManoObra'!D11</f>
        <v>0</v>
      </c>
      <c r="E65" s="64">
        <f>+'2.2.1.ManoObra'!E11</f>
        <v>0</v>
      </c>
      <c r="F65" s="64">
        <f>+'2.2.1.ManoObra'!F11</f>
        <v>0</v>
      </c>
      <c r="G65" s="64">
        <f>+'2.2.1.ManoObra'!G11</f>
        <v>0</v>
      </c>
      <c r="H65" s="64">
        <f>+'2.2.1.ManoObra'!H11</f>
        <v>0</v>
      </c>
      <c r="I65" s="64">
        <f>+'2.2.1.ManoObra'!I11</f>
        <v>0</v>
      </c>
      <c r="J65" s="64">
        <f>+'2.2.1.ManoObra'!J11</f>
        <v>0</v>
      </c>
      <c r="K65" s="64">
        <f>+'2.2.1.ManoObra'!K11</f>
        <v>0</v>
      </c>
      <c r="L65" s="64">
        <f>+'2.2.1.ManoObra'!L11</f>
        <v>0</v>
      </c>
      <c r="M65" s="64">
        <f>+'2.2.1.ManoObra'!M11</f>
        <v>0</v>
      </c>
      <c r="N65" s="64">
        <f>+M65</f>
        <v>0</v>
      </c>
      <c r="O65" s="64">
        <f>+P65</f>
        <v>0</v>
      </c>
      <c r="P65" s="64">
        <f>+'2.2.1.ManoObra'!N11</f>
        <v>0</v>
      </c>
      <c r="Q65" s="64">
        <f>+'2.2.1.ManoObra'!O11</f>
        <v>0</v>
      </c>
      <c r="R65" s="64">
        <f>+'2.2.1.ManoObra'!P11</f>
        <v>0</v>
      </c>
      <c r="S65" s="64">
        <f>+'2.2.1.ManoObra'!Q11</f>
        <v>32448</v>
      </c>
      <c r="T65" s="64">
        <f>+'2.2.1.ManoObra'!R11</f>
        <v>33600</v>
      </c>
      <c r="U65" s="64">
        <f>+'2.2.1.ManoObra'!S11</f>
        <v>36000</v>
      </c>
      <c r="V65" s="64">
        <f>+'2.2.1.ManoObra'!T11</f>
        <v>36000</v>
      </c>
      <c r="W65" s="64">
        <f>+'2.2.1.ManoObra'!U11</f>
        <v>40800</v>
      </c>
      <c r="X65" s="64">
        <f>+'2.2.1.ManoObra'!V11</f>
        <v>40800</v>
      </c>
    </row>
    <row r="66" spans="2:24" x14ac:dyDescent="0.2">
      <c r="B66" s="70" t="s">
        <v>64</v>
      </c>
      <c r="C66" s="64">
        <f>+'2.2.1.ManoObra'!C12</f>
        <v>0</v>
      </c>
      <c r="D66" s="64">
        <f>+'2.2.1.ManoObra'!D12</f>
        <v>0</v>
      </c>
      <c r="E66" s="64">
        <f>+'2.2.1.ManoObra'!E12</f>
        <v>0</v>
      </c>
      <c r="F66" s="64">
        <f>+'2.2.1.ManoObra'!F12</f>
        <v>0</v>
      </c>
      <c r="G66" s="64">
        <f>+'2.2.1.ManoObra'!G12</f>
        <v>0</v>
      </c>
      <c r="H66" s="64">
        <f>+'2.2.1.ManoObra'!H12</f>
        <v>0</v>
      </c>
      <c r="I66" s="64">
        <f>+'2.2.1.ManoObra'!I12</f>
        <v>0</v>
      </c>
      <c r="J66" s="64">
        <f>+'2.2.1.ManoObra'!J12</f>
        <v>0</v>
      </c>
      <c r="K66" s="64">
        <f>+'2.2.1.ManoObra'!K12</f>
        <v>0</v>
      </c>
      <c r="L66" s="64">
        <f>+'2.2.1.ManoObra'!L12</f>
        <v>0</v>
      </c>
      <c r="M66" s="64">
        <f>+'2.2.1.ManoObra'!M12</f>
        <v>0</v>
      </c>
      <c r="N66" s="64">
        <f>+M66</f>
        <v>0</v>
      </c>
      <c r="O66" s="64">
        <f>+P66</f>
        <v>0</v>
      </c>
      <c r="P66" s="64">
        <f>+'2.2.1.ManoObra'!N12</f>
        <v>0</v>
      </c>
      <c r="Q66" s="64">
        <f>+'2.2.1.ManoObra'!O12</f>
        <v>0</v>
      </c>
      <c r="R66" s="64">
        <f>+'2.2.1.ManoObra'!P12</f>
        <v>0</v>
      </c>
      <c r="S66" s="64">
        <f>+'2.2.1.ManoObra'!Q12</f>
        <v>896064</v>
      </c>
      <c r="T66" s="64">
        <f>+'2.2.1.ManoObra'!R12</f>
        <v>1022098</v>
      </c>
      <c r="U66" s="64">
        <f>+'2.2.1.ManoObra'!S12</f>
        <v>1125227.69</v>
      </c>
      <c r="V66" s="64">
        <f>+'2.2.1.ManoObra'!T12</f>
        <v>1513101.9300000002</v>
      </c>
      <c r="W66" s="64">
        <f>+'2.2.1.ManoObra'!U12</f>
        <v>1295126.31</v>
      </c>
      <c r="X66" s="64">
        <f>+'2.2.1.ManoObra'!V12</f>
        <v>1008012.99</v>
      </c>
    </row>
    <row r="67" spans="2:24" x14ac:dyDescent="0.2"/>
    <row r="68" spans="2:24" x14ac:dyDescent="0.2">
      <c r="B68" s="71" t="s">
        <v>65</v>
      </c>
      <c r="C68" s="65">
        <f>+'2.2.1.ManoObra'!C14</f>
        <v>0</v>
      </c>
      <c r="D68" s="65">
        <f>+'2.2.1.ManoObra'!D14</f>
        <v>0</v>
      </c>
      <c r="E68" s="65">
        <f>+'2.2.1.ManoObra'!E14</f>
        <v>0</v>
      </c>
      <c r="F68" s="65">
        <f>+'2.2.1.ManoObra'!F14</f>
        <v>0</v>
      </c>
      <c r="G68" s="65">
        <f>+'2.2.1.ManoObra'!G14</f>
        <v>0</v>
      </c>
      <c r="H68" s="65">
        <f>+'2.2.1.ManoObra'!H14</f>
        <v>0</v>
      </c>
      <c r="I68" s="65">
        <f>+'2.2.1.ManoObra'!I14</f>
        <v>0</v>
      </c>
      <c r="J68" s="65">
        <f>+'2.2.1.ManoObra'!J14</f>
        <v>0</v>
      </c>
      <c r="K68" s="65">
        <f>+'2.2.1.ManoObra'!K14</f>
        <v>0</v>
      </c>
      <c r="L68" s="65">
        <f>+'2.2.1.ManoObra'!L14</f>
        <v>0</v>
      </c>
      <c r="M68" s="65">
        <f>+'2.2.1.ManoObra'!M14</f>
        <v>0</v>
      </c>
      <c r="N68" s="65">
        <f>+M68</f>
        <v>0</v>
      </c>
      <c r="O68" s="65">
        <f>+P68</f>
        <v>0</v>
      </c>
      <c r="P68" s="65">
        <f>+'2.2.1.ManoObra'!N14</f>
        <v>0</v>
      </c>
      <c r="Q68" s="65">
        <f>+'2.2.1.ManoObra'!O14</f>
        <v>0</v>
      </c>
      <c r="R68" s="65">
        <f>+'2.2.1.ManoObra'!P14</f>
        <v>0</v>
      </c>
      <c r="S68" s="65">
        <f>+'2.2.1.ManoObra'!Q14</f>
        <v>197320</v>
      </c>
      <c r="T68" s="65">
        <f>+'2.2.1.ManoObra'!R14</f>
        <v>214640</v>
      </c>
      <c r="U68" s="65">
        <f>+'2.2.1.ManoObra'!S14</f>
        <v>185904</v>
      </c>
      <c r="V68" s="65">
        <f>+'2.2.1.ManoObra'!T14</f>
        <v>170744</v>
      </c>
      <c r="W68" s="65">
        <f>+'2.2.1.ManoObra'!U14</f>
        <v>177120</v>
      </c>
      <c r="X68" s="65">
        <f>+'2.2.1.ManoObra'!V14</f>
        <v>178384</v>
      </c>
    </row>
    <row r="69" spans="2:24" x14ac:dyDescent="0.2"/>
    <row r="70" spans="2:24" x14ac:dyDescent="0.2">
      <c r="B70" s="58" t="s">
        <v>66</v>
      </c>
      <c r="C70" s="66">
        <f>+'2.2.1.ManoObra'!C16</f>
        <v>187010</v>
      </c>
      <c r="D70" s="66">
        <f>+'2.2.1.ManoObra'!D16</f>
        <v>245368</v>
      </c>
      <c r="E70" s="66">
        <f>+'2.2.1.ManoObra'!E16</f>
        <v>291801</v>
      </c>
      <c r="F70" s="66">
        <f>+'2.2.1.ManoObra'!F16</f>
        <v>281450</v>
      </c>
      <c r="G70" s="66">
        <f>+'2.2.1.ManoObra'!G16</f>
        <v>315341</v>
      </c>
      <c r="H70" s="66">
        <f>+'2.2.1.ManoObra'!H16</f>
        <v>365535</v>
      </c>
      <c r="I70" s="66">
        <f>+'2.2.1.ManoObra'!I16</f>
        <v>377526</v>
      </c>
      <c r="J70" s="66">
        <f>+'2.2.1.ManoObra'!J16</f>
        <v>504320</v>
      </c>
      <c r="K70" s="66">
        <f>+'2.2.1.ManoObra'!K16</f>
        <v>594617</v>
      </c>
      <c r="L70" s="66">
        <f>+'2.2.1.ManoObra'!L16</f>
        <v>733416</v>
      </c>
      <c r="M70" s="66">
        <f>+'2.2.1.ManoObra'!M16</f>
        <v>800504</v>
      </c>
      <c r="N70" s="66">
        <f>+M70</f>
        <v>800504</v>
      </c>
      <c r="O70" s="66">
        <f>+P70</f>
        <v>1061088</v>
      </c>
      <c r="P70" s="66">
        <f>+'2.2.1.ManoObra'!N16</f>
        <v>1061088</v>
      </c>
      <c r="Q70" s="66">
        <f>+'2.2.1.ManoObra'!O16</f>
        <v>1028672</v>
      </c>
      <c r="R70" s="66">
        <f>+'2.2.1.ManoObra'!P16</f>
        <v>1125832</v>
      </c>
      <c r="S70" s="66">
        <f>+'2.2.1.ManoObra'!Q16</f>
        <v>0</v>
      </c>
      <c r="T70" s="66">
        <f>+'2.2.1.ManoObra'!R16</f>
        <v>0</v>
      </c>
      <c r="U70" s="66">
        <f>+'2.2.1.ManoObra'!S16</f>
        <v>0</v>
      </c>
      <c r="V70" s="66">
        <f>+'2.2.1.ManoObra'!T16</f>
        <v>0</v>
      </c>
      <c r="W70" s="66">
        <f>+'2.2.1.ManoObra'!U16</f>
        <v>0</v>
      </c>
      <c r="X70" s="66">
        <f>+'2.2.1.ManoObra'!V16</f>
        <v>0</v>
      </c>
    </row>
    <row r="71" spans="2:24" x14ac:dyDescent="0.2"/>
    <row r="72" spans="2:24" x14ac:dyDescent="0.2">
      <c r="B72" s="279" t="s">
        <v>276</v>
      </c>
    </row>
    <row r="73" spans="2:24" x14ac:dyDescent="0.2"/>
    <row r="74" spans="2:24" x14ac:dyDescent="0.2">
      <c r="B74" s="282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</row>
    <row r="75" spans="2:24" x14ac:dyDescent="0.2">
      <c r="B75" s="58" t="s">
        <v>260</v>
      </c>
      <c r="C75" s="66">
        <f>+'2.2.2.ProdIntermed'!C37</f>
        <v>2432179.3416572078</v>
      </c>
      <c r="D75" s="66">
        <f>+'2.2.2.ProdIntermed'!D37</f>
        <v>2511593.0672347727</v>
      </c>
      <c r="E75" s="66">
        <f>+'2.2.2.ProdIntermed'!E37</f>
        <v>2140357.6099791834</v>
      </c>
      <c r="F75" s="66">
        <f>+'2.2.2.ProdIntermed'!F37</f>
        <v>2823941.3584699738</v>
      </c>
      <c r="G75" s="66">
        <f>+'2.2.2.ProdIntermed'!G37</f>
        <v>2742151.159009282</v>
      </c>
      <c r="H75" s="66">
        <f>+'2.2.2.ProdIntermed'!H37</f>
        <v>2630287.3276057914</v>
      </c>
      <c r="I75" s="66">
        <f>+'2.2.2.ProdIntermed'!I37</f>
        <v>2781072.0250248541</v>
      </c>
      <c r="J75" s="66">
        <f>+'2.2.2.ProdIntermed'!J37</f>
        <v>3235467.3228602149</v>
      </c>
      <c r="K75" s="66">
        <f>+'2.2.2.ProdIntermed'!K37</f>
        <v>2999302.9055909384</v>
      </c>
      <c r="L75" s="66">
        <f>+'2.2.2.ProdIntermed'!L37</f>
        <v>3234627.7736486453</v>
      </c>
      <c r="M75" s="66">
        <f>+'2.2.2.ProdIntermed'!M37</f>
        <v>3404081.6917001018</v>
      </c>
      <c r="N75" s="66">
        <f>+'2.2.2.ProdIntermed'!N37</f>
        <v>3376280.3091839352</v>
      </c>
      <c r="O75" s="66">
        <f>+P75</f>
        <v>4250871.3676527385</v>
      </c>
      <c r="P75" s="66">
        <f>+'2.2.2.ProdIntermed'!O37</f>
        <v>4250871.3676527385</v>
      </c>
      <c r="Q75" s="66">
        <f>+'2.2.2.ProdIntermed'!P37</f>
        <v>4311618.1855266253</v>
      </c>
      <c r="R75" s="66">
        <f>+S75</f>
        <v>5149195.1195991086</v>
      </c>
      <c r="S75" s="66">
        <f>+'2.2.2.ProdIntermed'!Q37</f>
        <v>5149195.1195991086</v>
      </c>
      <c r="T75" s="66">
        <f>+'2.2.2.ProdIntermed'!R37</f>
        <v>5898232.5685637724</v>
      </c>
      <c r="U75" s="66">
        <f>+'2.2.2.ProdIntermed'!S37</f>
        <v>6730582.414134942</v>
      </c>
      <c r="V75" s="66">
        <f>+'2.2.2.ProdIntermed'!T37</f>
        <v>9742173.0373107828</v>
      </c>
      <c r="W75" s="66">
        <f>+'2.2.2.ProdIntermed'!U37</f>
        <v>7891224.1372559024</v>
      </c>
      <c r="X75" s="66">
        <f>+'2.2.2.ProdIntermed'!V37</f>
        <v>8622541.6508355867</v>
      </c>
    </row>
    <row r="76" spans="2:24" x14ac:dyDescent="0.2"/>
    <row r="77" spans="2:24" x14ac:dyDescent="0.2">
      <c r="B77" s="279" t="s">
        <v>277</v>
      </c>
    </row>
    <row r="78" spans="2:24" x14ac:dyDescent="0.2"/>
    <row r="79" spans="2:24" x14ac:dyDescent="0.2">
      <c r="B79" s="283" t="s">
        <v>119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</row>
    <row r="80" spans="2:24" x14ac:dyDescent="0.2">
      <c r="B80" s="115" t="s">
        <v>118</v>
      </c>
      <c r="C80" s="114">
        <f>+'2.2.3.7.CantidadCap'!D10</f>
        <v>17039490.9314605</v>
      </c>
      <c r="D80" s="114">
        <f>+'2.2.3.7.CantidadCap'!E10</f>
        <v>17110620.177494735</v>
      </c>
      <c r="E80" s="114">
        <f>+'2.2.3.7.CantidadCap'!F10</f>
        <v>17118850.841819942</v>
      </c>
      <c r="F80" s="114">
        <f>+'2.2.3.7.CantidadCap'!G10</f>
        <v>16730133.19328247</v>
      </c>
      <c r="G80" s="114">
        <f>+'2.2.3.7.CantidadCap'!H10</f>
        <v>16141164.012199946</v>
      </c>
      <c r="H80" s="114">
        <f>+'2.2.3.7.CantidadCap'!I10</f>
        <v>15310697.114362624</v>
      </c>
      <c r="I80" s="114">
        <f>+'2.2.3.7.CantidadCap'!J10</f>
        <v>14523736.283999754</v>
      </c>
      <c r="J80" s="114">
        <f>+'2.2.3.7.CantidadCap'!K10</f>
        <v>13655836.040487101</v>
      </c>
      <c r="K80" s="114">
        <f>+'2.2.3.7.CantidadCap'!L10</f>
        <v>12671414.830477597</v>
      </c>
      <c r="L80" s="114">
        <f>+'2.2.3.7.CantidadCap'!M10</f>
        <v>11900046.401066745</v>
      </c>
      <c r="M80" s="114">
        <f>+'2.2.3.7.CantidadCap'!N10</f>
        <v>11417801.374936402</v>
      </c>
      <c r="N80" s="114">
        <f>+M80</f>
        <v>11417801.374936402</v>
      </c>
      <c r="O80" s="114">
        <f>+'2.2.3.7.CantidadCap'!O10</f>
        <v>10675858.322937649</v>
      </c>
      <c r="P80" s="114">
        <f>+'2.2.3.7.CantidadCap'!P10</f>
        <v>10675858.322937649</v>
      </c>
      <c r="Q80" s="114">
        <f>+'2.2.3.7.CantidadCap'!Q10</f>
        <v>9184691.0542994365</v>
      </c>
      <c r="R80" s="114">
        <f>+S80</f>
        <v>7936733.8748183819</v>
      </c>
      <c r="S80" s="114">
        <f>+'2.2.3.7.CantidadCap'!R10</f>
        <v>7936733.8748183819</v>
      </c>
      <c r="T80" s="114">
        <f>+'2.2.3.7.CantidadCap'!S10</f>
        <v>7449419.1717280336</v>
      </c>
      <c r="U80" s="114">
        <f>+'2.2.3.7.CantidadCap'!T10</f>
        <v>7125256.9259765809</v>
      </c>
      <c r="V80" s="114">
        <f>+'2.2.3.7.CantidadCap'!U10</f>
        <v>6816023.4672298478</v>
      </c>
      <c r="W80" s="114">
        <f>+'2.2.3.7.CantidadCap'!V10</f>
        <v>6356695.9599108119</v>
      </c>
      <c r="X80" s="114">
        <f>+'2.2.3.7.CantidadCap'!W10</f>
        <v>5911356.9506769748</v>
      </c>
    </row>
    <row r="81" spans="2:24" x14ac:dyDescent="0.2">
      <c r="B81" s="98" t="s">
        <v>105</v>
      </c>
      <c r="C81" s="107">
        <f>+'2.2.3.7.CantidadCap'!D11</f>
        <v>321063.81997843052</v>
      </c>
      <c r="D81" s="107">
        <f>+'2.2.3.7.CantidadCap'!E11</f>
        <v>508051.2025455081</v>
      </c>
      <c r="E81" s="107">
        <f>+'2.2.3.7.CantidadCap'!F11</f>
        <v>1626362.870358584</v>
      </c>
      <c r="F81" s="107">
        <f>+'2.2.3.7.CantidadCap'!G11</f>
        <v>3906366.7857534769</v>
      </c>
      <c r="G81" s="107">
        <f>+'2.2.3.7.CantidadCap'!H11</f>
        <v>5588303.9861860164</v>
      </c>
      <c r="H81" s="107">
        <f>+'2.2.3.7.CantidadCap'!I11</f>
        <v>5711969.6966928653</v>
      </c>
      <c r="I81" s="107">
        <f>+'2.2.3.7.CantidadCap'!J11</f>
        <v>12078720.51667076</v>
      </c>
      <c r="J81" s="107">
        <f>+'2.2.3.7.CantidadCap'!K11</f>
        <v>18552925.501137599</v>
      </c>
      <c r="K81" s="107">
        <f>+'2.2.3.7.CantidadCap'!L11</f>
        <v>17713491.119480021</v>
      </c>
      <c r="L81" s="107">
        <f>+'2.2.3.7.CantidadCap'!M11</f>
        <v>16881518.749700852</v>
      </c>
      <c r="M81" s="107">
        <f>+'2.2.3.7.CantidadCap'!N11</f>
        <v>15896193.714619948</v>
      </c>
      <c r="N81" s="107">
        <f>+M81</f>
        <v>15896193.714619948</v>
      </c>
      <c r="O81" s="107">
        <f>+'2.2.3.7.CantidadCap'!O11</f>
        <v>16224640.235619444</v>
      </c>
      <c r="P81" s="107">
        <f>+'2.2.3.7.CantidadCap'!P11</f>
        <v>9784676.693312211</v>
      </c>
      <c r="Q81" s="107">
        <f>+'2.2.3.7.CantidadCap'!Q11</f>
        <v>4466311.8135190671</v>
      </c>
      <c r="R81" s="107">
        <f>+S81</f>
        <v>4505322.5966591183</v>
      </c>
      <c r="S81" s="107">
        <f>+'2.2.3.7.CantidadCap'!R11</f>
        <v>4505322.5966591183</v>
      </c>
      <c r="T81" s="107">
        <f>+'2.2.3.7.CantidadCap'!S11</f>
        <v>4562163.4612051472</v>
      </c>
      <c r="U81" s="107">
        <f>+'2.2.3.7.CantidadCap'!T11</f>
        <v>5662945.4020397067</v>
      </c>
      <c r="V81" s="107">
        <f>+'2.2.3.7.CantidadCap'!U11</f>
        <v>6901901.1212158315</v>
      </c>
      <c r="W81" s="107">
        <f>+'2.2.3.7.CantidadCap'!V11</f>
        <v>6866593.4430429656</v>
      </c>
      <c r="X81" s="107">
        <f>+'2.2.3.7.CantidadCap'!W11</f>
        <v>6444035.9456301667</v>
      </c>
    </row>
    <row r="82" spans="2:24" x14ac:dyDescent="0.2">
      <c r="B82" s="98" t="s">
        <v>106</v>
      </c>
      <c r="C82" s="107">
        <f>+'2.2.3.7.CantidadCap'!D12</f>
        <v>107560.2084024116</v>
      </c>
      <c r="D82" s="107">
        <f>+'2.2.3.7.CantidadCap'!E12</f>
        <v>109682.50413564181</v>
      </c>
      <c r="E82" s="107">
        <f>+'2.2.3.7.CantidadCap'!F12</f>
        <v>96278.641313271059</v>
      </c>
      <c r="F82" s="107">
        <f>+'2.2.3.7.CantidadCap'!G12</f>
        <v>82251.845400842314</v>
      </c>
      <c r="G82" s="107">
        <f>+'2.2.3.7.CantidadCap'!H12</f>
        <v>79519.418140171358</v>
      </c>
      <c r="H82" s="107">
        <f>+'2.2.3.7.CantidadCap'!I12</f>
        <v>46028.144110638932</v>
      </c>
      <c r="I82" s="107">
        <f>+'2.2.3.7.CantidadCap'!J12</f>
        <v>22632.177428502146</v>
      </c>
      <c r="J82" s="107">
        <f>+'2.2.3.7.CantidadCap'!K12</f>
        <v>23854.904046358442</v>
      </c>
      <c r="K82" s="107">
        <f>+'2.2.3.7.CantidadCap'!L12</f>
        <v>43691.68744446549</v>
      </c>
      <c r="L82" s="107">
        <f>+'2.2.3.7.CantidadCap'!M12</f>
        <v>132249.55309518933</v>
      </c>
      <c r="M82" s="107">
        <f>+'2.2.3.7.CantidadCap'!N12</f>
        <v>198130.43450506649</v>
      </c>
      <c r="N82" s="107">
        <f t="shared" ref="N82:N84" si="16">+M82</f>
        <v>198130.43450506649</v>
      </c>
      <c r="O82" s="107">
        <f>+'2.2.3.7.CantidadCap'!O12</f>
        <v>239453.08142450775</v>
      </c>
      <c r="P82" s="107">
        <f>+'2.2.3.7.CantidadCap'!P12</f>
        <v>239453.08142450775</v>
      </c>
      <c r="Q82" s="107">
        <f>+'2.2.3.7.CantidadCap'!Q12</f>
        <v>362529.18115443102</v>
      </c>
      <c r="R82" s="107">
        <f t="shared" ref="R82:R84" si="17">+S82</f>
        <v>384410.66703702824</v>
      </c>
      <c r="S82" s="107">
        <f>+'2.2.3.7.CantidadCap'!R12</f>
        <v>384410.66703702824</v>
      </c>
      <c r="T82" s="107">
        <f>+'2.2.3.7.CantidadCap'!S12</f>
        <v>462723.63160174049</v>
      </c>
      <c r="U82" s="107">
        <f>+'2.2.3.7.CantidadCap'!T12</f>
        <v>604274.86502385722</v>
      </c>
      <c r="V82" s="107">
        <f>+'2.2.3.7.CantidadCap'!U12</f>
        <v>625944.59774457267</v>
      </c>
      <c r="W82" s="107">
        <f>+'2.2.3.7.CantidadCap'!V12</f>
        <v>731666.90952158393</v>
      </c>
      <c r="X82" s="107">
        <f>+'2.2.3.7.CantidadCap'!W12</f>
        <v>725280.94585106336</v>
      </c>
    </row>
    <row r="83" spans="2:24" x14ac:dyDescent="0.2">
      <c r="B83" s="98" t="s">
        <v>107</v>
      </c>
      <c r="C83" s="107">
        <f>+'2.2.3.7.CantidadCap'!D13</f>
        <v>113696.9761395048</v>
      </c>
      <c r="D83" s="107">
        <f>+'2.2.3.7.CantidadCap'!E13</f>
        <v>93741.809065062727</v>
      </c>
      <c r="E83" s="107">
        <f>+'2.2.3.7.CantidadCap'!F13</f>
        <v>95014.419095053861</v>
      </c>
      <c r="F83" s="107">
        <f>+'2.2.3.7.CantidadCap'!G13</f>
        <v>93929.926181940435</v>
      </c>
      <c r="G83" s="107">
        <f>+'2.2.3.7.CantidadCap'!H13</f>
        <v>98084.495288480655</v>
      </c>
      <c r="H83" s="107">
        <f>+'2.2.3.7.CantidadCap'!I13</f>
        <v>95559.219260128302</v>
      </c>
      <c r="I83" s="107">
        <f>+'2.2.3.7.CantidadCap'!J13</f>
        <v>83941.869722327683</v>
      </c>
      <c r="J83" s="107">
        <f>+'2.2.3.7.CantidadCap'!K13</f>
        <v>117942.87311284739</v>
      </c>
      <c r="K83" s="107">
        <f>+'2.2.3.7.CantidadCap'!L13</f>
        <v>168825.5104063414</v>
      </c>
      <c r="L83" s="107">
        <f>+'2.2.3.7.CantidadCap'!M13</f>
        <v>215657.52736927406</v>
      </c>
      <c r="M83" s="107">
        <f>+'2.2.3.7.CantidadCap'!N13</f>
        <v>272222.83369645546</v>
      </c>
      <c r="N83" s="107">
        <f t="shared" si="16"/>
        <v>272222.83369645546</v>
      </c>
      <c r="O83" s="107">
        <f>+'2.2.3.7.CantidadCap'!O13</f>
        <v>314659.03140218946</v>
      </c>
      <c r="P83" s="107">
        <f>+'2.2.3.7.CantidadCap'!P13</f>
        <v>314659.03140218946</v>
      </c>
      <c r="Q83" s="107">
        <f>+'2.2.3.7.CantidadCap'!Q13</f>
        <v>406084.59911652573</v>
      </c>
      <c r="R83" s="107">
        <f t="shared" si="17"/>
        <v>495344.43015204219</v>
      </c>
      <c r="S83" s="107">
        <f>+'2.2.3.7.CantidadCap'!R13</f>
        <v>495344.43015204219</v>
      </c>
      <c r="T83" s="107">
        <f>+'2.2.3.7.CantidadCap'!S13</f>
        <v>533816.649546728</v>
      </c>
      <c r="U83" s="107">
        <f>+'2.2.3.7.CantidadCap'!T13</f>
        <v>541463.28226639121</v>
      </c>
      <c r="V83" s="107">
        <f>+'2.2.3.7.CantidadCap'!U13</f>
        <v>696731.83302518027</v>
      </c>
      <c r="W83" s="107">
        <f>+'2.2.3.7.CantidadCap'!V13</f>
        <v>875346.26692430605</v>
      </c>
      <c r="X83" s="107">
        <f>+'2.2.3.7.CantidadCap'!W13</f>
        <v>837422.23706777079</v>
      </c>
    </row>
    <row r="84" spans="2:24" x14ac:dyDescent="0.2">
      <c r="B84" s="98" t="s">
        <v>116</v>
      </c>
      <c r="C84" s="107">
        <f>+'2.2.3.7.CantidadCap'!D14</f>
        <v>70659.741854364082</v>
      </c>
      <c r="D84" s="107">
        <f>+'2.2.3.7.CantidadCap'!E14</f>
        <v>68418.369434029752</v>
      </c>
      <c r="E84" s="107">
        <f>+'2.2.3.7.CantidadCap'!F14</f>
        <v>69074.524146250391</v>
      </c>
      <c r="F84" s="107">
        <f>+'2.2.3.7.CantidadCap'!G14</f>
        <v>64920.274798057435</v>
      </c>
      <c r="G84" s="107">
        <f>+'2.2.3.7.CantidadCap'!H14</f>
        <v>59019.464149382999</v>
      </c>
      <c r="H84" s="107">
        <f>+'2.2.3.7.CantidadCap'!I14</f>
        <v>55064.299426830352</v>
      </c>
      <c r="I84" s="107">
        <f>+'2.2.3.7.CantidadCap'!J14</f>
        <v>84236.319543582562</v>
      </c>
      <c r="J84" s="107">
        <f>+'2.2.3.7.CantidadCap'!K14</f>
        <v>117932.68397224548</v>
      </c>
      <c r="K84" s="107">
        <f>+'2.2.3.7.CantidadCap'!L14</f>
        <v>127132.16100564701</v>
      </c>
      <c r="L84" s="107">
        <f>+'2.2.3.7.CantidadCap'!M14</f>
        <v>142723.11676911573</v>
      </c>
      <c r="M84" s="107">
        <f>+'2.2.3.7.CantidadCap'!N14</f>
        <v>176430.10225555737</v>
      </c>
      <c r="N84" s="107">
        <f t="shared" si="16"/>
        <v>176430.10225555737</v>
      </c>
      <c r="O84" s="107">
        <f>+'2.2.3.7.CantidadCap'!O14</f>
        <v>200674.07419453745</v>
      </c>
      <c r="P84" s="107">
        <f>+'2.2.3.7.CantidadCap'!P14</f>
        <v>200674.07419453745</v>
      </c>
      <c r="Q84" s="107">
        <f>+'2.2.3.7.CantidadCap'!Q14</f>
        <v>239285.94132366215</v>
      </c>
      <c r="R84" s="107">
        <f t="shared" si="17"/>
        <v>246898.64614681451</v>
      </c>
      <c r="S84" s="107">
        <f>+'2.2.3.7.CantidadCap'!R14</f>
        <v>246898.64614681451</v>
      </c>
      <c r="T84" s="107">
        <f>+'2.2.3.7.CantidadCap'!S14</f>
        <v>183414.74932087457</v>
      </c>
      <c r="U84" s="107">
        <f>+'2.2.3.7.CantidadCap'!T14</f>
        <v>145694.07452259125</v>
      </c>
      <c r="V84" s="107">
        <f>+'2.2.3.7.CantidadCap'!U14</f>
        <v>359198.85395131801</v>
      </c>
      <c r="W84" s="107">
        <f>+'2.2.3.7.CantidadCap'!V14</f>
        <v>473751.95099959546</v>
      </c>
      <c r="X84" s="107">
        <f>+'2.2.3.7.CantidadCap'!W14</f>
        <v>373666.92073730298</v>
      </c>
    </row>
    <row r="85" spans="2:24" x14ac:dyDescent="0.2">
      <c r="B85" s="108" t="s">
        <v>108</v>
      </c>
      <c r="C85" s="109">
        <f>+'2.2.3.7.CantidadCap'!D15</f>
        <v>1096.5155976374485</v>
      </c>
      <c r="D85" s="109">
        <f>+'2.2.3.7.CantidadCap'!E15</f>
        <v>3070.1998802898033</v>
      </c>
      <c r="E85" s="109">
        <f>+'2.2.3.7.CantidadCap'!F15</f>
        <v>3904.2863781731867</v>
      </c>
      <c r="F85" s="109">
        <f>+'2.2.3.7.CantidadCap'!G15</f>
        <v>3470.8288920661844</v>
      </c>
      <c r="G85" s="109">
        <f>+'2.2.3.7.CantidadCap'!H15</f>
        <v>7656.6068403354957</v>
      </c>
      <c r="H85" s="109">
        <f>+'2.2.3.7.CantidadCap'!I15</f>
        <v>13115.581376541581</v>
      </c>
      <c r="I85" s="109">
        <f>+'2.2.3.7.CantidadCap'!J15</f>
        <v>14621.000997827665</v>
      </c>
      <c r="J85" s="109">
        <f>+'2.2.3.7.CantidadCap'!K15</f>
        <v>110076.54585132415</v>
      </c>
      <c r="K85" s="109">
        <f>+'2.2.3.7.CantidadCap'!L15</f>
        <v>209868.25746579139</v>
      </c>
      <c r="L85" s="109">
        <f>+'2.2.3.7.CantidadCap'!M15</f>
        <v>211491.18900811282</v>
      </c>
      <c r="M85" s="109">
        <f>+'2.2.3.7.CantidadCap'!N15</f>
        <v>224839.25138986742</v>
      </c>
      <c r="N85" s="109">
        <f>+M85</f>
        <v>224839.25138986742</v>
      </c>
      <c r="O85" s="109">
        <f>+'2.2.3.7.CantidadCap'!O15</f>
        <v>283354.08067073516</v>
      </c>
      <c r="P85" s="109">
        <f>+'2.2.3.7.CantidadCap'!P15</f>
        <v>283354.08067073516</v>
      </c>
      <c r="Q85" s="109">
        <f>+'2.2.3.7.CantidadCap'!Q15</f>
        <v>306835.16885434766</v>
      </c>
      <c r="R85" s="109">
        <f>+S85</f>
        <v>314775.16515411716</v>
      </c>
      <c r="S85" s="109">
        <f>+'2.2.3.7.CantidadCap'!R15</f>
        <v>314775.16515411716</v>
      </c>
      <c r="T85" s="109">
        <f>+'2.2.3.7.CantidadCap'!S15</f>
        <v>368563.73928866815</v>
      </c>
      <c r="U85" s="109">
        <f>+'2.2.3.7.CantidadCap'!T15</f>
        <v>432628.25232429302</v>
      </c>
      <c r="V85" s="109">
        <f>+'2.2.3.7.CantidadCap'!U15</f>
        <v>445992.64359419694</v>
      </c>
      <c r="W85" s="109">
        <f>+'2.2.3.7.CantidadCap'!V15</f>
        <v>659133.3729245729</v>
      </c>
      <c r="X85" s="109">
        <f>+'2.2.3.7.CantidadCap'!W15</f>
        <v>964153.04446285311</v>
      </c>
    </row>
    <row r="86" spans="2:24" x14ac:dyDescent="0.2">
      <c r="B86" s="110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</row>
    <row r="87" spans="2:24" x14ac:dyDescent="0.2">
      <c r="B87" s="283" t="s">
        <v>120</v>
      </c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287"/>
    </row>
    <row r="88" spans="2:24" x14ac:dyDescent="0.2">
      <c r="B88" s="115" t="s">
        <v>110</v>
      </c>
      <c r="C88" s="114">
        <f>+'2.2.3.7.CantidadCap'!D18</f>
        <v>9082253.6725110114</v>
      </c>
      <c r="D88" s="114">
        <f>+'2.2.3.7.CantidadCap'!E18</f>
        <v>8507313.989686342</v>
      </c>
      <c r="E88" s="114">
        <f>+'2.2.3.7.CantidadCap'!F18</f>
        <v>7916184.6594496127</v>
      </c>
      <c r="F88" s="114">
        <f>+'2.2.3.7.CantidadCap'!G18</f>
        <v>7302580.656351611</v>
      </c>
      <c r="G88" s="114">
        <f>+'2.2.3.7.CantidadCap'!H18</f>
        <v>6606158.1479124129</v>
      </c>
      <c r="H88" s="114">
        <f>+'2.2.3.7.CantidadCap'!I18</f>
        <v>5859244.5200905874</v>
      </c>
      <c r="I88" s="114">
        <f>+'2.2.3.7.CantidadCap'!J18</f>
        <v>5144804.6169814486</v>
      </c>
      <c r="J88" s="114">
        <f>+'2.2.3.7.CantidadCap'!K18</f>
        <v>4417363.9888815153</v>
      </c>
      <c r="K88" s="114">
        <f>+'2.2.3.7.CantidadCap'!L18</f>
        <v>3656373.1193046141</v>
      </c>
      <c r="L88" s="114">
        <f>+'2.2.3.7.CantidadCap'!M18</f>
        <v>2950738.9725467302</v>
      </c>
      <c r="M88" s="114">
        <f>+'2.2.3.7.CantidadCap'!N18</f>
        <v>2320614.2694337722</v>
      </c>
      <c r="N88" s="114">
        <f>+M88</f>
        <v>2320614.2694337722</v>
      </c>
      <c r="O88" s="114">
        <f>+'2.2.3.7.CantidadCap'!O18</f>
        <v>3380085.7093915744</v>
      </c>
      <c r="P88" s="114">
        <f>+'2.2.3.7.CantidadCap'!P18</f>
        <v>3380085.7093915744</v>
      </c>
      <c r="Q88" s="114">
        <f>+'2.2.3.7.CantidadCap'!Q18</f>
        <v>4544755.7047229204</v>
      </c>
      <c r="R88" s="114">
        <f>+S88</f>
        <v>3343110.5710738804</v>
      </c>
      <c r="S88" s="114">
        <f>+'2.2.3.7.CantidadCap'!R18</f>
        <v>3343110.5710738804</v>
      </c>
      <c r="T88" s="114">
        <f>+'2.2.3.7.CantidadCap'!S18</f>
        <v>2156034.2821212159</v>
      </c>
      <c r="U88" s="114">
        <f>+'2.2.3.7.CantidadCap'!T18</f>
        <v>1804110.2843532416</v>
      </c>
      <c r="V88" s="114">
        <f>+'2.2.3.7.CantidadCap'!U18</f>
        <v>1456053.4256635453</v>
      </c>
      <c r="W88" s="114">
        <f>+'2.2.3.7.CantidadCap'!V18</f>
        <v>1066603.669865665</v>
      </c>
      <c r="X88" s="114">
        <f>+'2.2.3.7.CantidadCap'!W18</f>
        <v>685353.50149327854</v>
      </c>
    </row>
    <row r="89" spans="2:24" x14ac:dyDescent="0.2">
      <c r="B89" s="98" t="s">
        <v>111</v>
      </c>
      <c r="C89" s="107">
        <f>+'2.2.3.7.CantidadCap'!D19</f>
        <v>493462.20276433358</v>
      </c>
      <c r="D89" s="107">
        <f>+'2.2.3.7.CantidadCap'!E19</f>
        <v>462307.3675651527</v>
      </c>
      <c r="E89" s="107">
        <f>+'2.2.3.7.CantidadCap'!F19</f>
        <v>430274.04855140799</v>
      </c>
      <c r="F89" s="107">
        <f>+'2.2.3.7.CantidadCap'!G19</f>
        <v>397020.37921563629</v>
      </c>
      <c r="G89" s="107">
        <f>+'2.2.3.7.CantidadCap'!H19</f>
        <v>359263.41152095154</v>
      </c>
      <c r="H89" s="107">
        <f>+'2.2.3.7.CantidadCap'!I19</f>
        <v>318758.72454580339</v>
      </c>
      <c r="I89" s="107">
        <f>+'2.2.3.7.CantidadCap'!J19</f>
        <v>280016.73830025597</v>
      </c>
      <c r="J89" s="107">
        <f>+'2.2.3.7.CantidadCap'!K19</f>
        <v>240666.68347431245</v>
      </c>
      <c r="K89" s="107">
        <f>+'2.2.3.7.CantidadCap'!L19</f>
        <v>199574.81940417801</v>
      </c>
      <c r="L89" s="107">
        <f>+'2.2.3.7.CantidadCap'!M19</f>
        <v>161476.44307235745</v>
      </c>
      <c r="M89" s="107">
        <f>+'2.2.3.7.CantidadCap'!N19</f>
        <v>127475.3059105884</v>
      </c>
      <c r="N89" s="107">
        <f>+M89</f>
        <v>127475.3059105884</v>
      </c>
      <c r="O89" s="107">
        <f>+'2.2.3.7.CantidadCap'!O19</f>
        <v>184379.65343320393</v>
      </c>
      <c r="P89" s="107">
        <f>+'2.2.3.7.CantidadCap'!P19</f>
        <v>184379.65343320393</v>
      </c>
      <c r="Q89" s="107">
        <f>+'2.2.3.7.CantidadCap'!Q19</f>
        <v>246888.69325974432</v>
      </c>
      <c r="R89" s="107">
        <f>+S89</f>
        <v>330825.45750421041</v>
      </c>
      <c r="S89" s="107">
        <f>+'2.2.3.7.CantidadCap'!R19</f>
        <v>330825.45750421041</v>
      </c>
      <c r="T89" s="107">
        <f>+'2.2.3.7.CantidadCap'!S19</f>
        <v>427053.95480102033</v>
      </c>
      <c r="U89" s="107">
        <f>+'2.2.3.7.CantidadCap'!T19</f>
        <v>435628.81835674099</v>
      </c>
      <c r="V89" s="107">
        <f>+'2.2.3.7.CantidadCap'!U19</f>
        <v>446009.58234563435</v>
      </c>
      <c r="W89" s="107">
        <f>+'2.2.3.7.CantidadCap'!V19</f>
        <v>446558.25423682434</v>
      </c>
      <c r="X89" s="107">
        <f>+'2.2.3.7.CantidadCap'!W19</f>
        <v>444767.38534205104</v>
      </c>
    </row>
    <row r="90" spans="2:24" x14ac:dyDescent="0.2">
      <c r="B90" s="98" t="s">
        <v>112</v>
      </c>
      <c r="C90" s="107">
        <f>+'2.2.3.7.CantidadCap'!D20</f>
        <v>0</v>
      </c>
      <c r="D90" s="107">
        <f>+'2.2.3.7.CantidadCap'!E20</f>
        <v>0</v>
      </c>
      <c r="E90" s="107">
        <f>+'2.2.3.7.CantidadCap'!F20</f>
        <v>0</v>
      </c>
      <c r="F90" s="107">
        <f>+'2.2.3.7.CantidadCap'!G20</f>
        <v>0</v>
      </c>
      <c r="G90" s="107">
        <f>+'2.2.3.7.CantidadCap'!H20</f>
        <v>0</v>
      </c>
      <c r="H90" s="107">
        <f>+'2.2.3.7.CantidadCap'!I20</f>
        <v>74650.266107746182</v>
      </c>
      <c r="I90" s="107">
        <f>+'2.2.3.7.CantidadCap'!J20</f>
        <v>140076.1052438661</v>
      </c>
      <c r="J90" s="107">
        <f>+'2.2.3.7.CantidadCap'!K20</f>
        <v>120960.03277144374</v>
      </c>
      <c r="K90" s="107">
        <f>+'2.2.3.7.CantidadCap'!L20</f>
        <v>100837.91706602435</v>
      </c>
      <c r="L90" s="107">
        <f>+'2.2.3.7.CantidadCap'!M20</f>
        <v>82187.994620839454</v>
      </c>
      <c r="M90" s="107">
        <f>+'2.2.3.7.CantidadCap'!N20</f>
        <v>65573.351056958491</v>
      </c>
      <c r="N90" s="107">
        <f t="shared" ref="N90:N91" si="18">+M90</f>
        <v>65573.351056958491</v>
      </c>
      <c r="O90" s="107">
        <f>+'2.2.3.7.CantidadCap'!O20</f>
        <v>49763.03684166896</v>
      </c>
      <c r="P90" s="107">
        <f>+'2.2.3.7.CantidadCap'!P20</f>
        <v>49762.990865685992</v>
      </c>
      <c r="Q90" s="107">
        <f>+'2.2.3.7.CantidadCap'!Q20</f>
        <v>34682.277164893501</v>
      </c>
      <c r="R90" s="107">
        <f t="shared" ref="R90:R91" si="19">+S90</f>
        <v>75012.231119131116</v>
      </c>
      <c r="S90" s="107">
        <f>+'2.2.3.7.CantidadCap'!R20</f>
        <v>75012.231119131116</v>
      </c>
      <c r="T90" s="107">
        <f>+'2.2.3.7.CantidadCap'!S20</f>
        <v>123134.86716111776</v>
      </c>
      <c r="U90" s="107">
        <f>+'2.2.3.7.CantidadCap'!T20</f>
        <v>125607.30576750028</v>
      </c>
      <c r="V90" s="107">
        <f>+'2.2.3.7.CantidadCap'!U20</f>
        <v>128600.44979633586</v>
      </c>
      <c r="W90" s="107">
        <f>+'2.2.3.7.CantidadCap'!V20</f>
        <v>128758.65144668284</v>
      </c>
      <c r="X90" s="107">
        <f>+'2.2.3.7.CantidadCap'!W20</f>
        <v>128242.28015218531</v>
      </c>
    </row>
    <row r="91" spans="2:24" x14ac:dyDescent="0.2">
      <c r="B91" s="98" t="s">
        <v>113</v>
      </c>
      <c r="C91" s="107">
        <f>+'2.2.3.7.CantidadCap'!D21</f>
        <v>0</v>
      </c>
      <c r="D91" s="107">
        <f>+'2.2.3.7.CantidadCap'!E21</f>
        <v>0</v>
      </c>
      <c r="E91" s="107">
        <f>+'2.2.3.7.CantidadCap'!F21</f>
        <v>0</v>
      </c>
      <c r="F91" s="107">
        <f>+'2.2.3.7.CantidadCap'!G21</f>
        <v>0</v>
      </c>
      <c r="G91" s="107">
        <f>+'2.2.3.7.CantidadCap'!H21</f>
        <v>0</v>
      </c>
      <c r="H91" s="107">
        <f>+'2.2.3.7.CantidadCap'!I21</f>
        <v>0</v>
      </c>
      <c r="I91" s="107">
        <f>+'2.2.3.7.CantidadCap'!J21</f>
        <v>0</v>
      </c>
      <c r="J91" s="107">
        <f>+'2.2.3.7.CantidadCap'!K21</f>
        <v>0</v>
      </c>
      <c r="K91" s="107">
        <f>+'2.2.3.7.CantidadCap'!L21</f>
        <v>0</v>
      </c>
      <c r="L91" s="107">
        <f>+'2.2.3.7.CantidadCap'!M21</f>
        <v>0</v>
      </c>
      <c r="M91" s="107">
        <f>+'2.2.3.7.CantidadCap'!N21</f>
        <v>0</v>
      </c>
      <c r="N91" s="107">
        <f t="shared" si="18"/>
        <v>0</v>
      </c>
      <c r="O91" s="107">
        <f>+'2.2.3.7.CantidadCap'!O21</f>
        <v>0</v>
      </c>
      <c r="P91" s="107">
        <f>+'2.2.3.7.CantidadCap'!P21</f>
        <v>6439963.5423072334</v>
      </c>
      <c r="Q91" s="107">
        <f>+'2.2.3.7.CantidadCap'!Q21</f>
        <v>15235548.745935699</v>
      </c>
      <c r="R91" s="107">
        <f t="shared" si="19"/>
        <v>17294664.124597602</v>
      </c>
      <c r="S91" s="107">
        <f>+'2.2.3.7.CantidadCap'!R21</f>
        <v>17294664.124597602</v>
      </c>
      <c r="T91" s="107">
        <f>+'2.2.3.7.CantidadCap'!S21</f>
        <v>18309155.465275414</v>
      </c>
      <c r="U91" s="107">
        <f>+'2.2.3.7.CantidadCap'!T21</f>
        <v>20948648.78539063</v>
      </c>
      <c r="V91" s="107">
        <f>+'2.2.3.7.CantidadCap'!U21</f>
        <v>121515805.19745265</v>
      </c>
      <c r="W91" s="107">
        <f>+'2.2.3.7.CantidadCap'!V21</f>
        <v>216704966.30039385</v>
      </c>
      <c r="X91" s="107">
        <f>+'2.2.3.7.CantidadCap'!W21</f>
        <v>210467348.36200529</v>
      </c>
    </row>
    <row r="92" spans="2:24" x14ac:dyDescent="0.2">
      <c r="B92" s="108" t="s">
        <v>114</v>
      </c>
      <c r="C92" s="109">
        <f>+'2.2.3.7.CantidadCap'!D22</f>
        <v>0</v>
      </c>
      <c r="D92" s="109">
        <f>+'2.2.3.7.CantidadCap'!E22</f>
        <v>53613.131713749783</v>
      </c>
      <c r="E92" s="109">
        <f>+'2.2.3.7.CantidadCap'!F22</f>
        <v>96766.073675759078</v>
      </c>
      <c r="F92" s="109">
        <f>+'2.2.3.7.CantidadCap'!G22</f>
        <v>75665.84976585125</v>
      </c>
      <c r="G92" s="109">
        <f>+'2.2.3.7.CantidadCap'!H22</f>
        <v>53803.764295038724</v>
      </c>
      <c r="H92" s="109">
        <f>+'2.2.3.7.CantidadCap'!I22</f>
        <v>31787.947301644501</v>
      </c>
      <c r="I92" s="109">
        <f>+'2.2.3.7.CantidadCap'!J22</f>
        <v>68202.034898620797</v>
      </c>
      <c r="J92" s="109">
        <f>+'2.2.3.7.CantidadCap'!K22</f>
        <v>146401.52267218076</v>
      </c>
      <c r="K92" s="109">
        <f>+'2.2.3.7.CantidadCap'!L22</f>
        <v>203279.51773288345</v>
      </c>
      <c r="L92" s="109">
        <f>+'2.2.3.7.CantidadCap'!M22</f>
        <v>230367.65488255161</v>
      </c>
      <c r="M92" s="109">
        <f>+'2.2.3.7.CantidadCap'!N22</f>
        <v>231009.06510202633</v>
      </c>
      <c r="N92" s="109">
        <f>+M92</f>
        <v>231009.06510202633</v>
      </c>
      <c r="O92" s="109">
        <f>+'2.2.3.7.CantidadCap'!O22</f>
        <v>217721.31658797315</v>
      </c>
      <c r="P92" s="109">
        <f>+'2.2.3.7.CantidadCap'!P22</f>
        <v>217721.31658797315</v>
      </c>
      <c r="Q92" s="109">
        <f>+'2.2.3.7.CantidadCap'!Q22</f>
        <v>187204.72174796538</v>
      </c>
      <c r="R92" s="109">
        <f>+S92</f>
        <v>100120.96556981339</v>
      </c>
      <c r="S92" s="109">
        <f>+'2.2.3.7.CantidadCap'!R22</f>
        <v>100120.96556981339</v>
      </c>
      <c r="T92" s="109">
        <f>+'2.2.3.7.CantidadCap'!S22</f>
        <v>121559.18494699524</v>
      </c>
      <c r="U92" s="109">
        <f>+'2.2.3.7.CantidadCap'!T22</f>
        <v>220296.00124862225</v>
      </c>
      <c r="V92" s="109">
        <f>+'2.2.3.7.CantidadCap'!U22</f>
        <v>247287.99894042758</v>
      </c>
      <c r="W92" s="109">
        <f>+'2.2.3.7.CantidadCap'!V22</f>
        <v>318271.3386767999</v>
      </c>
      <c r="X92" s="109">
        <f>+'2.2.3.7.CantidadCap'!W22</f>
        <v>350798.59302999685</v>
      </c>
    </row>
    <row r="93" spans="2:24" x14ac:dyDescent="0.2"/>
    <row r="94" spans="2:24" x14ac:dyDescent="0.2"/>
  </sheetData>
  <hyperlinks>
    <hyperlink ref="A2" location="Índice!A1" display="Índic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W42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6.7109375" style="2" customWidth="1"/>
    <col min="3" max="22" width="10.5703125" style="2" customWidth="1"/>
    <col min="23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34</v>
      </c>
    </row>
    <row r="5" spans="1:22" x14ac:dyDescent="0.2"/>
    <row r="6" spans="1:22" x14ac:dyDescent="0.2"/>
    <row r="7" spans="1:22" x14ac:dyDescent="0.2">
      <c r="B7" s="43" t="s">
        <v>278</v>
      </c>
    </row>
    <row r="8" spans="1:22" x14ac:dyDescent="0.2"/>
    <row r="9" spans="1:22" x14ac:dyDescent="0.2">
      <c r="B9" s="68" t="s">
        <v>60</v>
      </c>
      <c r="C9" s="69">
        <v>2000</v>
      </c>
      <c r="D9" s="69">
        <v>2001</v>
      </c>
      <c r="E9" s="69">
        <v>2002</v>
      </c>
      <c r="F9" s="69">
        <v>2003</v>
      </c>
      <c r="G9" s="69">
        <v>2004</v>
      </c>
      <c r="H9" s="69">
        <v>2005</v>
      </c>
      <c r="I9" s="69">
        <v>2006</v>
      </c>
      <c r="J9" s="69">
        <v>2007</v>
      </c>
      <c r="K9" s="69">
        <v>2008</v>
      </c>
      <c r="L9" s="69">
        <v>2009</v>
      </c>
      <c r="M9" s="69">
        <v>2010</v>
      </c>
      <c r="N9" s="69">
        <v>2011</v>
      </c>
      <c r="O9" s="69">
        <v>2012</v>
      </c>
      <c r="P9" s="69" t="s">
        <v>61</v>
      </c>
      <c r="Q9" s="69">
        <v>2013</v>
      </c>
      <c r="R9" s="69">
        <v>2014</v>
      </c>
      <c r="S9" s="69">
        <v>2015</v>
      </c>
      <c r="T9" s="69">
        <v>2016</v>
      </c>
      <c r="U9" s="69">
        <v>2017</v>
      </c>
      <c r="V9" s="69">
        <v>2018</v>
      </c>
    </row>
    <row r="10" spans="1:22" x14ac:dyDescent="0.2">
      <c r="B10" s="2" t="s">
        <v>62</v>
      </c>
    </row>
    <row r="11" spans="1:22" x14ac:dyDescent="0.2">
      <c r="B11" s="70" t="s">
        <v>63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32448</v>
      </c>
      <c r="R11" s="64">
        <v>33600</v>
      </c>
      <c r="S11" s="64">
        <v>36000</v>
      </c>
      <c r="T11" s="64">
        <v>36000</v>
      </c>
      <c r="U11" s="64">
        <v>40800</v>
      </c>
      <c r="V11" s="64">
        <v>40800</v>
      </c>
    </row>
    <row r="12" spans="1:22" x14ac:dyDescent="0.2">
      <c r="B12" s="70" t="s">
        <v>64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896064</v>
      </c>
      <c r="R12" s="64">
        <v>1022098</v>
      </c>
      <c r="S12" s="64">
        <v>1125227.69</v>
      </c>
      <c r="T12" s="64">
        <v>1513101.9300000002</v>
      </c>
      <c r="U12" s="64">
        <v>1295126.31</v>
      </c>
      <c r="V12" s="64">
        <v>1008012.99</v>
      </c>
    </row>
    <row r="13" spans="1:22" x14ac:dyDescent="0.2"/>
    <row r="14" spans="1:22" x14ac:dyDescent="0.2">
      <c r="B14" s="71" t="s">
        <v>65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197320</v>
      </c>
      <c r="R14" s="65">
        <v>214640</v>
      </c>
      <c r="S14" s="65">
        <v>185904</v>
      </c>
      <c r="T14" s="65">
        <v>170744</v>
      </c>
      <c r="U14" s="65">
        <v>177120</v>
      </c>
      <c r="V14" s="65">
        <v>178384</v>
      </c>
    </row>
    <row r="15" spans="1:22" x14ac:dyDescent="0.2"/>
    <row r="16" spans="1:22" x14ac:dyDescent="0.2">
      <c r="B16" s="58" t="s">
        <v>66</v>
      </c>
      <c r="C16" s="66">
        <v>187010</v>
      </c>
      <c r="D16" s="66">
        <v>245368</v>
      </c>
      <c r="E16" s="66">
        <v>291801</v>
      </c>
      <c r="F16" s="66">
        <v>281450</v>
      </c>
      <c r="G16" s="66">
        <v>315341</v>
      </c>
      <c r="H16" s="66">
        <v>365535</v>
      </c>
      <c r="I16" s="66">
        <v>377526</v>
      </c>
      <c r="J16" s="66">
        <v>504320</v>
      </c>
      <c r="K16" s="66">
        <v>594617</v>
      </c>
      <c r="L16" s="66">
        <v>733416</v>
      </c>
      <c r="M16" s="66">
        <v>800504</v>
      </c>
      <c r="N16" s="66">
        <v>1061088</v>
      </c>
      <c r="O16" s="66">
        <v>1028672</v>
      </c>
      <c r="P16" s="66">
        <v>1125832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</row>
    <row r="17" spans="2:22" x14ac:dyDescent="0.2"/>
    <row r="18" spans="2:22" x14ac:dyDescent="0.2"/>
    <row r="19" spans="2:22" x14ac:dyDescent="0.2">
      <c r="B19" s="43" t="s">
        <v>280</v>
      </c>
    </row>
    <row r="20" spans="2:22" x14ac:dyDescent="0.2"/>
    <row r="21" spans="2:22" x14ac:dyDescent="0.2">
      <c r="B21" s="68" t="s">
        <v>60</v>
      </c>
      <c r="C21" s="69">
        <v>2000</v>
      </c>
      <c r="D21" s="69">
        <v>2001</v>
      </c>
      <c r="E21" s="69">
        <v>2002</v>
      </c>
      <c r="F21" s="69">
        <v>2003</v>
      </c>
      <c r="G21" s="69">
        <v>2004</v>
      </c>
      <c r="H21" s="69">
        <v>2005</v>
      </c>
      <c r="I21" s="69">
        <v>2006</v>
      </c>
      <c r="J21" s="69">
        <v>2007</v>
      </c>
      <c r="K21" s="69">
        <v>2008</v>
      </c>
      <c r="L21" s="69">
        <v>2009</v>
      </c>
      <c r="M21" s="69">
        <v>2010</v>
      </c>
      <c r="N21" s="69">
        <v>2011</v>
      </c>
      <c r="O21" s="69">
        <v>2012</v>
      </c>
      <c r="P21" s="69" t="s">
        <v>61</v>
      </c>
      <c r="Q21" s="69">
        <v>2013</v>
      </c>
      <c r="R21" s="69">
        <v>2014</v>
      </c>
      <c r="S21" s="69">
        <v>2015</v>
      </c>
      <c r="T21" s="69">
        <v>2016</v>
      </c>
      <c r="U21" s="69">
        <v>2017</v>
      </c>
      <c r="V21" s="69">
        <v>2018</v>
      </c>
    </row>
    <row r="22" spans="2:22" x14ac:dyDescent="0.2">
      <c r="B22" s="2" t="s">
        <v>62</v>
      </c>
    </row>
    <row r="23" spans="2:22" x14ac:dyDescent="0.2">
      <c r="B23" s="70" t="s">
        <v>63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2041238.9706661217</v>
      </c>
      <c r="R23" s="64">
        <v>2592293.2626336683</v>
      </c>
      <c r="S23" s="64">
        <v>2535129.49559937</v>
      </c>
      <c r="T23" s="64">
        <v>2612564.9572713766</v>
      </c>
      <c r="U23" s="64">
        <v>2971047.4718859233</v>
      </c>
      <c r="V23" s="64">
        <v>3040980.9793809908</v>
      </c>
    </row>
    <row r="24" spans="2:22" x14ac:dyDescent="0.2">
      <c r="B24" s="70" t="s">
        <v>64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5452027.4528882988</v>
      </c>
      <c r="R24" s="64">
        <v>5640585.5745543139</v>
      </c>
      <c r="S24" s="64">
        <v>5758822.6542696338</v>
      </c>
      <c r="T24" s="64">
        <v>7146909.2941914555</v>
      </c>
      <c r="U24" s="64">
        <v>8344445.7625946077</v>
      </c>
      <c r="V24" s="64">
        <v>8127607.6277154768</v>
      </c>
    </row>
    <row r="25" spans="2:22" x14ac:dyDescent="0.2"/>
    <row r="26" spans="2:22" x14ac:dyDescent="0.2">
      <c r="B26" s="71" t="s">
        <v>65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972379.28739677067</v>
      </c>
      <c r="R26" s="65">
        <v>1035468.7069092053</v>
      </c>
      <c r="S26" s="65">
        <v>652626.50516067143</v>
      </c>
      <c r="T26" s="65">
        <v>721561.606209761</v>
      </c>
      <c r="U26" s="65">
        <v>603290.51590501098</v>
      </c>
      <c r="V26" s="65">
        <v>804847.19954591349</v>
      </c>
    </row>
    <row r="27" spans="2:22" x14ac:dyDescent="0.2"/>
    <row r="28" spans="2:22" x14ac:dyDescent="0.2">
      <c r="B28" s="58" t="s">
        <v>66</v>
      </c>
      <c r="C28" s="66">
        <v>1108683.3144154369</v>
      </c>
      <c r="D28" s="66">
        <v>1557781.649245064</v>
      </c>
      <c r="E28" s="66">
        <v>1580429.7328687573</v>
      </c>
      <c r="F28" s="66">
        <v>1665800.1155401501</v>
      </c>
      <c r="G28" s="66">
        <v>1622598.9774791754</v>
      </c>
      <c r="H28" s="66">
        <v>1664532.2599902793</v>
      </c>
      <c r="I28" s="66">
        <v>1782589.0177274768</v>
      </c>
      <c r="J28" s="66">
        <v>2134751.2694544443</v>
      </c>
      <c r="K28" s="66">
        <v>2904825</v>
      </c>
      <c r="L28" s="66">
        <v>3524804.3499999992</v>
      </c>
      <c r="M28" s="66">
        <v>3893987.13</v>
      </c>
      <c r="N28" s="66">
        <v>5625352.8924977211</v>
      </c>
      <c r="O28" s="66">
        <v>7892811.4271862563</v>
      </c>
      <c r="P28" s="66">
        <v>8465645.7109511904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</row>
    <row r="29" spans="2:22" x14ac:dyDescent="0.2"/>
    <row r="30" spans="2:22" x14ac:dyDescent="0.2"/>
    <row r="31" spans="2:22" x14ac:dyDescent="0.2">
      <c r="B31" s="43" t="s">
        <v>279</v>
      </c>
    </row>
    <row r="32" spans="2:22" x14ac:dyDescent="0.2"/>
    <row r="33" spans="2:22" x14ac:dyDescent="0.2">
      <c r="B33" s="68" t="s">
        <v>60</v>
      </c>
      <c r="C33" s="69">
        <v>2000</v>
      </c>
      <c r="D33" s="69">
        <v>2001</v>
      </c>
      <c r="E33" s="69">
        <v>2002</v>
      </c>
      <c r="F33" s="69">
        <v>2003</v>
      </c>
      <c r="G33" s="69">
        <v>2004</v>
      </c>
      <c r="H33" s="69">
        <v>2005</v>
      </c>
      <c r="I33" s="69">
        <v>2006</v>
      </c>
      <c r="J33" s="69">
        <v>2007</v>
      </c>
      <c r="K33" s="69">
        <v>2008</v>
      </c>
      <c r="L33" s="69">
        <v>2009</v>
      </c>
      <c r="M33" s="69">
        <v>2010</v>
      </c>
      <c r="N33" s="69">
        <v>2011</v>
      </c>
      <c r="O33" s="69">
        <v>2012</v>
      </c>
      <c r="P33" s="69" t="s">
        <v>61</v>
      </c>
      <c r="Q33" s="69">
        <v>2013</v>
      </c>
      <c r="R33" s="69">
        <v>2014</v>
      </c>
      <c r="S33" s="69">
        <v>2015</v>
      </c>
      <c r="T33" s="69">
        <v>2016</v>
      </c>
      <c r="U33" s="69">
        <v>2017</v>
      </c>
      <c r="V33" s="69">
        <v>2018</v>
      </c>
    </row>
    <row r="34" spans="2:22" x14ac:dyDescent="0.2">
      <c r="B34" s="2" t="s">
        <v>62</v>
      </c>
    </row>
    <row r="35" spans="2:22" x14ac:dyDescent="0.2">
      <c r="B35" s="70" t="s">
        <v>63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3">
        <f t="shared" ref="Q35:V35" si="0">+Q23/Q11</f>
        <v>62.90800575277742</v>
      </c>
      <c r="R35" s="73">
        <f t="shared" si="0"/>
        <v>77.151585197430606</v>
      </c>
      <c r="S35" s="73">
        <f t="shared" si="0"/>
        <v>70.420263766649171</v>
      </c>
      <c r="T35" s="73">
        <f t="shared" si="0"/>
        <v>72.571248813093788</v>
      </c>
      <c r="U35" s="73">
        <f t="shared" si="0"/>
        <v>72.819790977596156</v>
      </c>
      <c r="V35" s="73">
        <f t="shared" si="0"/>
        <v>74.533847533847819</v>
      </c>
    </row>
    <row r="36" spans="2:22" x14ac:dyDescent="0.2">
      <c r="B36" s="70" t="s">
        <v>64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3">
        <f t="shared" ref="Q36:V36" si="1">+Q24/Q12</f>
        <v>6.0844174667080688</v>
      </c>
      <c r="R36" s="73">
        <f t="shared" si="1"/>
        <v>5.5186347831169948</v>
      </c>
      <c r="S36" s="73">
        <f t="shared" si="1"/>
        <v>5.1179176494222549</v>
      </c>
      <c r="T36" s="73">
        <f t="shared" si="1"/>
        <v>4.723349532831179</v>
      </c>
      <c r="U36" s="73">
        <f t="shared" si="1"/>
        <v>6.4429590366321934</v>
      </c>
      <c r="V36" s="73">
        <f t="shared" si="1"/>
        <v>8.0629988981743939</v>
      </c>
    </row>
    <row r="37" spans="2:22" x14ac:dyDescent="0.2"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3"/>
      <c r="R37" s="73"/>
      <c r="S37" s="73"/>
      <c r="T37" s="73"/>
      <c r="U37" s="73"/>
      <c r="V37" s="73"/>
    </row>
    <row r="38" spans="2:22" x14ac:dyDescent="0.2">
      <c r="B38" s="71" t="s">
        <v>65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75">
        <f t="shared" ref="Q38:V38" si="2">+Q26/Q14</f>
        <v>4.9279307084774508</v>
      </c>
      <c r="R38" s="75">
        <f t="shared" si="2"/>
        <v>4.8242112696105357</v>
      </c>
      <c r="S38" s="75">
        <f t="shared" si="2"/>
        <v>3.5105565515571016</v>
      </c>
      <c r="T38" s="75">
        <f t="shared" si="2"/>
        <v>4.2259851368701744</v>
      </c>
      <c r="U38" s="75">
        <f t="shared" si="2"/>
        <v>3.4061117654980295</v>
      </c>
      <c r="V38" s="75">
        <f t="shared" si="2"/>
        <v>4.511879986691147</v>
      </c>
    </row>
    <row r="39" spans="2:22" x14ac:dyDescent="0.2"/>
    <row r="40" spans="2:22" x14ac:dyDescent="0.2">
      <c r="B40" s="58" t="s">
        <v>66</v>
      </c>
      <c r="C40" s="67">
        <f>+C28/C16</f>
        <v>5.9284707471014224</v>
      </c>
      <c r="D40" s="67">
        <f t="shared" ref="D40:P40" si="3">+D28/D16</f>
        <v>6.3487563547205177</v>
      </c>
      <c r="E40" s="67">
        <f t="shared" si="3"/>
        <v>5.4161217160625128</v>
      </c>
      <c r="F40" s="67">
        <f t="shared" si="3"/>
        <v>5.9186360473979391</v>
      </c>
      <c r="G40" s="67">
        <f t="shared" si="3"/>
        <v>5.1455376163555497</v>
      </c>
      <c r="H40" s="67">
        <f t="shared" si="3"/>
        <v>4.5536877726901102</v>
      </c>
      <c r="I40" s="67">
        <f t="shared" si="3"/>
        <v>4.7217649055362463</v>
      </c>
      <c r="J40" s="67">
        <f t="shared" si="3"/>
        <v>4.2329300235057987</v>
      </c>
      <c r="K40" s="67">
        <f t="shared" si="3"/>
        <v>4.8852034166530727</v>
      </c>
      <c r="L40" s="67">
        <f t="shared" si="3"/>
        <v>4.806009618006696</v>
      </c>
      <c r="M40" s="67">
        <f t="shared" si="3"/>
        <v>4.864419328323156</v>
      </c>
      <c r="N40" s="67">
        <f t="shared" si="3"/>
        <v>5.3014951563845045</v>
      </c>
      <c r="O40" s="67">
        <f t="shared" si="3"/>
        <v>7.6728164343797207</v>
      </c>
      <c r="P40" s="67">
        <f t="shared" si="3"/>
        <v>7.5194573532740145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</row>
    <row r="41" spans="2:22" x14ac:dyDescent="0.2"/>
    <row r="42" spans="2:22" x14ac:dyDescent="0.2"/>
  </sheetData>
  <hyperlinks>
    <hyperlink ref="A2" location="Índice!A1" display="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1</vt:i4>
      </vt:variant>
    </vt:vector>
  </HeadingPairs>
  <TitlesOfParts>
    <vt:vector size="27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2.2.3.2.Inv-Depr-Ajus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6.4.TasaImpuestos</vt:lpstr>
      <vt:lpstr>'1. Factor X'!Área_de_impresión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2019-06-20T17:07:19Z</dcterms:modified>
</cp:coreProperties>
</file>