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zavaletam\Desktop\GRE 2021\4. APMT\1. Factor de productividad\Modelo Final\"/>
    </mc:Choice>
  </mc:AlternateContent>
  <xr:revisionPtr revIDLastSave="0" documentId="8_{B1AE3FAF-1EC2-4507-9720-CCFEF7CF91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1" r:id="rId1"/>
    <sheet name="1. Factor X" sheetId="2" r:id="rId2"/>
    <sheet name="2.PTFEmpresa" sheetId="3" r:id="rId3"/>
    <sheet name="2.1.ÍndCantProd" sheetId="4" r:id="rId4"/>
    <sheet name="2.1.1.IngresosOpe" sheetId="38" r:id="rId5"/>
    <sheet name="2.1.2.CantidadesServ" sheetId="6" r:id="rId6"/>
    <sheet name="2.1.3.PrecioServ" sheetId="7" r:id="rId7"/>
    <sheet name="2.2.ÍndCantInsum" sheetId="8" r:id="rId8"/>
    <sheet name="2.2.1.ManoObra" sheetId="9" r:id="rId9"/>
    <sheet name="2.2.2.ProdIntermed" sheetId="10" r:id="rId10"/>
    <sheet name="2.2.3.1.TasasDeprec" sheetId="11" r:id="rId11"/>
    <sheet name="2.2.3.2.Inv-Ajus-Depr" sheetId="12" r:id="rId12"/>
    <sheet name="2.2.3.3.StockCapTotal" sheetId="29" r:id="rId13"/>
    <sheet name="2.2.3.4.StockCapReal" sheetId="32" r:id="rId14"/>
    <sheet name="2.2.3.5.CantidadCap" sheetId="33" r:id="rId15"/>
    <sheet name="2.2.3.6.WACC" sheetId="34" r:id="rId16"/>
    <sheet name="2.2.3.7.PrecioCapital" sheetId="35" r:id="rId17"/>
    <sheet name="3.ÍndPrecioInsumEmp" sheetId="13" r:id="rId18"/>
    <sheet name="4.PTFEconomía" sheetId="14" r:id="rId19"/>
    <sheet name="5.InsumosEconomía" sheetId="22" r:id="rId20"/>
    <sheet name="6.1.IPM" sheetId="23" r:id="rId21"/>
    <sheet name="6.2.IPC" sheetId="24" r:id="rId22"/>
    <sheet name="6.3.IPME" sheetId="25" r:id="rId23"/>
    <sheet name="6.4.IPMC" sheetId="26" r:id="rId24"/>
    <sheet name="6.5.TasaImpuestos" sheetId="28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9" l="1"/>
  <c r="I126" i="10" l="1"/>
  <c r="H126" i="10"/>
  <c r="I66" i="9"/>
  <c r="I33" i="9"/>
  <c r="H14" i="9"/>
  <c r="L27" i="6"/>
  <c r="L25" i="6"/>
  <c r="L24" i="6"/>
  <c r="L23" i="6"/>
  <c r="L10" i="6"/>
  <c r="L29" i="38"/>
  <c r="L27" i="38"/>
  <c r="L26" i="38"/>
  <c r="L25" i="38"/>
  <c r="L12" i="38"/>
  <c r="H672" i="8" l="1"/>
  <c r="J10" i="8"/>
  <c r="J11" i="8"/>
  <c r="J12" i="8" s="1"/>
  <c r="E10" i="13" l="1"/>
  <c r="E12" i="13" s="1"/>
  <c r="E11" i="13"/>
  <c r="H467" i="12"/>
  <c r="K459" i="12"/>
  <c r="J459" i="12"/>
  <c r="I459" i="12"/>
  <c r="K458" i="12"/>
  <c r="J458" i="12"/>
  <c r="I458" i="12"/>
  <c r="K457" i="12"/>
  <c r="J457" i="12"/>
  <c r="I457" i="12"/>
  <c r="K449" i="12"/>
  <c r="J449" i="12"/>
  <c r="I449" i="12"/>
  <c r="K448" i="12"/>
  <c r="J448" i="12"/>
  <c r="I448" i="12"/>
  <c r="K447" i="12"/>
  <c r="J447" i="12"/>
  <c r="I447" i="12"/>
  <c r="K446" i="12"/>
  <c r="J446" i="12"/>
  <c r="I446" i="12"/>
  <c r="K445" i="12"/>
  <c r="J445" i="12"/>
  <c r="I445" i="12"/>
  <c r="K444" i="12"/>
  <c r="J444" i="12"/>
  <c r="I444" i="12"/>
  <c r="K443" i="12"/>
  <c r="J443" i="12"/>
  <c r="I443" i="12"/>
  <c r="K442" i="12"/>
  <c r="J442" i="12"/>
  <c r="I442" i="12"/>
  <c r="K441" i="12"/>
  <c r="J441" i="12"/>
  <c r="I441" i="12"/>
  <c r="K440" i="12"/>
  <c r="J440" i="12"/>
  <c r="I440" i="12"/>
  <c r="K439" i="12"/>
  <c r="J439" i="12"/>
  <c r="I439" i="12"/>
  <c r="K438" i="12"/>
  <c r="J438" i="12"/>
  <c r="I438" i="12"/>
  <c r="K436" i="12"/>
  <c r="J436" i="12"/>
  <c r="I436" i="12"/>
  <c r="K435" i="12"/>
  <c r="J435" i="12"/>
  <c r="I435" i="12"/>
  <c r="K434" i="12"/>
  <c r="J434" i="12"/>
  <c r="I434" i="12"/>
  <c r="K433" i="12"/>
  <c r="J433" i="12"/>
  <c r="I433" i="12"/>
  <c r="I430" i="12"/>
  <c r="H430" i="12"/>
  <c r="K405" i="12"/>
  <c r="J405" i="12"/>
  <c r="I405" i="12"/>
  <c r="K404" i="12"/>
  <c r="J404" i="12"/>
  <c r="I404" i="12"/>
  <c r="K401" i="12"/>
  <c r="J401" i="12"/>
  <c r="I401" i="12"/>
  <c r="H401" i="12"/>
  <c r="K400" i="12"/>
  <c r="J400" i="12"/>
  <c r="I400" i="12"/>
  <c r="H400" i="12"/>
  <c r="K399" i="12"/>
  <c r="J399" i="12"/>
  <c r="I399" i="12"/>
  <c r="H399" i="12"/>
  <c r="K398" i="12"/>
  <c r="J398" i="12"/>
  <c r="I398" i="12"/>
  <c r="H398" i="12"/>
  <c r="K381" i="12"/>
  <c r="J381" i="12"/>
  <c r="I381" i="12"/>
  <c r="K380" i="12"/>
  <c r="J380" i="12"/>
  <c r="I380" i="12"/>
  <c r="K379" i="12"/>
  <c r="J379" i="12"/>
  <c r="I379" i="12"/>
  <c r="K378" i="12"/>
  <c r="J378" i="12"/>
  <c r="I378" i="12"/>
  <c r="K377" i="12"/>
  <c r="J377" i="12"/>
  <c r="I377" i="12"/>
  <c r="K376" i="12"/>
  <c r="J376" i="12"/>
  <c r="I376" i="12"/>
  <c r="K375" i="12"/>
  <c r="J375" i="12"/>
  <c r="I375" i="12"/>
  <c r="K374" i="12"/>
  <c r="J374" i="12"/>
  <c r="I374" i="12"/>
  <c r="K373" i="12"/>
  <c r="J373" i="12"/>
  <c r="I373" i="12"/>
  <c r="K372" i="12"/>
  <c r="J372" i="12"/>
  <c r="I372" i="12"/>
  <c r="K371" i="12"/>
  <c r="J371" i="12"/>
  <c r="I371" i="12"/>
  <c r="K370" i="12"/>
  <c r="J370" i="12"/>
  <c r="I370" i="12"/>
  <c r="K369" i="12"/>
  <c r="J369" i="12"/>
  <c r="I369" i="12"/>
  <c r="K368" i="12"/>
  <c r="J368" i="12"/>
  <c r="I368" i="12"/>
  <c r="K367" i="12"/>
  <c r="J367" i="12"/>
  <c r="I367" i="12"/>
  <c r="K366" i="12"/>
  <c r="J366" i="12"/>
  <c r="I366" i="12"/>
  <c r="K365" i="12"/>
  <c r="J365" i="12"/>
  <c r="I365" i="12"/>
  <c r="K364" i="12"/>
  <c r="J364" i="12"/>
  <c r="I364" i="12"/>
  <c r="K363" i="12"/>
  <c r="J363" i="12"/>
  <c r="I363" i="12"/>
  <c r="K362" i="12"/>
  <c r="J362" i="12"/>
  <c r="I362" i="12"/>
  <c r="K354" i="12"/>
  <c r="J354" i="12"/>
  <c r="I354" i="12"/>
  <c r="K353" i="12"/>
  <c r="J353" i="12"/>
  <c r="I353" i="12"/>
  <c r="K352" i="12"/>
  <c r="J352" i="12"/>
  <c r="I352" i="12"/>
  <c r="K351" i="12"/>
  <c r="J351" i="12"/>
  <c r="I351" i="12"/>
  <c r="K349" i="12"/>
  <c r="J349" i="12"/>
  <c r="I349" i="12"/>
  <c r="K346" i="12"/>
  <c r="J346" i="12"/>
  <c r="I346" i="12"/>
  <c r="K337" i="12"/>
  <c r="J337" i="12"/>
  <c r="I337" i="12"/>
  <c r="H337" i="12"/>
  <c r="K331" i="12"/>
  <c r="J331" i="12"/>
  <c r="I331" i="12"/>
  <c r="H331" i="12"/>
  <c r="K330" i="12"/>
  <c r="J330" i="12"/>
  <c r="I330" i="12"/>
  <c r="H330" i="12"/>
  <c r="K307" i="12"/>
  <c r="J307" i="12"/>
  <c r="I307" i="12"/>
  <c r="H307" i="12"/>
  <c r="K305" i="12"/>
  <c r="J305" i="12"/>
  <c r="I305" i="12"/>
  <c r="K304" i="12"/>
  <c r="J304" i="12"/>
  <c r="I304" i="12"/>
  <c r="H304" i="12"/>
  <c r="K303" i="12"/>
  <c r="J303" i="12"/>
  <c r="I303" i="12"/>
  <c r="H303" i="12"/>
  <c r="J295" i="12"/>
  <c r="I295" i="12"/>
  <c r="H295" i="12"/>
  <c r="K293" i="12"/>
  <c r="J293" i="12"/>
  <c r="I293" i="12"/>
  <c r="K288" i="12"/>
  <c r="J288" i="12"/>
  <c r="I288" i="12"/>
  <c r="K282" i="12"/>
  <c r="J282" i="12"/>
  <c r="I282" i="12"/>
  <c r="K281" i="12"/>
  <c r="J281" i="12"/>
  <c r="I281" i="12"/>
  <c r="K276" i="12"/>
  <c r="J276" i="12"/>
  <c r="I276" i="12"/>
  <c r="H276" i="12"/>
  <c r="K272" i="12"/>
  <c r="J272" i="12"/>
  <c r="I272" i="12"/>
  <c r="K271" i="12"/>
  <c r="J271" i="12"/>
  <c r="I271" i="12"/>
  <c r="H271" i="12"/>
  <c r="K255" i="12"/>
  <c r="J255" i="12"/>
  <c r="I255" i="12"/>
  <c r="H255" i="12"/>
  <c r="H9" i="4" l="1"/>
  <c r="K401" i="13" l="1"/>
  <c r="H404" i="13"/>
  <c r="C409" i="13"/>
  <c r="C203" i="35"/>
  <c r="C398" i="8" s="1"/>
  <c r="D203" i="35"/>
  <c r="D398" i="8" s="1"/>
  <c r="E203" i="35"/>
  <c r="E398" i="8" s="1"/>
  <c r="F203" i="35"/>
  <c r="F398" i="8" s="1"/>
  <c r="G203" i="35"/>
  <c r="H203" i="35"/>
  <c r="I203" i="35"/>
  <c r="I398" i="13" s="1"/>
  <c r="J203" i="35"/>
  <c r="J398" i="13" s="1"/>
  <c r="K203" i="35"/>
  <c r="K398" i="8" s="1"/>
  <c r="C204" i="35"/>
  <c r="C399" i="8" s="1"/>
  <c r="D204" i="35"/>
  <c r="D399" i="8" s="1"/>
  <c r="E204" i="35"/>
  <c r="E399" i="8" s="1"/>
  <c r="F204" i="35"/>
  <c r="F399" i="13" s="1"/>
  <c r="G204" i="35"/>
  <c r="H204" i="35"/>
  <c r="I204" i="35"/>
  <c r="I399" i="13" s="1"/>
  <c r="J204" i="35"/>
  <c r="J399" i="8" s="1"/>
  <c r="K204" i="35"/>
  <c r="K399" i="8" s="1"/>
  <c r="C205" i="35"/>
  <c r="C400" i="8" s="1"/>
  <c r="D205" i="35"/>
  <c r="D400" i="8" s="1"/>
  <c r="E205" i="35"/>
  <c r="E400" i="13" s="1"/>
  <c r="F205" i="35"/>
  <c r="F400" i="13" s="1"/>
  <c r="G205" i="35"/>
  <c r="H205" i="35"/>
  <c r="I205" i="35"/>
  <c r="I400" i="8" s="1"/>
  <c r="J205" i="35"/>
  <c r="J400" i="8" s="1"/>
  <c r="K205" i="35"/>
  <c r="K400" i="8" s="1"/>
  <c r="C206" i="35"/>
  <c r="C401" i="8" s="1"/>
  <c r="D206" i="35"/>
  <c r="D401" i="13" s="1"/>
  <c r="E206" i="35"/>
  <c r="E401" i="13" s="1"/>
  <c r="F206" i="35"/>
  <c r="F401" i="13" s="1"/>
  <c r="G206" i="35"/>
  <c r="H206" i="35"/>
  <c r="H401" i="13" s="1"/>
  <c r="I206" i="35"/>
  <c r="I401" i="8" s="1"/>
  <c r="J206" i="35"/>
  <c r="J401" i="8" s="1"/>
  <c r="K206" i="35"/>
  <c r="K401" i="8" s="1"/>
  <c r="C207" i="35"/>
  <c r="C402" i="13" s="1"/>
  <c r="D207" i="35"/>
  <c r="D402" i="13" s="1"/>
  <c r="E207" i="35"/>
  <c r="E402" i="13" s="1"/>
  <c r="F207" i="35"/>
  <c r="F402" i="13" s="1"/>
  <c r="G207" i="35"/>
  <c r="H207" i="35"/>
  <c r="I207" i="35"/>
  <c r="I402" i="8" s="1"/>
  <c r="J207" i="35"/>
  <c r="J402" i="8" s="1"/>
  <c r="K207" i="35"/>
  <c r="K402" i="13" s="1"/>
  <c r="C208" i="35"/>
  <c r="C403" i="13" s="1"/>
  <c r="D208" i="35"/>
  <c r="D403" i="13" s="1"/>
  <c r="E208" i="35"/>
  <c r="E403" i="13" s="1"/>
  <c r="F208" i="35"/>
  <c r="F403" i="8" s="1"/>
  <c r="G208" i="35"/>
  <c r="G403" i="13" s="1"/>
  <c r="H208" i="35"/>
  <c r="I208" i="35"/>
  <c r="I403" i="8" s="1"/>
  <c r="J208" i="35"/>
  <c r="J403" i="13" s="1"/>
  <c r="K208" i="35"/>
  <c r="K403" i="13" s="1"/>
  <c r="C209" i="35"/>
  <c r="C404" i="13" s="1"/>
  <c r="D209" i="35"/>
  <c r="D404" i="13" s="1"/>
  <c r="E209" i="35"/>
  <c r="E404" i="8" s="1"/>
  <c r="F209" i="35"/>
  <c r="F404" i="8" s="1"/>
  <c r="G209" i="35"/>
  <c r="H209" i="35"/>
  <c r="I209" i="35"/>
  <c r="I404" i="13" s="1"/>
  <c r="J209" i="35"/>
  <c r="J404" i="13" s="1"/>
  <c r="K209" i="35"/>
  <c r="K404" i="13" s="1"/>
  <c r="C210" i="35"/>
  <c r="C405" i="13" s="1"/>
  <c r="D210" i="35"/>
  <c r="D405" i="8" s="1"/>
  <c r="E210" i="35"/>
  <c r="E405" i="8" s="1"/>
  <c r="F210" i="35"/>
  <c r="F405" i="8" s="1"/>
  <c r="G210" i="35"/>
  <c r="H210" i="35"/>
  <c r="I210" i="35"/>
  <c r="I405" i="13" s="1"/>
  <c r="J210" i="35"/>
  <c r="J405" i="13" s="1"/>
  <c r="K210" i="35"/>
  <c r="K405" i="13" s="1"/>
  <c r="C211" i="35"/>
  <c r="C406" i="8" s="1"/>
  <c r="D211" i="35"/>
  <c r="D406" i="8" s="1"/>
  <c r="E211" i="35"/>
  <c r="E406" i="8" s="1"/>
  <c r="F211" i="35"/>
  <c r="F406" i="8" s="1"/>
  <c r="G211" i="35"/>
  <c r="H211" i="35"/>
  <c r="I211" i="35"/>
  <c r="I406" i="13" s="1"/>
  <c r="J211" i="35"/>
  <c r="J406" i="13" s="1"/>
  <c r="K211" i="35"/>
  <c r="K406" i="8" s="1"/>
  <c r="C212" i="35"/>
  <c r="C407" i="8" s="1"/>
  <c r="D212" i="35"/>
  <c r="D407" i="8" s="1"/>
  <c r="E212" i="35"/>
  <c r="E407" i="8" s="1"/>
  <c r="F212" i="35"/>
  <c r="F407" i="13" s="1"/>
  <c r="G212" i="35"/>
  <c r="H212" i="35"/>
  <c r="I212" i="35"/>
  <c r="I407" i="13" s="1"/>
  <c r="J212" i="35"/>
  <c r="J407" i="8" s="1"/>
  <c r="K212" i="35"/>
  <c r="K407" i="8" s="1"/>
  <c r="C213" i="35"/>
  <c r="C408" i="8" s="1"/>
  <c r="D213" i="35"/>
  <c r="D408" i="8" s="1"/>
  <c r="E213" i="35"/>
  <c r="E408" i="13" s="1"/>
  <c r="F213" i="35"/>
  <c r="F408" i="13" s="1"/>
  <c r="G213" i="35"/>
  <c r="H213" i="35"/>
  <c r="I213" i="35"/>
  <c r="I408" i="8" s="1"/>
  <c r="J213" i="35"/>
  <c r="J408" i="8" s="1"/>
  <c r="K213" i="35"/>
  <c r="K408" i="8" s="1"/>
  <c r="C214" i="35"/>
  <c r="C409" i="8" s="1"/>
  <c r="D214" i="35"/>
  <c r="D409" i="13" s="1"/>
  <c r="E214" i="35"/>
  <c r="E409" i="13" s="1"/>
  <c r="F214" i="35"/>
  <c r="F409" i="13" s="1"/>
  <c r="G214" i="35"/>
  <c r="H214" i="35"/>
  <c r="I214" i="35"/>
  <c r="I409" i="8" s="1"/>
  <c r="J214" i="35"/>
  <c r="J409" i="8" s="1"/>
  <c r="K214" i="35"/>
  <c r="K409" i="8" s="1"/>
  <c r="C214" i="29"/>
  <c r="C214" i="32" s="1"/>
  <c r="C214" i="33" s="1"/>
  <c r="C203" i="29"/>
  <c r="C204" i="29"/>
  <c r="C204" i="32" s="1"/>
  <c r="C204" i="33" s="1"/>
  <c r="C205" i="29"/>
  <c r="C205" i="32" s="1"/>
  <c r="C205" i="33" s="1"/>
  <c r="C206" i="29"/>
  <c r="C206" i="32" s="1"/>
  <c r="C206" i="33" s="1"/>
  <c r="C207" i="29"/>
  <c r="C208" i="29"/>
  <c r="C208" i="32" s="1"/>
  <c r="C208" i="33" s="1"/>
  <c r="C209" i="29"/>
  <c r="C210" i="29"/>
  <c r="C210" i="32" s="1"/>
  <c r="C210" i="33" s="1"/>
  <c r="C211" i="29"/>
  <c r="C211" i="32" s="1"/>
  <c r="C211" i="33" s="1"/>
  <c r="C212" i="29"/>
  <c r="C212" i="32" s="1"/>
  <c r="C212" i="33" s="1"/>
  <c r="C213" i="29"/>
  <c r="D438" i="12"/>
  <c r="E438" i="12"/>
  <c r="F438" i="12"/>
  <c r="G438" i="12"/>
  <c r="H438" i="12"/>
  <c r="D439" i="12"/>
  <c r="E439" i="12"/>
  <c r="F439" i="12"/>
  <c r="G439" i="12"/>
  <c r="H439" i="12"/>
  <c r="D440" i="12"/>
  <c r="E440" i="12"/>
  <c r="F440" i="12"/>
  <c r="G440" i="12"/>
  <c r="H440" i="12"/>
  <c r="D441" i="12"/>
  <c r="E441" i="12"/>
  <c r="F441" i="12"/>
  <c r="G441" i="12"/>
  <c r="H441" i="12"/>
  <c r="D442" i="12"/>
  <c r="E442" i="12"/>
  <c r="F442" i="12"/>
  <c r="G442" i="12"/>
  <c r="H442" i="12"/>
  <c r="D443" i="12"/>
  <c r="E443" i="12"/>
  <c r="F443" i="12"/>
  <c r="G443" i="12"/>
  <c r="H443" i="12"/>
  <c r="D444" i="12"/>
  <c r="E444" i="12"/>
  <c r="F444" i="12"/>
  <c r="G444" i="12"/>
  <c r="H444" i="12"/>
  <c r="D445" i="12"/>
  <c r="E445" i="12"/>
  <c r="F445" i="12"/>
  <c r="G445" i="12"/>
  <c r="H445" i="12"/>
  <c r="D446" i="12"/>
  <c r="E446" i="12"/>
  <c r="F446" i="12"/>
  <c r="G446" i="12"/>
  <c r="H446" i="12"/>
  <c r="D447" i="12"/>
  <c r="E447" i="12"/>
  <c r="F447" i="12"/>
  <c r="G447" i="12"/>
  <c r="H447" i="12"/>
  <c r="D448" i="12"/>
  <c r="E448" i="12"/>
  <c r="F448" i="12"/>
  <c r="G448" i="12"/>
  <c r="H448" i="12"/>
  <c r="D449" i="12"/>
  <c r="D214" i="29" s="1"/>
  <c r="E449" i="12"/>
  <c r="F449" i="12"/>
  <c r="G449" i="12"/>
  <c r="H449" i="12"/>
  <c r="F404" i="13" l="1"/>
  <c r="K399" i="13"/>
  <c r="G401" i="13"/>
  <c r="J399" i="13"/>
  <c r="G408" i="13"/>
  <c r="H407" i="13"/>
  <c r="G400" i="13"/>
  <c r="H399" i="13"/>
  <c r="D408" i="13"/>
  <c r="E404" i="13"/>
  <c r="I401" i="13"/>
  <c r="E399" i="13"/>
  <c r="H409" i="8"/>
  <c r="G407" i="13"/>
  <c r="H406" i="13"/>
  <c r="G399" i="13"/>
  <c r="H398" i="13"/>
  <c r="E407" i="13"/>
  <c r="I403" i="13"/>
  <c r="C399" i="13"/>
  <c r="H408" i="13"/>
  <c r="G406" i="13"/>
  <c r="H405" i="13"/>
  <c r="G398" i="13"/>
  <c r="F406" i="13"/>
  <c r="C401" i="13"/>
  <c r="K398" i="13"/>
  <c r="H401" i="8"/>
  <c r="G409" i="13"/>
  <c r="H400" i="13"/>
  <c r="G405" i="8"/>
  <c r="H404" i="8"/>
  <c r="D406" i="13"/>
  <c r="F403" i="13"/>
  <c r="J400" i="13"/>
  <c r="F398" i="13"/>
  <c r="G402" i="8"/>
  <c r="G402" i="13"/>
  <c r="G404" i="8"/>
  <c r="H403" i="8"/>
  <c r="G405" i="13"/>
  <c r="J402" i="13"/>
  <c r="I400" i="13"/>
  <c r="D398" i="13"/>
  <c r="G403" i="8"/>
  <c r="H402" i="8"/>
  <c r="E405" i="13"/>
  <c r="H402" i="13"/>
  <c r="D400" i="13"/>
  <c r="C398" i="13"/>
  <c r="K409" i="13"/>
  <c r="G409" i="8"/>
  <c r="H408" i="8"/>
  <c r="I407" i="8"/>
  <c r="J406" i="8"/>
  <c r="K405" i="8"/>
  <c r="C405" i="8"/>
  <c r="D404" i="8"/>
  <c r="E403" i="8"/>
  <c r="F402" i="8"/>
  <c r="G401" i="8"/>
  <c r="H400" i="8"/>
  <c r="I399" i="8"/>
  <c r="J398" i="8"/>
  <c r="J409" i="13"/>
  <c r="K408" i="13"/>
  <c r="C408" i="13"/>
  <c r="D407" i="13"/>
  <c r="E406" i="13"/>
  <c r="F405" i="13"/>
  <c r="G404" i="13"/>
  <c r="H403" i="13"/>
  <c r="I402" i="13"/>
  <c r="J401" i="13"/>
  <c r="K400" i="13"/>
  <c r="C400" i="13"/>
  <c r="D399" i="13"/>
  <c r="E398" i="13"/>
  <c r="F409" i="8"/>
  <c r="G408" i="8"/>
  <c r="H407" i="8"/>
  <c r="I406" i="8"/>
  <c r="J405" i="8"/>
  <c r="K404" i="8"/>
  <c r="C404" i="8"/>
  <c r="D403" i="8"/>
  <c r="E402" i="8"/>
  <c r="F401" i="8"/>
  <c r="G400" i="8"/>
  <c r="H399" i="8"/>
  <c r="I398" i="8"/>
  <c r="I409" i="13"/>
  <c r="J408" i="13"/>
  <c r="K407" i="13"/>
  <c r="C407" i="13"/>
  <c r="E409" i="8"/>
  <c r="F408" i="8"/>
  <c r="G407" i="8"/>
  <c r="H406" i="8"/>
  <c r="I405" i="8"/>
  <c r="J404" i="8"/>
  <c r="K403" i="8"/>
  <c r="C403" i="8"/>
  <c r="D402" i="8"/>
  <c r="E401" i="8"/>
  <c r="F400" i="8"/>
  <c r="G399" i="8"/>
  <c r="H398" i="8"/>
  <c r="H409" i="13"/>
  <c r="I408" i="13"/>
  <c r="J407" i="13"/>
  <c r="K406" i="13"/>
  <c r="C406" i="13"/>
  <c r="D405" i="13"/>
  <c r="D409" i="8"/>
  <c r="E408" i="8"/>
  <c r="F407" i="8"/>
  <c r="G406" i="8"/>
  <c r="H405" i="8"/>
  <c r="I404" i="8"/>
  <c r="J403" i="8"/>
  <c r="K402" i="8"/>
  <c r="C402" i="8"/>
  <c r="D401" i="8"/>
  <c r="E400" i="8"/>
  <c r="F399" i="8"/>
  <c r="G398" i="8"/>
  <c r="D210" i="29"/>
  <c r="D212" i="29"/>
  <c r="E212" i="29" s="1"/>
  <c r="D204" i="29"/>
  <c r="E204" i="29" s="1"/>
  <c r="D208" i="29"/>
  <c r="D208" i="32" s="1"/>
  <c r="D208" i="33" s="1"/>
  <c r="D206" i="29"/>
  <c r="D206" i="32" s="1"/>
  <c r="D206" i="33" s="1"/>
  <c r="D209" i="29"/>
  <c r="E209" i="29" s="1"/>
  <c r="F209" i="29" s="1"/>
  <c r="C815" i="13"/>
  <c r="C815" i="8"/>
  <c r="C813" i="13"/>
  <c r="C813" i="8"/>
  <c r="E210" i="29"/>
  <c r="D210" i="32"/>
  <c r="D210" i="33" s="1"/>
  <c r="C820" i="13"/>
  <c r="C820" i="8"/>
  <c r="C814" i="8"/>
  <c r="C814" i="13"/>
  <c r="C823" i="13"/>
  <c r="C823" i="8"/>
  <c r="C821" i="13"/>
  <c r="C821" i="8"/>
  <c r="E208" i="29"/>
  <c r="C817" i="8"/>
  <c r="C817" i="13"/>
  <c r="C819" i="8"/>
  <c r="C819" i="13"/>
  <c r="E214" i="29"/>
  <c r="D214" i="32"/>
  <c r="D214" i="33" s="1"/>
  <c r="D204" i="32"/>
  <c r="D204" i="33" s="1"/>
  <c r="D203" i="29"/>
  <c r="D213" i="29"/>
  <c r="D207" i="29"/>
  <c r="C213" i="32"/>
  <c r="C213" i="33" s="1"/>
  <c r="C209" i="32"/>
  <c r="C209" i="33" s="1"/>
  <c r="C207" i="32"/>
  <c r="C207" i="33" s="1"/>
  <c r="C203" i="32"/>
  <c r="C203" i="33" s="1"/>
  <c r="D211" i="29"/>
  <c r="D205" i="29"/>
  <c r="I159" i="10"/>
  <c r="I150" i="10"/>
  <c r="I105" i="10"/>
  <c r="I71" i="10"/>
  <c r="I66" i="10"/>
  <c r="I65" i="10"/>
  <c r="I44" i="10"/>
  <c r="I68" i="9"/>
  <c r="I35" i="9"/>
  <c r="E206" i="29" l="1"/>
  <c r="F206" i="29" s="1"/>
  <c r="F209" i="32"/>
  <c r="F209" i="33" s="1"/>
  <c r="F818" i="8" s="1"/>
  <c r="E209" i="32"/>
  <c r="E209" i="33" s="1"/>
  <c r="E818" i="13" s="1"/>
  <c r="G209" i="29"/>
  <c r="H209" i="29" s="1"/>
  <c r="D212" i="32"/>
  <c r="D212" i="33" s="1"/>
  <c r="D821" i="13" s="1"/>
  <c r="D209" i="32"/>
  <c r="D209" i="33" s="1"/>
  <c r="D818" i="8" s="1"/>
  <c r="E211" i="29"/>
  <c r="D211" i="32"/>
  <c r="D211" i="33" s="1"/>
  <c r="D823" i="8"/>
  <c r="D823" i="13"/>
  <c r="F214" i="29"/>
  <c r="E214" i="32"/>
  <c r="E214" i="33" s="1"/>
  <c r="C816" i="8"/>
  <c r="C816" i="13"/>
  <c r="D813" i="13"/>
  <c r="D813" i="8"/>
  <c r="D819" i="13"/>
  <c r="D819" i="8"/>
  <c r="E203" i="29"/>
  <c r="D203" i="32"/>
  <c r="D203" i="33" s="1"/>
  <c r="C818" i="8"/>
  <c r="C818" i="13"/>
  <c r="F204" i="29"/>
  <c r="E204" i="32"/>
  <c r="E204" i="33" s="1"/>
  <c r="F210" i="29"/>
  <c r="E210" i="32"/>
  <c r="E210" i="33" s="1"/>
  <c r="C812" i="13"/>
  <c r="C812" i="8"/>
  <c r="C822" i="8"/>
  <c r="C822" i="13"/>
  <c r="E207" i="29"/>
  <c r="D207" i="32"/>
  <c r="D207" i="33" s="1"/>
  <c r="F212" i="29"/>
  <c r="E212" i="32"/>
  <c r="E212" i="33" s="1"/>
  <c r="D815" i="8"/>
  <c r="D815" i="13"/>
  <c r="D817" i="8"/>
  <c r="D817" i="13"/>
  <c r="E205" i="29"/>
  <c r="D205" i="32"/>
  <c r="D205" i="33" s="1"/>
  <c r="E213" i="29"/>
  <c r="D213" i="32"/>
  <c r="D213" i="33" s="1"/>
  <c r="E206" i="32"/>
  <c r="E206" i="33" s="1"/>
  <c r="F208" i="29"/>
  <c r="E208" i="32"/>
  <c r="E208" i="33" s="1"/>
  <c r="E818" i="8" l="1"/>
  <c r="F818" i="13"/>
  <c r="G209" i="32"/>
  <c r="G209" i="33" s="1"/>
  <c r="D818" i="13"/>
  <c r="D821" i="8"/>
  <c r="E821" i="13"/>
  <c r="E821" i="8"/>
  <c r="D812" i="13"/>
  <c r="D812" i="8"/>
  <c r="E823" i="8"/>
  <c r="E823" i="13"/>
  <c r="F203" i="29"/>
  <c r="E203" i="32"/>
  <c r="E203" i="33" s="1"/>
  <c r="F214" i="32"/>
  <c r="F214" i="33" s="1"/>
  <c r="G214" i="29"/>
  <c r="D816" i="8"/>
  <c r="D816" i="13"/>
  <c r="E819" i="13"/>
  <c r="E819" i="8"/>
  <c r="E817" i="8"/>
  <c r="E817" i="13"/>
  <c r="F206" i="32"/>
  <c r="F206" i="33" s="1"/>
  <c r="G206" i="29"/>
  <c r="F207" i="29"/>
  <c r="E207" i="32"/>
  <c r="E207" i="33" s="1"/>
  <c r="F210" i="32"/>
  <c r="F210" i="33" s="1"/>
  <c r="G210" i="29"/>
  <c r="F208" i="32"/>
  <c r="F208" i="33" s="1"/>
  <c r="G208" i="29"/>
  <c r="D822" i="13"/>
  <c r="D822" i="8"/>
  <c r="E813" i="13"/>
  <c r="E813" i="8"/>
  <c r="E815" i="8"/>
  <c r="E815" i="13"/>
  <c r="F213" i="29"/>
  <c r="E213" i="32"/>
  <c r="E213" i="33" s="1"/>
  <c r="F204" i="32"/>
  <c r="F204" i="33" s="1"/>
  <c r="G204" i="29"/>
  <c r="F212" i="32"/>
  <c r="F212" i="33" s="1"/>
  <c r="G212" i="29"/>
  <c r="D820" i="13"/>
  <c r="D820" i="8"/>
  <c r="I209" i="29"/>
  <c r="H209" i="32"/>
  <c r="D814" i="13"/>
  <c r="D814" i="8"/>
  <c r="F205" i="29"/>
  <c r="E205" i="32"/>
  <c r="E205" i="33" s="1"/>
  <c r="F211" i="29"/>
  <c r="E211" i="32"/>
  <c r="E211" i="33" s="1"/>
  <c r="M51" i="7"/>
  <c r="M50" i="7"/>
  <c r="M48" i="7"/>
  <c r="G818" i="8" l="1"/>
  <c r="G818" i="13"/>
  <c r="E816" i="13"/>
  <c r="E816" i="8"/>
  <c r="E812" i="13"/>
  <c r="E812" i="8"/>
  <c r="G212" i="32"/>
  <c r="G212" i="33" s="1"/>
  <c r="H212" i="29"/>
  <c r="F213" i="32"/>
  <c r="F213" i="33" s="1"/>
  <c r="G213" i="29"/>
  <c r="G208" i="32"/>
  <c r="G208" i="33" s="1"/>
  <c r="H208" i="29"/>
  <c r="F207" i="32"/>
  <c r="F207" i="33" s="1"/>
  <c r="G207" i="29"/>
  <c r="F203" i="32"/>
  <c r="F203" i="33" s="1"/>
  <c r="G203" i="29"/>
  <c r="G206" i="32"/>
  <c r="G206" i="33" s="1"/>
  <c r="H206" i="29"/>
  <c r="E814" i="8"/>
  <c r="E814" i="13"/>
  <c r="F817" i="13"/>
  <c r="F817" i="8"/>
  <c r="G204" i="32"/>
  <c r="G204" i="33" s="1"/>
  <c r="H204" i="29"/>
  <c r="G210" i="32"/>
  <c r="G210" i="33" s="1"/>
  <c r="H210" i="29"/>
  <c r="G214" i="32"/>
  <c r="G214" i="33" s="1"/>
  <c r="H214" i="29"/>
  <c r="F815" i="8"/>
  <c r="F815" i="13"/>
  <c r="E822" i="8"/>
  <c r="E822" i="13"/>
  <c r="H209" i="33"/>
  <c r="E820" i="13"/>
  <c r="E820" i="8"/>
  <c r="F205" i="32"/>
  <c r="F205" i="33" s="1"/>
  <c r="G205" i="29"/>
  <c r="F821" i="8"/>
  <c r="F821" i="13"/>
  <c r="J209" i="29"/>
  <c r="I209" i="32"/>
  <c r="F211" i="32"/>
  <c r="F211" i="33" s="1"/>
  <c r="G211" i="29"/>
  <c r="F813" i="8"/>
  <c r="F813" i="13"/>
  <c r="F819" i="13"/>
  <c r="F819" i="8"/>
  <c r="F823" i="13"/>
  <c r="F823" i="8"/>
  <c r="H65" i="9"/>
  <c r="I65" i="9"/>
  <c r="J65" i="9"/>
  <c r="K65" i="9"/>
  <c r="L65" i="9"/>
  <c r="J66" i="9"/>
  <c r="K66" i="9"/>
  <c r="L66" i="9"/>
  <c r="G66" i="9"/>
  <c r="G65" i="9"/>
  <c r="H58" i="9"/>
  <c r="H57" i="9" s="1"/>
  <c r="I58" i="9"/>
  <c r="I57" i="9" s="1"/>
  <c r="J58" i="9"/>
  <c r="J57" i="9" s="1"/>
  <c r="K58" i="9"/>
  <c r="K57" i="9" s="1"/>
  <c r="L58" i="9"/>
  <c r="L57" i="9" s="1"/>
  <c r="G58" i="9"/>
  <c r="G57" i="9" s="1"/>
  <c r="C58" i="9"/>
  <c r="E58" i="9"/>
  <c r="F58" i="9"/>
  <c r="G205" i="32" l="1"/>
  <c r="G205" i="33" s="1"/>
  <c r="H205" i="29"/>
  <c r="I204" i="29"/>
  <c r="H204" i="32"/>
  <c r="F822" i="8"/>
  <c r="F822" i="13"/>
  <c r="F816" i="8"/>
  <c r="F816" i="13"/>
  <c r="F814" i="8"/>
  <c r="F814" i="13"/>
  <c r="I214" i="29"/>
  <c r="H214" i="32"/>
  <c r="H214" i="33" s="1"/>
  <c r="G813" i="8"/>
  <c r="G813" i="13"/>
  <c r="G203" i="32"/>
  <c r="G203" i="33" s="1"/>
  <c r="H203" i="29"/>
  <c r="I208" i="29"/>
  <c r="H208" i="32"/>
  <c r="I212" i="29"/>
  <c r="H212" i="32"/>
  <c r="G821" i="8"/>
  <c r="G821" i="13"/>
  <c r="I209" i="33"/>
  <c r="G823" i="8"/>
  <c r="G823" i="13"/>
  <c r="G817" i="13"/>
  <c r="G817" i="8"/>
  <c r="F820" i="13"/>
  <c r="F820" i="8"/>
  <c r="K209" i="29"/>
  <c r="K209" i="32" s="1"/>
  <c r="J209" i="32"/>
  <c r="H818" i="13"/>
  <c r="H818" i="8"/>
  <c r="F812" i="13"/>
  <c r="F812" i="8"/>
  <c r="G213" i="32"/>
  <c r="G213" i="33" s="1"/>
  <c r="H213" i="29"/>
  <c r="G211" i="32"/>
  <c r="G211" i="33" s="1"/>
  <c r="H211" i="29"/>
  <c r="I210" i="29"/>
  <c r="H210" i="32"/>
  <c r="G207" i="32"/>
  <c r="G207" i="33" s="1"/>
  <c r="H207" i="29"/>
  <c r="G815" i="8"/>
  <c r="G815" i="13"/>
  <c r="G819" i="13"/>
  <c r="G819" i="8"/>
  <c r="I206" i="29"/>
  <c r="H206" i="32"/>
  <c r="G32" i="9"/>
  <c r="H32" i="9"/>
  <c r="I32" i="9"/>
  <c r="J32" i="9"/>
  <c r="K32" i="9"/>
  <c r="L32" i="9"/>
  <c r="E25" i="9"/>
  <c r="F25" i="9"/>
  <c r="K209" i="33" l="1"/>
  <c r="K818" i="13" s="1"/>
  <c r="J209" i="33"/>
  <c r="G812" i="8"/>
  <c r="G812" i="13"/>
  <c r="I213" i="29"/>
  <c r="H213" i="32"/>
  <c r="J210" i="29"/>
  <c r="I210" i="32"/>
  <c r="I210" i="33" s="1"/>
  <c r="H212" i="33"/>
  <c r="J206" i="29"/>
  <c r="I206" i="32"/>
  <c r="I206" i="33" s="1"/>
  <c r="J212" i="29"/>
  <c r="I212" i="32"/>
  <c r="H823" i="13"/>
  <c r="H823" i="8"/>
  <c r="H204" i="33"/>
  <c r="I211" i="29"/>
  <c r="H211" i="32"/>
  <c r="H208" i="33"/>
  <c r="J214" i="29"/>
  <c r="I214" i="32"/>
  <c r="J204" i="29"/>
  <c r="I204" i="32"/>
  <c r="H206" i="33"/>
  <c r="G820" i="8"/>
  <c r="G820" i="13"/>
  <c r="J208" i="29"/>
  <c r="I208" i="32"/>
  <c r="G822" i="8"/>
  <c r="G822" i="13"/>
  <c r="I207" i="29"/>
  <c r="H207" i="32"/>
  <c r="I205" i="29"/>
  <c r="H205" i="32"/>
  <c r="G816" i="13"/>
  <c r="G816" i="8"/>
  <c r="H210" i="33"/>
  <c r="K818" i="8"/>
  <c r="I818" i="8"/>
  <c r="I818" i="13"/>
  <c r="I203" i="29"/>
  <c r="H203" i="32"/>
  <c r="G814" i="8"/>
  <c r="G814" i="13"/>
  <c r="C199" i="29"/>
  <c r="C200" i="29"/>
  <c r="C201" i="29"/>
  <c r="H435" i="12"/>
  <c r="H434" i="12"/>
  <c r="E434" i="12"/>
  <c r="F434" i="12"/>
  <c r="G434" i="12"/>
  <c r="E435" i="12"/>
  <c r="F435" i="12"/>
  <c r="G435" i="12"/>
  <c r="E436" i="12"/>
  <c r="F436" i="12"/>
  <c r="D436" i="12"/>
  <c r="D435" i="12"/>
  <c r="D434" i="12"/>
  <c r="H436" i="12"/>
  <c r="I212" i="33" l="1"/>
  <c r="I821" i="8" s="1"/>
  <c r="J818" i="8"/>
  <c r="J818" i="13"/>
  <c r="H819" i="8"/>
  <c r="H819" i="13"/>
  <c r="I204" i="33"/>
  <c r="I819" i="8"/>
  <c r="I819" i="13"/>
  <c r="K204" i="29"/>
  <c r="K204" i="32" s="1"/>
  <c r="J204" i="32"/>
  <c r="K204" i="33" s="1"/>
  <c r="H813" i="8"/>
  <c r="H813" i="13"/>
  <c r="H821" i="8"/>
  <c r="H821" i="13"/>
  <c r="I214" i="33"/>
  <c r="J203" i="29"/>
  <c r="I203" i="32"/>
  <c r="I203" i="33" s="1"/>
  <c r="K208" i="29"/>
  <c r="K208" i="32" s="1"/>
  <c r="J208" i="32"/>
  <c r="J208" i="33" s="1"/>
  <c r="J817" i="13" s="1"/>
  <c r="K214" i="29"/>
  <c r="K214" i="32" s="1"/>
  <c r="J214" i="32"/>
  <c r="K210" i="29"/>
  <c r="K210" i="32" s="1"/>
  <c r="J210" i="32"/>
  <c r="H205" i="33"/>
  <c r="H817" i="13"/>
  <c r="H817" i="8"/>
  <c r="H213" i="33"/>
  <c r="H203" i="33"/>
  <c r="J205" i="29"/>
  <c r="I205" i="32"/>
  <c r="I205" i="33" s="1"/>
  <c r="I208" i="33"/>
  <c r="K212" i="29"/>
  <c r="K212" i="32" s="1"/>
  <c r="J212" i="32"/>
  <c r="J213" i="29"/>
  <c r="I213" i="32"/>
  <c r="H207" i="33"/>
  <c r="H815" i="13"/>
  <c r="H815" i="8"/>
  <c r="H211" i="33"/>
  <c r="J207" i="29"/>
  <c r="I207" i="32"/>
  <c r="I815" i="13"/>
  <c r="I815" i="8"/>
  <c r="J211" i="29"/>
  <c r="I211" i="32"/>
  <c r="K206" i="29"/>
  <c r="K206" i="32" s="1"/>
  <c r="J206" i="32"/>
  <c r="K206" i="33" s="1"/>
  <c r="D201" i="29"/>
  <c r="E201" i="29" s="1"/>
  <c r="G436" i="12"/>
  <c r="D200" i="29"/>
  <c r="D199" i="29"/>
  <c r="K214" i="33" l="1"/>
  <c r="K212" i="33"/>
  <c r="I821" i="13"/>
  <c r="K210" i="33"/>
  <c r="K819" i="8" s="1"/>
  <c r="J204" i="33"/>
  <c r="J817" i="8"/>
  <c r="J206" i="33"/>
  <c r="J214" i="33"/>
  <c r="J823" i="8" s="1"/>
  <c r="J212" i="33"/>
  <c r="K208" i="33"/>
  <c r="K817" i="8" s="1"/>
  <c r="J210" i="33"/>
  <c r="I207" i="33"/>
  <c r="K205" i="29"/>
  <c r="K205" i="32" s="1"/>
  <c r="J205" i="32"/>
  <c r="K205" i="33" s="1"/>
  <c r="H816" i="13"/>
  <c r="H816" i="8"/>
  <c r="H812" i="8"/>
  <c r="H812" i="13"/>
  <c r="I814" i="13"/>
  <c r="I814" i="8"/>
  <c r="I812" i="8"/>
  <c r="I812" i="13"/>
  <c r="H814" i="8"/>
  <c r="H814" i="13"/>
  <c r="K203" i="29"/>
  <c r="K203" i="32" s="1"/>
  <c r="J203" i="32"/>
  <c r="K213" i="29"/>
  <c r="K213" i="32" s="1"/>
  <c r="J213" i="32"/>
  <c r="I213" i="33"/>
  <c r="I813" i="8"/>
  <c r="I813" i="13"/>
  <c r="I211" i="33"/>
  <c r="K821" i="13"/>
  <c r="K821" i="8"/>
  <c r="H822" i="8"/>
  <c r="H822" i="13"/>
  <c r="K207" i="29"/>
  <c r="K207" i="32" s="1"/>
  <c r="J207" i="32"/>
  <c r="K207" i="33" s="1"/>
  <c r="K211" i="29"/>
  <c r="K211" i="32" s="1"/>
  <c r="J211" i="32"/>
  <c r="K823" i="13"/>
  <c r="K823" i="8"/>
  <c r="K813" i="13"/>
  <c r="K813" i="8"/>
  <c r="K815" i="13"/>
  <c r="K815" i="8"/>
  <c r="I817" i="13"/>
  <c r="I817" i="8"/>
  <c r="I823" i="13"/>
  <c r="I823" i="8"/>
  <c r="H820" i="8"/>
  <c r="H820" i="13"/>
  <c r="E199" i="29"/>
  <c r="E200" i="29"/>
  <c r="F201" i="29"/>
  <c r="K819" i="13" l="1"/>
  <c r="K211" i="33"/>
  <c r="K820" i="13" s="1"/>
  <c r="K203" i="33"/>
  <c r="K812" i="8" s="1"/>
  <c r="K213" i="33"/>
  <c r="K822" i="8" s="1"/>
  <c r="K817" i="13"/>
  <c r="J207" i="33"/>
  <c r="J816" i="13" s="1"/>
  <c r="J813" i="13"/>
  <c r="J813" i="8"/>
  <c r="J823" i="13"/>
  <c r="J211" i="33"/>
  <c r="J821" i="13"/>
  <c r="J821" i="8"/>
  <c r="J815" i="8"/>
  <c r="J815" i="13"/>
  <c r="J213" i="33"/>
  <c r="J819" i="13"/>
  <c r="J819" i="8"/>
  <c r="J203" i="33"/>
  <c r="J205" i="33"/>
  <c r="I822" i="13"/>
  <c r="I822" i="8"/>
  <c r="K814" i="13"/>
  <c r="K814" i="8"/>
  <c r="K820" i="8"/>
  <c r="I820" i="8"/>
  <c r="I820" i="13"/>
  <c r="I816" i="13"/>
  <c r="I816" i="8"/>
  <c r="K816" i="8"/>
  <c r="K816" i="13"/>
  <c r="G201" i="29"/>
  <c r="F200" i="29"/>
  <c r="F199" i="29"/>
  <c r="K812" i="13" l="1"/>
  <c r="K822" i="13"/>
  <c r="J816" i="8"/>
  <c r="J812" i="13"/>
  <c r="J812" i="8"/>
  <c r="J822" i="13"/>
  <c r="J822" i="8"/>
  <c r="J814" i="8"/>
  <c r="J814" i="13"/>
  <c r="J820" i="13"/>
  <c r="J820" i="8"/>
  <c r="H201" i="29"/>
  <c r="G199" i="29"/>
  <c r="G200" i="29"/>
  <c r="H199" i="29" l="1"/>
  <c r="H200" i="29"/>
  <c r="I201" i="29"/>
  <c r="H150" i="10"/>
  <c r="H159" i="10"/>
  <c r="H44" i="10"/>
  <c r="H71" i="10"/>
  <c r="H66" i="10"/>
  <c r="H65" i="10"/>
  <c r="H105" i="10"/>
  <c r="H16" i="9"/>
  <c r="H49" i="9"/>
  <c r="H66" i="9"/>
  <c r="J201" i="29" l="1"/>
  <c r="I200" i="29"/>
  <c r="I199" i="29"/>
  <c r="K315" i="34"/>
  <c r="J315" i="34"/>
  <c r="I315" i="34"/>
  <c r="H315" i="34"/>
  <c r="G315" i="34"/>
  <c r="F315" i="34"/>
  <c r="E315" i="34"/>
  <c r="D315" i="34"/>
  <c r="C315" i="34"/>
  <c r="K314" i="34"/>
  <c r="J314" i="34"/>
  <c r="I314" i="34"/>
  <c r="H314" i="34"/>
  <c r="G314" i="34"/>
  <c r="F314" i="34"/>
  <c r="E314" i="34"/>
  <c r="D314" i="34"/>
  <c r="C314" i="34"/>
  <c r="K313" i="34"/>
  <c r="J313" i="34"/>
  <c r="I313" i="34"/>
  <c r="H313" i="34"/>
  <c r="G313" i="34"/>
  <c r="F313" i="34"/>
  <c r="E313" i="34"/>
  <c r="D313" i="34"/>
  <c r="C313" i="34"/>
  <c r="K312" i="34"/>
  <c r="J312" i="34"/>
  <c r="I312" i="34"/>
  <c r="H312" i="34"/>
  <c r="G312" i="34"/>
  <c r="F312" i="34"/>
  <c r="E312" i="34"/>
  <c r="D312" i="34"/>
  <c r="C312" i="34"/>
  <c r="K311" i="34"/>
  <c r="J311" i="34"/>
  <c r="I311" i="34"/>
  <c r="H311" i="34"/>
  <c r="G311" i="34"/>
  <c r="F311" i="34"/>
  <c r="E311" i="34"/>
  <c r="D311" i="34"/>
  <c r="C311" i="34"/>
  <c r="K310" i="34"/>
  <c r="J310" i="34"/>
  <c r="I310" i="34"/>
  <c r="H310" i="34"/>
  <c r="G310" i="34"/>
  <c r="F310" i="34"/>
  <c r="E310" i="34"/>
  <c r="D310" i="34"/>
  <c r="C310" i="34"/>
  <c r="K309" i="34"/>
  <c r="J309" i="34"/>
  <c r="I309" i="34"/>
  <c r="H309" i="34"/>
  <c r="G309" i="34"/>
  <c r="F309" i="34"/>
  <c r="E309" i="34"/>
  <c r="D309" i="34"/>
  <c r="C309" i="34"/>
  <c r="K308" i="34"/>
  <c r="J308" i="34"/>
  <c r="I308" i="34"/>
  <c r="H308" i="34"/>
  <c r="G308" i="34"/>
  <c r="F308" i="34"/>
  <c r="E308" i="34"/>
  <c r="D308" i="34"/>
  <c r="C308" i="34"/>
  <c r="K307" i="34"/>
  <c r="J307" i="34"/>
  <c r="I307" i="34"/>
  <c r="H307" i="34"/>
  <c r="G307" i="34"/>
  <c r="F307" i="34"/>
  <c r="E307" i="34"/>
  <c r="D307" i="34"/>
  <c r="C307" i="34"/>
  <c r="K306" i="34"/>
  <c r="J306" i="34"/>
  <c r="I306" i="34"/>
  <c r="H306" i="34"/>
  <c r="G306" i="34"/>
  <c r="F306" i="34"/>
  <c r="E306" i="34"/>
  <c r="D306" i="34"/>
  <c r="C306" i="34"/>
  <c r="K305" i="34"/>
  <c r="J305" i="34"/>
  <c r="I305" i="34"/>
  <c r="H305" i="34"/>
  <c r="G305" i="34"/>
  <c r="F305" i="34"/>
  <c r="E305" i="34"/>
  <c r="D305" i="34"/>
  <c r="C305" i="34"/>
  <c r="K304" i="34"/>
  <c r="J304" i="34"/>
  <c r="I304" i="34"/>
  <c r="H304" i="34"/>
  <c r="G304" i="34"/>
  <c r="F304" i="34"/>
  <c r="E304" i="34"/>
  <c r="D304" i="34"/>
  <c r="C304" i="34"/>
  <c r="K303" i="34"/>
  <c r="J303" i="34"/>
  <c r="I303" i="34"/>
  <c r="H303" i="34"/>
  <c r="G303" i="34"/>
  <c r="F303" i="34"/>
  <c r="E303" i="34"/>
  <c r="D303" i="34"/>
  <c r="C303" i="34"/>
  <c r="K302" i="34"/>
  <c r="J302" i="34"/>
  <c r="I302" i="34"/>
  <c r="H302" i="34"/>
  <c r="G302" i="34"/>
  <c r="F302" i="34"/>
  <c r="E302" i="34"/>
  <c r="D302" i="34"/>
  <c r="C302" i="34"/>
  <c r="D301" i="34"/>
  <c r="E301" i="34"/>
  <c r="F301" i="34"/>
  <c r="G301" i="34"/>
  <c r="H301" i="34"/>
  <c r="I301" i="34"/>
  <c r="J301" i="34"/>
  <c r="K301" i="34"/>
  <c r="C301" i="34"/>
  <c r="J199" i="29" l="1"/>
  <c r="J200" i="29"/>
  <c r="K201" i="29"/>
  <c r="D317" i="34"/>
  <c r="D14" i="34" s="1"/>
  <c r="E317" i="34"/>
  <c r="E14" i="34" s="1"/>
  <c r="F317" i="34"/>
  <c r="F14" i="34" s="1"/>
  <c r="G317" i="34"/>
  <c r="G14" i="34" s="1"/>
  <c r="H317" i="34"/>
  <c r="H14" i="34" s="1"/>
  <c r="I317" i="34"/>
  <c r="I14" i="34" s="1"/>
  <c r="J317" i="34"/>
  <c r="J14" i="34" s="1"/>
  <c r="K317" i="34"/>
  <c r="K14" i="34" s="1"/>
  <c r="C317" i="34"/>
  <c r="C14" i="34" s="1"/>
  <c r="K200" i="29" l="1"/>
  <c r="K199" i="29"/>
  <c r="C25" i="9"/>
  <c r="H35" i="38" l="1"/>
  <c r="D28" i="10" l="1"/>
  <c r="K193" i="12" l="1"/>
  <c r="J175" i="12"/>
  <c r="J190" i="12"/>
  <c r="H441" i="13" l="1"/>
  <c r="I441" i="13"/>
  <c r="J441" i="13"/>
  <c r="K441" i="13"/>
  <c r="G441" i="13"/>
  <c r="F441" i="13"/>
  <c r="G441" i="8"/>
  <c r="K251" i="12"/>
  <c r="H284" i="12"/>
  <c r="K467" i="12"/>
  <c r="C117" i="29" l="1"/>
  <c r="C118" i="29"/>
  <c r="C119" i="29"/>
  <c r="C120" i="29"/>
  <c r="C121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44" i="29"/>
  <c r="C145" i="29"/>
  <c r="C146" i="29"/>
  <c r="C148" i="29"/>
  <c r="C149" i="29"/>
  <c r="C150" i="29"/>
  <c r="C151" i="29"/>
  <c r="C152" i="29"/>
  <c r="C153" i="29"/>
  <c r="C154" i="29"/>
  <c r="C155" i="29"/>
  <c r="C156" i="29"/>
  <c r="C157" i="29"/>
  <c r="C158" i="29"/>
  <c r="C159" i="29"/>
  <c r="C160" i="29"/>
  <c r="C161" i="29"/>
  <c r="C162" i="29"/>
  <c r="C163" i="29"/>
  <c r="C164" i="29"/>
  <c r="C165" i="29"/>
  <c r="C166" i="29"/>
  <c r="C167" i="29"/>
  <c r="C168" i="29"/>
  <c r="C169" i="29"/>
  <c r="C170" i="29"/>
  <c r="C173" i="29"/>
  <c r="C175" i="29"/>
  <c r="C176" i="29"/>
  <c r="C177" i="29"/>
  <c r="C178" i="29"/>
  <c r="C179" i="29"/>
  <c r="C180" i="29"/>
  <c r="C181" i="29"/>
  <c r="C182" i="29"/>
  <c r="C183" i="29"/>
  <c r="C184" i="29"/>
  <c r="C185" i="29"/>
  <c r="C186" i="29"/>
  <c r="C187" i="29"/>
  <c r="C188" i="29"/>
  <c r="C189" i="29"/>
  <c r="C191" i="29"/>
  <c r="C194" i="29"/>
  <c r="C195" i="29"/>
  <c r="C196" i="29"/>
  <c r="C197" i="29"/>
  <c r="C198" i="29"/>
  <c r="C202" i="29"/>
  <c r="C216" i="29"/>
  <c r="C217" i="29"/>
  <c r="C218" i="29"/>
  <c r="C219" i="29"/>
  <c r="C220" i="29"/>
  <c r="C221" i="29"/>
  <c r="C222" i="29"/>
  <c r="C223" i="29"/>
  <c r="C224" i="29"/>
  <c r="C225" i="29"/>
  <c r="C226" i="29"/>
  <c r="C227" i="29"/>
  <c r="C228" i="29"/>
  <c r="C229" i="29"/>
  <c r="C230" i="29"/>
  <c r="C232" i="29"/>
  <c r="C234" i="29"/>
  <c r="C235" i="29"/>
  <c r="C108" i="29"/>
  <c r="C109" i="29"/>
  <c r="C110" i="29"/>
  <c r="C111" i="29"/>
  <c r="C112" i="29"/>
  <c r="C113" i="29"/>
  <c r="C114" i="29"/>
  <c r="C115" i="29"/>
  <c r="C116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9" i="29"/>
  <c r="C50" i="29"/>
  <c r="C51" i="29"/>
  <c r="C52" i="29"/>
  <c r="C53" i="29"/>
  <c r="C55" i="29"/>
  <c r="C56" i="29"/>
  <c r="C57" i="29"/>
  <c r="C58" i="29"/>
  <c r="C59" i="29"/>
  <c r="C60" i="29"/>
  <c r="C62" i="29"/>
  <c r="C63" i="29"/>
  <c r="C64" i="29"/>
  <c r="C65" i="29"/>
  <c r="C66" i="29"/>
  <c r="C67" i="29"/>
  <c r="C68" i="29"/>
  <c r="C69" i="29"/>
  <c r="C70" i="29"/>
  <c r="C71" i="29"/>
  <c r="C72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D470" i="12"/>
  <c r="E470" i="12"/>
  <c r="F470" i="12"/>
  <c r="G470" i="12"/>
  <c r="H470" i="12"/>
  <c r="I470" i="12"/>
  <c r="J470" i="12"/>
  <c r="K470" i="12"/>
  <c r="D357" i="12"/>
  <c r="E357" i="12"/>
  <c r="F357" i="12"/>
  <c r="G357" i="12"/>
  <c r="H357" i="12"/>
  <c r="I357" i="12"/>
  <c r="J357" i="12"/>
  <c r="K357" i="12"/>
  <c r="G362" i="12"/>
  <c r="H365" i="12"/>
  <c r="F367" i="12"/>
  <c r="D369" i="12"/>
  <c r="G370" i="12"/>
  <c r="H373" i="12"/>
  <c r="F375" i="12"/>
  <c r="G375" i="12"/>
  <c r="D377" i="12"/>
  <c r="G378" i="12"/>
  <c r="H381" i="12"/>
  <c r="D383" i="12"/>
  <c r="E383" i="12"/>
  <c r="F383" i="12"/>
  <c r="G383" i="12"/>
  <c r="H383" i="12"/>
  <c r="I383" i="12"/>
  <c r="J383" i="12"/>
  <c r="K383" i="12"/>
  <c r="D384" i="12"/>
  <c r="E384" i="12"/>
  <c r="F384" i="12"/>
  <c r="G384" i="12"/>
  <c r="H384" i="12"/>
  <c r="I384" i="12"/>
  <c r="J384" i="12"/>
  <c r="K384" i="12"/>
  <c r="D385" i="12"/>
  <c r="E385" i="12"/>
  <c r="F385" i="12"/>
  <c r="G385" i="12"/>
  <c r="H385" i="12"/>
  <c r="I385" i="12"/>
  <c r="J385" i="12"/>
  <c r="K385" i="12"/>
  <c r="D386" i="12"/>
  <c r="E386" i="12"/>
  <c r="F386" i="12"/>
  <c r="G386" i="12"/>
  <c r="H386" i="12"/>
  <c r="I386" i="12"/>
  <c r="J386" i="12"/>
  <c r="K386" i="12"/>
  <c r="D387" i="12"/>
  <c r="E387" i="12"/>
  <c r="F387" i="12"/>
  <c r="G387" i="12"/>
  <c r="H387" i="12"/>
  <c r="I387" i="12"/>
  <c r="J387" i="12"/>
  <c r="K387" i="12"/>
  <c r="D388" i="12"/>
  <c r="E388" i="12"/>
  <c r="F388" i="12"/>
  <c r="G388" i="12"/>
  <c r="H388" i="12"/>
  <c r="I388" i="12"/>
  <c r="J388" i="12"/>
  <c r="K388" i="12"/>
  <c r="D389" i="12"/>
  <c r="E389" i="12"/>
  <c r="F389" i="12"/>
  <c r="G389" i="12"/>
  <c r="H389" i="12"/>
  <c r="I389" i="12"/>
  <c r="J389" i="12"/>
  <c r="K389" i="12"/>
  <c r="D390" i="12"/>
  <c r="E390" i="12"/>
  <c r="F390" i="12"/>
  <c r="G390" i="12"/>
  <c r="H390" i="12"/>
  <c r="I390" i="12"/>
  <c r="J390" i="12"/>
  <c r="K390" i="12"/>
  <c r="D391" i="12"/>
  <c r="E391" i="12"/>
  <c r="F391" i="12"/>
  <c r="G391" i="12"/>
  <c r="H391" i="12"/>
  <c r="I391" i="12"/>
  <c r="J391" i="12"/>
  <c r="K391" i="12"/>
  <c r="D392" i="12"/>
  <c r="E392" i="12"/>
  <c r="F392" i="12"/>
  <c r="G392" i="12"/>
  <c r="H392" i="12"/>
  <c r="I392" i="12"/>
  <c r="J392" i="12"/>
  <c r="K392" i="12"/>
  <c r="D393" i="12"/>
  <c r="E393" i="12"/>
  <c r="F393" i="12"/>
  <c r="G393" i="12"/>
  <c r="H393" i="12"/>
  <c r="I393" i="12"/>
  <c r="J393" i="12"/>
  <c r="K393" i="12"/>
  <c r="D394" i="12"/>
  <c r="E394" i="12"/>
  <c r="F394" i="12"/>
  <c r="G394" i="12"/>
  <c r="H394" i="12"/>
  <c r="I394" i="12"/>
  <c r="J394" i="12"/>
  <c r="K394" i="12"/>
  <c r="D395" i="12"/>
  <c r="E395" i="12"/>
  <c r="F395" i="12"/>
  <c r="G395" i="12"/>
  <c r="H395" i="12"/>
  <c r="I395" i="12"/>
  <c r="J395" i="12"/>
  <c r="K395" i="12"/>
  <c r="D396" i="12"/>
  <c r="E396" i="12"/>
  <c r="F396" i="12"/>
  <c r="G396" i="12"/>
  <c r="H396" i="12"/>
  <c r="I396" i="12"/>
  <c r="J396" i="12"/>
  <c r="K396" i="12"/>
  <c r="D397" i="12"/>
  <c r="E397" i="12"/>
  <c r="F397" i="12"/>
  <c r="G397" i="12"/>
  <c r="H397" i="12"/>
  <c r="I397" i="12"/>
  <c r="J397" i="12"/>
  <c r="K397" i="12"/>
  <c r="D398" i="12"/>
  <c r="E398" i="12"/>
  <c r="F398" i="12"/>
  <c r="G398" i="12"/>
  <c r="D399" i="12"/>
  <c r="E399" i="12"/>
  <c r="F399" i="12"/>
  <c r="G399" i="12"/>
  <c r="D400" i="12"/>
  <c r="E400" i="12"/>
  <c r="F400" i="12"/>
  <c r="G400" i="12"/>
  <c r="D401" i="12"/>
  <c r="E401" i="12"/>
  <c r="F401" i="12"/>
  <c r="G401" i="12"/>
  <c r="D402" i="12"/>
  <c r="E402" i="12"/>
  <c r="F402" i="12"/>
  <c r="G402" i="12"/>
  <c r="H402" i="12"/>
  <c r="I402" i="12"/>
  <c r="J402" i="12"/>
  <c r="K402" i="12"/>
  <c r="D403" i="12"/>
  <c r="E403" i="12"/>
  <c r="F403" i="12"/>
  <c r="G403" i="12"/>
  <c r="H403" i="12"/>
  <c r="I403" i="12"/>
  <c r="J403" i="12"/>
  <c r="K403" i="12"/>
  <c r="D404" i="12"/>
  <c r="E404" i="12"/>
  <c r="F404" i="12"/>
  <c r="G404" i="12"/>
  <c r="H404" i="12"/>
  <c r="D405" i="12"/>
  <c r="E405" i="12"/>
  <c r="F405" i="12"/>
  <c r="G405" i="12"/>
  <c r="H405" i="12"/>
  <c r="D408" i="12"/>
  <c r="E408" i="12"/>
  <c r="F408" i="12"/>
  <c r="G408" i="12"/>
  <c r="H408" i="12"/>
  <c r="I408" i="12"/>
  <c r="J408" i="12"/>
  <c r="K408" i="12"/>
  <c r="D410" i="12"/>
  <c r="E410" i="12"/>
  <c r="F410" i="12"/>
  <c r="G410" i="12"/>
  <c r="H410" i="12"/>
  <c r="I410" i="12"/>
  <c r="J410" i="12"/>
  <c r="K410" i="12"/>
  <c r="D411" i="12"/>
  <c r="E411" i="12"/>
  <c r="F411" i="12"/>
  <c r="G411" i="12"/>
  <c r="H411" i="12"/>
  <c r="I411" i="12"/>
  <c r="J411" i="12"/>
  <c r="K411" i="12"/>
  <c r="D412" i="12"/>
  <c r="E412" i="12"/>
  <c r="F412" i="12"/>
  <c r="G412" i="12"/>
  <c r="H412" i="12"/>
  <c r="I412" i="12"/>
  <c r="J412" i="12"/>
  <c r="K412" i="12"/>
  <c r="D413" i="12"/>
  <c r="E413" i="12"/>
  <c r="F413" i="12"/>
  <c r="G413" i="12"/>
  <c r="H413" i="12"/>
  <c r="I413" i="12"/>
  <c r="J413" i="12"/>
  <c r="K413" i="12"/>
  <c r="D414" i="12"/>
  <c r="E414" i="12"/>
  <c r="F414" i="12"/>
  <c r="G414" i="12"/>
  <c r="H414" i="12"/>
  <c r="I414" i="12"/>
  <c r="J414" i="12"/>
  <c r="K414" i="12"/>
  <c r="D415" i="12"/>
  <c r="E415" i="12"/>
  <c r="F415" i="12"/>
  <c r="G415" i="12"/>
  <c r="H415" i="12"/>
  <c r="I415" i="12"/>
  <c r="J415" i="12"/>
  <c r="K415" i="12"/>
  <c r="D416" i="12"/>
  <c r="E416" i="12"/>
  <c r="F416" i="12"/>
  <c r="G416" i="12"/>
  <c r="H416" i="12"/>
  <c r="I416" i="12"/>
  <c r="J416" i="12"/>
  <c r="K416" i="12"/>
  <c r="D417" i="12"/>
  <c r="E417" i="12"/>
  <c r="F417" i="12"/>
  <c r="G417" i="12"/>
  <c r="H417" i="12"/>
  <c r="I417" i="12"/>
  <c r="J417" i="12"/>
  <c r="K417" i="12"/>
  <c r="D418" i="12"/>
  <c r="E418" i="12"/>
  <c r="F418" i="12"/>
  <c r="G418" i="12"/>
  <c r="H418" i="12"/>
  <c r="I418" i="12"/>
  <c r="J418" i="12"/>
  <c r="K418" i="12"/>
  <c r="D419" i="12"/>
  <c r="E419" i="12"/>
  <c r="F419" i="12"/>
  <c r="G419" i="12"/>
  <c r="H419" i="12"/>
  <c r="I419" i="12"/>
  <c r="J419" i="12"/>
  <c r="K419" i="12"/>
  <c r="D420" i="12"/>
  <c r="E420" i="12"/>
  <c r="F420" i="12"/>
  <c r="G420" i="12"/>
  <c r="H420" i="12"/>
  <c r="I420" i="12"/>
  <c r="J420" i="12"/>
  <c r="K420" i="12"/>
  <c r="D421" i="12"/>
  <c r="E421" i="12"/>
  <c r="F421" i="12"/>
  <c r="G421" i="12"/>
  <c r="H421" i="12"/>
  <c r="I421" i="12"/>
  <c r="J421" i="12"/>
  <c r="K421" i="12"/>
  <c r="D422" i="12"/>
  <c r="E422" i="12"/>
  <c r="F422" i="12"/>
  <c r="G422" i="12"/>
  <c r="H422" i="12"/>
  <c r="I422" i="12"/>
  <c r="J422" i="12"/>
  <c r="K422" i="12"/>
  <c r="D423" i="12"/>
  <c r="E423" i="12"/>
  <c r="F423" i="12"/>
  <c r="G423" i="12"/>
  <c r="H423" i="12"/>
  <c r="I423" i="12"/>
  <c r="J423" i="12"/>
  <c r="K423" i="12"/>
  <c r="D424" i="12"/>
  <c r="E424" i="12"/>
  <c r="F424" i="12"/>
  <c r="G424" i="12"/>
  <c r="H424" i="12"/>
  <c r="I424" i="12"/>
  <c r="J424" i="12"/>
  <c r="K424" i="12"/>
  <c r="D426" i="12"/>
  <c r="E426" i="12"/>
  <c r="F426" i="12"/>
  <c r="G426" i="12"/>
  <c r="H426" i="12"/>
  <c r="I426" i="12"/>
  <c r="J426" i="12"/>
  <c r="K426" i="12"/>
  <c r="D429" i="12"/>
  <c r="E429" i="12"/>
  <c r="F429" i="12"/>
  <c r="D430" i="12"/>
  <c r="E430" i="12"/>
  <c r="F430" i="12"/>
  <c r="G430" i="12"/>
  <c r="D431" i="12"/>
  <c r="E431" i="12"/>
  <c r="F431" i="12"/>
  <c r="G431" i="12"/>
  <c r="H431" i="12"/>
  <c r="I431" i="12"/>
  <c r="D432" i="12"/>
  <c r="E432" i="12"/>
  <c r="F432" i="12"/>
  <c r="G432" i="12"/>
  <c r="H432" i="12"/>
  <c r="I432" i="12"/>
  <c r="J432" i="12"/>
  <c r="K432" i="12"/>
  <c r="D433" i="12"/>
  <c r="E433" i="12"/>
  <c r="F433" i="12"/>
  <c r="G433" i="12"/>
  <c r="H433" i="12"/>
  <c r="D437" i="12"/>
  <c r="E437" i="12"/>
  <c r="F437" i="12"/>
  <c r="G437" i="12"/>
  <c r="H437" i="12"/>
  <c r="I437" i="12"/>
  <c r="J437" i="12"/>
  <c r="K437" i="12"/>
  <c r="D451" i="12"/>
  <c r="E451" i="12"/>
  <c r="F451" i="12"/>
  <c r="G451" i="12"/>
  <c r="H451" i="12"/>
  <c r="I451" i="12"/>
  <c r="J451" i="12"/>
  <c r="K451" i="12"/>
  <c r="D452" i="12"/>
  <c r="E452" i="12"/>
  <c r="F452" i="12"/>
  <c r="G452" i="12"/>
  <c r="H452" i="12"/>
  <c r="I452" i="12"/>
  <c r="J452" i="12"/>
  <c r="K452" i="12"/>
  <c r="D453" i="12"/>
  <c r="E453" i="12"/>
  <c r="F453" i="12"/>
  <c r="G453" i="12"/>
  <c r="H453" i="12"/>
  <c r="I453" i="12"/>
  <c r="J453" i="12"/>
  <c r="D454" i="12"/>
  <c r="E454" i="12"/>
  <c r="F454" i="12"/>
  <c r="G454" i="12"/>
  <c r="H454" i="12"/>
  <c r="I454" i="12"/>
  <c r="J454" i="12"/>
  <c r="K454" i="12"/>
  <c r="D455" i="12"/>
  <c r="E455" i="12"/>
  <c r="F455" i="12"/>
  <c r="G455" i="12"/>
  <c r="H455" i="12"/>
  <c r="I455" i="12"/>
  <c r="J455" i="12"/>
  <c r="K455" i="12"/>
  <c r="D456" i="12"/>
  <c r="E456" i="12"/>
  <c r="F456" i="12"/>
  <c r="G456" i="12"/>
  <c r="H456" i="12"/>
  <c r="I456" i="12"/>
  <c r="J456" i="12"/>
  <c r="K456" i="12"/>
  <c r="D457" i="12"/>
  <c r="E457" i="12"/>
  <c r="F457" i="12"/>
  <c r="G457" i="12"/>
  <c r="H457" i="12"/>
  <c r="D458" i="12"/>
  <c r="E458" i="12"/>
  <c r="F458" i="12"/>
  <c r="G458" i="12"/>
  <c r="H458" i="12"/>
  <c r="D459" i="12"/>
  <c r="E459" i="12"/>
  <c r="F459" i="12"/>
  <c r="G459" i="12"/>
  <c r="H459" i="12"/>
  <c r="D460" i="12"/>
  <c r="E460" i="12"/>
  <c r="F460" i="12"/>
  <c r="G460" i="12"/>
  <c r="H460" i="12"/>
  <c r="I460" i="12"/>
  <c r="J460" i="12"/>
  <c r="K460" i="12"/>
  <c r="D461" i="12"/>
  <c r="E461" i="12"/>
  <c r="F461" i="12"/>
  <c r="G461" i="12"/>
  <c r="H461" i="12"/>
  <c r="I461" i="12"/>
  <c r="J461" i="12"/>
  <c r="K461" i="12"/>
  <c r="D462" i="12"/>
  <c r="E462" i="12"/>
  <c r="F462" i="12"/>
  <c r="G462" i="12"/>
  <c r="H462" i="12"/>
  <c r="I462" i="12"/>
  <c r="J462" i="12"/>
  <c r="K462" i="12"/>
  <c r="D463" i="12"/>
  <c r="E463" i="12"/>
  <c r="F463" i="12"/>
  <c r="G463" i="12"/>
  <c r="H463" i="12"/>
  <c r="I463" i="12"/>
  <c r="J463" i="12"/>
  <c r="K463" i="12"/>
  <c r="D464" i="12"/>
  <c r="E464" i="12"/>
  <c r="F464" i="12"/>
  <c r="G464" i="12"/>
  <c r="H464" i="12"/>
  <c r="I464" i="12"/>
  <c r="J464" i="12"/>
  <c r="K464" i="12"/>
  <c r="D465" i="12"/>
  <c r="E465" i="12"/>
  <c r="F465" i="12"/>
  <c r="G465" i="12"/>
  <c r="H465" i="12"/>
  <c r="I465" i="12"/>
  <c r="J465" i="12"/>
  <c r="K465" i="12"/>
  <c r="D467" i="12"/>
  <c r="E467" i="12"/>
  <c r="F467" i="12"/>
  <c r="G467" i="12"/>
  <c r="D469" i="12"/>
  <c r="E469" i="12"/>
  <c r="F469" i="12"/>
  <c r="G469" i="12"/>
  <c r="H469" i="12"/>
  <c r="I469" i="12"/>
  <c r="J469" i="12"/>
  <c r="K469" i="12"/>
  <c r="C146" i="11"/>
  <c r="C145" i="11"/>
  <c r="E380" i="12" s="1"/>
  <c r="C144" i="11"/>
  <c r="D379" i="12" s="1"/>
  <c r="C143" i="11"/>
  <c r="D378" i="12" s="1"/>
  <c r="C142" i="11"/>
  <c r="H377" i="12" s="1"/>
  <c r="C141" i="11"/>
  <c r="F376" i="12" s="1"/>
  <c r="C140" i="11"/>
  <c r="D375" i="12" s="1"/>
  <c r="C139" i="11"/>
  <c r="C138" i="11"/>
  <c r="C137" i="11"/>
  <c r="E372" i="12" s="1"/>
  <c r="C136" i="11"/>
  <c r="D371" i="12" s="1"/>
  <c r="C135" i="11"/>
  <c r="D370" i="12" s="1"/>
  <c r="C134" i="11"/>
  <c r="H369" i="12" s="1"/>
  <c r="C133" i="11"/>
  <c r="F368" i="12" s="1"/>
  <c r="C132" i="11"/>
  <c r="D367" i="12" s="1"/>
  <c r="C131" i="11"/>
  <c r="C130" i="11"/>
  <c r="C129" i="11"/>
  <c r="C128" i="11"/>
  <c r="D363" i="12" s="1"/>
  <c r="C127" i="11"/>
  <c r="D362" i="12" s="1"/>
  <c r="C25" i="11"/>
  <c r="D316" i="12"/>
  <c r="E316" i="12"/>
  <c r="F316" i="12"/>
  <c r="G316" i="12"/>
  <c r="D317" i="12"/>
  <c r="E317" i="12"/>
  <c r="F317" i="12"/>
  <c r="G317" i="12"/>
  <c r="H317" i="12"/>
  <c r="I317" i="12"/>
  <c r="J317" i="12"/>
  <c r="D318" i="12"/>
  <c r="E318" i="12"/>
  <c r="F318" i="12"/>
  <c r="G318" i="12"/>
  <c r="H318" i="12"/>
  <c r="I318" i="12"/>
  <c r="J318" i="12"/>
  <c r="K318" i="12"/>
  <c r="D319" i="12"/>
  <c r="E319" i="12"/>
  <c r="F319" i="12"/>
  <c r="G319" i="12"/>
  <c r="H319" i="12"/>
  <c r="I319" i="12"/>
  <c r="J319" i="12"/>
  <c r="K319" i="12"/>
  <c r="D320" i="12"/>
  <c r="E320" i="12"/>
  <c r="F320" i="12"/>
  <c r="G320" i="12"/>
  <c r="H320" i="12"/>
  <c r="I320" i="12"/>
  <c r="J320" i="12"/>
  <c r="K320" i="12"/>
  <c r="D321" i="12"/>
  <c r="E321" i="12"/>
  <c r="F321" i="12"/>
  <c r="G321" i="12"/>
  <c r="H321" i="12"/>
  <c r="I321" i="12"/>
  <c r="J321" i="12"/>
  <c r="K321" i="12"/>
  <c r="D322" i="12"/>
  <c r="E322" i="12"/>
  <c r="F322" i="12"/>
  <c r="G322" i="12"/>
  <c r="H322" i="12"/>
  <c r="I322" i="12"/>
  <c r="J322" i="12"/>
  <c r="K322" i="12"/>
  <c r="D323" i="12"/>
  <c r="E323" i="12"/>
  <c r="F323" i="12"/>
  <c r="G323" i="12"/>
  <c r="H323" i="12"/>
  <c r="I323" i="12"/>
  <c r="J323" i="12"/>
  <c r="K323" i="12"/>
  <c r="G381" i="12" l="1"/>
  <c r="D380" i="12"/>
  <c r="F378" i="12"/>
  <c r="H376" i="12"/>
  <c r="E375" i="12"/>
  <c r="G373" i="12"/>
  <c r="D372" i="12"/>
  <c r="D137" i="29" s="1"/>
  <c r="E137" i="29" s="1"/>
  <c r="F370" i="12"/>
  <c r="H368" i="12"/>
  <c r="E367" i="12"/>
  <c r="G365" i="12"/>
  <c r="D364" i="12"/>
  <c r="D129" i="29" s="1"/>
  <c r="F362" i="12"/>
  <c r="E364" i="12"/>
  <c r="F381" i="12"/>
  <c r="H379" i="12"/>
  <c r="E378" i="12"/>
  <c r="G376" i="12"/>
  <c r="F373" i="12"/>
  <c r="H371" i="12"/>
  <c r="E370" i="12"/>
  <c r="G368" i="12"/>
  <c r="F365" i="12"/>
  <c r="H363" i="12"/>
  <c r="E362" i="12"/>
  <c r="E381" i="12"/>
  <c r="G379" i="12"/>
  <c r="H374" i="12"/>
  <c r="E373" i="12"/>
  <c r="G371" i="12"/>
  <c r="H366" i="12"/>
  <c r="E365" i="12"/>
  <c r="G363" i="12"/>
  <c r="D381" i="12"/>
  <c r="F379" i="12"/>
  <c r="E376" i="12"/>
  <c r="G374" i="12"/>
  <c r="D373" i="12"/>
  <c r="D138" i="29" s="1"/>
  <c r="E138" i="29" s="1"/>
  <c r="F371" i="12"/>
  <c r="E368" i="12"/>
  <c r="G366" i="12"/>
  <c r="D365" i="12"/>
  <c r="D130" i="29" s="1"/>
  <c r="F363" i="12"/>
  <c r="H380" i="12"/>
  <c r="E379" i="12"/>
  <c r="G377" i="12"/>
  <c r="D376" i="12"/>
  <c r="D141" i="29" s="1"/>
  <c r="F374" i="12"/>
  <c r="H372" i="12"/>
  <c r="E371" i="12"/>
  <c r="G369" i="12"/>
  <c r="D368" i="12"/>
  <c r="D133" i="29" s="1"/>
  <c r="F366" i="12"/>
  <c r="H364" i="12"/>
  <c r="E363" i="12"/>
  <c r="G380" i="12"/>
  <c r="F377" i="12"/>
  <c r="H375" i="12"/>
  <c r="E374" i="12"/>
  <c r="G372" i="12"/>
  <c r="F369" i="12"/>
  <c r="H367" i="12"/>
  <c r="E366" i="12"/>
  <c r="G364" i="12"/>
  <c r="F380" i="12"/>
  <c r="H378" i="12"/>
  <c r="E377" i="12"/>
  <c r="D374" i="12"/>
  <c r="D139" i="29" s="1"/>
  <c r="E139" i="29" s="1"/>
  <c r="F372" i="12"/>
  <c r="H370" i="12"/>
  <c r="E369" i="12"/>
  <c r="G367" i="12"/>
  <c r="D366" i="12"/>
  <c r="F364" i="12"/>
  <c r="H362" i="12"/>
  <c r="D131" i="29"/>
  <c r="D188" i="29"/>
  <c r="D235" i="29"/>
  <c r="E235" i="29" s="1"/>
  <c r="D145" i="29"/>
  <c r="E145" i="29" s="1"/>
  <c r="D127" i="29"/>
  <c r="D140" i="29"/>
  <c r="D194" i="29"/>
  <c r="D151" i="29"/>
  <c r="D149" i="29"/>
  <c r="D135" i="29"/>
  <c r="D173" i="29"/>
  <c r="D146" i="29"/>
  <c r="D153" i="29"/>
  <c r="D168" i="29"/>
  <c r="D160" i="29"/>
  <c r="D152" i="29"/>
  <c r="D143" i="29"/>
  <c r="D136" i="29"/>
  <c r="D186" i="29"/>
  <c r="D178" i="29"/>
  <c r="D167" i="29"/>
  <c r="D159" i="29"/>
  <c r="D142" i="29"/>
  <c r="D227" i="29"/>
  <c r="D219" i="29"/>
  <c r="D195" i="29"/>
  <c r="D185" i="29"/>
  <c r="D177" i="29"/>
  <c r="D150" i="29"/>
  <c r="D85" i="29"/>
  <c r="D226" i="29"/>
  <c r="D218" i="29"/>
  <c r="D165" i="29"/>
  <c r="D157" i="29"/>
  <c r="D170" i="29"/>
  <c r="D155" i="29"/>
  <c r="D164" i="29"/>
  <c r="D156" i="29"/>
  <c r="D225" i="29"/>
  <c r="D217" i="29"/>
  <c r="D184" i="29"/>
  <c r="D176" i="29"/>
  <c r="D166" i="29"/>
  <c r="D158" i="29"/>
  <c r="D144" i="29"/>
  <c r="D132" i="29"/>
  <c r="D83" i="29"/>
  <c r="D234" i="29"/>
  <c r="E234" i="29" s="1"/>
  <c r="F234" i="29" s="1"/>
  <c r="D224" i="29"/>
  <c r="D216" i="29"/>
  <c r="D191" i="29"/>
  <c r="D183" i="29"/>
  <c r="D175" i="29"/>
  <c r="D232" i="29"/>
  <c r="D223" i="29"/>
  <c r="D202" i="29"/>
  <c r="E202" i="29" s="1"/>
  <c r="F202" i="29" s="1"/>
  <c r="D189" i="29"/>
  <c r="D182" i="29"/>
  <c r="D81" i="29"/>
  <c r="D230" i="29"/>
  <c r="D222" i="29"/>
  <c r="D198" i="29"/>
  <c r="E198" i="29" s="1"/>
  <c r="F198" i="29" s="1"/>
  <c r="D181" i="29"/>
  <c r="D163" i="29"/>
  <c r="D88" i="29"/>
  <c r="D229" i="29"/>
  <c r="D221" i="29"/>
  <c r="D197" i="29"/>
  <c r="E197" i="29" s="1"/>
  <c r="F197" i="29" s="1"/>
  <c r="D180" i="29"/>
  <c r="D162" i="29"/>
  <c r="D87" i="29"/>
  <c r="D228" i="29"/>
  <c r="D220" i="29"/>
  <c r="D196" i="29"/>
  <c r="D187" i="29"/>
  <c r="D179" i="29"/>
  <c r="D169" i="29"/>
  <c r="D161" i="29"/>
  <c r="D154" i="29"/>
  <c r="D148" i="29"/>
  <c r="D134" i="29"/>
  <c r="D128" i="29"/>
  <c r="D86" i="29"/>
  <c r="D82" i="29"/>
  <c r="D84" i="29"/>
  <c r="G197" i="29" l="1"/>
  <c r="G202" i="29"/>
  <c r="G198" i="29"/>
  <c r="G234" i="29"/>
  <c r="E140" i="29"/>
  <c r="F140" i="29" s="1"/>
  <c r="E131" i="29"/>
  <c r="F131" i="29" s="1"/>
  <c r="E133" i="29"/>
  <c r="F133" i="29" s="1"/>
  <c r="F145" i="29"/>
  <c r="E130" i="29"/>
  <c r="F130" i="29" s="1"/>
  <c r="F137" i="29"/>
  <c r="E141" i="29"/>
  <c r="F141" i="29" s="1"/>
  <c r="E129" i="29"/>
  <c r="F129" i="29" s="1"/>
  <c r="F139" i="29"/>
  <c r="E144" i="29"/>
  <c r="F144" i="29" s="1"/>
  <c r="E134" i="29"/>
  <c r="F134" i="29" s="1"/>
  <c r="E127" i="29"/>
  <c r="F127" i="29" s="1"/>
  <c r="E136" i="29"/>
  <c r="F136" i="29" s="1"/>
  <c r="E143" i="29"/>
  <c r="F143" i="29" s="1"/>
  <c r="E135" i="29"/>
  <c r="F135" i="29" s="1"/>
  <c r="F138" i="29"/>
  <c r="E128" i="29"/>
  <c r="F128" i="29" s="1"/>
  <c r="E142" i="29"/>
  <c r="F142" i="29" s="1"/>
  <c r="E146" i="29"/>
  <c r="F146" i="29" s="1"/>
  <c r="E132" i="29"/>
  <c r="F132" i="29" s="1"/>
  <c r="E188" i="29"/>
  <c r="F188" i="29" s="1"/>
  <c r="E173" i="29"/>
  <c r="E149" i="29"/>
  <c r="E151" i="29"/>
  <c r="F151" i="29" s="1"/>
  <c r="E165" i="29"/>
  <c r="F165" i="29" s="1"/>
  <c r="E194" i="29"/>
  <c r="E150" i="29"/>
  <c r="E164" i="29"/>
  <c r="F164" i="29" s="1"/>
  <c r="E157" i="29"/>
  <c r="E230" i="29"/>
  <c r="E216" i="29"/>
  <c r="E218" i="29"/>
  <c r="E196" i="29"/>
  <c r="E81" i="29"/>
  <c r="E224" i="29"/>
  <c r="E166" i="29"/>
  <c r="E155" i="29"/>
  <c r="E185" i="29"/>
  <c r="E186" i="29"/>
  <c r="E160" i="29"/>
  <c r="E220" i="29"/>
  <c r="E162" i="29"/>
  <c r="E182" i="29"/>
  <c r="E176" i="29"/>
  <c r="E170" i="29"/>
  <c r="E226" i="29"/>
  <c r="E168" i="29"/>
  <c r="E184" i="29"/>
  <c r="E159" i="29"/>
  <c r="E163" i="29"/>
  <c r="F235" i="29"/>
  <c r="E195" i="29"/>
  <c r="E223" i="29"/>
  <c r="E161" i="29"/>
  <c r="E187" i="29"/>
  <c r="E148" i="29"/>
  <c r="E228" i="29"/>
  <c r="E180" i="29"/>
  <c r="E189" i="29"/>
  <c r="E83" i="29"/>
  <c r="E84" i="29"/>
  <c r="E154" i="29"/>
  <c r="E87" i="29"/>
  <c r="E82" i="29"/>
  <c r="E221" i="29"/>
  <c r="E181" i="29"/>
  <c r="E175" i="29"/>
  <c r="E225" i="29"/>
  <c r="E85" i="29"/>
  <c r="E219" i="29"/>
  <c r="E167" i="29"/>
  <c r="E153" i="29"/>
  <c r="E86" i="29"/>
  <c r="E169" i="29"/>
  <c r="E229" i="29"/>
  <c r="E232" i="29"/>
  <c r="E183" i="29"/>
  <c r="E179" i="29"/>
  <c r="E88" i="29"/>
  <c r="E222" i="29"/>
  <c r="E156" i="29"/>
  <c r="E191" i="29"/>
  <c r="E177" i="29"/>
  <c r="E227" i="29"/>
  <c r="E178" i="29"/>
  <c r="E152" i="29"/>
  <c r="E158" i="29"/>
  <c r="E217" i="29"/>
  <c r="G131" i="29" l="1"/>
  <c r="G142" i="29"/>
  <c r="G144" i="29"/>
  <c r="G145" i="29"/>
  <c r="G128" i="29"/>
  <c r="G139" i="29"/>
  <c r="H198" i="29"/>
  <c r="I198" i="29" s="1"/>
  <c r="J198" i="29" s="1"/>
  <c r="K198" i="29" s="1"/>
  <c r="G138" i="29"/>
  <c r="G135" i="29"/>
  <c r="G141" i="29"/>
  <c r="G140" i="29"/>
  <c r="G143" i="29"/>
  <c r="H202" i="29"/>
  <c r="I202" i="29" s="1"/>
  <c r="J202" i="29" s="1"/>
  <c r="K202" i="29" s="1"/>
  <c r="G132" i="29"/>
  <c r="G146" i="29"/>
  <c r="G127" i="29"/>
  <c r="G130" i="29"/>
  <c r="H234" i="29"/>
  <c r="I234" i="29" s="1"/>
  <c r="J234" i="29" s="1"/>
  <c r="K234" i="29" s="1"/>
  <c r="G134" i="29"/>
  <c r="G133" i="29"/>
  <c r="H197" i="29"/>
  <c r="I197" i="29" s="1"/>
  <c r="J197" i="29" s="1"/>
  <c r="K197" i="29" s="1"/>
  <c r="G137" i="29"/>
  <c r="H127" i="29"/>
  <c r="I127" i="29" s="1"/>
  <c r="J127" i="29" s="1"/>
  <c r="K127" i="29" s="1"/>
  <c r="G136" i="29"/>
  <c r="G129" i="29"/>
  <c r="H138" i="29"/>
  <c r="I138" i="29" s="1"/>
  <c r="J138" i="29" s="1"/>
  <c r="K138" i="29" s="1"/>
  <c r="F173" i="29"/>
  <c r="F194" i="29"/>
  <c r="F157" i="29"/>
  <c r="F149" i="29"/>
  <c r="F150" i="29"/>
  <c r="G164" i="29"/>
  <c r="F87" i="29"/>
  <c r="F178" i="29"/>
  <c r="F221" i="29"/>
  <c r="F84" i="29"/>
  <c r="F223" i="29"/>
  <c r="G165" i="29"/>
  <c r="F179" i="29"/>
  <c r="F158" i="29"/>
  <c r="F227" i="29"/>
  <c r="F191" i="29"/>
  <c r="F153" i="29"/>
  <c r="F225" i="29"/>
  <c r="F82" i="29"/>
  <c r="F83" i="29"/>
  <c r="F148" i="29"/>
  <c r="F195" i="29"/>
  <c r="F163" i="29"/>
  <c r="F168" i="29"/>
  <c r="F176" i="29"/>
  <c r="F160" i="29"/>
  <c r="F166" i="29"/>
  <c r="F218" i="29"/>
  <c r="F156" i="29"/>
  <c r="F229" i="29"/>
  <c r="F175" i="29"/>
  <c r="F186" i="29"/>
  <c r="F187" i="29"/>
  <c r="F167" i="29"/>
  <c r="F189" i="29"/>
  <c r="G235" i="29"/>
  <c r="F159" i="29"/>
  <c r="F182" i="29"/>
  <c r="F224" i="29"/>
  <c r="G151" i="29"/>
  <c r="F222" i="29"/>
  <c r="F183" i="29"/>
  <c r="F169" i="29"/>
  <c r="F152" i="29"/>
  <c r="F219" i="29"/>
  <c r="F181" i="29"/>
  <c r="F154" i="29"/>
  <c r="F180" i="29"/>
  <c r="F161" i="29"/>
  <c r="G188" i="29"/>
  <c r="F184" i="29"/>
  <c r="F226" i="29"/>
  <c r="F162" i="29"/>
  <c r="F185" i="29"/>
  <c r="F81" i="29"/>
  <c r="F216" i="29"/>
  <c r="F88" i="29"/>
  <c r="F232" i="29"/>
  <c r="F86" i="29"/>
  <c r="F177" i="29"/>
  <c r="F85" i="29"/>
  <c r="F228" i="29"/>
  <c r="F170" i="29"/>
  <c r="F220" i="29"/>
  <c r="F155" i="29"/>
  <c r="F196" i="29"/>
  <c r="F230" i="29"/>
  <c r="F217" i="29"/>
  <c r="H135" i="29" l="1"/>
  <c r="I135" i="29" s="1"/>
  <c r="J135" i="29" s="1"/>
  <c r="K135" i="29" s="1"/>
  <c r="H136" i="29"/>
  <c r="I136" i="29" s="1"/>
  <c r="J136" i="29" s="1"/>
  <c r="K136" i="29" s="1"/>
  <c r="H134" i="29"/>
  <c r="I134" i="29" s="1"/>
  <c r="J134" i="29" s="1"/>
  <c r="K134" i="29" s="1"/>
  <c r="H140" i="29"/>
  <c r="I140" i="29" s="1"/>
  <c r="J140" i="29" s="1"/>
  <c r="K140" i="29" s="1"/>
  <c r="H142" i="29"/>
  <c r="I142" i="29" s="1"/>
  <c r="J142" i="29" s="1"/>
  <c r="K142" i="29" s="1"/>
  <c r="G149" i="29"/>
  <c r="H137" i="29"/>
  <c r="I137" i="29" s="1"/>
  <c r="J137" i="29" s="1"/>
  <c r="K137" i="29" s="1"/>
  <c r="H139" i="29"/>
  <c r="I139" i="29" s="1"/>
  <c r="J139" i="29" s="1"/>
  <c r="K139" i="29" s="1"/>
  <c r="H145" i="29"/>
  <c r="I145" i="29" s="1"/>
  <c r="J145" i="29" s="1"/>
  <c r="K145" i="29" s="1"/>
  <c r="H146" i="29"/>
  <c r="I146" i="29" s="1"/>
  <c r="J146" i="29" s="1"/>
  <c r="K146" i="29" s="1"/>
  <c r="H143" i="29"/>
  <c r="I143" i="29" s="1"/>
  <c r="J143" i="29" s="1"/>
  <c r="K143" i="29" s="1"/>
  <c r="H141" i="29"/>
  <c r="I141" i="29" s="1"/>
  <c r="J141" i="29" s="1"/>
  <c r="K141" i="29" s="1"/>
  <c r="H132" i="29"/>
  <c r="I132" i="29" s="1"/>
  <c r="J132" i="29" s="1"/>
  <c r="K132" i="29" s="1"/>
  <c r="G194" i="29"/>
  <c r="H133" i="29"/>
  <c r="I133" i="29" s="1"/>
  <c r="J133" i="29" s="1"/>
  <c r="K133" i="29" s="1"/>
  <c r="H130" i="29"/>
  <c r="I130" i="29" s="1"/>
  <c r="J130" i="29" s="1"/>
  <c r="K130" i="29" s="1"/>
  <c r="H128" i="29"/>
  <c r="I128" i="29" s="1"/>
  <c r="J128" i="29" s="1"/>
  <c r="K128" i="29" s="1"/>
  <c r="H144" i="29"/>
  <c r="I144" i="29" s="1"/>
  <c r="J144" i="29" s="1"/>
  <c r="K144" i="29" s="1"/>
  <c r="H131" i="29"/>
  <c r="I131" i="29" s="1"/>
  <c r="J131" i="29" s="1"/>
  <c r="K131" i="29" s="1"/>
  <c r="H129" i="29"/>
  <c r="I129" i="29" s="1"/>
  <c r="J129" i="29" s="1"/>
  <c r="K129" i="29" s="1"/>
  <c r="G173" i="29"/>
  <c r="G157" i="29"/>
  <c r="G150" i="29"/>
  <c r="G176" i="29"/>
  <c r="G88" i="29"/>
  <c r="G181" i="29"/>
  <c r="G182" i="29"/>
  <c r="G175" i="29"/>
  <c r="G218" i="29"/>
  <c r="G168" i="29"/>
  <c r="G83" i="29"/>
  <c r="G179" i="29"/>
  <c r="G84" i="29"/>
  <c r="G87" i="29"/>
  <c r="G156" i="29"/>
  <c r="G223" i="29"/>
  <c r="G230" i="29"/>
  <c r="G185" i="29"/>
  <c r="G183" i="29"/>
  <c r="G167" i="29"/>
  <c r="G196" i="29"/>
  <c r="G228" i="29"/>
  <c r="G162" i="29"/>
  <c r="G161" i="29"/>
  <c r="G219" i="29"/>
  <c r="G222" i="29"/>
  <c r="G159" i="29"/>
  <c r="G187" i="29"/>
  <c r="G191" i="29"/>
  <c r="G186" i="29"/>
  <c r="G153" i="29"/>
  <c r="H194" i="29"/>
  <c r="G170" i="29"/>
  <c r="H188" i="29"/>
  <c r="G229" i="29"/>
  <c r="G166" i="29"/>
  <c r="G163" i="29"/>
  <c r="G82" i="29"/>
  <c r="G221" i="29"/>
  <c r="H164" i="29"/>
  <c r="G155" i="29"/>
  <c r="G85" i="29"/>
  <c r="G86" i="29"/>
  <c r="G216" i="29"/>
  <c r="G226" i="29"/>
  <c r="G180" i="29"/>
  <c r="H151" i="29"/>
  <c r="H235" i="29"/>
  <c r="G227" i="29"/>
  <c r="G148" i="29"/>
  <c r="G178" i="29"/>
  <c r="G177" i="29"/>
  <c r="G152" i="29"/>
  <c r="G160" i="29"/>
  <c r="G195" i="29"/>
  <c r="G225" i="29"/>
  <c r="H165" i="29"/>
  <c r="G220" i="29"/>
  <c r="H149" i="29"/>
  <c r="G232" i="29"/>
  <c r="G81" i="29"/>
  <c r="G184" i="29"/>
  <c r="G154" i="29"/>
  <c r="G169" i="29"/>
  <c r="G224" i="29"/>
  <c r="G189" i="29"/>
  <c r="G158" i="29"/>
  <c r="G217" i="29"/>
  <c r="H157" i="29" l="1"/>
  <c r="I157" i="29" s="1"/>
  <c r="H173" i="29"/>
  <c r="H150" i="29"/>
  <c r="I150" i="29" s="1"/>
  <c r="I151" i="29"/>
  <c r="H221" i="29"/>
  <c r="H187" i="29"/>
  <c r="H185" i="29"/>
  <c r="H87" i="29"/>
  <c r="H168" i="29"/>
  <c r="H182" i="29"/>
  <c r="H176" i="29"/>
  <c r="H224" i="29"/>
  <c r="I165" i="29"/>
  <c r="H177" i="29"/>
  <c r="H227" i="29"/>
  <c r="H180" i="29"/>
  <c r="H85" i="29"/>
  <c r="H229" i="29"/>
  <c r="H170" i="29"/>
  <c r="H159" i="29"/>
  <c r="H162" i="29"/>
  <c r="H230" i="29"/>
  <c r="H84" i="29"/>
  <c r="H218" i="29"/>
  <c r="H181" i="29"/>
  <c r="I188" i="29"/>
  <c r="H166" i="29"/>
  <c r="H158" i="29"/>
  <c r="H232" i="29"/>
  <c r="H226" i="29"/>
  <c r="H82" i="29"/>
  <c r="I194" i="29"/>
  <c r="H222" i="29"/>
  <c r="H167" i="29"/>
  <c r="H179" i="29"/>
  <c r="H88" i="29"/>
  <c r="H154" i="29"/>
  <c r="H195" i="29"/>
  <c r="H148" i="29"/>
  <c r="I235" i="29"/>
  <c r="H216" i="29"/>
  <c r="I164" i="29"/>
  <c r="H163" i="29"/>
  <c r="H153" i="29"/>
  <c r="H219" i="29"/>
  <c r="H196" i="29"/>
  <c r="H183" i="29"/>
  <c r="H156" i="29"/>
  <c r="H83" i="29"/>
  <c r="H81" i="29"/>
  <c r="H152" i="29"/>
  <c r="H86" i="29"/>
  <c r="H186" i="29"/>
  <c r="H169" i="29"/>
  <c r="H225" i="29"/>
  <c r="H178" i="29"/>
  <c r="H155" i="29"/>
  <c r="H228" i="29"/>
  <c r="H223" i="29"/>
  <c r="H175" i="29"/>
  <c r="I149" i="29"/>
  <c r="H191" i="29"/>
  <c r="H189" i="29"/>
  <c r="H184" i="29"/>
  <c r="H220" i="29"/>
  <c r="H160" i="29"/>
  <c r="H161" i="29"/>
  <c r="H217" i="29"/>
  <c r="I173" i="29" l="1"/>
  <c r="I155" i="29"/>
  <c r="I219" i="29"/>
  <c r="I152" i="29"/>
  <c r="I82" i="29"/>
  <c r="I160" i="29"/>
  <c r="I175" i="29"/>
  <c r="I156" i="29"/>
  <c r="I153" i="29"/>
  <c r="J235" i="29"/>
  <c r="I195" i="29"/>
  <c r="I232" i="29"/>
  <c r="J188" i="29"/>
  <c r="I230" i="29"/>
  <c r="I176" i="29"/>
  <c r="I185" i="29"/>
  <c r="I87" i="29"/>
  <c r="I225" i="29"/>
  <c r="I178" i="29"/>
  <c r="I169" i="29"/>
  <c r="I81" i="29"/>
  <c r="I167" i="29"/>
  <c r="I226" i="29"/>
  <c r="I229" i="29"/>
  <c r="I227" i="29"/>
  <c r="J149" i="29"/>
  <c r="I216" i="29"/>
  <c r="I224" i="29"/>
  <c r="I223" i="29"/>
  <c r="I163" i="29"/>
  <c r="I181" i="29"/>
  <c r="I186" i="29"/>
  <c r="J150" i="29"/>
  <c r="I154" i="29"/>
  <c r="I222" i="29"/>
  <c r="I162" i="29"/>
  <c r="J157" i="29"/>
  <c r="I177" i="29"/>
  <c r="J165" i="29"/>
  <c r="I170" i="29"/>
  <c r="I220" i="29"/>
  <c r="I182" i="29"/>
  <c r="I184" i="29"/>
  <c r="I228" i="29"/>
  <c r="I196" i="29"/>
  <c r="J164" i="29"/>
  <c r="I166" i="29"/>
  <c r="I218" i="29"/>
  <c r="I168" i="29"/>
  <c r="I221" i="29"/>
  <c r="I189" i="29"/>
  <c r="I83" i="29"/>
  <c r="I84" i="29"/>
  <c r="J151" i="29"/>
  <c r="I179" i="29"/>
  <c r="I180" i="29"/>
  <c r="I161" i="29"/>
  <c r="I191" i="29"/>
  <c r="I183" i="29"/>
  <c r="I148" i="29"/>
  <c r="I158" i="29"/>
  <c r="I187" i="29"/>
  <c r="I86" i="29"/>
  <c r="I88" i="29"/>
  <c r="J194" i="29"/>
  <c r="I159" i="29"/>
  <c r="I85" i="29"/>
  <c r="I217" i="29"/>
  <c r="J173" i="29" l="1"/>
  <c r="J189" i="29"/>
  <c r="J156" i="29"/>
  <c r="J86" i="29"/>
  <c r="J88" i="29"/>
  <c r="J221" i="29"/>
  <c r="J177" i="29"/>
  <c r="K150" i="29"/>
  <c r="J178" i="29"/>
  <c r="J176" i="29"/>
  <c r="J195" i="29"/>
  <c r="K194" i="29"/>
  <c r="K165" i="29"/>
  <c r="J185" i="29"/>
  <c r="J85" i="29"/>
  <c r="J220" i="29"/>
  <c r="K151" i="29"/>
  <c r="J159" i="29"/>
  <c r="J158" i="29"/>
  <c r="J161" i="29"/>
  <c r="J196" i="29"/>
  <c r="J182" i="29"/>
  <c r="J170" i="29"/>
  <c r="J222" i="29"/>
  <c r="J223" i="29"/>
  <c r="J216" i="29"/>
  <c r="J152" i="29"/>
  <c r="J155" i="29"/>
  <c r="J218" i="29"/>
  <c r="J229" i="29"/>
  <c r="J82" i="29"/>
  <c r="J84" i="29"/>
  <c r="K157" i="29"/>
  <c r="J186" i="29"/>
  <c r="J81" i="29"/>
  <c r="J148" i="29"/>
  <c r="J180" i="29"/>
  <c r="J154" i="29"/>
  <c r="K149" i="29"/>
  <c r="J175" i="29"/>
  <c r="J191" i="29"/>
  <c r="K164" i="29"/>
  <c r="J163" i="29"/>
  <c r="J166" i="29"/>
  <c r="J225" i="29"/>
  <c r="J83" i="29"/>
  <c r="J228" i="29"/>
  <c r="J162" i="29"/>
  <c r="J224" i="29"/>
  <c r="J167" i="29"/>
  <c r="J169" i="29"/>
  <c r="J87" i="29"/>
  <c r="K188" i="29"/>
  <c r="J153" i="29"/>
  <c r="J219" i="29"/>
  <c r="J187" i="29"/>
  <c r="J232" i="29"/>
  <c r="J184" i="29"/>
  <c r="J168" i="29"/>
  <c r="J226" i="29"/>
  <c r="J230" i="29"/>
  <c r="K235" i="29"/>
  <c r="J183" i="29"/>
  <c r="J179" i="29"/>
  <c r="J181" i="29"/>
  <c r="J227" i="29"/>
  <c r="J160" i="29"/>
  <c r="J217" i="29"/>
  <c r="K173" i="29" l="1"/>
  <c r="K177" i="29"/>
  <c r="K224" i="29"/>
  <c r="K225" i="29"/>
  <c r="K175" i="29"/>
  <c r="K85" i="29"/>
  <c r="K88" i="29"/>
  <c r="K181" i="29"/>
  <c r="K179" i="29"/>
  <c r="K230" i="29"/>
  <c r="K187" i="29"/>
  <c r="K148" i="29"/>
  <c r="K218" i="29"/>
  <c r="K170" i="29"/>
  <c r="K86" i="29"/>
  <c r="K178" i="29"/>
  <c r="K226" i="29"/>
  <c r="K219" i="29"/>
  <c r="K166" i="29"/>
  <c r="K191" i="29"/>
  <c r="K154" i="29"/>
  <c r="K81" i="29"/>
  <c r="K155" i="29"/>
  <c r="K182" i="29"/>
  <c r="K161" i="29"/>
  <c r="K195" i="29"/>
  <c r="K156" i="29"/>
  <c r="K184" i="29"/>
  <c r="K87" i="29"/>
  <c r="K84" i="29"/>
  <c r="K185" i="29"/>
  <c r="K169" i="29"/>
  <c r="K228" i="29"/>
  <c r="K82" i="29"/>
  <c r="K223" i="29"/>
  <c r="K221" i="29"/>
  <c r="K163" i="29"/>
  <c r="K183" i="29"/>
  <c r="K162" i="29"/>
  <c r="K227" i="29"/>
  <c r="K232" i="29"/>
  <c r="K167" i="29"/>
  <c r="K186" i="29"/>
  <c r="K152" i="29"/>
  <c r="K196" i="29"/>
  <c r="K158" i="29"/>
  <c r="K176" i="29"/>
  <c r="K189" i="29"/>
  <c r="K180" i="29"/>
  <c r="K216" i="29"/>
  <c r="K160" i="29"/>
  <c r="K168" i="29"/>
  <c r="K153" i="29"/>
  <c r="K83" i="29"/>
  <c r="K229" i="29"/>
  <c r="K222" i="29"/>
  <c r="K159" i="29"/>
  <c r="K220" i="29"/>
  <c r="K217" i="29"/>
  <c r="J298" i="12" l="1"/>
  <c r="K298" i="12"/>
  <c r="I298" i="12"/>
  <c r="E298" i="12"/>
  <c r="F298" i="12"/>
  <c r="E68" i="9" l="1"/>
  <c r="F68" i="9"/>
  <c r="G68" i="9"/>
  <c r="H68" i="9"/>
  <c r="J68" i="9"/>
  <c r="K68" i="9"/>
  <c r="L68" i="9"/>
  <c r="C68" i="9"/>
  <c r="E35" i="9"/>
  <c r="F35" i="9"/>
  <c r="E444" i="13" s="1"/>
  <c r="G35" i="9"/>
  <c r="F444" i="13" s="1"/>
  <c r="H35" i="9"/>
  <c r="H444" i="13"/>
  <c r="J35" i="9"/>
  <c r="K35" i="9"/>
  <c r="L35" i="9"/>
  <c r="C35" i="9"/>
  <c r="K77" i="9"/>
  <c r="J27" i="13" s="1"/>
  <c r="G33" i="9"/>
  <c r="F442" i="13" s="1"/>
  <c r="H33" i="9"/>
  <c r="J33" i="9"/>
  <c r="I442" i="13" s="1"/>
  <c r="K33" i="9"/>
  <c r="J442" i="13" s="1"/>
  <c r="L33" i="9"/>
  <c r="K442" i="13" s="1"/>
  <c r="H441" i="8"/>
  <c r="I441" i="8"/>
  <c r="L25" i="9"/>
  <c r="K25" i="9"/>
  <c r="J25" i="9"/>
  <c r="I25" i="9"/>
  <c r="H25" i="9"/>
  <c r="G25" i="9"/>
  <c r="J80" i="9" l="1"/>
  <c r="I30" i="13" s="1"/>
  <c r="J444" i="8"/>
  <c r="J444" i="13"/>
  <c r="E80" i="9"/>
  <c r="D30" i="13" s="1"/>
  <c r="D444" i="13"/>
  <c r="K444" i="8"/>
  <c r="K444" i="13"/>
  <c r="I444" i="8"/>
  <c r="I444" i="13"/>
  <c r="L80" i="9"/>
  <c r="K30" i="13" s="1"/>
  <c r="H442" i="8"/>
  <c r="H442" i="13"/>
  <c r="K442" i="8"/>
  <c r="G444" i="13"/>
  <c r="G444" i="8"/>
  <c r="G442" i="13"/>
  <c r="G442" i="8"/>
  <c r="F442" i="8"/>
  <c r="F444" i="8"/>
  <c r="J442" i="8"/>
  <c r="G77" i="9"/>
  <c r="F27" i="13" s="1"/>
  <c r="F441" i="8"/>
  <c r="G80" i="9"/>
  <c r="F30" i="13" s="1"/>
  <c r="H444" i="8"/>
  <c r="C80" i="9"/>
  <c r="I442" i="8"/>
  <c r="E444" i="8"/>
  <c r="J78" i="9"/>
  <c r="I28" i="13" s="1"/>
  <c r="K78" i="9"/>
  <c r="J28" i="13" s="1"/>
  <c r="K441" i="8"/>
  <c r="I78" i="9"/>
  <c r="H28" i="13" s="1"/>
  <c r="D444" i="8"/>
  <c r="J77" i="9"/>
  <c r="I27" i="13" s="1"/>
  <c r="F80" i="9"/>
  <c r="E30" i="13" s="1"/>
  <c r="J441" i="8"/>
  <c r="H77" i="9"/>
  <c r="I80" i="9"/>
  <c r="H30" i="13" s="1"/>
  <c r="H80" i="9"/>
  <c r="L78" i="9"/>
  <c r="K28" i="13" s="1"/>
  <c r="L77" i="9"/>
  <c r="K27" i="13" s="1"/>
  <c r="I77" i="9"/>
  <c r="H27" i="13" s="1"/>
  <c r="G78" i="9"/>
  <c r="F28" i="13" s="1"/>
  <c r="H78" i="9"/>
  <c r="K80" i="9"/>
  <c r="J30" i="13" s="1"/>
  <c r="F56" i="9"/>
  <c r="C56" i="9"/>
  <c r="E56" i="9"/>
  <c r="E23" i="9"/>
  <c r="C23" i="9"/>
  <c r="C32" i="9" s="1"/>
  <c r="F23" i="9"/>
  <c r="E66" i="9" l="1"/>
  <c r="E65" i="9"/>
  <c r="C65" i="9"/>
  <c r="C66" i="9"/>
  <c r="F66" i="9"/>
  <c r="F65" i="9"/>
  <c r="E33" i="9"/>
  <c r="D442" i="13" s="1"/>
  <c r="E32" i="9"/>
  <c r="F24" i="9"/>
  <c r="F32" i="9"/>
  <c r="C24" i="9"/>
  <c r="G30" i="13"/>
  <c r="G30" i="8"/>
  <c r="G27" i="8"/>
  <c r="G27" i="13"/>
  <c r="G28" i="13"/>
  <c r="G28" i="8"/>
  <c r="C33" i="9"/>
  <c r="E24" i="9"/>
  <c r="C57" i="9"/>
  <c r="C77" i="9" s="1"/>
  <c r="F57" i="9"/>
  <c r="E57" i="9"/>
  <c r="E78" i="9"/>
  <c r="D28" i="13" s="1"/>
  <c r="F33" i="9"/>
  <c r="E442" i="13" s="1"/>
  <c r="F10" i="13" l="1"/>
  <c r="D441" i="13"/>
  <c r="D442" i="8"/>
  <c r="E441" i="13"/>
  <c r="C78" i="9"/>
  <c r="D441" i="8"/>
  <c r="E442" i="8"/>
  <c r="E441" i="8"/>
  <c r="E77" i="9"/>
  <c r="D27" i="13" s="1"/>
  <c r="F78" i="9"/>
  <c r="E28" i="13" s="1"/>
  <c r="F77" i="9"/>
  <c r="E27" i="13" s="1"/>
  <c r="D17" i="34" l="1"/>
  <c r="E17" i="34"/>
  <c r="F17" i="34"/>
  <c r="G17" i="34"/>
  <c r="H17" i="34"/>
  <c r="I17" i="34"/>
  <c r="J17" i="34"/>
  <c r="K17" i="34"/>
  <c r="C17" i="34"/>
  <c r="Q353" i="34"/>
  <c r="Q352" i="34"/>
  <c r="I360" i="34"/>
  <c r="H360" i="34"/>
  <c r="G360" i="34"/>
  <c r="F360" i="34"/>
  <c r="D360" i="34"/>
  <c r="C360" i="34"/>
  <c r="J359" i="34"/>
  <c r="I359" i="34"/>
  <c r="H359" i="34"/>
  <c r="G359" i="34"/>
  <c r="F359" i="34"/>
  <c r="D359" i="34"/>
  <c r="C359" i="34"/>
  <c r="J358" i="34"/>
  <c r="H358" i="34"/>
  <c r="G358" i="34"/>
  <c r="F358" i="34"/>
  <c r="D358" i="34"/>
  <c r="C358" i="34"/>
  <c r="H357" i="34"/>
  <c r="G357" i="34"/>
  <c r="F357" i="34"/>
  <c r="D357" i="34"/>
  <c r="C357" i="34"/>
  <c r="H356" i="34"/>
  <c r="G356" i="34"/>
  <c r="F356" i="34"/>
  <c r="D356" i="34"/>
  <c r="C356" i="34"/>
  <c r="D355" i="34"/>
  <c r="O355" i="34" s="1"/>
  <c r="C355" i="34"/>
  <c r="N355" i="34" s="1"/>
  <c r="D354" i="34"/>
  <c r="O354" i="34" s="1"/>
  <c r="C354" i="34"/>
  <c r="N354" i="34" s="1"/>
  <c r="O346" i="34"/>
  <c r="J360" i="34" s="1"/>
  <c r="D346" i="34"/>
  <c r="E360" i="34" s="1"/>
  <c r="P360" i="34" s="1"/>
  <c r="D345" i="34"/>
  <c r="E359" i="34" s="1"/>
  <c r="D344" i="34"/>
  <c r="E358" i="34" s="1"/>
  <c r="D343" i="34"/>
  <c r="E357" i="34" s="1"/>
  <c r="P357" i="34" s="1"/>
  <c r="D342" i="34"/>
  <c r="E356" i="34" s="1"/>
  <c r="P356" i="34" s="1"/>
  <c r="D341" i="34"/>
  <c r="E355" i="34" s="1"/>
  <c r="P355" i="34" s="1"/>
  <c r="D340" i="34"/>
  <c r="E354" i="34" s="1"/>
  <c r="P354" i="34" s="1"/>
  <c r="B339" i="34"/>
  <c r="B340" i="34" s="1"/>
  <c r="B341" i="34" s="1"/>
  <c r="B342" i="34" s="1"/>
  <c r="B343" i="34" s="1"/>
  <c r="B344" i="34" s="1"/>
  <c r="B345" i="34" s="1"/>
  <c r="B346" i="34" s="1"/>
  <c r="H330" i="34"/>
  <c r="H331" i="34" s="1"/>
  <c r="F329" i="34"/>
  <c r="K327" i="34"/>
  <c r="K330" i="34" s="1"/>
  <c r="K331" i="34" s="1"/>
  <c r="J327" i="34"/>
  <c r="J330" i="34" s="1"/>
  <c r="J331" i="34" s="1"/>
  <c r="I327" i="34"/>
  <c r="I330" i="34" s="1"/>
  <c r="I331" i="34" s="1"/>
  <c r="H327" i="34"/>
  <c r="H16" i="34" s="1"/>
  <c r="H13" i="34" s="1"/>
  <c r="G327" i="34"/>
  <c r="G329" i="34" s="1"/>
  <c r="F327" i="34"/>
  <c r="F330" i="34" s="1"/>
  <c r="F331" i="34" s="1"/>
  <c r="E327" i="34"/>
  <c r="E329" i="34" s="1"/>
  <c r="D327" i="34"/>
  <c r="D330" i="34" s="1"/>
  <c r="D331" i="34" s="1"/>
  <c r="C327" i="34"/>
  <c r="C330" i="34" s="1"/>
  <c r="C331" i="34" s="1"/>
  <c r="O359" i="34" l="1"/>
  <c r="N360" i="34"/>
  <c r="H329" i="34"/>
  <c r="N356" i="34"/>
  <c r="I16" i="34"/>
  <c r="I13" i="34" s="1"/>
  <c r="G330" i="34"/>
  <c r="G331" i="34" s="1"/>
  <c r="P359" i="34"/>
  <c r="O356" i="34"/>
  <c r="Q356" i="34" s="1"/>
  <c r="N357" i="34"/>
  <c r="G16" i="34"/>
  <c r="G13" i="34" s="1"/>
  <c r="P358" i="34"/>
  <c r="O357" i="34"/>
  <c r="Q357" i="34" s="1"/>
  <c r="N359" i="34"/>
  <c r="Q359" i="34" s="1"/>
  <c r="O360" i="34"/>
  <c r="Q360" i="34" s="1"/>
  <c r="F16" i="34"/>
  <c r="F13" i="34" s="1"/>
  <c r="Q354" i="34"/>
  <c r="E16" i="34"/>
  <c r="E13" i="34" s="1"/>
  <c r="N358" i="34"/>
  <c r="C16" i="34"/>
  <c r="C13" i="34" s="1"/>
  <c r="D16" i="34"/>
  <c r="D13" i="34" s="1"/>
  <c r="O358" i="34"/>
  <c r="K16" i="34"/>
  <c r="K13" i="34" s="1"/>
  <c r="J16" i="34"/>
  <c r="J13" i="34" s="1"/>
  <c r="Q355" i="34"/>
  <c r="I329" i="34"/>
  <c r="K329" i="34"/>
  <c r="E330" i="34"/>
  <c r="E331" i="34" s="1"/>
  <c r="J329" i="34"/>
  <c r="C329" i="34"/>
  <c r="D329" i="34"/>
  <c r="Q358" i="34" l="1"/>
  <c r="C22" i="34" s="1" a="1"/>
  <c r="K62" i="6"/>
  <c r="K61" i="6"/>
  <c r="K60" i="6"/>
  <c r="K58" i="6"/>
  <c r="K49" i="6"/>
  <c r="J55" i="6"/>
  <c r="J56" i="6"/>
  <c r="J57" i="6"/>
  <c r="J59" i="6"/>
  <c r="J63" i="6"/>
  <c r="J64" i="6"/>
  <c r="J65" i="6"/>
  <c r="J66" i="6"/>
  <c r="J67" i="6"/>
  <c r="J68" i="6"/>
  <c r="J54" i="6"/>
  <c r="J44" i="6"/>
  <c r="J45" i="6"/>
  <c r="J46" i="6"/>
  <c r="J47" i="6"/>
  <c r="J48" i="6"/>
  <c r="J50" i="6"/>
  <c r="J51" i="6"/>
  <c r="J41" i="6"/>
  <c r="J42" i="6"/>
  <c r="J43" i="6"/>
  <c r="J14" i="6"/>
  <c r="J15" i="6"/>
  <c r="J16" i="6"/>
  <c r="J17" i="6"/>
  <c r="J19" i="6"/>
  <c r="J20" i="6"/>
  <c r="J21" i="6"/>
  <c r="J22" i="6"/>
  <c r="J23" i="6"/>
  <c r="J24" i="6"/>
  <c r="J25" i="6"/>
  <c r="J26" i="6"/>
  <c r="J27" i="6"/>
  <c r="J30" i="6"/>
  <c r="J31" i="6"/>
  <c r="J32" i="6"/>
  <c r="J33" i="6"/>
  <c r="J35" i="6"/>
  <c r="J36" i="6"/>
  <c r="J37" i="6"/>
  <c r="J38" i="6"/>
  <c r="J10" i="6"/>
  <c r="I47" i="6"/>
  <c r="I46" i="6"/>
  <c r="I45" i="6"/>
  <c r="I44" i="6"/>
  <c r="I43" i="6"/>
  <c r="I42" i="6"/>
  <c r="I41" i="6"/>
  <c r="H49" i="6"/>
  <c r="H50" i="6"/>
  <c r="H51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14" i="6"/>
  <c r="H15" i="6"/>
  <c r="H16" i="6"/>
  <c r="H17" i="6"/>
  <c r="H19" i="6"/>
  <c r="H20" i="6"/>
  <c r="H21" i="6"/>
  <c r="H22" i="6"/>
  <c r="H23" i="6"/>
  <c r="H24" i="6"/>
  <c r="H25" i="6"/>
  <c r="H26" i="6"/>
  <c r="H27" i="6"/>
  <c r="H30" i="6"/>
  <c r="H31" i="6"/>
  <c r="H32" i="6"/>
  <c r="H33" i="6"/>
  <c r="H35" i="6"/>
  <c r="H36" i="6"/>
  <c r="H37" i="6"/>
  <c r="H38" i="6"/>
  <c r="H10" i="6"/>
  <c r="D25" i="10"/>
  <c r="N65" i="6"/>
  <c r="L89" i="38"/>
  <c r="L10" i="7" s="1"/>
  <c r="L93" i="38"/>
  <c r="L14" i="7" s="1"/>
  <c r="L94" i="38"/>
  <c r="L15" i="7" s="1"/>
  <c r="L95" i="38"/>
  <c r="L16" i="7" s="1"/>
  <c r="L96" i="38"/>
  <c r="L17" i="7" s="1"/>
  <c r="L98" i="38"/>
  <c r="L19" i="7" s="1"/>
  <c r="L99" i="38"/>
  <c r="L20" i="7" s="1"/>
  <c r="L100" i="38"/>
  <c r="L21" i="7" s="1"/>
  <c r="L101" i="38"/>
  <c r="L22" i="7" s="1"/>
  <c r="L102" i="38"/>
  <c r="L23" i="7" s="1"/>
  <c r="L103" i="38"/>
  <c r="L24" i="7" s="1"/>
  <c r="L104" i="38"/>
  <c r="L25" i="7" s="1"/>
  <c r="L105" i="38"/>
  <c r="L26" i="7" s="1"/>
  <c r="L106" i="38"/>
  <c r="L27" i="7" s="1"/>
  <c r="L109" i="38"/>
  <c r="L30" i="7" s="1"/>
  <c r="L110" i="38"/>
  <c r="L31" i="7" s="1"/>
  <c r="L111" i="38"/>
  <c r="L32" i="7" s="1"/>
  <c r="L112" i="38"/>
  <c r="L33" i="7" s="1"/>
  <c r="L114" i="38"/>
  <c r="L35" i="7" s="1"/>
  <c r="L115" i="38"/>
  <c r="L36" i="7" s="1"/>
  <c r="L116" i="38"/>
  <c r="L37" i="7" s="1"/>
  <c r="L117" i="38"/>
  <c r="L38" i="7" s="1"/>
  <c r="L120" i="38"/>
  <c r="L41" i="7" s="1"/>
  <c r="L121" i="38"/>
  <c r="L42" i="7" s="1"/>
  <c r="L122" i="38"/>
  <c r="L43" i="7" s="1"/>
  <c r="L123" i="38"/>
  <c r="L44" i="7" s="1"/>
  <c r="L124" i="38"/>
  <c r="L45" i="7" s="1"/>
  <c r="L125" i="38"/>
  <c r="L46" i="7" s="1"/>
  <c r="L126" i="38"/>
  <c r="L47" i="7" s="1"/>
  <c r="L127" i="38"/>
  <c r="L128" i="38"/>
  <c r="L49" i="7" s="1"/>
  <c r="L129" i="38"/>
  <c r="L130" i="38"/>
  <c r="L133" i="38"/>
  <c r="L54" i="7" s="1"/>
  <c r="L134" i="38"/>
  <c r="L55" i="7" s="1"/>
  <c r="L135" i="38"/>
  <c r="L56" i="7" s="1"/>
  <c r="L136" i="38"/>
  <c r="L57" i="7" s="1"/>
  <c r="L137" i="38"/>
  <c r="L58" i="7" s="1"/>
  <c r="L138" i="38"/>
  <c r="L59" i="7" s="1"/>
  <c r="L139" i="38"/>
  <c r="L60" i="7" s="1"/>
  <c r="L140" i="38"/>
  <c r="L61" i="7" s="1"/>
  <c r="L141" i="38"/>
  <c r="L62" i="7" s="1"/>
  <c r="L142" i="38"/>
  <c r="L63" i="7" s="1"/>
  <c r="L143" i="38"/>
  <c r="L64" i="7" s="1"/>
  <c r="L144" i="38"/>
  <c r="L145" i="38"/>
  <c r="L66" i="7" s="1"/>
  <c r="L146" i="38"/>
  <c r="L67" i="7" s="1"/>
  <c r="L147" i="38"/>
  <c r="L68" i="7" s="1"/>
  <c r="L148" i="38"/>
  <c r="M80" i="38"/>
  <c r="M104" i="38" s="1"/>
  <c r="J80" i="38"/>
  <c r="H80" i="38"/>
  <c r="N67" i="38"/>
  <c r="J71" i="38"/>
  <c r="J70" i="38"/>
  <c r="J69" i="38"/>
  <c r="J68" i="38"/>
  <c r="J67" i="38"/>
  <c r="J66" i="38"/>
  <c r="J65" i="38"/>
  <c r="J61" i="38"/>
  <c r="J59" i="38"/>
  <c r="J58" i="38"/>
  <c r="J57" i="38"/>
  <c r="J56" i="38"/>
  <c r="K64" i="38"/>
  <c r="K63" i="38"/>
  <c r="K62" i="38"/>
  <c r="K60" i="38"/>
  <c r="K51" i="38"/>
  <c r="J53" i="38"/>
  <c r="J52" i="38"/>
  <c r="J50" i="38"/>
  <c r="J49" i="38"/>
  <c r="J48" i="38"/>
  <c r="J47" i="38"/>
  <c r="J46" i="38"/>
  <c r="J45" i="38"/>
  <c r="J44" i="38"/>
  <c r="J43" i="38"/>
  <c r="J40" i="38"/>
  <c r="J39" i="38"/>
  <c r="J38" i="38"/>
  <c r="J37" i="38"/>
  <c r="J35" i="38"/>
  <c r="J34" i="38"/>
  <c r="J33" i="38"/>
  <c r="J32" i="38"/>
  <c r="J29" i="38"/>
  <c r="J28" i="38"/>
  <c r="J27" i="38"/>
  <c r="J26" i="38"/>
  <c r="J25" i="38"/>
  <c r="J24" i="38"/>
  <c r="J23" i="38"/>
  <c r="J22" i="38"/>
  <c r="J21" i="38"/>
  <c r="J19" i="38"/>
  <c r="J18" i="38"/>
  <c r="J17" i="38"/>
  <c r="J16" i="38"/>
  <c r="J12" i="38"/>
  <c r="I49" i="38"/>
  <c r="I48" i="38"/>
  <c r="I47" i="38"/>
  <c r="I46" i="38"/>
  <c r="I45" i="38"/>
  <c r="I44" i="38"/>
  <c r="I43" i="38"/>
  <c r="K121" i="38" l="1"/>
  <c r="K42" i="7" s="1"/>
  <c r="K137" i="38"/>
  <c r="K58" i="7" s="1"/>
  <c r="N67" i="7"/>
  <c r="H8" i="4" s="1"/>
  <c r="H10" i="4" s="1"/>
  <c r="I122" i="38"/>
  <c r="I103" i="38"/>
  <c r="J22" i="34"/>
  <c r="D22" i="34"/>
  <c r="K22" i="34"/>
  <c r="C22" i="34"/>
  <c r="I22" i="34"/>
  <c r="H22" i="34"/>
  <c r="E22" i="34"/>
  <c r="G22" i="34"/>
  <c r="F22" i="34"/>
  <c r="I125" i="38"/>
  <c r="J99" i="38"/>
  <c r="J20" i="7" s="1"/>
  <c r="J109" i="38"/>
  <c r="J30" i="7" s="1"/>
  <c r="J134" i="38"/>
  <c r="J55" i="7" s="1"/>
  <c r="J146" i="38"/>
  <c r="J67" i="7" s="1"/>
  <c r="M98" i="38"/>
  <c r="M106" i="38"/>
  <c r="M127" i="38"/>
  <c r="M137" i="38"/>
  <c r="M146" i="38"/>
  <c r="M143" i="38"/>
  <c r="K112" i="38"/>
  <c r="K33" i="7" s="1"/>
  <c r="I121" i="38"/>
  <c r="I126" i="38"/>
  <c r="J135" i="38"/>
  <c r="J56" i="7" s="1"/>
  <c r="J147" i="38"/>
  <c r="J68" i="7" s="1"/>
  <c r="M138" i="38"/>
  <c r="M147" i="38"/>
  <c r="K125" i="38"/>
  <c r="K46" i="7" s="1"/>
  <c r="K104" i="38"/>
  <c r="K25" i="7" s="1"/>
  <c r="I123" i="38"/>
  <c r="J136" i="38"/>
  <c r="J57" i="7" s="1"/>
  <c r="J148" i="38"/>
  <c r="M139" i="38"/>
  <c r="M148" i="38"/>
  <c r="K117" i="38"/>
  <c r="K38" i="7" s="1"/>
  <c r="J138" i="38"/>
  <c r="J59" i="7" s="1"/>
  <c r="M140" i="38"/>
  <c r="K129" i="38"/>
  <c r="K110" i="38"/>
  <c r="K31" i="7" s="1"/>
  <c r="K139" i="38"/>
  <c r="K60" i="7" s="1"/>
  <c r="J142" i="38"/>
  <c r="J63" i="7" s="1"/>
  <c r="M141" i="38"/>
  <c r="K123" i="38"/>
  <c r="K44" i="7" s="1"/>
  <c r="K140" i="38"/>
  <c r="K61" i="7" s="1"/>
  <c r="J143" i="38"/>
  <c r="J64" i="7" s="1"/>
  <c r="M142" i="38"/>
  <c r="K115" i="38"/>
  <c r="K36" i="7" s="1"/>
  <c r="K141" i="38"/>
  <c r="K62" i="7" s="1"/>
  <c r="J144" i="38"/>
  <c r="M135" i="38"/>
  <c r="K127" i="38"/>
  <c r="K106" i="38"/>
  <c r="K27" i="7" s="1"/>
  <c r="I124" i="38"/>
  <c r="J145" i="38"/>
  <c r="J66" i="7" s="1"/>
  <c r="M136" i="38"/>
  <c r="M145" i="38"/>
  <c r="J100" i="38"/>
  <c r="J21" i="7" s="1"/>
  <c r="J110" i="38"/>
  <c r="J31" i="7" s="1"/>
  <c r="J121" i="38"/>
  <c r="J42" i="7" s="1"/>
  <c r="J130" i="38"/>
  <c r="M99" i="38"/>
  <c r="M109" i="38"/>
  <c r="M120" i="38"/>
  <c r="M128" i="38"/>
  <c r="M144" i="38"/>
  <c r="I133" i="38"/>
  <c r="I54" i="7" s="1"/>
  <c r="I129" i="38"/>
  <c r="I127" i="38"/>
  <c r="I117" i="38"/>
  <c r="I115" i="38"/>
  <c r="I112" i="38"/>
  <c r="I110" i="38"/>
  <c r="I106" i="38"/>
  <c r="I104" i="38"/>
  <c r="J120" i="38"/>
  <c r="J41" i="7" s="1"/>
  <c r="J89" i="38"/>
  <c r="J10" i="7" s="1"/>
  <c r="J101" i="38"/>
  <c r="J22" i="7" s="1"/>
  <c r="J111" i="38"/>
  <c r="J32" i="7" s="1"/>
  <c r="J122" i="38"/>
  <c r="J43" i="7" s="1"/>
  <c r="K89" i="38"/>
  <c r="K10" i="7" s="1"/>
  <c r="K93" i="38"/>
  <c r="K14" i="7" s="1"/>
  <c r="K94" i="38"/>
  <c r="K15" i="7" s="1"/>
  <c r="K95" i="38"/>
  <c r="K16" i="7" s="1"/>
  <c r="K96" i="38"/>
  <c r="K17" i="7" s="1"/>
  <c r="K98" i="38"/>
  <c r="K19" i="7" s="1"/>
  <c r="K99" i="38"/>
  <c r="K20" i="7" s="1"/>
  <c r="K100" i="38"/>
  <c r="K21" i="7" s="1"/>
  <c r="K101" i="38"/>
  <c r="K22" i="7" s="1"/>
  <c r="K102" i="38"/>
  <c r="K23" i="7" s="1"/>
  <c r="M100" i="38"/>
  <c r="M110" i="38"/>
  <c r="M121" i="38"/>
  <c r="M129" i="38"/>
  <c r="K134" i="38"/>
  <c r="K55" i="7" s="1"/>
  <c r="J93" i="38"/>
  <c r="J14" i="7" s="1"/>
  <c r="J102" i="38"/>
  <c r="J23" i="7" s="1"/>
  <c r="J112" i="38"/>
  <c r="J33" i="7" s="1"/>
  <c r="J123" i="38"/>
  <c r="J44" i="7" s="1"/>
  <c r="M89" i="38"/>
  <c r="M101" i="38"/>
  <c r="M111" i="38"/>
  <c r="M122" i="38"/>
  <c r="M130" i="38"/>
  <c r="J129" i="38"/>
  <c r="M117" i="38"/>
  <c r="J94" i="38"/>
  <c r="J15" i="7" s="1"/>
  <c r="J103" i="38"/>
  <c r="J24" i="7" s="1"/>
  <c r="J114" i="38"/>
  <c r="J35" i="7" s="1"/>
  <c r="J124" i="38"/>
  <c r="J45" i="7" s="1"/>
  <c r="M93" i="38"/>
  <c r="M102" i="38"/>
  <c r="M112" i="38"/>
  <c r="M123" i="38"/>
  <c r="M133" i="38"/>
  <c r="I134" i="38"/>
  <c r="I55" i="7" s="1"/>
  <c r="K130" i="38"/>
  <c r="K128" i="38"/>
  <c r="K49" i="7" s="1"/>
  <c r="K126" i="38"/>
  <c r="K47" i="7" s="1"/>
  <c r="K124" i="38"/>
  <c r="K45" i="7" s="1"/>
  <c r="K122" i="38"/>
  <c r="K43" i="7" s="1"/>
  <c r="K120" i="38"/>
  <c r="K41" i="7" s="1"/>
  <c r="K116" i="38"/>
  <c r="K37" i="7" s="1"/>
  <c r="K114" i="38"/>
  <c r="K35" i="7" s="1"/>
  <c r="K111" i="38"/>
  <c r="K32" i="7" s="1"/>
  <c r="K109" i="38"/>
  <c r="K30" i="7" s="1"/>
  <c r="K105" i="38"/>
  <c r="K26" i="7" s="1"/>
  <c r="K103" i="38"/>
  <c r="K24" i="7" s="1"/>
  <c r="J95" i="38"/>
  <c r="J16" i="7" s="1"/>
  <c r="J104" i="38"/>
  <c r="J25" i="7" s="1"/>
  <c r="J115" i="38"/>
  <c r="J36" i="7" s="1"/>
  <c r="J125" i="38"/>
  <c r="J46" i="7" s="1"/>
  <c r="M94" i="38"/>
  <c r="M103" i="38"/>
  <c r="M114" i="38"/>
  <c r="M124" i="38"/>
  <c r="M134" i="38"/>
  <c r="J128" i="38"/>
  <c r="K148" i="38"/>
  <c r="K147" i="38"/>
  <c r="K68" i="7" s="1"/>
  <c r="K146" i="38"/>
  <c r="K67" i="7" s="1"/>
  <c r="K145" i="38"/>
  <c r="K66" i="7" s="1"/>
  <c r="K144" i="38"/>
  <c r="K143" i="38"/>
  <c r="K64" i="7" s="1"/>
  <c r="K142" i="38"/>
  <c r="K63" i="7" s="1"/>
  <c r="K138" i="38"/>
  <c r="K59" i="7" s="1"/>
  <c r="K136" i="38"/>
  <c r="K57" i="7" s="1"/>
  <c r="K135" i="38"/>
  <c r="K56" i="7" s="1"/>
  <c r="I130" i="38"/>
  <c r="I128" i="38"/>
  <c r="I120" i="38"/>
  <c r="I116" i="38"/>
  <c r="I114" i="38"/>
  <c r="I111" i="38"/>
  <c r="I109" i="38"/>
  <c r="I105" i="38"/>
  <c r="J96" i="38"/>
  <c r="J17" i="7" s="1"/>
  <c r="J126" i="38"/>
  <c r="J47" i="7" s="1"/>
  <c r="M95" i="38"/>
  <c r="M115" i="38"/>
  <c r="M125" i="38"/>
  <c r="J141" i="38"/>
  <c r="J140" i="38"/>
  <c r="J139" i="38"/>
  <c r="J137" i="38"/>
  <c r="J133" i="38"/>
  <c r="J54" i="7" s="1"/>
  <c r="I89" i="38"/>
  <c r="I93" i="38"/>
  <c r="I94" i="38"/>
  <c r="I95" i="38"/>
  <c r="I96" i="38"/>
  <c r="I98" i="38"/>
  <c r="I99" i="38"/>
  <c r="I100" i="38"/>
  <c r="I101" i="38"/>
  <c r="I102" i="38"/>
  <c r="J105" i="38"/>
  <c r="J26" i="7" s="1"/>
  <c r="J116" i="38"/>
  <c r="J37" i="7" s="1"/>
  <c r="J98" i="38"/>
  <c r="J19" i="7" s="1"/>
  <c r="J106" i="38"/>
  <c r="J27" i="7" s="1"/>
  <c r="J117" i="38"/>
  <c r="J38" i="7" s="1"/>
  <c r="J127" i="38"/>
  <c r="M96" i="38"/>
  <c r="M105" i="38"/>
  <c r="M116" i="38"/>
  <c r="M126" i="38"/>
  <c r="I148" i="38"/>
  <c r="I147" i="38"/>
  <c r="I68" i="7" s="1"/>
  <c r="I146" i="38"/>
  <c r="I67" i="7" s="1"/>
  <c r="I145" i="38"/>
  <c r="I66" i="7" s="1"/>
  <c r="I144" i="38"/>
  <c r="I143" i="38"/>
  <c r="I64" i="7" s="1"/>
  <c r="I142" i="38"/>
  <c r="I63" i="7" s="1"/>
  <c r="I141" i="38"/>
  <c r="I140" i="38"/>
  <c r="I139" i="38"/>
  <c r="I138" i="38"/>
  <c r="I59" i="7" s="1"/>
  <c r="I137" i="38"/>
  <c r="I136" i="38"/>
  <c r="I57" i="7" s="1"/>
  <c r="I135" i="38"/>
  <c r="I56" i="7" s="1"/>
  <c r="K133" i="38"/>
  <c r="K54" i="7" s="1"/>
  <c r="H71" i="38"/>
  <c r="H70" i="38"/>
  <c r="H69" i="38"/>
  <c r="H68" i="38"/>
  <c r="H67" i="38"/>
  <c r="H66" i="38"/>
  <c r="H65" i="38"/>
  <c r="H64" i="38"/>
  <c r="H63" i="38"/>
  <c r="H62" i="38"/>
  <c r="H61" i="38"/>
  <c r="H60" i="38"/>
  <c r="M67" i="7" l="1"/>
  <c r="H59" i="38"/>
  <c r="H58" i="38"/>
  <c r="H57" i="38"/>
  <c r="H56" i="38"/>
  <c r="H53" i="38"/>
  <c r="H52" i="38"/>
  <c r="H51" i="38"/>
  <c r="H40" i="38"/>
  <c r="H38" i="38"/>
  <c r="H39" i="38"/>
  <c r="H37" i="38"/>
  <c r="H33" i="38"/>
  <c r="H34" i="38"/>
  <c r="H32" i="38"/>
  <c r="H29" i="38"/>
  <c r="H28" i="38"/>
  <c r="H27" i="38"/>
  <c r="H26" i="38"/>
  <c r="H25" i="38"/>
  <c r="H24" i="38"/>
  <c r="H23" i="38"/>
  <c r="H22" i="38"/>
  <c r="H21" i="38"/>
  <c r="H19" i="38"/>
  <c r="H18" i="38"/>
  <c r="H17" i="38"/>
  <c r="H16" i="38"/>
  <c r="H12" i="38"/>
  <c r="H129" i="38" l="1"/>
  <c r="H139" i="38"/>
  <c r="H99" i="38"/>
  <c r="H20" i="7" s="1"/>
  <c r="H109" i="38"/>
  <c r="H30" i="7" s="1"/>
  <c r="H100" i="38"/>
  <c r="H21" i="7" s="1"/>
  <c r="H101" i="38"/>
  <c r="H22" i="7" s="1"/>
  <c r="H110" i="38"/>
  <c r="H31" i="7" s="1"/>
  <c r="H133" i="38"/>
  <c r="H54" i="7" s="1"/>
  <c r="H141" i="38"/>
  <c r="H130" i="38"/>
  <c r="H89" i="38"/>
  <c r="H10" i="7" s="1"/>
  <c r="H121" i="38"/>
  <c r="H125" i="38"/>
  <c r="H120" i="38"/>
  <c r="H112" i="38"/>
  <c r="H33" i="7" s="1"/>
  <c r="H126" i="38"/>
  <c r="H124" i="38"/>
  <c r="H122" i="38"/>
  <c r="H123" i="38"/>
  <c r="H127" i="38"/>
  <c r="H93" i="38"/>
  <c r="H14" i="7" s="1"/>
  <c r="H102" i="38"/>
  <c r="H23" i="7" s="1"/>
  <c r="H114" i="38"/>
  <c r="H35" i="7" s="1"/>
  <c r="H134" i="38"/>
  <c r="H55" i="7" s="1"/>
  <c r="H148" i="38"/>
  <c r="H137" i="38"/>
  <c r="H103" i="38"/>
  <c r="H24" i="7" s="1"/>
  <c r="H111" i="38"/>
  <c r="H32" i="7" s="1"/>
  <c r="H116" i="38"/>
  <c r="H37" i="7" s="1"/>
  <c r="H135" i="38"/>
  <c r="H56" i="7" s="1"/>
  <c r="H140" i="38"/>
  <c r="H95" i="38"/>
  <c r="H16" i="7" s="1"/>
  <c r="H104" i="38"/>
  <c r="H25" i="7" s="1"/>
  <c r="H115" i="38"/>
  <c r="H36" i="7" s="1"/>
  <c r="H136" i="38"/>
  <c r="H57" i="7" s="1"/>
  <c r="H147" i="38"/>
  <c r="H68" i="7" s="1"/>
  <c r="H138" i="38"/>
  <c r="H59" i="7" s="1"/>
  <c r="H143" i="38"/>
  <c r="H64" i="7" s="1"/>
  <c r="H94" i="38"/>
  <c r="H15" i="7" s="1"/>
  <c r="H96" i="38"/>
  <c r="H17" i="7" s="1"/>
  <c r="H105" i="38"/>
  <c r="H26" i="7" s="1"/>
  <c r="H117" i="38"/>
  <c r="H38" i="7" s="1"/>
  <c r="H146" i="38"/>
  <c r="H67" i="7" s="1"/>
  <c r="H98" i="38"/>
  <c r="H19" i="7" s="1"/>
  <c r="H106" i="38"/>
  <c r="H27" i="7" s="1"/>
  <c r="H128" i="38"/>
  <c r="H142" i="38"/>
  <c r="H63" i="7" s="1"/>
  <c r="H145" i="38"/>
  <c r="H66" i="7" s="1"/>
  <c r="H144" i="38"/>
  <c r="D88" i="10"/>
  <c r="D169" i="10"/>
  <c r="D154" i="10"/>
  <c r="D131" i="10"/>
  <c r="D106" i="10"/>
  <c r="D80" i="10"/>
  <c r="D79" i="10"/>
  <c r="D72" i="10"/>
  <c r="D63" i="10"/>
  <c r="D62" i="10"/>
  <c r="D60" i="10"/>
  <c r="D52" i="10"/>
  <c r="D49" i="10"/>
  <c r="D38" i="10"/>
  <c r="D36" i="10"/>
  <c r="D34" i="10"/>
  <c r="K245" i="12" l="1"/>
  <c r="J245" i="12"/>
  <c r="C10" i="29"/>
  <c r="D347" i="12"/>
  <c r="D112" i="29" s="1"/>
  <c r="E347" i="12"/>
  <c r="F347" i="12"/>
  <c r="G347" i="12"/>
  <c r="H347" i="12"/>
  <c r="I347" i="12"/>
  <c r="J347" i="12"/>
  <c r="K347" i="12"/>
  <c r="D348" i="12"/>
  <c r="D113" i="29" s="1"/>
  <c r="E348" i="12"/>
  <c r="F348" i="12"/>
  <c r="G348" i="12"/>
  <c r="H348" i="12"/>
  <c r="I348" i="12"/>
  <c r="J348" i="12"/>
  <c r="K348" i="12"/>
  <c r="D349" i="12"/>
  <c r="D114" i="29" s="1"/>
  <c r="E349" i="12"/>
  <c r="F349" i="12"/>
  <c r="G349" i="12"/>
  <c r="H349" i="12"/>
  <c r="D350" i="12"/>
  <c r="D115" i="29" s="1"/>
  <c r="E350" i="12"/>
  <c r="F350" i="12"/>
  <c r="G350" i="12"/>
  <c r="H350" i="12"/>
  <c r="I350" i="12"/>
  <c r="J350" i="12"/>
  <c r="K350" i="12"/>
  <c r="D351" i="12"/>
  <c r="D116" i="29" s="1"/>
  <c r="E351" i="12"/>
  <c r="F351" i="12"/>
  <c r="G351" i="12"/>
  <c r="H351" i="12"/>
  <c r="D352" i="12"/>
  <c r="D117" i="29" s="1"/>
  <c r="E352" i="12"/>
  <c r="F352" i="12"/>
  <c r="G352" i="12"/>
  <c r="H352" i="12"/>
  <c r="D353" i="12"/>
  <c r="D118" i="29" s="1"/>
  <c r="E353" i="12"/>
  <c r="F353" i="12"/>
  <c r="G353" i="12"/>
  <c r="H353" i="12"/>
  <c r="D354" i="12"/>
  <c r="D119" i="29" s="1"/>
  <c r="E354" i="12"/>
  <c r="F354" i="12"/>
  <c r="G354" i="12"/>
  <c r="H354" i="12"/>
  <c r="D355" i="12"/>
  <c r="D120" i="29" s="1"/>
  <c r="E355" i="12"/>
  <c r="F355" i="12"/>
  <c r="G355" i="12"/>
  <c r="H355" i="12"/>
  <c r="I355" i="12"/>
  <c r="J355" i="12"/>
  <c r="K355" i="12"/>
  <c r="D356" i="12"/>
  <c r="D121" i="29" s="1"/>
  <c r="E356" i="12"/>
  <c r="F356" i="12"/>
  <c r="G356" i="12"/>
  <c r="H356" i="12"/>
  <c r="I356" i="12"/>
  <c r="J356" i="12"/>
  <c r="K356" i="12"/>
  <c r="D310" i="12"/>
  <c r="D75" i="29" s="1"/>
  <c r="E310" i="12"/>
  <c r="F310" i="12"/>
  <c r="G310" i="12"/>
  <c r="D311" i="12"/>
  <c r="D76" i="29" s="1"/>
  <c r="E311" i="12"/>
  <c r="F311" i="12"/>
  <c r="G311" i="12"/>
  <c r="H311" i="12"/>
  <c r="D312" i="12"/>
  <c r="D77" i="29" s="1"/>
  <c r="E312" i="12"/>
  <c r="F312" i="12"/>
  <c r="G312" i="12"/>
  <c r="H312" i="12"/>
  <c r="I312" i="12"/>
  <c r="J312" i="12"/>
  <c r="K312" i="12"/>
  <c r="D313" i="12"/>
  <c r="D78" i="29" s="1"/>
  <c r="E313" i="12"/>
  <c r="F313" i="12"/>
  <c r="G313" i="12"/>
  <c r="H313" i="12"/>
  <c r="I313" i="12"/>
  <c r="J313" i="12"/>
  <c r="K313" i="12"/>
  <c r="D314" i="12"/>
  <c r="D79" i="29" s="1"/>
  <c r="E314" i="12"/>
  <c r="F314" i="12"/>
  <c r="G314" i="12"/>
  <c r="H314" i="12"/>
  <c r="I314" i="12"/>
  <c r="J314" i="12"/>
  <c r="K314" i="12"/>
  <c r="D315" i="12"/>
  <c r="D80" i="29" s="1"/>
  <c r="E315" i="12"/>
  <c r="F315" i="12"/>
  <c r="G315" i="12"/>
  <c r="H315" i="12"/>
  <c r="I315" i="12"/>
  <c r="J315" i="12"/>
  <c r="K315" i="12"/>
  <c r="D324" i="12"/>
  <c r="D89" i="29" s="1"/>
  <c r="E324" i="12"/>
  <c r="F324" i="12"/>
  <c r="G324" i="12"/>
  <c r="H324" i="12"/>
  <c r="I324" i="12"/>
  <c r="J324" i="12"/>
  <c r="D325" i="12"/>
  <c r="E325" i="12"/>
  <c r="F325" i="12"/>
  <c r="G325" i="12"/>
  <c r="H325" i="12"/>
  <c r="I325" i="12"/>
  <c r="J325" i="12"/>
  <c r="K325" i="12"/>
  <c r="D326" i="12"/>
  <c r="D91" i="29" s="1"/>
  <c r="E326" i="12"/>
  <c r="F326" i="12"/>
  <c r="G326" i="12"/>
  <c r="H326" i="12"/>
  <c r="I326" i="12"/>
  <c r="J326" i="12"/>
  <c r="K326" i="12"/>
  <c r="D327" i="12"/>
  <c r="D92" i="29" s="1"/>
  <c r="E327" i="12"/>
  <c r="F327" i="12"/>
  <c r="G327" i="12"/>
  <c r="H327" i="12"/>
  <c r="I327" i="12"/>
  <c r="J327" i="12"/>
  <c r="K327" i="12"/>
  <c r="D328" i="12"/>
  <c r="D93" i="29" s="1"/>
  <c r="E328" i="12"/>
  <c r="F328" i="12"/>
  <c r="G328" i="12"/>
  <c r="H328" i="12"/>
  <c r="I328" i="12"/>
  <c r="J328" i="12"/>
  <c r="K328" i="12"/>
  <c r="D329" i="12"/>
  <c r="D94" i="29" s="1"/>
  <c r="E329" i="12"/>
  <c r="F329" i="12"/>
  <c r="G329" i="12"/>
  <c r="H329" i="12"/>
  <c r="I329" i="12"/>
  <c r="J329" i="12"/>
  <c r="K329" i="12"/>
  <c r="D330" i="12"/>
  <c r="D95" i="29" s="1"/>
  <c r="E330" i="12"/>
  <c r="F330" i="12"/>
  <c r="G330" i="12"/>
  <c r="D331" i="12"/>
  <c r="D96" i="29" s="1"/>
  <c r="E331" i="12"/>
  <c r="F331" i="12"/>
  <c r="G331" i="12"/>
  <c r="D332" i="12"/>
  <c r="D97" i="29" s="1"/>
  <c r="E332" i="12"/>
  <c r="F332" i="12"/>
  <c r="G332" i="12"/>
  <c r="H332" i="12"/>
  <c r="I332" i="12"/>
  <c r="J332" i="12"/>
  <c r="K332" i="12"/>
  <c r="D333" i="12"/>
  <c r="E333" i="12"/>
  <c r="F333" i="12"/>
  <c r="G333" i="12"/>
  <c r="H333" i="12"/>
  <c r="I333" i="12"/>
  <c r="J333" i="12"/>
  <c r="K333" i="12"/>
  <c r="D334" i="12"/>
  <c r="E334" i="12"/>
  <c r="F334" i="12"/>
  <c r="G334" i="12"/>
  <c r="H334" i="12"/>
  <c r="I334" i="12"/>
  <c r="J334" i="12"/>
  <c r="K334" i="12"/>
  <c r="D335" i="12"/>
  <c r="D100" i="29" s="1"/>
  <c r="E335" i="12"/>
  <c r="F335" i="12"/>
  <c r="G335" i="12"/>
  <c r="H335" i="12"/>
  <c r="I335" i="12"/>
  <c r="J335" i="12"/>
  <c r="K335" i="12"/>
  <c r="D336" i="12"/>
  <c r="D101" i="29" s="1"/>
  <c r="E336" i="12"/>
  <c r="F336" i="12"/>
  <c r="G336" i="12"/>
  <c r="H336" i="12"/>
  <c r="I336" i="12"/>
  <c r="J336" i="12"/>
  <c r="K336" i="12"/>
  <c r="D337" i="12"/>
  <c r="D102" i="29" s="1"/>
  <c r="E337" i="12"/>
  <c r="F337" i="12"/>
  <c r="G337" i="12"/>
  <c r="D338" i="12"/>
  <c r="D103" i="29" s="1"/>
  <c r="E338" i="12"/>
  <c r="F338" i="12"/>
  <c r="G338" i="12"/>
  <c r="H338" i="12"/>
  <c r="I338" i="12"/>
  <c r="J338" i="12"/>
  <c r="K338" i="12"/>
  <c r="D339" i="12"/>
  <c r="D104" i="29" s="1"/>
  <c r="E339" i="12"/>
  <c r="F339" i="12"/>
  <c r="G339" i="12"/>
  <c r="H339" i="12"/>
  <c r="I339" i="12"/>
  <c r="J339" i="12"/>
  <c r="K339" i="12"/>
  <c r="D340" i="12"/>
  <c r="D105" i="29" s="1"/>
  <c r="E340" i="12"/>
  <c r="F340" i="12"/>
  <c r="G340" i="12"/>
  <c r="H340" i="12"/>
  <c r="I340" i="12"/>
  <c r="J340" i="12"/>
  <c r="K340" i="12"/>
  <c r="D341" i="12"/>
  <c r="D106" i="29" s="1"/>
  <c r="E341" i="12"/>
  <c r="F341" i="12"/>
  <c r="G341" i="12"/>
  <c r="D342" i="12"/>
  <c r="D107" i="29" s="1"/>
  <c r="E342" i="12"/>
  <c r="F342" i="12"/>
  <c r="G342" i="12"/>
  <c r="D343" i="12"/>
  <c r="D108" i="29" s="1"/>
  <c r="E343" i="12"/>
  <c r="F343" i="12"/>
  <c r="G343" i="12"/>
  <c r="H343" i="12"/>
  <c r="I343" i="12"/>
  <c r="J343" i="12"/>
  <c r="K343" i="12"/>
  <c r="D344" i="12"/>
  <c r="D109" i="29" s="1"/>
  <c r="E344" i="12"/>
  <c r="F344" i="12"/>
  <c r="G344" i="12"/>
  <c r="H344" i="12"/>
  <c r="I344" i="12"/>
  <c r="J344" i="12"/>
  <c r="K344" i="12"/>
  <c r="D345" i="12"/>
  <c r="D110" i="29" s="1"/>
  <c r="E345" i="12"/>
  <c r="F345" i="12"/>
  <c r="G345" i="12"/>
  <c r="H345" i="12"/>
  <c r="I345" i="12"/>
  <c r="J345" i="12"/>
  <c r="D346" i="12"/>
  <c r="D111" i="29" s="1"/>
  <c r="E346" i="12"/>
  <c r="F346" i="12"/>
  <c r="G346" i="12"/>
  <c r="H346" i="12"/>
  <c r="D309" i="12"/>
  <c r="D74" i="29" s="1"/>
  <c r="E309" i="12"/>
  <c r="F309" i="12"/>
  <c r="G309" i="12"/>
  <c r="H309" i="12"/>
  <c r="I309" i="12"/>
  <c r="J309" i="12"/>
  <c r="D298" i="12"/>
  <c r="D63" i="29" s="1"/>
  <c r="D299" i="12"/>
  <c r="D64" i="29" s="1"/>
  <c r="E299" i="12"/>
  <c r="F299" i="12"/>
  <c r="G299" i="12"/>
  <c r="H299" i="12"/>
  <c r="I299" i="12"/>
  <c r="J299" i="12"/>
  <c r="K299" i="12"/>
  <c r="D300" i="12"/>
  <c r="D65" i="29" s="1"/>
  <c r="E300" i="12"/>
  <c r="F300" i="12"/>
  <c r="G300" i="12"/>
  <c r="H300" i="12"/>
  <c r="I300" i="12"/>
  <c r="J300" i="12"/>
  <c r="K300" i="12"/>
  <c r="D301" i="12"/>
  <c r="D66" i="29" s="1"/>
  <c r="E301" i="12"/>
  <c r="F301" i="12"/>
  <c r="G301" i="12"/>
  <c r="H301" i="12"/>
  <c r="I301" i="12"/>
  <c r="J301" i="12"/>
  <c r="D302" i="12"/>
  <c r="D67" i="29" s="1"/>
  <c r="E302" i="12"/>
  <c r="F302" i="12"/>
  <c r="G302" i="12"/>
  <c r="H302" i="12"/>
  <c r="I302" i="12"/>
  <c r="J302" i="12"/>
  <c r="K302" i="12"/>
  <c r="D303" i="12"/>
  <c r="D68" i="29" s="1"/>
  <c r="E303" i="12"/>
  <c r="F303" i="12"/>
  <c r="G303" i="12"/>
  <c r="D304" i="12"/>
  <c r="D69" i="29" s="1"/>
  <c r="E304" i="12"/>
  <c r="F304" i="12"/>
  <c r="G304" i="12"/>
  <c r="D305" i="12"/>
  <c r="D70" i="29" s="1"/>
  <c r="E305" i="12"/>
  <c r="F305" i="12"/>
  <c r="G305" i="12"/>
  <c r="H305" i="12"/>
  <c r="D306" i="12"/>
  <c r="D71" i="29" s="1"/>
  <c r="E306" i="12"/>
  <c r="F306" i="12"/>
  <c r="G306" i="12"/>
  <c r="H306" i="12"/>
  <c r="I306" i="12"/>
  <c r="J306" i="12"/>
  <c r="K306" i="12"/>
  <c r="D307" i="12"/>
  <c r="D72" i="29" s="1"/>
  <c r="E307" i="12"/>
  <c r="F307" i="12"/>
  <c r="G307" i="12"/>
  <c r="D297" i="12"/>
  <c r="D62" i="29" s="1"/>
  <c r="E297" i="12"/>
  <c r="F297" i="12"/>
  <c r="D291" i="12"/>
  <c r="D56" i="29" s="1"/>
  <c r="E291" i="12"/>
  <c r="F291" i="12"/>
  <c r="G291" i="12"/>
  <c r="H291" i="12"/>
  <c r="I291" i="12"/>
  <c r="J291" i="12"/>
  <c r="K291" i="12"/>
  <c r="D292" i="12"/>
  <c r="D57" i="29" s="1"/>
  <c r="E292" i="12"/>
  <c r="F292" i="12"/>
  <c r="G292" i="12"/>
  <c r="H292" i="12"/>
  <c r="I292" i="12"/>
  <c r="D293" i="12"/>
  <c r="D58" i="29" s="1"/>
  <c r="E293" i="12"/>
  <c r="F293" i="12"/>
  <c r="G293" i="12"/>
  <c r="H293" i="12"/>
  <c r="D294" i="12"/>
  <c r="D59" i="29" s="1"/>
  <c r="E294" i="12"/>
  <c r="F294" i="12"/>
  <c r="G294" i="12"/>
  <c r="H294" i="12"/>
  <c r="I294" i="12"/>
  <c r="J294" i="12"/>
  <c r="K294" i="12"/>
  <c r="D295" i="12"/>
  <c r="D60" i="29" s="1"/>
  <c r="E295" i="12"/>
  <c r="F295" i="12"/>
  <c r="G295" i="12"/>
  <c r="D290" i="12"/>
  <c r="D55" i="29" s="1"/>
  <c r="E290" i="12"/>
  <c r="F290" i="12"/>
  <c r="D286" i="12"/>
  <c r="D51" i="29" s="1"/>
  <c r="E286" i="12"/>
  <c r="F286" i="12"/>
  <c r="G286" i="12"/>
  <c r="H286" i="12"/>
  <c r="D287" i="12"/>
  <c r="D52" i="29" s="1"/>
  <c r="E287" i="12"/>
  <c r="F287" i="12"/>
  <c r="G287" i="12"/>
  <c r="H287" i="12"/>
  <c r="I287" i="12"/>
  <c r="D288" i="12"/>
  <c r="D53" i="29" s="1"/>
  <c r="E288" i="12"/>
  <c r="F288" i="12"/>
  <c r="G288" i="12"/>
  <c r="H288" i="12"/>
  <c r="D285" i="12"/>
  <c r="D50" i="29" s="1"/>
  <c r="E285" i="12"/>
  <c r="F285" i="12"/>
  <c r="G285" i="12"/>
  <c r="H285" i="12"/>
  <c r="D284" i="12"/>
  <c r="D49" i="29" s="1"/>
  <c r="E284" i="12"/>
  <c r="F284" i="12"/>
  <c r="G284" i="12"/>
  <c r="D246" i="12"/>
  <c r="D11" i="29" s="1"/>
  <c r="E246" i="12"/>
  <c r="F246" i="12"/>
  <c r="G246" i="12"/>
  <c r="H246" i="12"/>
  <c r="I246" i="12"/>
  <c r="J246" i="12"/>
  <c r="K246" i="12"/>
  <c r="D247" i="12"/>
  <c r="D12" i="29" s="1"/>
  <c r="E247" i="12"/>
  <c r="F247" i="12"/>
  <c r="G247" i="12"/>
  <c r="H247" i="12"/>
  <c r="I247" i="12"/>
  <c r="J247" i="12"/>
  <c r="K247" i="12"/>
  <c r="D248" i="12"/>
  <c r="D13" i="29" s="1"/>
  <c r="E248" i="12"/>
  <c r="F248" i="12"/>
  <c r="G248" i="12"/>
  <c r="H248" i="12"/>
  <c r="I248" i="12"/>
  <c r="J248" i="12"/>
  <c r="K248" i="12"/>
  <c r="D249" i="12"/>
  <c r="D14" i="29" s="1"/>
  <c r="E249" i="12"/>
  <c r="F249" i="12"/>
  <c r="G249" i="12"/>
  <c r="H249" i="12"/>
  <c r="I249" i="12"/>
  <c r="J249" i="12"/>
  <c r="K249" i="12"/>
  <c r="D250" i="12"/>
  <c r="D15" i="29" s="1"/>
  <c r="E250" i="12"/>
  <c r="F250" i="12"/>
  <c r="G250" i="12"/>
  <c r="H250" i="12"/>
  <c r="I250" i="12"/>
  <c r="J250" i="12"/>
  <c r="K250" i="12"/>
  <c r="D251" i="12"/>
  <c r="D16" i="29" s="1"/>
  <c r="E251" i="12"/>
  <c r="F251" i="12"/>
  <c r="G251" i="12"/>
  <c r="H251" i="12"/>
  <c r="I251" i="12"/>
  <c r="J251" i="12"/>
  <c r="D252" i="12"/>
  <c r="D17" i="29" s="1"/>
  <c r="E252" i="12"/>
  <c r="F252" i="12"/>
  <c r="G252" i="12"/>
  <c r="D253" i="12"/>
  <c r="D18" i="29" s="1"/>
  <c r="E253" i="12"/>
  <c r="F253" i="12"/>
  <c r="G253" i="12"/>
  <c r="H253" i="12"/>
  <c r="I253" i="12"/>
  <c r="D254" i="12"/>
  <c r="D19" i="29" s="1"/>
  <c r="E254" i="12"/>
  <c r="F254" i="12"/>
  <c r="G254" i="12"/>
  <c r="H254" i="12"/>
  <c r="D255" i="12"/>
  <c r="D20" i="29" s="1"/>
  <c r="E255" i="12"/>
  <c r="F255" i="12"/>
  <c r="G255" i="12"/>
  <c r="D256" i="12"/>
  <c r="D21" i="29" s="1"/>
  <c r="E256" i="12"/>
  <c r="F256" i="12"/>
  <c r="G256" i="12"/>
  <c r="H256" i="12"/>
  <c r="I256" i="12"/>
  <c r="J256" i="12"/>
  <c r="K256" i="12"/>
  <c r="D257" i="12"/>
  <c r="D22" i="29" s="1"/>
  <c r="E257" i="12"/>
  <c r="F257" i="12"/>
  <c r="G257" i="12"/>
  <c r="H257" i="12"/>
  <c r="I257" i="12"/>
  <c r="J257" i="12"/>
  <c r="K257" i="12"/>
  <c r="D258" i="12"/>
  <c r="D23" i="29" s="1"/>
  <c r="E258" i="12"/>
  <c r="F258" i="12"/>
  <c r="G258" i="12"/>
  <c r="H258" i="12"/>
  <c r="I258" i="12"/>
  <c r="J258" i="12"/>
  <c r="K258" i="12"/>
  <c r="D259" i="12"/>
  <c r="D24" i="29" s="1"/>
  <c r="E259" i="12"/>
  <c r="F259" i="12"/>
  <c r="G259" i="12"/>
  <c r="H259" i="12"/>
  <c r="I259" i="12"/>
  <c r="J259" i="12"/>
  <c r="K259" i="12"/>
  <c r="D261" i="12"/>
  <c r="D26" i="29" s="1"/>
  <c r="E261" i="12"/>
  <c r="F261" i="12"/>
  <c r="G261" i="12"/>
  <c r="H261" i="12"/>
  <c r="I261" i="12"/>
  <c r="J261" i="12"/>
  <c r="K261" i="12"/>
  <c r="D262" i="12"/>
  <c r="D27" i="29" s="1"/>
  <c r="E262" i="12"/>
  <c r="F262" i="12"/>
  <c r="G262" i="12"/>
  <c r="H262" i="12"/>
  <c r="I262" i="12"/>
  <c r="J262" i="12"/>
  <c r="K262" i="12"/>
  <c r="D263" i="12"/>
  <c r="D28" i="29" s="1"/>
  <c r="E263" i="12"/>
  <c r="F263" i="12"/>
  <c r="G263" i="12"/>
  <c r="H263" i="12"/>
  <c r="I263" i="12"/>
  <c r="J263" i="12"/>
  <c r="K263" i="12"/>
  <c r="D264" i="12"/>
  <c r="D29" i="29" s="1"/>
  <c r="E264" i="12"/>
  <c r="F264" i="12"/>
  <c r="G264" i="12"/>
  <c r="H264" i="12"/>
  <c r="I264" i="12"/>
  <c r="J264" i="12"/>
  <c r="K264" i="12"/>
  <c r="D265" i="12"/>
  <c r="D30" i="29" s="1"/>
  <c r="E265" i="12"/>
  <c r="F265" i="12"/>
  <c r="G265" i="12"/>
  <c r="H265" i="12"/>
  <c r="I265" i="12"/>
  <c r="J265" i="12"/>
  <c r="K265" i="12"/>
  <c r="D266" i="12"/>
  <c r="D31" i="29" s="1"/>
  <c r="E266" i="12"/>
  <c r="F266" i="12"/>
  <c r="G266" i="12"/>
  <c r="H266" i="12"/>
  <c r="I266" i="12"/>
  <c r="J266" i="12"/>
  <c r="K266" i="12"/>
  <c r="D267" i="12"/>
  <c r="D32" i="29" s="1"/>
  <c r="E267" i="12"/>
  <c r="F267" i="12"/>
  <c r="G267" i="12"/>
  <c r="H267" i="12"/>
  <c r="I267" i="12"/>
  <c r="J267" i="12"/>
  <c r="K267" i="12"/>
  <c r="D268" i="12"/>
  <c r="D33" i="29" s="1"/>
  <c r="E268" i="12"/>
  <c r="F268" i="12"/>
  <c r="G268" i="12"/>
  <c r="H268" i="12"/>
  <c r="I268" i="12"/>
  <c r="J268" i="12"/>
  <c r="K268" i="12"/>
  <c r="D269" i="12"/>
  <c r="D34" i="29" s="1"/>
  <c r="E269" i="12"/>
  <c r="F269" i="12"/>
  <c r="G269" i="12"/>
  <c r="H269" i="12"/>
  <c r="I269" i="12"/>
  <c r="J269" i="12"/>
  <c r="K269" i="12"/>
  <c r="D270" i="12"/>
  <c r="D35" i="29" s="1"/>
  <c r="E270" i="12"/>
  <c r="F270" i="12"/>
  <c r="G270" i="12"/>
  <c r="H270" i="12"/>
  <c r="I270" i="12"/>
  <c r="J270" i="12"/>
  <c r="K270" i="12"/>
  <c r="D271" i="12"/>
  <c r="D36" i="29" s="1"/>
  <c r="E271" i="12"/>
  <c r="F271" i="12"/>
  <c r="G271" i="12"/>
  <c r="D272" i="12"/>
  <c r="D37" i="29" s="1"/>
  <c r="E272" i="12"/>
  <c r="F272" i="12"/>
  <c r="G272" i="12"/>
  <c r="H272" i="12"/>
  <c r="D273" i="12"/>
  <c r="D38" i="29" s="1"/>
  <c r="E273" i="12"/>
  <c r="F273" i="12"/>
  <c r="G273" i="12"/>
  <c r="H273" i="12"/>
  <c r="I273" i="12"/>
  <c r="J273" i="12"/>
  <c r="K273" i="12"/>
  <c r="D274" i="12"/>
  <c r="D39" i="29" s="1"/>
  <c r="E274" i="12"/>
  <c r="F274" i="12"/>
  <c r="G274" i="12"/>
  <c r="H274" i="12"/>
  <c r="I274" i="12"/>
  <c r="J274" i="12"/>
  <c r="K274" i="12"/>
  <c r="D275" i="12"/>
  <c r="D40" i="29" s="1"/>
  <c r="E275" i="12"/>
  <c r="F275" i="12"/>
  <c r="G275" i="12"/>
  <c r="H275" i="12"/>
  <c r="I275" i="12"/>
  <c r="J275" i="12"/>
  <c r="K275" i="12"/>
  <c r="D276" i="12"/>
  <c r="D41" i="29" s="1"/>
  <c r="E276" i="12"/>
  <c r="F276" i="12"/>
  <c r="G276" i="12"/>
  <c r="D277" i="12"/>
  <c r="E277" i="12"/>
  <c r="F277" i="12"/>
  <c r="G277" i="12"/>
  <c r="H277" i="12"/>
  <c r="I277" i="12"/>
  <c r="J277" i="12"/>
  <c r="K277" i="12"/>
  <c r="D278" i="12"/>
  <c r="E278" i="12"/>
  <c r="F278" i="12"/>
  <c r="G278" i="12"/>
  <c r="H278" i="12"/>
  <c r="I278" i="12"/>
  <c r="J278" i="12"/>
  <c r="K278" i="12"/>
  <c r="D279" i="12"/>
  <c r="D44" i="29" s="1"/>
  <c r="E279" i="12"/>
  <c r="F279" i="12"/>
  <c r="G279" i="12"/>
  <c r="H279" i="12"/>
  <c r="I279" i="12"/>
  <c r="J279" i="12"/>
  <c r="K279" i="12"/>
  <c r="D280" i="12"/>
  <c r="D45" i="29" s="1"/>
  <c r="E280" i="12"/>
  <c r="F280" i="12"/>
  <c r="G280" i="12"/>
  <c r="H280" i="12"/>
  <c r="I280" i="12"/>
  <c r="J280" i="12"/>
  <c r="K280" i="12"/>
  <c r="D281" i="12"/>
  <c r="D46" i="29" s="1"/>
  <c r="E281" i="12"/>
  <c r="F281" i="12"/>
  <c r="G281" i="12"/>
  <c r="H281" i="12"/>
  <c r="D282" i="12"/>
  <c r="D47" i="29" s="1"/>
  <c r="E282" i="12"/>
  <c r="F282" i="12"/>
  <c r="G282" i="12"/>
  <c r="H282" i="12"/>
  <c r="E245" i="12"/>
  <c r="F245" i="12"/>
  <c r="G245" i="12"/>
  <c r="H245" i="12"/>
  <c r="I245" i="12"/>
  <c r="E37" i="29" l="1"/>
  <c r="E36" i="29"/>
  <c r="E35" i="29"/>
  <c r="E34" i="29"/>
  <c r="E33" i="29"/>
  <c r="E32" i="29"/>
  <c r="F32" i="29" s="1"/>
  <c r="E31" i="29"/>
  <c r="F31" i="29" s="1"/>
  <c r="E30" i="29"/>
  <c r="F30" i="29" s="1"/>
  <c r="E29" i="29"/>
  <c r="F29" i="29" s="1"/>
  <c r="E28" i="29"/>
  <c r="E27" i="29"/>
  <c r="E26" i="29"/>
  <c r="E41" i="29"/>
  <c r="E40" i="29"/>
  <c r="E39" i="29"/>
  <c r="F39" i="29" s="1"/>
  <c r="E38" i="29"/>
  <c r="F38" i="29" s="1"/>
  <c r="E24" i="29"/>
  <c r="F24" i="29" s="1"/>
  <c r="E23" i="29"/>
  <c r="E16" i="29"/>
  <c r="F16" i="29" s="1"/>
  <c r="E15" i="29"/>
  <c r="E14" i="29"/>
  <c r="E13" i="29"/>
  <c r="F13" i="29" s="1"/>
  <c r="E12" i="29"/>
  <c r="F12" i="29" s="1"/>
  <c r="E11" i="29"/>
  <c r="F11" i="29" s="1"/>
  <c r="E46" i="29"/>
  <c r="F46" i="29" s="1"/>
  <c r="E45" i="29"/>
  <c r="F45" i="29" s="1"/>
  <c r="E44" i="29"/>
  <c r="F44" i="29" s="1"/>
  <c r="E17" i="29"/>
  <c r="E47" i="29"/>
  <c r="F47" i="29" s="1"/>
  <c r="E56" i="29"/>
  <c r="F56" i="29" s="1"/>
  <c r="E19" i="29"/>
  <c r="F19" i="29" s="1"/>
  <c r="E62" i="29"/>
  <c r="E71" i="29"/>
  <c r="E70" i="29"/>
  <c r="E69" i="29"/>
  <c r="E68" i="29"/>
  <c r="E67" i="29"/>
  <c r="E63" i="29"/>
  <c r="E76" i="29"/>
  <c r="E51" i="29"/>
  <c r="E80" i="29"/>
  <c r="E74" i="29"/>
  <c r="E110" i="29"/>
  <c r="E109" i="29"/>
  <c r="E108" i="29"/>
  <c r="E106" i="29"/>
  <c r="E105" i="29"/>
  <c r="E104" i="29"/>
  <c r="E103" i="29"/>
  <c r="E101" i="29"/>
  <c r="E100" i="29"/>
  <c r="E97" i="29"/>
  <c r="E96" i="29"/>
  <c r="E95" i="29"/>
  <c r="E93" i="29"/>
  <c r="E92" i="29"/>
  <c r="E91" i="29"/>
  <c r="E75" i="29"/>
  <c r="E121" i="29"/>
  <c r="E120" i="29"/>
  <c r="E119" i="29"/>
  <c r="E118" i="29"/>
  <c r="E117" i="29"/>
  <c r="E116" i="29"/>
  <c r="E115" i="29"/>
  <c r="E114" i="29"/>
  <c r="E113" i="29"/>
  <c r="E112" i="29"/>
  <c r="E52" i="29"/>
  <c r="E55" i="29"/>
  <c r="E60" i="29"/>
  <c r="E59" i="29"/>
  <c r="E58" i="29"/>
  <c r="E72" i="29"/>
  <c r="E66" i="29"/>
  <c r="E65" i="29"/>
  <c r="E64" i="29"/>
  <c r="E111" i="29"/>
  <c r="F17" i="29"/>
  <c r="F15" i="29"/>
  <c r="F14" i="29"/>
  <c r="E20" i="29"/>
  <c r="F20" i="29" s="1"/>
  <c r="E53" i="29"/>
  <c r="F41" i="29"/>
  <c r="F37" i="29"/>
  <c r="F35" i="29"/>
  <c r="F33" i="29"/>
  <c r="F27" i="29"/>
  <c r="F26" i="29"/>
  <c r="F23" i="29"/>
  <c r="E22" i="29"/>
  <c r="F22" i="29" s="1"/>
  <c r="E21" i="29"/>
  <c r="F21" i="29" s="1"/>
  <c r="E50" i="29"/>
  <c r="E107" i="29"/>
  <c r="F40" i="29"/>
  <c r="F36" i="29"/>
  <c r="F34" i="29"/>
  <c r="F28" i="29"/>
  <c r="E18" i="29"/>
  <c r="F18" i="29" s="1"/>
  <c r="D43" i="29"/>
  <c r="E43" i="29" s="1"/>
  <c r="F43" i="29" s="1"/>
  <c r="E78" i="29"/>
  <c r="D42" i="29"/>
  <c r="E42" i="29" s="1"/>
  <c r="F42" i="29" s="1"/>
  <c r="E49" i="29"/>
  <c r="E57" i="29"/>
  <c r="E102" i="29"/>
  <c r="E94" i="29"/>
  <c r="E89" i="29"/>
  <c r="E79" i="29"/>
  <c r="E77" i="29"/>
  <c r="D99" i="29"/>
  <c r="D98" i="29"/>
  <c r="D90" i="29"/>
  <c r="G36" i="29" l="1"/>
  <c r="G27" i="29"/>
  <c r="G15" i="29"/>
  <c r="G11" i="29"/>
  <c r="G38" i="29"/>
  <c r="G30" i="29"/>
  <c r="G17" i="29"/>
  <c r="G19" i="29"/>
  <c r="G12" i="29"/>
  <c r="G39" i="29"/>
  <c r="G31" i="29"/>
  <c r="G35" i="29"/>
  <c r="G13" i="29"/>
  <c r="G32" i="29"/>
  <c r="G42" i="29"/>
  <c r="G37" i="29"/>
  <c r="G47" i="29"/>
  <c r="G33" i="29"/>
  <c r="G43" i="29"/>
  <c r="G21" i="29"/>
  <c r="G41" i="29"/>
  <c r="H41" i="29" s="1"/>
  <c r="I41" i="29" s="1"/>
  <c r="J41" i="29" s="1"/>
  <c r="K41" i="29" s="1"/>
  <c r="G40" i="29"/>
  <c r="G22" i="29"/>
  <c r="G44" i="29"/>
  <c r="G16" i="29"/>
  <c r="G18" i="29"/>
  <c r="G28" i="29"/>
  <c r="G23" i="29"/>
  <c r="G20" i="29"/>
  <c r="G45" i="29"/>
  <c r="G34" i="29"/>
  <c r="G26" i="29"/>
  <c r="G14" i="29"/>
  <c r="G46" i="29"/>
  <c r="G24" i="29"/>
  <c r="G29" i="29"/>
  <c r="H20" i="29"/>
  <c r="I20" i="29" s="1"/>
  <c r="J20" i="29" s="1"/>
  <c r="K20" i="29" s="1"/>
  <c r="H17" i="29"/>
  <c r="I17" i="29" s="1"/>
  <c r="J17" i="29" s="1"/>
  <c r="K17" i="29" s="1"/>
  <c r="F71" i="29"/>
  <c r="H36" i="29"/>
  <c r="I36" i="29" s="1"/>
  <c r="J36" i="29" s="1"/>
  <c r="K36" i="29" s="1"/>
  <c r="F70" i="29"/>
  <c r="F62" i="29"/>
  <c r="F67" i="29"/>
  <c r="F69" i="29"/>
  <c r="F78" i="29"/>
  <c r="F107" i="29"/>
  <c r="F60" i="29"/>
  <c r="F112" i="29"/>
  <c r="F116" i="29"/>
  <c r="F120" i="29"/>
  <c r="F92" i="29"/>
  <c r="F97" i="29"/>
  <c r="F104" i="29"/>
  <c r="F109" i="29"/>
  <c r="F94" i="29"/>
  <c r="F111" i="29"/>
  <c r="F55" i="29"/>
  <c r="F51" i="29"/>
  <c r="F76" i="29"/>
  <c r="F59" i="29"/>
  <c r="E90" i="29"/>
  <c r="F102" i="29"/>
  <c r="F50" i="29"/>
  <c r="F53" i="29"/>
  <c r="F64" i="29"/>
  <c r="F52" i="29"/>
  <c r="F113" i="29"/>
  <c r="F117" i="29"/>
  <c r="F121" i="29"/>
  <c r="F93" i="29"/>
  <c r="F100" i="29"/>
  <c r="F105" i="29"/>
  <c r="F110" i="29"/>
  <c r="E98" i="29"/>
  <c r="F57" i="29"/>
  <c r="F65" i="29"/>
  <c r="F74" i="29"/>
  <c r="F80" i="29"/>
  <c r="F63" i="29"/>
  <c r="E99" i="29"/>
  <c r="F49" i="29"/>
  <c r="F66" i="29"/>
  <c r="F114" i="29"/>
  <c r="F118" i="29"/>
  <c r="F75" i="29"/>
  <c r="F95" i="29"/>
  <c r="F101" i="29"/>
  <c r="F106" i="29"/>
  <c r="F77" i="29"/>
  <c r="F68" i="29"/>
  <c r="F72" i="29"/>
  <c r="G56" i="29"/>
  <c r="F79" i="29"/>
  <c r="F58" i="29"/>
  <c r="F115" i="29"/>
  <c r="F119" i="29"/>
  <c r="F91" i="29"/>
  <c r="F96" i="29"/>
  <c r="F103" i="29"/>
  <c r="F108" i="29"/>
  <c r="F89" i="29"/>
  <c r="D245" i="12"/>
  <c r="D10" i="29" s="1"/>
  <c r="H26" i="29" l="1"/>
  <c r="I26" i="29" s="1"/>
  <c r="J26" i="29" s="1"/>
  <c r="K26" i="29" s="1"/>
  <c r="H44" i="29"/>
  <c r="I44" i="29" s="1"/>
  <c r="J44" i="29" s="1"/>
  <c r="K44" i="29" s="1"/>
  <c r="H37" i="29"/>
  <c r="I37" i="29" s="1"/>
  <c r="J37" i="29" s="1"/>
  <c r="K37" i="29" s="1"/>
  <c r="H30" i="29"/>
  <c r="I30" i="29" s="1"/>
  <c r="J30" i="29" s="1"/>
  <c r="K30" i="29" s="1"/>
  <c r="H13" i="29"/>
  <c r="I13" i="29" s="1"/>
  <c r="J13" i="29" s="1"/>
  <c r="K13" i="29" s="1"/>
  <c r="H31" i="29"/>
  <c r="I31" i="29" s="1"/>
  <c r="J31" i="29" s="1"/>
  <c r="K31" i="29" s="1"/>
  <c r="H15" i="29"/>
  <c r="I15" i="29" s="1"/>
  <c r="J15" i="29" s="1"/>
  <c r="K15" i="29" s="1"/>
  <c r="H46" i="29"/>
  <c r="I46" i="29" s="1"/>
  <c r="J46" i="29" s="1"/>
  <c r="K46" i="29" s="1"/>
  <c r="H18" i="29"/>
  <c r="I18" i="29" s="1"/>
  <c r="J18" i="29" s="1"/>
  <c r="K18" i="29" s="1"/>
  <c r="H33" i="29"/>
  <c r="I33" i="29" s="1"/>
  <c r="J33" i="29" s="1"/>
  <c r="K33" i="29" s="1"/>
  <c r="H19" i="29"/>
  <c r="I19" i="29" s="1"/>
  <c r="J19" i="29" s="1"/>
  <c r="K19" i="29" s="1"/>
  <c r="H34" i="29"/>
  <c r="I34" i="29" s="1"/>
  <c r="J34" i="29" s="1"/>
  <c r="K34" i="29" s="1"/>
  <c r="H22" i="29"/>
  <c r="I22" i="29" s="1"/>
  <c r="J22" i="29" s="1"/>
  <c r="K22" i="29" s="1"/>
  <c r="H42" i="29"/>
  <c r="I42" i="29" s="1"/>
  <c r="J42" i="29" s="1"/>
  <c r="K42" i="29" s="1"/>
  <c r="H38" i="29"/>
  <c r="I38" i="29" s="1"/>
  <c r="J38" i="29" s="1"/>
  <c r="K38" i="29" s="1"/>
  <c r="H29" i="29"/>
  <c r="I29" i="29" s="1"/>
  <c r="J29" i="29" s="1"/>
  <c r="K29" i="29" s="1"/>
  <c r="H23" i="29"/>
  <c r="I23" i="29" s="1"/>
  <c r="J23" i="29" s="1"/>
  <c r="K23" i="29" s="1"/>
  <c r="H21" i="29"/>
  <c r="I21" i="29" s="1"/>
  <c r="J21" i="29" s="1"/>
  <c r="K21" i="29" s="1"/>
  <c r="H39" i="29"/>
  <c r="I39" i="29" s="1"/>
  <c r="J39" i="29" s="1"/>
  <c r="K39" i="29" s="1"/>
  <c r="H27" i="29"/>
  <c r="I27" i="29" s="1"/>
  <c r="J27" i="29" s="1"/>
  <c r="K27" i="29" s="1"/>
  <c r="H14" i="29"/>
  <c r="I14" i="29" s="1"/>
  <c r="J14" i="29" s="1"/>
  <c r="K14" i="29" s="1"/>
  <c r="H16" i="29"/>
  <c r="I16" i="29" s="1"/>
  <c r="J16" i="29" s="1"/>
  <c r="K16" i="29" s="1"/>
  <c r="H47" i="29"/>
  <c r="I47" i="29" s="1"/>
  <c r="J47" i="29" s="1"/>
  <c r="K47" i="29" s="1"/>
  <c r="H45" i="29"/>
  <c r="I45" i="29" s="1"/>
  <c r="J45" i="29" s="1"/>
  <c r="K45" i="29" s="1"/>
  <c r="H40" i="29"/>
  <c r="I40" i="29" s="1"/>
  <c r="J40" i="29" s="1"/>
  <c r="K40" i="29" s="1"/>
  <c r="H32" i="29"/>
  <c r="I32" i="29" s="1"/>
  <c r="J32" i="29" s="1"/>
  <c r="K32" i="29" s="1"/>
  <c r="H35" i="29"/>
  <c r="I35" i="29" s="1"/>
  <c r="J35" i="29" s="1"/>
  <c r="K35" i="29" s="1"/>
  <c r="H11" i="29"/>
  <c r="I11" i="29" s="1"/>
  <c r="J11" i="29" s="1"/>
  <c r="K11" i="29" s="1"/>
  <c r="H24" i="29"/>
  <c r="I24" i="29" s="1"/>
  <c r="J24" i="29" s="1"/>
  <c r="K24" i="29" s="1"/>
  <c r="H28" i="29"/>
  <c r="I28" i="29" s="1"/>
  <c r="J28" i="29" s="1"/>
  <c r="K28" i="29" s="1"/>
  <c r="H43" i="29"/>
  <c r="I43" i="29" s="1"/>
  <c r="J43" i="29" s="1"/>
  <c r="K43" i="29" s="1"/>
  <c r="H12" i="29"/>
  <c r="I12" i="29" s="1"/>
  <c r="J12" i="29" s="1"/>
  <c r="K12" i="29" s="1"/>
  <c r="G71" i="29"/>
  <c r="G70" i="29"/>
  <c r="G67" i="29"/>
  <c r="G62" i="29"/>
  <c r="G69" i="29"/>
  <c r="G79" i="29"/>
  <c r="G102" i="29"/>
  <c r="G103" i="29"/>
  <c r="G115" i="29"/>
  <c r="G95" i="29"/>
  <c r="G66" i="29"/>
  <c r="G57" i="29"/>
  <c r="G59" i="29"/>
  <c r="G104" i="29"/>
  <c r="G116" i="29"/>
  <c r="G107" i="29"/>
  <c r="G52" i="29"/>
  <c r="G110" i="29"/>
  <c r="G121" i="29"/>
  <c r="G64" i="29"/>
  <c r="F90" i="29"/>
  <c r="G55" i="29"/>
  <c r="G93" i="29"/>
  <c r="G94" i="29"/>
  <c r="G96" i="29"/>
  <c r="G58" i="29"/>
  <c r="G75" i="29"/>
  <c r="G63" i="29"/>
  <c r="F98" i="29"/>
  <c r="G97" i="29"/>
  <c r="G112" i="29"/>
  <c r="G78" i="29"/>
  <c r="G72" i="29"/>
  <c r="G105" i="29"/>
  <c r="G117" i="29"/>
  <c r="G53" i="29"/>
  <c r="G76" i="29"/>
  <c r="G111" i="29"/>
  <c r="G91" i="29"/>
  <c r="G68" i="29"/>
  <c r="G106" i="29"/>
  <c r="G118" i="29"/>
  <c r="G49" i="29"/>
  <c r="G80" i="29"/>
  <c r="G92" i="29"/>
  <c r="G60" i="29"/>
  <c r="G100" i="29"/>
  <c r="G113" i="29"/>
  <c r="G50" i="29"/>
  <c r="G51" i="29"/>
  <c r="H62" i="29"/>
  <c r="G108" i="29"/>
  <c r="G119" i="29"/>
  <c r="H56" i="29"/>
  <c r="G77" i="29"/>
  <c r="G101" i="29"/>
  <c r="G114" i="29"/>
  <c r="F99" i="29"/>
  <c r="G74" i="29"/>
  <c r="G65" i="29"/>
  <c r="G109" i="29"/>
  <c r="G120" i="29"/>
  <c r="H71" i="29"/>
  <c r="G89" i="29"/>
  <c r="J260" i="12"/>
  <c r="K260" i="12"/>
  <c r="I260" i="12"/>
  <c r="D260" i="12"/>
  <c r="G260" i="12"/>
  <c r="E260" i="12"/>
  <c r="F260" i="12"/>
  <c r="E10" i="29"/>
  <c r="H70" i="29" l="1"/>
  <c r="I70" i="29" s="1"/>
  <c r="H67" i="29"/>
  <c r="H69" i="29"/>
  <c r="I69" i="29" s="1"/>
  <c r="F10" i="29"/>
  <c r="H77" i="29"/>
  <c r="H109" i="29"/>
  <c r="H118" i="29"/>
  <c r="H91" i="29"/>
  <c r="H97" i="29"/>
  <c r="H63" i="29"/>
  <c r="H64" i="29"/>
  <c r="H107" i="29"/>
  <c r="H59" i="29"/>
  <c r="H103" i="29"/>
  <c r="H114" i="29"/>
  <c r="I56" i="29"/>
  <c r="H50" i="29"/>
  <c r="H53" i="29"/>
  <c r="H58" i="29"/>
  <c r="H66" i="29"/>
  <c r="G99" i="29"/>
  <c r="H60" i="29"/>
  <c r="H106" i="29"/>
  <c r="I67" i="29"/>
  <c r="H93" i="29"/>
  <c r="H121" i="29"/>
  <c r="H116" i="29"/>
  <c r="H102" i="29"/>
  <c r="H65" i="29"/>
  <c r="H101" i="29"/>
  <c r="H113" i="29"/>
  <c r="H117" i="29"/>
  <c r="H96" i="29"/>
  <c r="H95" i="29"/>
  <c r="H108" i="29"/>
  <c r="H76" i="29"/>
  <c r="H94" i="29"/>
  <c r="I71" i="29"/>
  <c r="H92" i="29"/>
  <c r="H80" i="29"/>
  <c r="H68" i="29"/>
  <c r="H78" i="29"/>
  <c r="H75" i="29"/>
  <c r="H55" i="29"/>
  <c r="H110" i="29"/>
  <c r="H52" i="29"/>
  <c r="H104" i="29"/>
  <c r="H79" i="29"/>
  <c r="H51" i="29"/>
  <c r="H74" i="29"/>
  <c r="H119" i="29"/>
  <c r="I62" i="29"/>
  <c r="H100" i="29"/>
  <c r="H111" i="29"/>
  <c r="H105" i="29"/>
  <c r="H72" i="29"/>
  <c r="H120" i="29"/>
  <c r="H49" i="29"/>
  <c r="H112" i="29"/>
  <c r="G98" i="29"/>
  <c r="G90" i="29"/>
  <c r="H57" i="29"/>
  <c r="H115" i="29"/>
  <c r="D25" i="29"/>
  <c r="E25" i="29" s="1"/>
  <c r="F25" i="29" s="1"/>
  <c r="H89" i="29"/>
  <c r="E133" i="38"/>
  <c r="G133" i="38"/>
  <c r="N133" i="38"/>
  <c r="N54" i="7" s="1"/>
  <c r="O133" i="38"/>
  <c r="O54" i="7" s="1"/>
  <c r="P133" i="38"/>
  <c r="E134" i="38"/>
  <c r="G134" i="38"/>
  <c r="G55" i="7" s="1"/>
  <c r="N134" i="38"/>
  <c r="N55" i="7" s="1"/>
  <c r="O134" i="38"/>
  <c r="O55" i="7" s="1"/>
  <c r="P134" i="38"/>
  <c r="P55" i="7" s="1"/>
  <c r="E135" i="38"/>
  <c r="G135" i="38"/>
  <c r="N135" i="38"/>
  <c r="N56" i="7" s="1"/>
  <c r="O135" i="38"/>
  <c r="O56" i="7" s="1"/>
  <c r="P135" i="38"/>
  <c r="P56" i="7" s="1"/>
  <c r="E136" i="38"/>
  <c r="G136" i="38"/>
  <c r="G57" i="7" s="1"/>
  <c r="N136" i="38"/>
  <c r="N57" i="7" s="1"/>
  <c r="O136" i="38"/>
  <c r="O57" i="7" s="1"/>
  <c r="P136" i="38"/>
  <c r="P57" i="7" s="1"/>
  <c r="E137" i="38"/>
  <c r="G137" i="38"/>
  <c r="N137" i="38"/>
  <c r="N58" i="7" s="1"/>
  <c r="O137" i="38"/>
  <c r="O58" i="7" s="1"/>
  <c r="P137" i="38"/>
  <c r="P58" i="7" s="1"/>
  <c r="E138" i="38"/>
  <c r="G138" i="38"/>
  <c r="N138" i="38"/>
  <c r="N59" i="7" s="1"/>
  <c r="O138" i="38"/>
  <c r="O59" i="7" s="1"/>
  <c r="P138" i="38"/>
  <c r="P59" i="7" s="1"/>
  <c r="E139" i="38"/>
  <c r="G139" i="38"/>
  <c r="N139" i="38"/>
  <c r="N60" i="7" s="1"/>
  <c r="O139" i="38"/>
  <c r="O60" i="7" s="1"/>
  <c r="P139" i="38"/>
  <c r="P60" i="7" s="1"/>
  <c r="E140" i="38"/>
  <c r="G140" i="38"/>
  <c r="N140" i="38"/>
  <c r="N61" i="7" s="1"/>
  <c r="O140" i="38"/>
  <c r="O61" i="7" s="1"/>
  <c r="P140" i="38"/>
  <c r="P61" i="7" s="1"/>
  <c r="E141" i="38"/>
  <c r="G141" i="38"/>
  <c r="N141" i="38"/>
  <c r="N62" i="7" s="1"/>
  <c r="O141" i="38"/>
  <c r="O62" i="7" s="1"/>
  <c r="P141" i="38"/>
  <c r="P62" i="7" s="1"/>
  <c r="E142" i="38"/>
  <c r="G142" i="38"/>
  <c r="G63" i="7" s="1"/>
  <c r="N142" i="38"/>
  <c r="N63" i="7" s="1"/>
  <c r="O142" i="38"/>
  <c r="O63" i="7" s="1"/>
  <c r="P142" i="38"/>
  <c r="P63" i="7" s="1"/>
  <c r="E143" i="38"/>
  <c r="G143" i="38"/>
  <c r="G64" i="7" s="1"/>
  <c r="N143" i="38"/>
  <c r="N64" i="7" s="1"/>
  <c r="O143" i="38"/>
  <c r="O64" i="7" s="1"/>
  <c r="P143" i="38"/>
  <c r="P64" i="7" s="1"/>
  <c r="E144" i="38"/>
  <c r="G144" i="38"/>
  <c r="N144" i="38"/>
  <c r="N65" i="7" s="1"/>
  <c r="O144" i="38"/>
  <c r="O65" i="7" s="1"/>
  <c r="P144" i="38"/>
  <c r="P65" i="7" s="1"/>
  <c r="E145" i="38"/>
  <c r="G145" i="38"/>
  <c r="G66" i="7" s="1"/>
  <c r="N145" i="38"/>
  <c r="N66" i="7" s="1"/>
  <c r="O145" i="38"/>
  <c r="O66" i="7" s="1"/>
  <c r="P145" i="38"/>
  <c r="P66" i="7" s="1"/>
  <c r="E146" i="38"/>
  <c r="G146" i="38"/>
  <c r="G67" i="7" s="1"/>
  <c r="N146" i="38"/>
  <c r="O146" i="38"/>
  <c r="P146" i="38"/>
  <c r="P67" i="7" s="1"/>
  <c r="O67" i="7" s="1"/>
  <c r="E147" i="38"/>
  <c r="G147" i="38"/>
  <c r="G68" i="7" s="1"/>
  <c r="N147" i="38"/>
  <c r="N68" i="7" s="1"/>
  <c r="O147" i="38"/>
  <c r="O68" i="7" s="1"/>
  <c r="P147" i="38"/>
  <c r="P68" i="7" s="1"/>
  <c r="E148" i="38"/>
  <c r="G148" i="38"/>
  <c r="N148" i="38"/>
  <c r="O148" i="38"/>
  <c r="P148" i="38"/>
  <c r="Q134" i="38"/>
  <c r="Q55" i="7" s="1"/>
  <c r="Q135" i="38"/>
  <c r="Q56" i="7" s="1"/>
  <c r="Q136" i="38"/>
  <c r="Q57" i="7" s="1"/>
  <c r="Q137" i="38"/>
  <c r="Q58" i="7" s="1"/>
  <c r="Q138" i="38"/>
  <c r="Q59" i="7" s="1"/>
  <c r="Q139" i="38"/>
  <c r="Q60" i="7" s="1"/>
  <c r="Q140" i="38"/>
  <c r="Q61" i="7" s="1"/>
  <c r="Q141" i="38"/>
  <c r="Q62" i="7" s="1"/>
  <c r="Q142" i="38"/>
  <c r="Q63" i="7" s="1"/>
  <c r="Q143" i="38"/>
  <c r="Q64" i="7" s="1"/>
  <c r="Q144" i="38"/>
  <c r="Q65" i="7" s="1"/>
  <c r="Q145" i="38"/>
  <c r="Q66" i="7" s="1"/>
  <c r="Q146" i="38"/>
  <c r="Q67" i="7" s="1"/>
  <c r="Q147" i="38"/>
  <c r="Q68" i="7" s="1"/>
  <c r="Q148" i="38"/>
  <c r="Q133" i="38"/>
  <c r="Q54" i="7" s="1"/>
  <c r="E120" i="38"/>
  <c r="G120" i="38"/>
  <c r="I41" i="7"/>
  <c r="N120" i="38"/>
  <c r="N41" i="7" s="1"/>
  <c r="O120" i="38"/>
  <c r="O41" i="7" s="1"/>
  <c r="P120" i="38"/>
  <c r="P41" i="7" s="1"/>
  <c r="E121" i="38"/>
  <c r="G121" i="38"/>
  <c r="I42" i="7"/>
  <c r="N121" i="38"/>
  <c r="N42" i="7" s="1"/>
  <c r="O121" i="38"/>
  <c r="O42" i="7" s="1"/>
  <c r="P121" i="38"/>
  <c r="P42" i="7" s="1"/>
  <c r="E122" i="38"/>
  <c r="G122" i="38"/>
  <c r="I43" i="7"/>
  <c r="N122" i="38"/>
  <c r="N43" i="7" s="1"/>
  <c r="O122" i="38"/>
  <c r="O43" i="7" s="1"/>
  <c r="P122" i="38"/>
  <c r="P43" i="7" s="1"/>
  <c r="E123" i="38"/>
  <c r="G123" i="38"/>
  <c r="I44" i="7"/>
  <c r="N123" i="38"/>
  <c r="N44" i="7" s="1"/>
  <c r="O123" i="38"/>
  <c r="O44" i="7" s="1"/>
  <c r="P123" i="38"/>
  <c r="P44" i="7" s="1"/>
  <c r="E124" i="38"/>
  <c r="G124" i="38"/>
  <c r="I45" i="7"/>
  <c r="N124" i="38"/>
  <c r="N45" i="7" s="1"/>
  <c r="O124" i="38"/>
  <c r="O45" i="7" s="1"/>
  <c r="P124" i="38"/>
  <c r="P45" i="7" s="1"/>
  <c r="E125" i="38"/>
  <c r="G125" i="38"/>
  <c r="I46" i="7"/>
  <c r="N125" i="38"/>
  <c r="N46" i="7" s="1"/>
  <c r="O125" i="38"/>
  <c r="O46" i="7" s="1"/>
  <c r="P125" i="38"/>
  <c r="P46" i="7" s="1"/>
  <c r="E126" i="38"/>
  <c r="G126" i="38"/>
  <c r="I47" i="7"/>
  <c r="N126" i="38"/>
  <c r="N47" i="7" s="1"/>
  <c r="O126" i="38"/>
  <c r="O47" i="7" s="1"/>
  <c r="P47" i="7" s="1"/>
  <c r="Q47" i="7" s="1"/>
  <c r="P126" i="38"/>
  <c r="E127" i="38"/>
  <c r="G127" i="38"/>
  <c r="N127" i="38"/>
  <c r="O127" i="38"/>
  <c r="P127" i="38"/>
  <c r="E128" i="38"/>
  <c r="G128" i="38"/>
  <c r="N128" i="38"/>
  <c r="N49" i="7" s="1"/>
  <c r="O128" i="38"/>
  <c r="O49" i="7" s="1"/>
  <c r="P128" i="38"/>
  <c r="P49" i="7" s="1"/>
  <c r="E129" i="38"/>
  <c r="G129" i="38"/>
  <c r="N129" i="38"/>
  <c r="O129" i="38"/>
  <c r="P129" i="38"/>
  <c r="E130" i="38"/>
  <c r="G130" i="38"/>
  <c r="N130" i="38"/>
  <c r="O130" i="38"/>
  <c r="P130" i="38"/>
  <c r="Q120" i="38"/>
  <c r="Q41" i="7" s="1"/>
  <c r="Q121" i="38"/>
  <c r="Q42" i="7" s="1"/>
  <c r="Q122" i="38"/>
  <c r="Q43" i="7" s="1"/>
  <c r="Q123" i="38"/>
  <c r="Q44" i="7" s="1"/>
  <c r="Q124" i="38"/>
  <c r="Q45" i="7" s="1"/>
  <c r="Q125" i="38"/>
  <c r="Q46" i="7" s="1"/>
  <c r="Q126" i="38"/>
  <c r="Q127" i="38"/>
  <c r="Q128" i="38"/>
  <c r="Q49" i="7" s="1"/>
  <c r="Q129" i="38"/>
  <c r="Q130" i="38"/>
  <c r="E114" i="38"/>
  <c r="G114" i="38"/>
  <c r="G35" i="7" s="1"/>
  <c r="I35" i="7"/>
  <c r="N114" i="38"/>
  <c r="N35" i="7" s="1"/>
  <c r="O114" i="38"/>
  <c r="O35" i="7" s="1"/>
  <c r="P114" i="38"/>
  <c r="P35" i="7" s="1"/>
  <c r="E115" i="38"/>
  <c r="G115" i="38"/>
  <c r="G36" i="7" s="1"/>
  <c r="I36" i="7"/>
  <c r="N115" i="38"/>
  <c r="N36" i="7" s="1"/>
  <c r="O115" i="38"/>
  <c r="P115" i="38"/>
  <c r="P36" i="7" s="1"/>
  <c r="E116" i="38"/>
  <c r="G116" i="38"/>
  <c r="G37" i="7" s="1"/>
  <c r="I37" i="7"/>
  <c r="N116" i="38"/>
  <c r="N37" i="7" s="1"/>
  <c r="O116" i="38"/>
  <c r="O37" i="7" s="1"/>
  <c r="P37" i="7" s="1"/>
  <c r="Q37" i="7" s="1"/>
  <c r="P116" i="38"/>
  <c r="E117" i="38"/>
  <c r="G117" i="38"/>
  <c r="G38" i="7" s="1"/>
  <c r="I38" i="7"/>
  <c r="N117" i="38"/>
  <c r="N38" i="7" s="1"/>
  <c r="O117" i="38"/>
  <c r="P117" i="38"/>
  <c r="Q114" i="38"/>
  <c r="Q35" i="7" s="1"/>
  <c r="Q115" i="38"/>
  <c r="Q36" i="7" s="1"/>
  <c r="Q116" i="38"/>
  <c r="Q117" i="38"/>
  <c r="E109" i="38"/>
  <c r="G109" i="38"/>
  <c r="G30" i="7" s="1"/>
  <c r="I30" i="7"/>
  <c r="N109" i="38"/>
  <c r="N30" i="7" s="1"/>
  <c r="O109" i="38"/>
  <c r="O30" i="7" s="1"/>
  <c r="P109" i="38"/>
  <c r="P30" i="7" s="1"/>
  <c r="E110" i="38"/>
  <c r="G110" i="38"/>
  <c r="G31" i="7" s="1"/>
  <c r="I31" i="7"/>
  <c r="N110" i="38"/>
  <c r="N31" i="7" s="1"/>
  <c r="O110" i="38"/>
  <c r="O31" i="7" s="1"/>
  <c r="P110" i="38"/>
  <c r="P31" i="7" s="1"/>
  <c r="E111" i="38"/>
  <c r="G111" i="38"/>
  <c r="G32" i="7" s="1"/>
  <c r="I32" i="7"/>
  <c r="N111" i="38"/>
  <c r="N32" i="7" s="1"/>
  <c r="O111" i="38"/>
  <c r="O32" i="7" s="1"/>
  <c r="P111" i="38"/>
  <c r="P32" i="7" s="1"/>
  <c r="E112" i="38"/>
  <c r="G112" i="38"/>
  <c r="G33" i="7" s="1"/>
  <c r="I33" i="7"/>
  <c r="N112" i="38"/>
  <c r="N33" i="7" s="1"/>
  <c r="O112" i="38"/>
  <c r="O33" i="7" s="1"/>
  <c r="P112" i="38"/>
  <c r="P33" i="7" s="1"/>
  <c r="Q109" i="38"/>
  <c r="Q30" i="7" s="1"/>
  <c r="Q110" i="38"/>
  <c r="Q31" i="7" s="1"/>
  <c r="Q111" i="38"/>
  <c r="Q32" i="7" s="1"/>
  <c r="Q112" i="38"/>
  <c r="Q33" i="7" s="1"/>
  <c r="E98" i="38"/>
  <c r="G98" i="38"/>
  <c r="G19" i="7" s="1"/>
  <c r="I19" i="7"/>
  <c r="N98" i="38"/>
  <c r="N19" i="7" s="1"/>
  <c r="O98" i="38"/>
  <c r="O19" i="7" s="1"/>
  <c r="P98" i="38"/>
  <c r="P19" i="7" s="1"/>
  <c r="E99" i="38"/>
  <c r="G99" i="38"/>
  <c r="G20" i="7" s="1"/>
  <c r="I20" i="7"/>
  <c r="N99" i="38"/>
  <c r="N20" i="7" s="1"/>
  <c r="O99" i="38"/>
  <c r="O20" i="7" s="1"/>
  <c r="P99" i="38"/>
  <c r="P20" i="7" s="1"/>
  <c r="E100" i="38"/>
  <c r="G100" i="38"/>
  <c r="G21" i="7" s="1"/>
  <c r="I21" i="7"/>
  <c r="N100" i="38"/>
  <c r="N21" i="7" s="1"/>
  <c r="O100" i="38"/>
  <c r="O21" i="7" s="1"/>
  <c r="P100" i="38"/>
  <c r="P21" i="7" s="1"/>
  <c r="E101" i="38"/>
  <c r="G101" i="38"/>
  <c r="G22" i="7" s="1"/>
  <c r="I22" i="7"/>
  <c r="N101" i="38"/>
  <c r="N22" i="7" s="1"/>
  <c r="O101" i="38"/>
  <c r="O22" i="7" s="1"/>
  <c r="P101" i="38"/>
  <c r="P22" i="7" s="1"/>
  <c r="E102" i="38"/>
  <c r="G102" i="38"/>
  <c r="G23" i="7" s="1"/>
  <c r="I23" i="7"/>
  <c r="N102" i="38"/>
  <c r="N23" i="7" s="1"/>
  <c r="O102" i="38"/>
  <c r="O23" i="7" s="1"/>
  <c r="P102" i="38"/>
  <c r="P23" i="7" s="1"/>
  <c r="E103" i="38"/>
  <c r="G103" i="38"/>
  <c r="G24" i="7" s="1"/>
  <c r="I24" i="7"/>
  <c r="N103" i="38"/>
  <c r="N24" i="7" s="1"/>
  <c r="O103" i="38"/>
  <c r="O24" i="7" s="1"/>
  <c r="P103" i="38"/>
  <c r="P24" i="7" s="1"/>
  <c r="E104" i="38"/>
  <c r="G104" i="38"/>
  <c r="G25" i="7" s="1"/>
  <c r="I25" i="7"/>
  <c r="N104" i="38"/>
  <c r="N25" i="7" s="1"/>
  <c r="O104" i="38"/>
  <c r="O25" i="7" s="1"/>
  <c r="P104" i="38"/>
  <c r="P25" i="7" s="1"/>
  <c r="E105" i="38"/>
  <c r="G105" i="38"/>
  <c r="G26" i="7" s="1"/>
  <c r="I26" i="7"/>
  <c r="N105" i="38"/>
  <c r="N26" i="7" s="1"/>
  <c r="O105" i="38"/>
  <c r="O26" i="7" s="1"/>
  <c r="P105" i="38"/>
  <c r="P26" i="7" s="1"/>
  <c r="E106" i="38"/>
  <c r="G106" i="38"/>
  <c r="G27" i="7" s="1"/>
  <c r="I27" i="7"/>
  <c r="N106" i="38"/>
  <c r="N27" i="7" s="1"/>
  <c r="O106" i="38"/>
  <c r="O27" i="7" s="1"/>
  <c r="P106" i="38"/>
  <c r="P27" i="7" s="1"/>
  <c r="Q98" i="38"/>
  <c r="Q19" i="7" s="1"/>
  <c r="Q99" i="38"/>
  <c r="Q20" i="7" s="1"/>
  <c r="Q100" i="38"/>
  <c r="Q21" i="7" s="1"/>
  <c r="Q101" i="38"/>
  <c r="Q22" i="7" s="1"/>
  <c r="Q102" i="38"/>
  <c r="Q23" i="7" s="1"/>
  <c r="Q103" i="38"/>
  <c r="Q24" i="7" s="1"/>
  <c r="Q104" i="38"/>
  <c r="Q25" i="7" s="1"/>
  <c r="Q105" i="38"/>
  <c r="Q26" i="7" s="1"/>
  <c r="Q106" i="38"/>
  <c r="Q27" i="7" s="1"/>
  <c r="G93" i="38"/>
  <c r="G14" i="7" s="1"/>
  <c r="I14" i="7"/>
  <c r="N93" i="38"/>
  <c r="N14" i="7" s="1"/>
  <c r="O93" i="38"/>
  <c r="O14" i="7" s="1"/>
  <c r="P93" i="38"/>
  <c r="P14" i="7" s="1"/>
  <c r="Q93" i="38"/>
  <c r="Q14" i="7" s="1"/>
  <c r="G94" i="38"/>
  <c r="G15" i="7" s="1"/>
  <c r="I15" i="7"/>
  <c r="N94" i="38"/>
  <c r="N15" i="7" s="1"/>
  <c r="O94" i="38"/>
  <c r="O15" i="7" s="1"/>
  <c r="P94" i="38"/>
  <c r="P15" i="7" s="1"/>
  <c r="Q94" i="38"/>
  <c r="Q15" i="7" s="1"/>
  <c r="G95" i="38"/>
  <c r="G16" i="7" s="1"/>
  <c r="I16" i="7"/>
  <c r="N95" i="38"/>
  <c r="N16" i="7" s="1"/>
  <c r="O95" i="38"/>
  <c r="O16" i="7" s="1"/>
  <c r="P95" i="38"/>
  <c r="P16" i="7" s="1"/>
  <c r="Q95" i="38"/>
  <c r="Q16" i="7" s="1"/>
  <c r="G96" i="38"/>
  <c r="G17" i="7" s="1"/>
  <c r="I17" i="7"/>
  <c r="N96" i="38"/>
  <c r="N17" i="7" s="1"/>
  <c r="O96" i="38"/>
  <c r="O17" i="7" s="1"/>
  <c r="P96" i="38"/>
  <c r="P17" i="7" s="1"/>
  <c r="Q96" i="38"/>
  <c r="Q17" i="7" s="1"/>
  <c r="E93" i="38"/>
  <c r="E94" i="38"/>
  <c r="E95" i="38"/>
  <c r="E96" i="38"/>
  <c r="E89" i="38"/>
  <c r="G89" i="38"/>
  <c r="G10" i="7" s="1"/>
  <c r="I10" i="7"/>
  <c r="N89" i="38"/>
  <c r="N10" i="7" s="1"/>
  <c r="O89" i="38"/>
  <c r="O10" i="7" s="1"/>
  <c r="P89" i="38"/>
  <c r="P10" i="7" s="1"/>
  <c r="Q89" i="38"/>
  <c r="Q10" i="7" s="1"/>
  <c r="F80" i="38"/>
  <c r="G25" i="29" l="1"/>
  <c r="H25" i="29" s="1"/>
  <c r="I25" i="29" s="1"/>
  <c r="J25" i="29" s="1"/>
  <c r="K25" i="29" s="1"/>
  <c r="M44" i="7"/>
  <c r="M61" i="7"/>
  <c r="M17" i="7"/>
  <c r="M27" i="7"/>
  <c r="M23" i="7"/>
  <c r="M19" i="7"/>
  <c r="M32" i="7"/>
  <c r="M35" i="7"/>
  <c r="M64" i="7"/>
  <c r="M56" i="7"/>
  <c r="M45" i="7"/>
  <c r="M41" i="7"/>
  <c r="M59" i="7"/>
  <c r="M24" i="7"/>
  <c r="M20" i="7"/>
  <c r="M33" i="7"/>
  <c r="M36" i="7"/>
  <c r="M62" i="7"/>
  <c r="M54" i="7"/>
  <c r="M49" i="7"/>
  <c r="M46" i="7"/>
  <c r="M42" i="7"/>
  <c r="M57" i="7"/>
  <c r="M15" i="7"/>
  <c r="M25" i="7"/>
  <c r="M21" i="7"/>
  <c r="M30" i="7"/>
  <c r="M37" i="7"/>
  <c r="M68" i="7"/>
  <c r="M60" i="7"/>
  <c r="M14" i="7"/>
  <c r="M10" i="7"/>
  <c r="M47" i="7"/>
  <c r="M43" i="7"/>
  <c r="M63" i="7"/>
  <c r="M55" i="7"/>
  <c r="M16" i="7"/>
  <c r="M26" i="7"/>
  <c r="M22" i="7"/>
  <c r="M31" i="7"/>
  <c r="O38" i="7"/>
  <c r="P38" i="7" s="1"/>
  <c r="Q38" i="7" s="1"/>
  <c r="M38" i="7"/>
  <c r="M66" i="7"/>
  <c r="M58" i="7"/>
  <c r="G10" i="29"/>
  <c r="O36" i="7"/>
  <c r="P54" i="7"/>
  <c r="I112" i="29"/>
  <c r="I95" i="29"/>
  <c r="I93" i="29"/>
  <c r="I94" i="29"/>
  <c r="I114" i="29"/>
  <c r="I105" i="29"/>
  <c r="I100" i="29"/>
  <c r="I74" i="29"/>
  <c r="I52" i="29"/>
  <c r="I76" i="29"/>
  <c r="I102" i="29"/>
  <c r="J67" i="29"/>
  <c r="I120" i="29"/>
  <c r="I66" i="29"/>
  <c r="H90" i="29"/>
  <c r="J71" i="29"/>
  <c r="I115" i="29"/>
  <c r="I51" i="29"/>
  <c r="I78" i="29"/>
  <c r="I92" i="29"/>
  <c r="I65" i="29"/>
  <c r="I63" i="29"/>
  <c r="I72" i="29"/>
  <c r="I104" i="29"/>
  <c r="I96" i="29"/>
  <c r="I101" i="29"/>
  <c r="I118" i="29"/>
  <c r="I111" i="29"/>
  <c r="J62" i="29"/>
  <c r="I110" i="29"/>
  <c r="I116" i="29"/>
  <c r="I106" i="29"/>
  <c r="I58" i="29"/>
  <c r="I59" i="29"/>
  <c r="I80" i="29"/>
  <c r="I103" i="29"/>
  <c r="I57" i="29"/>
  <c r="I108" i="29"/>
  <c r="I117" i="29"/>
  <c r="H99" i="29"/>
  <c r="I50" i="29"/>
  <c r="I97" i="29"/>
  <c r="I49" i="29"/>
  <c r="J70" i="29"/>
  <c r="I64" i="29"/>
  <c r="I75" i="29"/>
  <c r="H98" i="29"/>
  <c r="J69" i="29"/>
  <c r="I119" i="29"/>
  <c r="I79" i="29"/>
  <c r="I55" i="29"/>
  <c r="I113" i="29"/>
  <c r="I121" i="29"/>
  <c r="I60" i="29"/>
  <c r="I53" i="29"/>
  <c r="J56" i="29"/>
  <c r="I107" i="29"/>
  <c r="I109" i="29"/>
  <c r="I68" i="29"/>
  <c r="I91" i="29"/>
  <c r="I77" i="29"/>
  <c r="I89" i="29"/>
  <c r="F51" i="6"/>
  <c r="F50" i="6"/>
  <c r="F49" i="6"/>
  <c r="F48" i="6"/>
  <c r="F47" i="6"/>
  <c r="F46" i="6"/>
  <c r="F45" i="6"/>
  <c r="F44" i="6"/>
  <c r="F43" i="6"/>
  <c r="F42" i="6"/>
  <c r="F41" i="6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3" i="38"/>
  <c r="F52" i="38"/>
  <c r="F51" i="38"/>
  <c r="F50" i="38"/>
  <c r="F49" i="38"/>
  <c r="F48" i="38"/>
  <c r="F47" i="38"/>
  <c r="F46" i="38"/>
  <c r="F45" i="38"/>
  <c r="F44" i="38"/>
  <c r="F43" i="38"/>
  <c r="F40" i="38"/>
  <c r="F39" i="38"/>
  <c r="F38" i="38"/>
  <c r="F37" i="38"/>
  <c r="F35" i="38"/>
  <c r="F34" i="38"/>
  <c r="F33" i="38"/>
  <c r="F32" i="38"/>
  <c r="F29" i="38"/>
  <c r="F28" i="38"/>
  <c r="F27" i="38"/>
  <c r="F26" i="38"/>
  <c r="F25" i="38"/>
  <c r="F24" i="38"/>
  <c r="F23" i="38"/>
  <c r="F22" i="38"/>
  <c r="F21" i="38"/>
  <c r="F19" i="38"/>
  <c r="F18" i="38"/>
  <c r="F17" i="38"/>
  <c r="F16" i="38"/>
  <c r="F12" i="38"/>
  <c r="H10" i="29" l="1"/>
  <c r="K70" i="29"/>
  <c r="J72" i="29"/>
  <c r="J91" i="29"/>
  <c r="J121" i="29"/>
  <c r="J49" i="29"/>
  <c r="J117" i="29"/>
  <c r="J51" i="29"/>
  <c r="J66" i="29"/>
  <c r="K67" i="29"/>
  <c r="J111" i="29"/>
  <c r="K56" i="29"/>
  <c r="J75" i="29"/>
  <c r="I99" i="29"/>
  <c r="J103" i="29"/>
  <c r="J105" i="29"/>
  <c r="J114" i="29"/>
  <c r="J95" i="29"/>
  <c r="J50" i="29"/>
  <c r="J116" i="29"/>
  <c r="J55" i="29"/>
  <c r="K69" i="29"/>
  <c r="J58" i="29"/>
  <c r="J110" i="29"/>
  <c r="J102" i="29"/>
  <c r="J119" i="29"/>
  <c r="J53" i="29"/>
  <c r="J113" i="29"/>
  <c r="J108" i="29"/>
  <c r="J96" i="29"/>
  <c r="J63" i="29"/>
  <c r="J92" i="29"/>
  <c r="J115" i="29"/>
  <c r="K71" i="29"/>
  <c r="J52" i="29"/>
  <c r="J94" i="29"/>
  <c r="J100" i="29"/>
  <c r="J68" i="29"/>
  <c r="J109" i="29"/>
  <c r="J79" i="29"/>
  <c r="I98" i="29"/>
  <c r="J64" i="29"/>
  <c r="J97" i="29"/>
  <c r="J118" i="29"/>
  <c r="J120" i="29"/>
  <c r="J112" i="29"/>
  <c r="J107" i="29"/>
  <c r="J93" i="29"/>
  <c r="J77" i="29"/>
  <c r="J60" i="29"/>
  <c r="J80" i="29"/>
  <c r="J106" i="29"/>
  <c r="K62" i="29"/>
  <c r="J101" i="29"/>
  <c r="J104" i="29"/>
  <c r="J78" i="29"/>
  <c r="J74" i="29"/>
  <c r="J57" i="29"/>
  <c r="J59" i="29"/>
  <c r="J65" i="29"/>
  <c r="I90" i="29"/>
  <c r="J76" i="29"/>
  <c r="J89" i="29"/>
  <c r="I10" i="29"/>
  <c r="F135" i="38"/>
  <c r="F143" i="38"/>
  <c r="F111" i="38"/>
  <c r="F100" i="38"/>
  <c r="F94" i="38"/>
  <c r="F95" i="38"/>
  <c r="F136" i="38"/>
  <c r="F121" i="38"/>
  <c r="F129" i="38"/>
  <c r="F117" i="38"/>
  <c r="F112" i="38"/>
  <c r="F101" i="38"/>
  <c r="F124" i="38"/>
  <c r="F104" i="38"/>
  <c r="F137" i="38"/>
  <c r="F144" i="38"/>
  <c r="F122" i="38"/>
  <c r="F130" i="38"/>
  <c r="F102" i="38"/>
  <c r="F96" i="38"/>
  <c r="F138" i="38"/>
  <c r="F145" i="38"/>
  <c r="F123" i="38"/>
  <c r="F103" i="38"/>
  <c r="F146" i="38"/>
  <c r="F140" i="38"/>
  <c r="F147" i="38"/>
  <c r="F125" i="38"/>
  <c r="F105" i="38"/>
  <c r="F133" i="38"/>
  <c r="F141" i="38"/>
  <c r="F148" i="38"/>
  <c r="F126" i="38"/>
  <c r="F114" i="38"/>
  <c r="F109" i="38"/>
  <c r="F98" i="38"/>
  <c r="F106" i="38"/>
  <c r="F134" i="38"/>
  <c r="F142" i="38"/>
  <c r="F127" i="38"/>
  <c r="F115" i="38"/>
  <c r="F110" i="38"/>
  <c r="F99" i="38"/>
  <c r="F93" i="38"/>
  <c r="F120" i="38"/>
  <c r="F128" i="38"/>
  <c r="F116" i="38"/>
  <c r="F89" i="38"/>
  <c r="F139" i="38"/>
  <c r="F68" i="6"/>
  <c r="F68" i="7" l="1"/>
  <c r="K107" i="29"/>
  <c r="K118" i="29"/>
  <c r="K97" i="29"/>
  <c r="K115" i="29"/>
  <c r="K50" i="29"/>
  <c r="K114" i="29"/>
  <c r="K49" i="29"/>
  <c r="K74" i="29"/>
  <c r="K75" i="29"/>
  <c r="K101" i="29"/>
  <c r="K120" i="29"/>
  <c r="K109" i="29"/>
  <c r="K102" i="29"/>
  <c r="K110" i="29"/>
  <c r="K103" i="29"/>
  <c r="K51" i="29"/>
  <c r="K72" i="29"/>
  <c r="K104" i="29"/>
  <c r="K65" i="29"/>
  <c r="K60" i="29"/>
  <c r="K64" i="29"/>
  <c r="K52" i="29"/>
  <c r="K92" i="29"/>
  <c r="K105" i="29"/>
  <c r="K76" i="29"/>
  <c r="K59" i="29"/>
  <c r="K112" i="29"/>
  <c r="K68" i="29"/>
  <c r="K113" i="29"/>
  <c r="K119" i="29"/>
  <c r="K58" i="29"/>
  <c r="K55" i="29"/>
  <c r="K121" i="29"/>
  <c r="K77" i="29"/>
  <c r="K66" i="29"/>
  <c r="K100" i="29"/>
  <c r="K63" i="29"/>
  <c r="J99" i="29"/>
  <c r="K80" i="29"/>
  <c r="K79" i="29"/>
  <c r="K78" i="29"/>
  <c r="K106" i="29"/>
  <c r="J98" i="29"/>
  <c r="K108" i="29"/>
  <c r="K53" i="29"/>
  <c r="K111" i="29"/>
  <c r="K117" i="29"/>
  <c r="K94" i="29"/>
  <c r="J90" i="29"/>
  <c r="K57" i="29"/>
  <c r="K93" i="29"/>
  <c r="K96" i="29"/>
  <c r="K116" i="29"/>
  <c r="K95" i="29"/>
  <c r="K91" i="29"/>
  <c r="K89" i="29"/>
  <c r="J10" i="29"/>
  <c r="K99" i="29" l="1"/>
  <c r="K90" i="29"/>
  <c r="K98" i="29"/>
  <c r="K10" i="29"/>
  <c r="D27" i="8"/>
  <c r="E27" i="8"/>
  <c r="F27" i="8"/>
  <c r="H27" i="8"/>
  <c r="I27" i="8"/>
  <c r="J27" i="8"/>
  <c r="K27" i="8"/>
  <c r="D28" i="8"/>
  <c r="E28" i="8"/>
  <c r="F28" i="8"/>
  <c r="H28" i="8"/>
  <c r="I28" i="8"/>
  <c r="J28" i="8"/>
  <c r="K28" i="8"/>
  <c r="D30" i="8"/>
  <c r="E30" i="8"/>
  <c r="F30" i="8"/>
  <c r="H30" i="8"/>
  <c r="I30" i="8"/>
  <c r="J30" i="8"/>
  <c r="K30" i="8"/>
  <c r="F55" i="6" l="1"/>
  <c r="F55" i="7" s="1"/>
  <c r="F56" i="6"/>
  <c r="F57" i="6"/>
  <c r="F57" i="7" s="1"/>
  <c r="F58" i="6"/>
  <c r="F59" i="6"/>
  <c r="F60" i="6"/>
  <c r="F61" i="6"/>
  <c r="F62" i="6"/>
  <c r="F63" i="6"/>
  <c r="F63" i="7" s="1"/>
  <c r="F64" i="6"/>
  <c r="F64" i="7" s="1"/>
  <c r="F65" i="6"/>
  <c r="F66" i="6"/>
  <c r="F66" i="7" s="1"/>
  <c r="F67" i="6"/>
  <c r="F67" i="7" s="1"/>
  <c r="F54" i="6"/>
  <c r="F38" i="6" l="1"/>
  <c r="F37" i="6"/>
  <c r="F36" i="6"/>
  <c r="F35" i="6"/>
  <c r="F33" i="6"/>
  <c r="F32" i="6"/>
  <c r="F31" i="6"/>
  <c r="F30" i="6"/>
  <c r="F27" i="6"/>
  <c r="F27" i="7" s="1"/>
  <c r="F26" i="6"/>
  <c r="F26" i="7" s="1"/>
  <c r="F25" i="6"/>
  <c r="F25" i="7" s="1"/>
  <c r="F24" i="6"/>
  <c r="F24" i="7" s="1"/>
  <c r="F23" i="6"/>
  <c r="F23" i="7" s="1"/>
  <c r="F22" i="6"/>
  <c r="F21" i="6"/>
  <c r="F20" i="6"/>
  <c r="F19" i="6"/>
  <c r="F17" i="6"/>
  <c r="F16" i="6"/>
  <c r="F15" i="6"/>
  <c r="F14" i="6"/>
  <c r="F10" i="6"/>
  <c r="F10" i="7" s="1"/>
  <c r="F20" i="7" l="1"/>
  <c r="F30" i="7"/>
  <c r="F31" i="7"/>
  <c r="F32" i="7"/>
  <c r="F38" i="7"/>
  <c r="F33" i="7"/>
  <c r="F19" i="7"/>
  <c r="F21" i="7"/>
  <c r="F22" i="7"/>
  <c r="F15" i="7"/>
  <c r="F35" i="7"/>
  <c r="F36" i="7"/>
  <c r="F14" i="7"/>
  <c r="F16" i="7"/>
  <c r="F17" i="7"/>
  <c r="F37" i="7"/>
  <c r="K244" i="34"/>
  <c r="K18" i="34" s="1"/>
  <c r="J244" i="34"/>
  <c r="J18" i="34" s="1"/>
  <c r="I244" i="34"/>
  <c r="I18" i="34" s="1"/>
  <c r="H244" i="34"/>
  <c r="H18" i="34" s="1"/>
  <c r="G244" i="34"/>
  <c r="G18" i="34" s="1"/>
  <c r="F244" i="34"/>
  <c r="F18" i="34" s="1"/>
  <c r="E244" i="34"/>
  <c r="E18" i="34" s="1"/>
  <c r="D244" i="34"/>
  <c r="D18" i="34" s="1"/>
  <c r="C244" i="34"/>
  <c r="C18" i="34" s="1"/>
  <c r="K226" i="34"/>
  <c r="K11" i="34" s="1"/>
  <c r="J226" i="34"/>
  <c r="J11" i="34" s="1"/>
  <c r="I226" i="34"/>
  <c r="I11" i="34" s="1"/>
  <c r="H226" i="34"/>
  <c r="H11" i="34" s="1"/>
  <c r="G226" i="34"/>
  <c r="G11" i="34" s="1"/>
  <c r="F226" i="34"/>
  <c r="F11" i="34" s="1"/>
  <c r="E226" i="34"/>
  <c r="E11" i="34" s="1"/>
  <c r="D226" i="34"/>
  <c r="D11" i="34" s="1"/>
  <c r="C226" i="34"/>
  <c r="C11" i="34" s="1"/>
  <c r="D127" i="34"/>
  <c r="D10" i="34" s="1"/>
  <c r="E127" i="34"/>
  <c r="E10" i="34" s="1"/>
  <c r="F127" i="34"/>
  <c r="F10" i="34" s="1"/>
  <c r="G127" i="34"/>
  <c r="G10" i="34" s="1"/>
  <c r="H127" i="34"/>
  <c r="H10" i="34" s="1"/>
  <c r="I127" i="34"/>
  <c r="I10" i="34" s="1"/>
  <c r="J127" i="34"/>
  <c r="J10" i="34" s="1"/>
  <c r="K127" i="34"/>
  <c r="K10" i="34" s="1"/>
  <c r="C127" i="34"/>
  <c r="C10" i="34" s="1"/>
  <c r="K25" i="34"/>
  <c r="J25" i="34"/>
  <c r="I25" i="34"/>
  <c r="H25" i="34"/>
  <c r="G25" i="34"/>
  <c r="F25" i="34"/>
  <c r="E25" i="34"/>
  <c r="D25" i="34"/>
  <c r="C25" i="34"/>
  <c r="K23" i="34"/>
  <c r="J23" i="34"/>
  <c r="I23" i="34"/>
  <c r="H23" i="34"/>
  <c r="G23" i="34"/>
  <c r="F23" i="34"/>
  <c r="E23" i="34"/>
  <c r="D23" i="34"/>
  <c r="C23" i="34"/>
  <c r="D26" i="34" l="1"/>
  <c r="K26" i="34"/>
  <c r="E26" i="34"/>
  <c r="F26" i="34"/>
  <c r="G26" i="34"/>
  <c r="I12" i="34"/>
  <c r="H26" i="34"/>
  <c r="C26" i="34"/>
  <c r="E12" i="34"/>
  <c r="E20" i="34" s="1"/>
  <c r="E28" i="34" s="1"/>
  <c r="G12" i="34"/>
  <c r="H12" i="34"/>
  <c r="H20" i="34" s="1"/>
  <c r="J12" i="34"/>
  <c r="J20" i="34" s="1"/>
  <c r="K12" i="34"/>
  <c r="K20" i="34" s="1"/>
  <c r="K28" i="34" s="1"/>
  <c r="G20" i="34"/>
  <c r="G28" i="34" s="1"/>
  <c r="F12" i="34"/>
  <c r="F20" i="34" s="1"/>
  <c r="F28" i="34" s="1"/>
  <c r="C12" i="34"/>
  <c r="C20" i="34" s="1"/>
  <c r="C28" i="34" s="1"/>
  <c r="I20" i="34"/>
  <c r="I28" i="34" s="1"/>
  <c r="D12" i="34"/>
  <c r="D20" i="34" s="1"/>
  <c r="D28" i="34" s="1"/>
  <c r="I26" i="34"/>
  <c r="J26" i="34"/>
  <c r="J28" i="34" s="1"/>
  <c r="H28" i="34" l="1"/>
  <c r="D49" i="9"/>
  <c r="D68" i="9" s="1"/>
  <c r="D47" i="9"/>
  <c r="D46" i="9"/>
  <c r="D16" i="9"/>
  <c r="D35" i="9" s="1"/>
  <c r="C444" i="13" s="1"/>
  <c r="D14" i="9"/>
  <c r="D13" i="9"/>
  <c r="D25" i="9" l="1"/>
  <c r="D58" i="9"/>
  <c r="D317" i="8"/>
  <c r="D317" i="13"/>
  <c r="J317" i="8"/>
  <c r="J317" i="13"/>
  <c r="F317" i="8"/>
  <c r="F317" i="13"/>
  <c r="C317" i="8"/>
  <c r="C317" i="13"/>
  <c r="G317" i="8"/>
  <c r="G317" i="13"/>
  <c r="E317" i="8"/>
  <c r="E317" i="13"/>
  <c r="K317" i="8"/>
  <c r="K317" i="13"/>
  <c r="I317" i="8"/>
  <c r="I317" i="13"/>
  <c r="H317" i="8"/>
  <c r="H317" i="13"/>
  <c r="C444" i="8"/>
  <c r="D80" i="9"/>
  <c r="C30" i="13" s="1"/>
  <c r="D56" i="9"/>
  <c r="D57" i="9" s="1"/>
  <c r="D23" i="9"/>
  <c r="D24" i="9" s="1"/>
  <c r="D167" i="10"/>
  <c r="D155" i="10"/>
  <c r="D146" i="10"/>
  <c r="D145" i="10"/>
  <c r="D144" i="10"/>
  <c r="D143" i="10"/>
  <c r="D135" i="10"/>
  <c r="D114" i="10"/>
  <c r="D113" i="10"/>
  <c r="D112" i="10"/>
  <c r="D110" i="10"/>
  <c r="D84" i="10"/>
  <c r="D77" i="10"/>
  <c r="D74" i="10"/>
  <c r="D48" i="10"/>
  <c r="D41" i="10"/>
  <c r="D40" i="10"/>
  <c r="D33" i="10"/>
  <c r="D26" i="10"/>
  <c r="D23" i="10"/>
  <c r="D20" i="10"/>
  <c r="D15" i="10"/>
  <c r="D14" i="10"/>
  <c r="D16" i="10"/>
  <c r="D17" i="10"/>
  <c r="D18" i="10"/>
  <c r="D19" i="10"/>
  <c r="D21" i="10"/>
  <c r="D22" i="10"/>
  <c r="D24" i="10"/>
  <c r="D27" i="10"/>
  <c r="D29" i="10"/>
  <c r="D30" i="10"/>
  <c r="D31" i="10"/>
  <c r="D32" i="10"/>
  <c r="D35" i="10"/>
  <c r="D37" i="10"/>
  <c r="D39" i="10"/>
  <c r="D42" i="10"/>
  <c r="D43" i="10"/>
  <c r="D44" i="10"/>
  <c r="D45" i="10"/>
  <c r="D46" i="10"/>
  <c r="D47" i="10"/>
  <c r="D50" i="10"/>
  <c r="D51" i="10"/>
  <c r="D56" i="10"/>
  <c r="D57" i="10"/>
  <c r="D58" i="10"/>
  <c r="D59" i="10"/>
  <c r="D64" i="10"/>
  <c r="D65" i="10"/>
  <c r="D66" i="10"/>
  <c r="D67" i="10"/>
  <c r="D69" i="10"/>
  <c r="D70" i="10"/>
  <c r="D71" i="10"/>
  <c r="D73" i="10"/>
  <c r="D75" i="10"/>
  <c r="D78" i="10"/>
  <c r="D81" i="10"/>
  <c r="D82" i="10"/>
  <c r="D83" i="10"/>
  <c r="D89" i="10"/>
  <c r="D90" i="10"/>
  <c r="D91" i="10"/>
  <c r="D92" i="10"/>
  <c r="D93" i="10"/>
  <c r="D105" i="10"/>
  <c r="D108" i="10"/>
  <c r="D109" i="10"/>
  <c r="D111" i="10"/>
  <c r="D126" i="10"/>
  <c r="D127" i="10"/>
  <c r="D128" i="10"/>
  <c r="D129" i="10"/>
  <c r="D130" i="10"/>
  <c r="D132" i="10"/>
  <c r="D133" i="10"/>
  <c r="D134" i="10"/>
  <c r="D136" i="10"/>
  <c r="D137" i="10"/>
  <c r="D138" i="10"/>
  <c r="D139" i="10"/>
  <c r="D140" i="10"/>
  <c r="D141" i="10"/>
  <c r="D147" i="10"/>
  <c r="D148" i="10"/>
  <c r="D149" i="10"/>
  <c r="D150" i="10"/>
  <c r="D151" i="10"/>
  <c r="D152" i="10"/>
  <c r="D153" i="10"/>
  <c r="D156" i="10"/>
  <c r="D157" i="10"/>
  <c r="D158" i="10"/>
  <c r="D159" i="10"/>
  <c r="D160" i="10"/>
  <c r="D161" i="10"/>
  <c r="D165" i="10"/>
  <c r="D166" i="10"/>
  <c r="D168" i="10"/>
  <c r="D13" i="10"/>
  <c r="D66" i="9" l="1"/>
  <c r="D65" i="9"/>
  <c r="D32" i="9"/>
  <c r="D33" i="9"/>
  <c r="C442" i="13" s="1"/>
  <c r="C30" i="8"/>
  <c r="D78" i="9" l="1"/>
  <c r="C28" i="13" s="1"/>
  <c r="C441" i="13"/>
  <c r="C441" i="8"/>
  <c r="C442" i="8"/>
  <c r="D77" i="9"/>
  <c r="C28" i="8"/>
  <c r="D23" i="22"/>
  <c r="E23" i="22"/>
  <c r="F23" i="22"/>
  <c r="G23" i="22"/>
  <c r="H23" i="22"/>
  <c r="I23" i="22"/>
  <c r="J23" i="22"/>
  <c r="J26" i="22" s="1"/>
  <c r="K23" i="22"/>
  <c r="C23" i="22"/>
  <c r="D20" i="22"/>
  <c r="E20" i="22"/>
  <c r="E26" i="22" s="1"/>
  <c r="F20" i="22"/>
  <c r="F26" i="22" s="1"/>
  <c r="G20" i="22"/>
  <c r="H20" i="22"/>
  <c r="I20" i="22"/>
  <c r="J20" i="22"/>
  <c r="K20" i="22"/>
  <c r="K26" i="22" s="1"/>
  <c r="C20" i="22"/>
  <c r="D19" i="22"/>
  <c r="E19" i="22"/>
  <c r="E25" i="22" s="1"/>
  <c r="F19" i="22"/>
  <c r="G19" i="22"/>
  <c r="H19" i="22"/>
  <c r="I19" i="22"/>
  <c r="J19" i="22"/>
  <c r="J25" i="22" s="1"/>
  <c r="K19" i="22"/>
  <c r="C19" i="22"/>
  <c r="D13" i="23"/>
  <c r="D16" i="23" s="1"/>
  <c r="G69" i="6" s="1"/>
  <c r="G69" i="7" s="1"/>
  <c r="E13" i="23"/>
  <c r="F13" i="23"/>
  <c r="G13" i="23"/>
  <c r="H13" i="23"/>
  <c r="I13" i="23"/>
  <c r="J13" i="23"/>
  <c r="K13" i="23"/>
  <c r="C13" i="23"/>
  <c r="D9" i="23"/>
  <c r="E9" i="23"/>
  <c r="F9" i="23"/>
  <c r="F16" i="23" s="1"/>
  <c r="K69" i="6" s="1"/>
  <c r="G9" i="23"/>
  <c r="H9" i="23"/>
  <c r="I9" i="23"/>
  <c r="J9" i="23"/>
  <c r="J16" i="23" s="1"/>
  <c r="P69" i="6" s="1"/>
  <c r="P69" i="7" s="1"/>
  <c r="K9" i="23"/>
  <c r="K16" i="23" s="1"/>
  <c r="Q69" i="6" s="1"/>
  <c r="Q69" i="7" s="1"/>
  <c r="J9" i="4" s="1"/>
  <c r="C9" i="23"/>
  <c r="D13" i="24"/>
  <c r="E13" i="24"/>
  <c r="F13" i="24"/>
  <c r="G13" i="24"/>
  <c r="H13" i="24"/>
  <c r="I13" i="24"/>
  <c r="J13" i="24"/>
  <c r="K13" i="24"/>
  <c r="C13" i="24"/>
  <c r="D9" i="24"/>
  <c r="D16" i="24" s="1"/>
  <c r="E181" i="10" s="1"/>
  <c r="E9" i="24"/>
  <c r="F9" i="24"/>
  <c r="F16" i="24" s="1"/>
  <c r="G181" i="10" s="1"/>
  <c r="G9" i="24"/>
  <c r="H9" i="24"/>
  <c r="I9" i="24"/>
  <c r="I16" i="24" s="1"/>
  <c r="J181" i="10" s="1"/>
  <c r="J9" i="24"/>
  <c r="K9" i="24"/>
  <c r="K16" i="24" s="1"/>
  <c r="L181" i="10" s="1"/>
  <c r="C9" i="24"/>
  <c r="C16" i="24" s="1"/>
  <c r="C181" i="10" s="1"/>
  <c r="D181" i="10" s="1"/>
  <c r="C18" i="25"/>
  <c r="E18" i="25"/>
  <c r="F18" i="25"/>
  <c r="G18" i="25"/>
  <c r="H18" i="25"/>
  <c r="I18" i="25"/>
  <c r="J18" i="25"/>
  <c r="K18" i="25"/>
  <c r="L18" i="25"/>
  <c r="D18" i="25"/>
  <c r="C9" i="25"/>
  <c r="D12" i="25" s="1"/>
  <c r="E9" i="25"/>
  <c r="F12" i="25" s="1"/>
  <c r="F9" i="25"/>
  <c r="F13" i="25" s="1"/>
  <c r="G9" i="25"/>
  <c r="H9" i="25"/>
  <c r="I12" i="25" s="1"/>
  <c r="I9" i="25"/>
  <c r="J9" i="25"/>
  <c r="K9" i="25"/>
  <c r="L9" i="25"/>
  <c r="D9" i="25"/>
  <c r="C18" i="26"/>
  <c r="E9" i="26"/>
  <c r="F12" i="26" s="1"/>
  <c r="F9" i="26"/>
  <c r="G12" i="26" s="1"/>
  <c r="G9" i="26"/>
  <c r="H12" i="26" s="1"/>
  <c r="H9" i="26"/>
  <c r="H22" i="26" s="1"/>
  <c r="I9" i="26"/>
  <c r="I13" i="26" s="1"/>
  <c r="J9" i="26"/>
  <c r="K9" i="26"/>
  <c r="L12" i="26" s="1"/>
  <c r="L9" i="26"/>
  <c r="L13" i="26" s="1"/>
  <c r="C9" i="26"/>
  <c r="C13" i="26" s="1"/>
  <c r="D9" i="26"/>
  <c r="D13" i="26" s="1"/>
  <c r="E18" i="26"/>
  <c r="F18" i="26"/>
  <c r="G18" i="26"/>
  <c r="H18" i="26"/>
  <c r="I18" i="26"/>
  <c r="J18" i="26"/>
  <c r="K18" i="26"/>
  <c r="L18" i="26"/>
  <c r="D18" i="26"/>
  <c r="K13" i="26"/>
  <c r="E13" i="26"/>
  <c r="K22" i="25"/>
  <c r="E13" i="25"/>
  <c r="I16" i="23"/>
  <c r="O69" i="6" s="1"/>
  <c r="O69" i="7" s="1"/>
  <c r="K44" i="22"/>
  <c r="J44" i="22"/>
  <c r="I44" i="22"/>
  <c r="H44" i="22"/>
  <c r="G44" i="22"/>
  <c r="F44" i="22"/>
  <c r="E44" i="22"/>
  <c r="D44" i="22"/>
  <c r="K34" i="22"/>
  <c r="J34" i="22"/>
  <c r="I34" i="22"/>
  <c r="H34" i="22"/>
  <c r="G34" i="22"/>
  <c r="F34" i="22"/>
  <c r="E34" i="22"/>
  <c r="D34" i="22"/>
  <c r="D26" i="22"/>
  <c r="K25" i="22"/>
  <c r="K10" i="22"/>
  <c r="J10" i="22"/>
  <c r="I10" i="22"/>
  <c r="H10" i="22"/>
  <c r="G10" i="22"/>
  <c r="H12" i="22" s="1"/>
  <c r="H40" i="22" s="1"/>
  <c r="F10" i="22"/>
  <c r="E10" i="22"/>
  <c r="D10" i="22"/>
  <c r="C10" i="22"/>
  <c r="C10" i="14"/>
  <c r="C14" i="2" s="1"/>
  <c r="L21" i="25" l="1"/>
  <c r="J122" i="32"/>
  <c r="J157" i="32"/>
  <c r="J188" i="32"/>
  <c r="J150" i="32"/>
  <c r="J194" i="32"/>
  <c r="J164" i="32"/>
  <c r="J235" i="32"/>
  <c r="J149" i="32"/>
  <c r="J165" i="32"/>
  <c r="J151" i="32"/>
  <c r="J86" i="32"/>
  <c r="J81" i="32"/>
  <c r="J228" i="32"/>
  <c r="J228" i="33" s="1"/>
  <c r="J162" i="32"/>
  <c r="J158" i="32"/>
  <c r="J168" i="32"/>
  <c r="J159" i="32"/>
  <c r="J222" i="32"/>
  <c r="J225" i="32"/>
  <c r="J218" i="32"/>
  <c r="J178" i="32"/>
  <c r="J166" i="32"/>
  <c r="J195" i="32"/>
  <c r="J84" i="32"/>
  <c r="J186" i="32"/>
  <c r="J220" i="32"/>
  <c r="J180" i="32"/>
  <c r="J229" i="32"/>
  <c r="J229" i="33" s="1"/>
  <c r="J88" i="32"/>
  <c r="J230" i="32"/>
  <c r="J230" i="33" s="1"/>
  <c r="J155" i="32"/>
  <c r="J221" i="32"/>
  <c r="J227" i="32"/>
  <c r="J227" i="33" s="1"/>
  <c r="J176" i="32"/>
  <c r="J153" i="32"/>
  <c r="J83" i="32"/>
  <c r="J167" i="32"/>
  <c r="J175" i="32"/>
  <c r="J170" i="32"/>
  <c r="J191" i="32"/>
  <c r="J191" i="33" s="1"/>
  <c r="J156" i="32"/>
  <c r="J185" i="32"/>
  <c r="J179" i="32"/>
  <c r="J177" i="32"/>
  <c r="J226" i="32"/>
  <c r="J182" i="32"/>
  <c r="J163" i="32"/>
  <c r="J152" i="32"/>
  <c r="J148" i="32"/>
  <c r="J223" i="32"/>
  <c r="J181" i="32"/>
  <c r="J187" i="32"/>
  <c r="J184" i="32"/>
  <c r="J82" i="32"/>
  <c r="J232" i="32"/>
  <c r="J216" i="32"/>
  <c r="J224" i="32"/>
  <c r="J85" i="32"/>
  <c r="J219" i="32"/>
  <c r="J154" i="32"/>
  <c r="J161" i="32"/>
  <c r="J169" i="32"/>
  <c r="J183" i="32"/>
  <c r="J196" i="32"/>
  <c r="J189" i="32"/>
  <c r="J160" i="32"/>
  <c r="J87" i="32"/>
  <c r="J217" i="32"/>
  <c r="J67" i="32"/>
  <c r="J69" i="32"/>
  <c r="J62" i="32"/>
  <c r="J71" i="32"/>
  <c r="J70" i="32"/>
  <c r="J56" i="32"/>
  <c r="J74" i="32"/>
  <c r="J76" i="32"/>
  <c r="J55" i="32"/>
  <c r="J100" i="32"/>
  <c r="J58" i="32"/>
  <c r="J107" i="32"/>
  <c r="J50" i="32"/>
  <c r="J103" i="32"/>
  <c r="J65" i="32"/>
  <c r="J64" i="32"/>
  <c r="J113" i="32"/>
  <c r="J80" i="32"/>
  <c r="J78" i="32"/>
  <c r="J108" i="32"/>
  <c r="J116" i="32"/>
  <c r="J66" i="32"/>
  <c r="J105" i="32"/>
  <c r="J89" i="32"/>
  <c r="J118" i="32"/>
  <c r="J75" i="32"/>
  <c r="J109" i="32"/>
  <c r="J59" i="32"/>
  <c r="J77" i="32"/>
  <c r="J63" i="32"/>
  <c r="J111" i="32"/>
  <c r="J96" i="32"/>
  <c r="J91" i="32"/>
  <c r="J110" i="32"/>
  <c r="J94" i="32"/>
  <c r="J114" i="32"/>
  <c r="J51" i="32"/>
  <c r="J52" i="32"/>
  <c r="J119" i="32"/>
  <c r="J106" i="32"/>
  <c r="J53" i="32"/>
  <c r="J57" i="32"/>
  <c r="J95" i="32"/>
  <c r="J115" i="32"/>
  <c r="J104" i="32"/>
  <c r="J121" i="32"/>
  <c r="J121" i="33" s="1"/>
  <c r="J97" i="32"/>
  <c r="J102" i="32"/>
  <c r="J79" i="32"/>
  <c r="J117" i="32"/>
  <c r="J112" i="32"/>
  <c r="J49" i="32"/>
  <c r="J120" i="32"/>
  <c r="J68" i="32"/>
  <c r="J101" i="32"/>
  <c r="J72" i="32"/>
  <c r="J60" i="32"/>
  <c r="J92" i="32"/>
  <c r="J93" i="32"/>
  <c r="J98" i="32"/>
  <c r="J99" i="32"/>
  <c r="J90" i="32"/>
  <c r="I68" i="13"/>
  <c r="I69" i="13"/>
  <c r="I57" i="13"/>
  <c r="I123" i="13"/>
  <c r="I73" i="13"/>
  <c r="I158" i="13"/>
  <c r="I104" i="13"/>
  <c r="I177" i="13"/>
  <c r="I86" i="13"/>
  <c r="I162" i="13"/>
  <c r="I52" i="13"/>
  <c r="I180" i="13"/>
  <c r="I173" i="13"/>
  <c r="I110" i="13"/>
  <c r="I163" i="13"/>
  <c r="I139" i="13"/>
  <c r="I157" i="13"/>
  <c r="I155" i="13"/>
  <c r="I94" i="13"/>
  <c r="I181" i="13"/>
  <c r="I171" i="13"/>
  <c r="I76" i="13"/>
  <c r="I77" i="13"/>
  <c r="I65" i="13"/>
  <c r="I58" i="13"/>
  <c r="I90" i="13"/>
  <c r="I166" i="13"/>
  <c r="I107" i="13"/>
  <c r="I185" i="13"/>
  <c r="I102" i="13"/>
  <c r="I175" i="13"/>
  <c r="I60" i="13"/>
  <c r="I89" i="13"/>
  <c r="I179" i="13"/>
  <c r="I128" i="13"/>
  <c r="I191" i="13"/>
  <c r="I164" i="13"/>
  <c r="I178" i="13"/>
  <c r="I176" i="13"/>
  <c r="I133" i="13"/>
  <c r="I189" i="13"/>
  <c r="I84" i="13"/>
  <c r="I85" i="13"/>
  <c r="I72" i="13"/>
  <c r="I74" i="13"/>
  <c r="I97" i="13"/>
  <c r="I174" i="13"/>
  <c r="I130" i="13"/>
  <c r="I193" i="13"/>
  <c r="I111" i="13"/>
  <c r="I194" i="13"/>
  <c r="I75" i="13"/>
  <c r="I126" i="13"/>
  <c r="I63" i="13"/>
  <c r="I140" i="13"/>
  <c r="I41" i="13"/>
  <c r="I184" i="13"/>
  <c r="I188" i="13"/>
  <c r="I183" i="13"/>
  <c r="I151" i="13"/>
  <c r="I43" i="13"/>
  <c r="I91" i="13"/>
  <c r="I92" i="13"/>
  <c r="I80" i="13"/>
  <c r="I98" i="13"/>
  <c r="I112" i="13"/>
  <c r="I182" i="13"/>
  <c r="I138" i="13"/>
  <c r="I53" i="13"/>
  <c r="I118" i="13"/>
  <c r="I195" i="13"/>
  <c r="I124" i="13"/>
  <c r="I129" i="13"/>
  <c r="I71" i="13"/>
  <c r="I146" i="13"/>
  <c r="I93" i="13"/>
  <c r="I38" i="13"/>
  <c r="I190" i="13"/>
  <c r="I56" i="13"/>
  <c r="I83" i="13"/>
  <c r="I51" i="13"/>
  <c r="I105" i="13"/>
  <c r="I99" i="13"/>
  <c r="I88" i="13"/>
  <c r="I100" i="13"/>
  <c r="I115" i="13"/>
  <c r="I187" i="13"/>
  <c r="I145" i="13"/>
  <c r="I40" i="13"/>
  <c r="I119" i="13"/>
  <c r="I196" i="13"/>
  <c r="I136" i="13"/>
  <c r="I141" i="13"/>
  <c r="I78" i="13"/>
  <c r="I159" i="13"/>
  <c r="I101" i="13"/>
  <c r="I46" i="13"/>
  <c r="I37" i="13"/>
  <c r="I44" i="13"/>
  <c r="I134" i="13"/>
  <c r="I186" i="13"/>
  <c r="I113" i="13"/>
  <c r="I106" i="13"/>
  <c r="I95" i="13"/>
  <c r="I116" i="13"/>
  <c r="I121" i="13"/>
  <c r="I192" i="13"/>
  <c r="I153" i="13"/>
  <c r="I48" i="13"/>
  <c r="I131" i="13"/>
  <c r="I197" i="13"/>
  <c r="I148" i="13"/>
  <c r="I147" i="13"/>
  <c r="I87" i="13"/>
  <c r="I172" i="13"/>
  <c r="I149" i="13"/>
  <c r="I47" i="13"/>
  <c r="I45" i="13"/>
  <c r="I50" i="13"/>
  <c r="I152" i="13"/>
  <c r="I55" i="13"/>
  <c r="I127" i="13"/>
  <c r="I114" i="13"/>
  <c r="I109" i="13"/>
  <c r="I122" i="13"/>
  <c r="I135" i="13"/>
  <c r="I66" i="13"/>
  <c r="I161" i="13"/>
  <c r="I70" i="13"/>
  <c r="I143" i="13"/>
  <c r="I198" i="13"/>
  <c r="I154" i="13"/>
  <c r="I160" i="13"/>
  <c r="I96" i="13"/>
  <c r="I125" i="13"/>
  <c r="I59" i="13"/>
  <c r="I81" i="13"/>
  <c r="I49" i="13"/>
  <c r="I39" i="13"/>
  <c r="I165" i="13"/>
  <c r="I108" i="13"/>
  <c r="I82" i="13"/>
  <c r="I144" i="13"/>
  <c r="I86" i="8"/>
  <c r="I146" i="8"/>
  <c r="I109" i="8"/>
  <c r="I181" i="8"/>
  <c r="I140" i="8"/>
  <c r="I141" i="8"/>
  <c r="I113" i="8"/>
  <c r="I84" i="8"/>
  <c r="I144" i="8"/>
  <c r="I187" i="8"/>
  <c r="I57" i="8"/>
  <c r="I188" i="8"/>
  <c r="I75" i="8"/>
  <c r="I189" i="8"/>
  <c r="I98" i="8"/>
  <c r="I55" i="8"/>
  <c r="I80" i="8"/>
  <c r="I56" i="8"/>
  <c r="I174" i="8"/>
  <c r="I197" i="8"/>
  <c r="J226" i="10"/>
  <c r="J239" i="10"/>
  <c r="J317" i="10"/>
  <c r="J194" i="10"/>
  <c r="I169" i="13"/>
  <c r="I67" i="13"/>
  <c r="I94" i="8"/>
  <c r="I155" i="8"/>
  <c r="I117" i="8"/>
  <c r="I88" i="8"/>
  <c r="I148" i="8"/>
  <c r="I149" i="8"/>
  <c r="I120" i="8"/>
  <c r="I92" i="8"/>
  <c r="I153" i="8"/>
  <c r="I192" i="8"/>
  <c r="I50" i="8"/>
  <c r="I37" i="8"/>
  <c r="I79" i="8"/>
  <c r="I193" i="8"/>
  <c r="I127" i="8"/>
  <c r="I63" i="8"/>
  <c r="I107" i="8"/>
  <c r="I64" i="8"/>
  <c r="I191" i="8"/>
  <c r="I42" i="8"/>
  <c r="J195" i="10"/>
  <c r="J235" i="10"/>
  <c r="J278" i="10"/>
  <c r="J216" i="10"/>
  <c r="J225" i="10"/>
  <c r="I61" i="13"/>
  <c r="I79" i="13"/>
  <c r="I132" i="13"/>
  <c r="I62" i="13"/>
  <c r="I156" i="13"/>
  <c r="I137" i="13"/>
  <c r="I36" i="13"/>
  <c r="I108" i="8"/>
  <c r="I172" i="8"/>
  <c r="I132" i="8"/>
  <c r="I102" i="8"/>
  <c r="I97" i="8"/>
  <c r="I166" i="8"/>
  <c r="I136" i="8"/>
  <c r="I106" i="8"/>
  <c r="I93" i="8"/>
  <c r="I44" i="8"/>
  <c r="I90" i="8"/>
  <c r="I53" i="8"/>
  <c r="I130" i="8"/>
  <c r="I46" i="8"/>
  <c r="I169" i="8"/>
  <c r="I190" i="8"/>
  <c r="I179" i="8"/>
  <c r="I104" i="8"/>
  <c r="I81" i="8"/>
  <c r="I112" i="8"/>
  <c r="J189" i="10"/>
  <c r="J240" i="10"/>
  <c r="J229" i="10"/>
  <c r="I120" i="13"/>
  <c r="I199" i="13"/>
  <c r="I42" i="13"/>
  <c r="I74" i="8"/>
  <c r="I116" i="8"/>
  <c r="I180" i="8"/>
  <c r="I147" i="8"/>
  <c r="I110" i="8"/>
  <c r="I103" i="8"/>
  <c r="I175" i="8"/>
  <c r="I143" i="8"/>
  <c r="I114" i="8"/>
  <c r="I122" i="8"/>
  <c r="I52" i="8"/>
  <c r="I119" i="8"/>
  <c r="I61" i="8"/>
  <c r="I157" i="8"/>
  <c r="I54" i="8"/>
  <c r="I186" i="8"/>
  <c r="I196" i="8"/>
  <c r="I182" i="8"/>
  <c r="I135" i="8"/>
  <c r="I85" i="8"/>
  <c r="I142" i="8"/>
  <c r="J190" i="10"/>
  <c r="J221" i="10"/>
  <c r="J245" i="10"/>
  <c r="J237" i="10"/>
  <c r="J247" i="10"/>
  <c r="J309" i="10"/>
  <c r="J297" i="10"/>
  <c r="I117" i="13"/>
  <c r="I167" i="13"/>
  <c r="I170" i="13"/>
  <c r="I82" i="8"/>
  <c r="I123" i="8"/>
  <c r="I71" i="8"/>
  <c r="I156" i="8"/>
  <c r="I118" i="8"/>
  <c r="I111" i="8"/>
  <c r="I183" i="8"/>
  <c r="I152" i="8"/>
  <c r="I121" i="8"/>
  <c r="I154" i="8"/>
  <c r="I60" i="8"/>
  <c r="I151" i="8"/>
  <c r="I68" i="8"/>
  <c r="I165" i="8"/>
  <c r="I62" i="8"/>
  <c r="I194" i="8"/>
  <c r="I65" i="8"/>
  <c r="I195" i="8"/>
  <c r="I185" i="8"/>
  <c r="I115" i="8"/>
  <c r="I171" i="8"/>
  <c r="J230" i="10"/>
  <c r="J249" i="10"/>
  <c r="I64" i="13"/>
  <c r="I168" i="13"/>
  <c r="I54" i="13"/>
  <c r="I72" i="8"/>
  <c r="I131" i="8"/>
  <c r="I87" i="8"/>
  <c r="I164" i="8"/>
  <c r="I125" i="8"/>
  <c r="I126" i="8"/>
  <c r="I91" i="8"/>
  <c r="I160" i="8"/>
  <c r="I129" i="8"/>
  <c r="I161" i="8"/>
  <c r="I67" i="8"/>
  <c r="I159" i="8"/>
  <c r="I69" i="8"/>
  <c r="I168" i="8"/>
  <c r="I41" i="8"/>
  <c r="I39" i="8"/>
  <c r="I184" i="8"/>
  <c r="I40" i="8"/>
  <c r="I49" i="8"/>
  <c r="I145" i="8"/>
  <c r="I43" i="8"/>
  <c r="J276" i="10"/>
  <c r="J227" i="10"/>
  <c r="J277" i="10"/>
  <c r="J251" i="10"/>
  <c r="J279" i="10"/>
  <c r="I173" i="8"/>
  <c r="I83" i="8"/>
  <c r="I170" i="8"/>
  <c r="I47" i="8"/>
  <c r="I178" i="8"/>
  <c r="J242" i="10"/>
  <c r="J322" i="10"/>
  <c r="J351" i="10"/>
  <c r="J346" i="10"/>
  <c r="J304" i="10"/>
  <c r="J266" i="10"/>
  <c r="J327" i="10"/>
  <c r="J334" i="10"/>
  <c r="J291" i="10"/>
  <c r="J252" i="10"/>
  <c r="J265" i="10"/>
  <c r="J203" i="10"/>
  <c r="J272" i="10"/>
  <c r="J210" i="10"/>
  <c r="J219" i="10"/>
  <c r="J250" i="10"/>
  <c r="J275" i="10"/>
  <c r="J231" i="10"/>
  <c r="J294" i="10"/>
  <c r="J280" i="10"/>
  <c r="I96" i="8"/>
  <c r="I99" i="8"/>
  <c r="I45" i="8"/>
  <c r="I162" i="8"/>
  <c r="I66" i="8"/>
  <c r="J217" i="10"/>
  <c r="J321" i="10"/>
  <c r="J345" i="10"/>
  <c r="J347" i="10"/>
  <c r="J296" i="10"/>
  <c r="J258" i="10"/>
  <c r="J289" i="10"/>
  <c r="J319" i="10"/>
  <c r="J320" i="10"/>
  <c r="J349" i="10"/>
  <c r="J264" i="10"/>
  <c r="J202" i="10"/>
  <c r="J271" i="10"/>
  <c r="J209" i="10"/>
  <c r="J232" i="10"/>
  <c r="J300" i="10"/>
  <c r="J329" i="10"/>
  <c r="J253" i="10"/>
  <c r="I73" i="8"/>
  <c r="I133" i="8"/>
  <c r="I137" i="8"/>
  <c r="I70" i="8"/>
  <c r="I76" i="8"/>
  <c r="J223" i="10"/>
  <c r="J348" i="10"/>
  <c r="J286" i="10"/>
  <c r="J341" i="10"/>
  <c r="J332" i="10"/>
  <c r="J285" i="10"/>
  <c r="J244" i="10"/>
  <c r="J335" i="10"/>
  <c r="J324" i="10"/>
  <c r="J312" i="10"/>
  <c r="J328" i="10"/>
  <c r="J263" i="10"/>
  <c r="J201" i="10"/>
  <c r="J270" i="10"/>
  <c r="J208" i="10"/>
  <c r="J224" i="10"/>
  <c r="J241" i="10"/>
  <c r="J193" i="10"/>
  <c r="J274" i="10"/>
  <c r="J243" i="10"/>
  <c r="J288" i="10"/>
  <c r="I103" i="13"/>
  <c r="J311" i="10"/>
  <c r="J204" i="10"/>
  <c r="I101" i="8"/>
  <c r="I89" i="8"/>
  <c r="I78" i="8"/>
  <c r="I100" i="8"/>
  <c r="I138" i="8"/>
  <c r="J339" i="10"/>
  <c r="J350" i="10"/>
  <c r="J337" i="10"/>
  <c r="J325" i="10"/>
  <c r="J284" i="10"/>
  <c r="J236" i="10"/>
  <c r="J310" i="10"/>
  <c r="J315" i="10"/>
  <c r="J257" i="10"/>
  <c r="J316" i="10"/>
  <c r="J262" i="10"/>
  <c r="J200" i="10"/>
  <c r="J269" i="10"/>
  <c r="J207" i="10"/>
  <c r="J246" i="10"/>
  <c r="J198" i="10"/>
  <c r="J238" i="10"/>
  <c r="J306" i="10"/>
  <c r="J343" i="10"/>
  <c r="I139" i="8"/>
  <c r="I134" i="8"/>
  <c r="I177" i="8"/>
  <c r="I176" i="8"/>
  <c r="I48" i="8"/>
  <c r="J331" i="10"/>
  <c r="J344" i="10"/>
  <c r="J330" i="10"/>
  <c r="J333" i="10"/>
  <c r="J283" i="10"/>
  <c r="J228" i="10"/>
  <c r="J301" i="10"/>
  <c r="J307" i="10"/>
  <c r="J256" i="10"/>
  <c r="J308" i="10"/>
  <c r="J261" i="10"/>
  <c r="J192" i="10"/>
  <c r="J268" i="10"/>
  <c r="J206" i="10"/>
  <c r="J196" i="10"/>
  <c r="I51" i="8"/>
  <c r="J205" i="10"/>
  <c r="J211" i="10"/>
  <c r="I163" i="8"/>
  <c r="I158" i="8"/>
  <c r="I199" i="8"/>
  <c r="I38" i="8"/>
  <c r="I59" i="8"/>
  <c r="J233" i="10"/>
  <c r="J323" i="10"/>
  <c r="J340" i="10"/>
  <c r="J352" i="10"/>
  <c r="J326" i="10"/>
  <c r="J282" i="10"/>
  <c r="J220" i="10"/>
  <c r="J293" i="10"/>
  <c r="J302" i="10"/>
  <c r="J255" i="10"/>
  <c r="J299" i="10"/>
  <c r="J260" i="10"/>
  <c r="J313" i="10"/>
  <c r="J267" i="10"/>
  <c r="J199" i="10"/>
  <c r="J197" i="10"/>
  <c r="J214" i="10"/>
  <c r="I128" i="8"/>
  <c r="I167" i="8"/>
  <c r="J273" i="10"/>
  <c r="J287" i="10"/>
  <c r="I142" i="13"/>
  <c r="I95" i="8"/>
  <c r="I105" i="8"/>
  <c r="I36" i="8"/>
  <c r="I198" i="8"/>
  <c r="I58" i="8"/>
  <c r="J314" i="10"/>
  <c r="J336" i="10"/>
  <c r="J342" i="10"/>
  <c r="J318" i="10"/>
  <c r="J281" i="10"/>
  <c r="J213" i="10"/>
  <c r="J290" i="10"/>
  <c r="J298" i="10"/>
  <c r="J254" i="10"/>
  <c r="J295" i="10"/>
  <c r="J259" i="10"/>
  <c r="J305" i="10"/>
  <c r="J212" i="10"/>
  <c r="J215" i="10"/>
  <c r="J218" i="10"/>
  <c r="J191" i="10"/>
  <c r="I124" i="8"/>
  <c r="I77" i="8"/>
  <c r="J234" i="10"/>
  <c r="J338" i="10"/>
  <c r="J292" i="10"/>
  <c r="J248" i="10"/>
  <c r="J222" i="10"/>
  <c r="E12" i="26"/>
  <c r="J22" i="26"/>
  <c r="L12" i="25"/>
  <c r="K13" i="25"/>
  <c r="F71" i="13"/>
  <c r="F57" i="13"/>
  <c r="F123" i="13"/>
  <c r="F112" i="13"/>
  <c r="F69" i="13"/>
  <c r="F130" i="13"/>
  <c r="F62" i="13"/>
  <c r="F156" i="13"/>
  <c r="F77" i="13"/>
  <c r="F186" i="13"/>
  <c r="F110" i="13"/>
  <c r="F151" i="13"/>
  <c r="F193" i="13"/>
  <c r="F114" i="13"/>
  <c r="F143" i="13"/>
  <c r="F79" i="13"/>
  <c r="F65" i="13"/>
  <c r="F60" i="13"/>
  <c r="F119" i="13"/>
  <c r="F86" i="13"/>
  <c r="F138" i="13"/>
  <c r="F78" i="13"/>
  <c r="F164" i="13"/>
  <c r="F84" i="13"/>
  <c r="F128" i="13"/>
  <c r="F152" i="13"/>
  <c r="F157" i="13"/>
  <c r="F199" i="13"/>
  <c r="F129" i="13"/>
  <c r="F162" i="13"/>
  <c r="F174" i="13"/>
  <c r="F160" i="13"/>
  <c r="F190" i="13"/>
  <c r="F121" i="13"/>
  <c r="F74" i="13"/>
  <c r="F87" i="13"/>
  <c r="F72" i="13"/>
  <c r="F67" i="13"/>
  <c r="F126" i="13"/>
  <c r="F89" i="13"/>
  <c r="F145" i="13"/>
  <c r="F81" i="13"/>
  <c r="F172" i="13"/>
  <c r="F136" i="13"/>
  <c r="F134" i="13"/>
  <c r="F158" i="13"/>
  <c r="F170" i="13"/>
  <c r="F38" i="13"/>
  <c r="F147" i="13"/>
  <c r="F94" i="13"/>
  <c r="F80" i="13"/>
  <c r="F75" i="13"/>
  <c r="F70" i="13"/>
  <c r="F93" i="13"/>
  <c r="F153" i="13"/>
  <c r="F103" i="13"/>
  <c r="F180" i="13"/>
  <c r="F141" i="13"/>
  <c r="F146" i="13"/>
  <c r="F171" i="13"/>
  <c r="F118" i="13"/>
  <c r="F46" i="13"/>
  <c r="F166" i="13"/>
  <c r="F183" i="13"/>
  <c r="F55" i="13"/>
  <c r="F191" i="13"/>
  <c r="F40" i="13"/>
  <c r="F197" i="13"/>
  <c r="F101" i="13"/>
  <c r="F88" i="13"/>
  <c r="F83" i="13"/>
  <c r="F73" i="13"/>
  <c r="F96" i="13"/>
  <c r="F161" i="13"/>
  <c r="F113" i="13"/>
  <c r="F196" i="13"/>
  <c r="F154" i="13"/>
  <c r="F159" i="13"/>
  <c r="F61" i="13"/>
  <c r="F142" i="13"/>
  <c r="F47" i="13"/>
  <c r="F184" i="13"/>
  <c r="F192" i="13"/>
  <c r="F82" i="13"/>
  <c r="F195" i="13"/>
  <c r="F106" i="13"/>
  <c r="F52" i="13"/>
  <c r="F92" i="13"/>
  <c r="F108" i="13"/>
  <c r="F95" i="13"/>
  <c r="F91" i="13"/>
  <c r="F90" i="13"/>
  <c r="F111" i="13"/>
  <c r="F169" i="13"/>
  <c r="F133" i="13"/>
  <c r="F56" i="13"/>
  <c r="F167" i="13"/>
  <c r="F165" i="13"/>
  <c r="F76" i="13"/>
  <c r="F179" i="13"/>
  <c r="F48" i="13"/>
  <c r="F198" i="13"/>
  <c r="F51" i="13"/>
  <c r="F99" i="13"/>
  <c r="G257" i="10"/>
  <c r="F116" i="13"/>
  <c r="F109" i="13"/>
  <c r="F98" i="13"/>
  <c r="F97" i="13"/>
  <c r="F120" i="13"/>
  <c r="F177" i="13"/>
  <c r="F140" i="13"/>
  <c r="F43" i="13"/>
  <c r="F168" i="13"/>
  <c r="F178" i="13"/>
  <c r="F85" i="13"/>
  <c r="F181" i="13"/>
  <c r="F49" i="13"/>
  <c r="F37" i="13"/>
  <c r="F102" i="13"/>
  <c r="F107" i="13"/>
  <c r="F42" i="13"/>
  <c r="F44" i="13"/>
  <c r="F149" i="13"/>
  <c r="F188" i="13"/>
  <c r="F122" i="13"/>
  <c r="F173" i="13"/>
  <c r="F155" i="13"/>
  <c r="F59" i="13"/>
  <c r="F125" i="13"/>
  <c r="G228" i="10"/>
  <c r="F36" i="13"/>
  <c r="F141" i="8"/>
  <c r="F104" i="8"/>
  <c r="F167" i="8"/>
  <c r="F136" i="8"/>
  <c r="F129" i="8"/>
  <c r="F72" i="8"/>
  <c r="F108" i="8"/>
  <c r="F71" i="8"/>
  <c r="F156" i="8"/>
  <c r="F63" i="8"/>
  <c r="F130" i="8"/>
  <c r="F48" i="8"/>
  <c r="F54" i="8"/>
  <c r="F57" i="8"/>
  <c r="F185" i="8"/>
  <c r="F154" i="8"/>
  <c r="F171" i="8"/>
  <c r="F85" i="8"/>
  <c r="F69" i="8"/>
  <c r="F82" i="8"/>
  <c r="G194" i="10"/>
  <c r="G351" i="10"/>
  <c r="G308" i="10"/>
  <c r="G348" i="10"/>
  <c r="G329" i="10"/>
  <c r="G331" i="10"/>
  <c r="G239" i="10"/>
  <c r="G268" i="10"/>
  <c r="G296" i="10"/>
  <c r="G346" i="10"/>
  <c r="G278" i="10"/>
  <c r="G311" i="10"/>
  <c r="G294" i="10"/>
  <c r="G241" i="10"/>
  <c r="G285" i="10"/>
  <c r="G201" i="10"/>
  <c r="G215" i="10"/>
  <c r="F117" i="13"/>
  <c r="F63" i="13"/>
  <c r="F187" i="13"/>
  <c r="F41" i="13"/>
  <c r="F39" i="13"/>
  <c r="F77" i="8"/>
  <c r="F149" i="8"/>
  <c r="F112" i="8"/>
  <c r="F176" i="8"/>
  <c r="F143" i="8"/>
  <c r="F137" i="8"/>
  <c r="F73" i="8"/>
  <c r="F116" i="8"/>
  <c r="F87" i="8"/>
  <c r="F102" i="8"/>
  <c r="F70" i="8"/>
  <c r="F157" i="8"/>
  <c r="F56" i="8"/>
  <c r="F110" i="8"/>
  <c r="F80" i="8"/>
  <c r="F197" i="8"/>
  <c r="F193" i="8"/>
  <c r="F191" i="8"/>
  <c r="F115" i="8"/>
  <c r="F96" i="8"/>
  <c r="F93" i="8"/>
  <c r="G207" i="10"/>
  <c r="G222" i="10"/>
  <c r="G344" i="10"/>
  <c r="G307" i="10"/>
  <c r="G343" i="10"/>
  <c r="G345" i="10"/>
  <c r="G324" i="10"/>
  <c r="G231" i="10"/>
  <c r="G267" i="10"/>
  <c r="G288" i="10"/>
  <c r="G339" i="10"/>
  <c r="G277" i="10"/>
  <c r="G290" i="10"/>
  <c r="G291" i="10"/>
  <c r="G240" i="10"/>
  <c r="G253" i="10"/>
  <c r="G205" i="10"/>
  <c r="G224" i="10"/>
  <c r="F104" i="13"/>
  <c r="F139" i="13"/>
  <c r="F124" i="13"/>
  <c r="F66" i="13"/>
  <c r="F132" i="13"/>
  <c r="G192" i="10"/>
  <c r="G256" i="10"/>
  <c r="F89" i="8"/>
  <c r="F158" i="8"/>
  <c r="F119" i="8"/>
  <c r="F184" i="8"/>
  <c r="F152" i="8"/>
  <c r="F144" i="8"/>
  <c r="F74" i="8"/>
  <c r="F123" i="8"/>
  <c r="F95" i="8"/>
  <c r="F133" i="8"/>
  <c r="F36" i="8"/>
  <c r="F165" i="8"/>
  <c r="F64" i="8"/>
  <c r="F140" i="8"/>
  <c r="F84" i="8"/>
  <c r="F42" i="8"/>
  <c r="F38" i="8"/>
  <c r="F198" i="8"/>
  <c r="F145" i="8"/>
  <c r="F125" i="8"/>
  <c r="F122" i="8"/>
  <c r="F105" i="13"/>
  <c r="F189" i="13"/>
  <c r="F135" i="13"/>
  <c r="F100" i="13"/>
  <c r="F163" i="13"/>
  <c r="G234" i="10"/>
  <c r="G210" i="10"/>
  <c r="F97" i="8"/>
  <c r="F166" i="8"/>
  <c r="F127" i="8"/>
  <c r="F91" i="8"/>
  <c r="F92" i="8"/>
  <c r="F153" i="8"/>
  <c r="F75" i="8"/>
  <c r="F131" i="8"/>
  <c r="F109" i="8"/>
  <c r="F173" i="8"/>
  <c r="F192" i="8"/>
  <c r="F168" i="8"/>
  <c r="F65" i="8"/>
  <c r="F172" i="8"/>
  <c r="F107" i="8"/>
  <c r="F50" i="8"/>
  <c r="F46" i="8"/>
  <c r="F43" i="8"/>
  <c r="F181" i="8"/>
  <c r="F174" i="8"/>
  <c r="F189" i="8"/>
  <c r="G218" i="10"/>
  <c r="G326" i="10"/>
  <c r="G305" i="10"/>
  <c r="G327" i="10"/>
  <c r="G337" i="10"/>
  <c r="G276" i="10"/>
  <c r="G216" i="10"/>
  <c r="G265" i="10"/>
  <c r="G274" i="10"/>
  <c r="G314" i="10"/>
  <c r="G297" i="10"/>
  <c r="G238" i="10"/>
  <c r="G246" i="10"/>
  <c r="G332" i="10"/>
  <c r="G251" i="10"/>
  <c r="G212" i="10"/>
  <c r="G295" i="10"/>
  <c r="F127" i="13"/>
  <c r="F58" i="13"/>
  <c r="F182" i="13"/>
  <c r="F194" i="13"/>
  <c r="F53" i="13"/>
  <c r="G193" i="10"/>
  <c r="G221" i="10"/>
  <c r="F103" i="8"/>
  <c r="F175" i="8"/>
  <c r="F135" i="8"/>
  <c r="F105" i="8"/>
  <c r="F99" i="8"/>
  <c r="F161" i="8"/>
  <c r="F76" i="8"/>
  <c r="F139" i="8"/>
  <c r="F117" i="8"/>
  <c r="F194" i="8"/>
  <c r="F180" i="8"/>
  <c r="F169" i="8"/>
  <c r="F199" i="8"/>
  <c r="F190" i="8"/>
  <c r="F138" i="8"/>
  <c r="F58" i="8"/>
  <c r="F88" i="8"/>
  <c r="F51" i="8"/>
  <c r="F187" i="8"/>
  <c r="F177" i="8"/>
  <c r="G217" i="10"/>
  <c r="G317" i="10"/>
  <c r="G304" i="10"/>
  <c r="G350" i="10"/>
  <c r="G330" i="10"/>
  <c r="G269" i="10"/>
  <c r="G208" i="10"/>
  <c r="G264" i="10"/>
  <c r="G273" i="10"/>
  <c r="G310" i="10"/>
  <c r="G282" i="10"/>
  <c r="G237" i="10"/>
  <c r="G245" i="10"/>
  <c r="G328" i="10"/>
  <c r="G250" i="10"/>
  <c r="G225" i="10"/>
  <c r="G200" i="10"/>
  <c r="G229" i="10"/>
  <c r="G196" i="10"/>
  <c r="G232" i="10"/>
  <c r="G255" i="10"/>
  <c r="F185" i="13"/>
  <c r="F45" i="13"/>
  <c r="F54" i="13"/>
  <c r="F131" i="13"/>
  <c r="G202" i="10"/>
  <c r="G214" i="10"/>
  <c r="F111" i="8"/>
  <c r="F183" i="8"/>
  <c r="F142" i="8"/>
  <c r="F113" i="8"/>
  <c r="F106" i="8"/>
  <c r="F170" i="8"/>
  <c r="F86" i="8"/>
  <c r="F146" i="8"/>
  <c r="F124" i="8"/>
  <c r="F39" i="8"/>
  <c r="F79" i="8"/>
  <c r="F179" i="8"/>
  <c r="F52" i="8"/>
  <c r="F196" i="8"/>
  <c r="F160" i="8"/>
  <c r="F66" i="8"/>
  <c r="F118" i="8"/>
  <c r="F59" i="8"/>
  <c r="F44" i="8"/>
  <c r="F188" i="8"/>
  <c r="G203" i="10"/>
  <c r="G309" i="10"/>
  <c r="G302" i="10"/>
  <c r="G335" i="10"/>
  <c r="G323" i="10"/>
  <c r="G261" i="10"/>
  <c r="G325" i="10"/>
  <c r="G263" i="10"/>
  <c r="G272" i="10"/>
  <c r="G281" i="10"/>
  <c r="G322" i="10"/>
  <c r="G236" i="10"/>
  <c r="G244" i="10"/>
  <c r="G320" i="10"/>
  <c r="G249" i="10"/>
  <c r="G197" i="10"/>
  <c r="G211" i="10"/>
  <c r="F148" i="13"/>
  <c r="F176" i="13"/>
  <c r="F115" i="13"/>
  <c r="F50" i="13"/>
  <c r="G213" i="10"/>
  <c r="F126" i="8"/>
  <c r="F90" i="8"/>
  <c r="F151" i="8"/>
  <c r="F120" i="8"/>
  <c r="F114" i="8"/>
  <c r="F178" i="8"/>
  <c r="F94" i="8"/>
  <c r="F155" i="8"/>
  <c r="F132" i="8"/>
  <c r="F47" i="8"/>
  <c r="F83" i="8"/>
  <c r="F195" i="8"/>
  <c r="F45" i="8"/>
  <c r="F41" i="8"/>
  <c r="F162" i="8"/>
  <c r="F60" i="8"/>
  <c r="F148" i="8"/>
  <c r="F53" i="8"/>
  <c r="F67" i="8"/>
  <c r="F37" i="8"/>
  <c r="G189" i="10"/>
  <c r="G300" i="10"/>
  <c r="G301" i="10"/>
  <c r="G340" i="10"/>
  <c r="G342" i="10"/>
  <c r="G254" i="10"/>
  <c r="G313" i="10"/>
  <c r="G262" i="10"/>
  <c r="G271" i="10"/>
  <c r="G280" i="10"/>
  <c r="G319" i="10"/>
  <c r="G333" i="10"/>
  <c r="G243" i="10"/>
  <c r="G316" i="10"/>
  <c r="G248" i="10"/>
  <c r="G219" i="10"/>
  <c r="G198" i="10"/>
  <c r="F175" i="13"/>
  <c r="F134" i="8"/>
  <c r="F147" i="8"/>
  <c r="F164" i="8"/>
  <c r="G349" i="10"/>
  <c r="G266" i="10"/>
  <c r="G283" i="10"/>
  <c r="G292" i="10"/>
  <c r="F137" i="13"/>
  <c r="G260" i="10"/>
  <c r="F144" i="13"/>
  <c r="F98" i="8"/>
  <c r="F55" i="8"/>
  <c r="F81" i="8"/>
  <c r="G336" i="10"/>
  <c r="G347" i="10"/>
  <c r="G298" i="10"/>
  <c r="G230" i="10"/>
  <c r="G259" i="10"/>
  <c r="G258" i="10"/>
  <c r="F159" i="8"/>
  <c r="F100" i="8"/>
  <c r="F62" i="8"/>
  <c r="G190" i="10"/>
  <c r="G206" i="10"/>
  <c r="G341" i="10"/>
  <c r="G275" i="10"/>
  <c r="G284" i="10"/>
  <c r="G299" i="10"/>
  <c r="G226" i="10"/>
  <c r="G235" i="10"/>
  <c r="F128" i="8"/>
  <c r="F40" i="8"/>
  <c r="F78" i="8"/>
  <c r="G338" i="10"/>
  <c r="G270" i="10"/>
  <c r="G242" i="10"/>
  <c r="G204" i="10"/>
  <c r="F68" i="8"/>
  <c r="G289" i="10"/>
  <c r="F121" i="8"/>
  <c r="F61" i="8"/>
  <c r="G191" i="10"/>
  <c r="G334" i="10"/>
  <c r="G293" i="10"/>
  <c r="G318" i="10"/>
  <c r="G195" i="10"/>
  <c r="G233" i="10"/>
  <c r="F163" i="8"/>
  <c r="G315" i="10"/>
  <c r="F64" i="13"/>
  <c r="F186" i="8"/>
  <c r="F49" i="8"/>
  <c r="G209" i="10"/>
  <c r="G352" i="10"/>
  <c r="G247" i="10"/>
  <c r="G279" i="10"/>
  <c r="G312" i="10"/>
  <c r="G199" i="10"/>
  <c r="G220" i="10"/>
  <c r="G286" i="10"/>
  <c r="F68" i="13"/>
  <c r="F101" i="8"/>
  <c r="F182" i="8"/>
  <c r="G227" i="10"/>
  <c r="G306" i="10"/>
  <c r="G223" i="10"/>
  <c r="G321" i="10"/>
  <c r="G252" i="10"/>
  <c r="G287" i="10"/>
  <c r="C125" i="13"/>
  <c r="C112" i="13"/>
  <c r="C100" i="13"/>
  <c r="C66" i="13"/>
  <c r="C140" i="13"/>
  <c r="C77" i="13"/>
  <c r="C167" i="13"/>
  <c r="C105" i="13"/>
  <c r="C165" i="13"/>
  <c r="C157" i="13"/>
  <c r="C169" i="13"/>
  <c r="C162" i="13"/>
  <c r="C51" i="13"/>
  <c r="C43" i="13"/>
  <c r="C41" i="13"/>
  <c r="C158" i="13"/>
  <c r="C189" i="13"/>
  <c r="C142" i="13"/>
  <c r="C174" i="13"/>
  <c r="C129" i="13"/>
  <c r="C59" i="13"/>
  <c r="C60" i="13"/>
  <c r="C119" i="13"/>
  <c r="C107" i="13"/>
  <c r="C68" i="13"/>
  <c r="C148" i="13"/>
  <c r="C87" i="13"/>
  <c r="C175" i="13"/>
  <c r="C114" i="13"/>
  <c r="C178" i="13"/>
  <c r="C170" i="13"/>
  <c r="C182" i="13"/>
  <c r="C84" i="13"/>
  <c r="C71" i="13"/>
  <c r="C95" i="13"/>
  <c r="C116" i="13"/>
  <c r="C185" i="13"/>
  <c r="C54" i="13"/>
  <c r="C154" i="13"/>
  <c r="C179" i="13"/>
  <c r="C198" i="13"/>
  <c r="C74" i="13"/>
  <c r="C67" i="13"/>
  <c r="C126" i="13"/>
  <c r="C115" i="13"/>
  <c r="C85" i="13"/>
  <c r="C156" i="13"/>
  <c r="C94" i="13"/>
  <c r="C183" i="13"/>
  <c r="C122" i="13"/>
  <c r="C184" i="13"/>
  <c r="C176" i="13"/>
  <c r="C106" i="13"/>
  <c r="C147" i="13"/>
  <c r="C80" i="13"/>
  <c r="C102" i="13"/>
  <c r="C135" i="13"/>
  <c r="C193" i="13"/>
  <c r="C37" i="13"/>
  <c r="C161" i="13"/>
  <c r="C192" i="13"/>
  <c r="C57" i="13"/>
  <c r="C82" i="13"/>
  <c r="C75" i="13"/>
  <c r="C63" i="13"/>
  <c r="C121" i="13"/>
  <c r="C92" i="13"/>
  <c r="C164" i="13"/>
  <c r="C109" i="13"/>
  <c r="C188" i="13"/>
  <c r="C124" i="13"/>
  <c r="C191" i="13"/>
  <c r="C76" i="13"/>
  <c r="C113" i="13"/>
  <c r="C166" i="13"/>
  <c r="C89" i="13"/>
  <c r="C141" i="13"/>
  <c r="C153" i="13"/>
  <c r="C47" i="13"/>
  <c r="C72" i="13"/>
  <c r="C168" i="13"/>
  <c r="C42" i="13"/>
  <c r="C90" i="13"/>
  <c r="C83" i="13"/>
  <c r="C70" i="13"/>
  <c r="C69" i="13"/>
  <c r="C101" i="13"/>
  <c r="C172" i="13"/>
  <c r="C136" i="13"/>
  <c r="C199" i="13"/>
  <c r="C128" i="13"/>
  <c r="C96" i="13"/>
  <c r="C108" i="13"/>
  <c r="C127" i="13"/>
  <c r="C190" i="13"/>
  <c r="C145" i="13"/>
  <c r="C160" i="13"/>
  <c r="C194" i="13"/>
  <c r="C48" i="13"/>
  <c r="C177" i="13"/>
  <c r="C187" i="13"/>
  <c r="C45" i="13"/>
  <c r="C97" i="13"/>
  <c r="C91" i="13"/>
  <c r="C78" i="13"/>
  <c r="C79" i="13"/>
  <c r="C117" i="13"/>
  <c r="C180" i="13"/>
  <c r="C143" i="13"/>
  <c r="C39" i="13"/>
  <c r="C134" i="13"/>
  <c r="C110" i="13"/>
  <c r="C132" i="13"/>
  <c r="C131" i="13"/>
  <c r="C197" i="13"/>
  <c r="C171" i="13"/>
  <c r="C186" i="13"/>
  <c r="C52" i="13"/>
  <c r="C49" i="13"/>
  <c r="C64" i="13"/>
  <c r="C155" i="13"/>
  <c r="C62" i="13"/>
  <c r="C103" i="13"/>
  <c r="C98" i="13"/>
  <c r="C86" i="13"/>
  <c r="C118" i="13"/>
  <c r="C123" i="13"/>
  <c r="C58" i="13"/>
  <c r="C151" i="13"/>
  <c r="C46" i="13"/>
  <c r="C146" i="13"/>
  <c r="C139" i="13"/>
  <c r="C138" i="13"/>
  <c r="C137" i="13"/>
  <c r="C56" i="13"/>
  <c r="C196" i="13"/>
  <c r="C53" i="13"/>
  <c r="C65" i="13"/>
  <c r="C81" i="13"/>
  <c r="C88" i="13"/>
  <c r="C173" i="13"/>
  <c r="C38" i="13"/>
  <c r="C104" i="13"/>
  <c r="C144" i="13"/>
  <c r="C130" i="13"/>
  <c r="C99" i="8"/>
  <c r="C161" i="8"/>
  <c r="C85" i="8"/>
  <c r="C145" i="8"/>
  <c r="C76" i="8"/>
  <c r="C116" i="8"/>
  <c r="C117" i="8"/>
  <c r="C71" i="8"/>
  <c r="C149" i="8"/>
  <c r="C127" i="8"/>
  <c r="C167" i="8"/>
  <c r="C66" i="8"/>
  <c r="C175" i="8"/>
  <c r="C133" i="8"/>
  <c r="C185" i="8"/>
  <c r="C49" i="8"/>
  <c r="C53" i="8"/>
  <c r="C189" i="8"/>
  <c r="C41" i="8"/>
  <c r="C136" i="8"/>
  <c r="D329" i="10"/>
  <c r="D338" i="10"/>
  <c r="D343" i="10"/>
  <c r="D351" i="10"/>
  <c r="D256" i="10"/>
  <c r="D352" i="10"/>
  <c r="D255" i="10"/>
  <c r="D260" i="10"/>
  <c r="D296" i="10"/>
  <c r="D265" i="10"/>
  <c r="D277" i="10"/>
  <c r="D297" i="10"/>
  <c r="D222" i="10"/>
  <c r="D311" i="10"/>
  <c r="D230" i="10"/>
  <c r="D208" i="10"/>
  <c r="D205" i="10"/>
  <c r="D253" i="10"/>
  <c r="D189" i="10"/>
  <c r="D193" i="10"/>
  <c r="C93" i="13"/>
  <c r="C163" i="13"/>
  <c r="C50" i="13"/>
  <c r="C106" i="8"/>
  <c r="C170" i="8"/>
  <c r="C93" i="8"/>
  <c r="C154" i="8"/>
  <c r="C77" i="8"/>
  <c r="C123" i="8"/>
  <c r="C124" i="8"/>
  <c r="C89" i="8"/>
  <c r="C158" i="8"/>
  <c r="C135" i="8"/>
  <c r="C169" i="8"/>
  <c r="C63" i="8"/>
  <c r="C191" i="8"/>
  <c r="C165" i="8"/>
  <c r="C187" i="8"/>
  <c r="C88" i="8"/>
  <c r="C61" i="8"/>
  <c r="C193" i="8"/>
  <c r="C96" i="8"/>
  <c r="C163" i="8"/>
  <c r="D320" i="10"/>
  <c r="D284" i="10"/>
  <c r="D333" i="10"/>
  <c r="D345" i="10"/>
  <c r="D250" i="10"/>
  <c r="D316" i="10"/>
  <c r="D317" i="10"/>
  <c r="D259" i="10"/>
  <c r="D287" i="10"/>
  <c r="D321" i="10"/>
  <c r="D276" i="10"/>
  <c r="D289" i="10"/>
  <c r="D221" i="10"/>
  <c r="D302" i="10"/>
  <c r="D229" i="10"/>
  <c r="D204" i="10"/>
  <c r="D291" i="10"/>
  <c r="D246" i="10"/>
  <c r="D244" i="10"/>
  <c r="D192" i="10"/>
  <c r="C120" i="13"/>
  <c r="C149" i="13"/>
  <c r="C195" i="13"/>
  <c r="C114" i="8"/>
  <c r="C178" i="8"/>
  <c r="C100" i="8"/>
  <c r="C162" i="8"/>
  <c r="C133" i="13"/>
  <c r="C44" i="13"/>
  <c r="C121" i="8"/>
  <c r="C186" i="8"/>
  <c r="C107" i="8"/>
  <c r="C171" i="8"/>
  <c r="C79" i="8"/>
  <c r="C139" i="8"/>
  <c r="C147" i="8"/>
  <c r="C103" i="8"/>
  <c r="C90" i="8"/>
  <c r="C151" i="8"/>
  <c r="C182" i="8"/>
  <c r="C36" i="8"/>
  <c r="C43" i="8"/>
  <c r="C196" i="8"/>
  <c r="C199" i="8"/>
  <c r="C148" i="8"/>
  <c r="C55" i="8"/>
  <c r="C46" i="8"/>
  <c r="C177" i="8"/>
  <c r="C183" i="8"/>
  <c r="D304" i="10"/>
  <c r="D324" i="10"/>
  <c r="D334" i="10"/>
  <c r="D314" i="10"/>
  <c r="D234" i="10"/>
  <c r="D249" i="10"/>
  <c r="D300" i="10"/>
  <c r="D257" i="10"/>
  <c r="D270" i="10"/>
  <c r="D310" i="10"/>
  <c r="D274" i="10"/>
  <c r="D281" i="10"/>
  <c r="D198" i="10"/>
  <c r="D290" i="10"/>
  <c r="D227" i="10"/>
  <c r="D245" i="10"/>
  <c r="D238" i="10"/>
  <c r="D210" i="10"/>
  <c r="D207" i="10"/>
  <c r="D252" i="10"/>
  <c r="C61" i="13"/>
  <c r="C55" i="13"/>
  <c r="C36" i="13"/>
  <c r="C129" i="8"/>
  <c r="C81" i="8"/>
  <c r="C115" i="8"/>
  <c r="C179" i="8"/>
  <c r="C86" i="8"/>
  <c r="C146" i="8"/>
  <c r="C156" i="8"/>
  <c r="C111" i="8"/>
  <c r="C98" i="8"/>
  <c r="C159" i="8"/>
  <c r="C197" i="8"/>
  <c r="C190" i="8"/>
  <c r="C51" i="8"/>
  <c r="C91" i="8"/>
  <c r="C44" i="8"/>
  <c r="C174" i="8"/>
  <c r="C48" i="8"/>
  <c r="C54" i="8"/>
  <c r="C180" i="8"/>
  <c r="C195" i="8"/>
  <c r="D295" i="10"/>
  <c r="D347" i="10"/>
  <c r="D350" i="10"/>
  <c r="D307" i="10"/>
  <c r="D226" i="10"/>
  <c r="D248" i="10"/>
  <c r="D286" i="10"/>
  <c r="D330" i="10"/>
  <c r="D269" i="10"/>
  <c r="D301" i="10"/>
  <c r="D273" i="10"/>
  <c r="D280" i="10"/>
  <c r="D190" i="10"/>
  <c r="D283" i="10"/>
  <c r="D247" i="10"/>
  <c r="D240" i="10"/>
  <c r="D235" i="10"/>
  <c r="D206" i="10"/>
  <c r="D197" i="10"/>
  <c r="D251" i="10"/>
  <c r="C159" i="13"/>
  <c r="C40" i="13"/>
  <c r="C72" i="8"/>
  <c r="C137" i="8"/>
  <c r="C82" i="8"/>
  <c r="C122" i="8"/>
  <c r="C73" i="8"/>
  <c r="C94" i="8"/>
  <c r="C87" i="8"/>
  <c r="C164" i="8"/>
  <c r="C126" i="8"/>
  <c r="C104" i="8"/>
  <c r="C113" i="8"/>
  <c r="C42" i="8"/>
  <c r="C110" i="8"/>
  <c r="C59" i="8"/>
  <c r="C120" i="8"/>
  <c r="C52" i="8"/>
  <c r="C188" i="8"/>
  <c r="C65" i="8"/>
  <c r="C62" i="8"/>
  <c r="C39" i="8"/>
  <c r="C40" i="8"/>
  <c r="D346" i="10"/>
  <c r="D341" i="10"/>
  <c r="D332" i="10"/>
  <c r="D344" i="10"/>
  <c r="D299" i="10"/>
  <c r="D219" i="10"/>
  <c r="D323" i="10"/>
  <c r="D263" i="10"/>
  <c r="D327" i="10"/>
  <c r="D268" i="10"/>
  <c r="D293" i="10"/>
  <c r="D272" i="10"/>
  <c r="D225" i="10"/>
  <c r="D326" i="10"/>
  <c r="D233" i="10"/>
  <c r="D212" i="10"/>
  <c r="D216" i="10"/>
  <c r="D217" i="10"/>
  <c r="D236" i="10"/>
  <c r="D196" i="10"/>
  <c r="D215" i="10"/>
  <c r="C99" i="13"/>
  <c r="C73" i="13"/>
  <c r="C80" i="8"/>
  <c r="C144" i="8"/>
  <c r="C83" i="8"/>
  <c r="C130" i="8"/>
  <c r="C74" i="8"/>
  <c r="C101" i="8"/>
  <c r="C95" i="8"/>
  <c r="C173" i="8"/>
  <c r="C134" i="8"/>
  <c r="C112" i="8"/>
  <c r="C143" i="8"/>
  <c r="C50" i="8"/>
  <c r="C140" i="8"/>
  <c r="C67" i="8"/>
  <c r="C152" i="8"/>
  <c r="C60" i="8"/>
  <c r="C37" i="8"/>
  <c r="C128" i="8"/>
  <c r="C194" i="8"/>
  <c r="C57" i="8"/>
  <c r="C56" i="8"/>
  <c r="D342" i="10"/>
  <c r="D340" i="10"/>
  <c r="D325" i="10"/>
  <c r="D335" i="10"/>
  <c r="D279" i="10"/>
  <c r="D211" i="10"/>
  <c r="D292" i="10"/>
  <c r="D262" i="10"/>
  <c r="D313" i="10"/>
  <c r="D267" i="10"/>
  <c r="D288" i="10"/>
  <c r="D322" i="10"/>
  <c r="D224" i="10"/>
  <c r="D319" i="10"/>
  <c r="D232" i="10"/>
  <c r="D201" i="10"/>
  <c r="D298" i="10"/>
  <c r="D213" i="10"/>
  <c r="D218" i="10"/>
  <c r="D195" i="10"/>
  <c r="D199" i="10"/>
  <c r="C111" i="13"/>
  <c r="C75" i="8"/>
  <c r="C141" i="8"/>
  <c r="C155" i="8"/>
  <c r="C45" i="8"/>
  <c r="C102" i="8"/>
  <c r="D336" i="10"/>
  <c r="D258" i="10"/>
  <c r="D282" i="10"/>
  <c r="D254" i="10"/>
  <c r="D191" i="10"/>
  <c r="C97" i="8"/>
  <c r="D328" i="10"/>
  <c r="C152" i="13"/>
  <c r="C78" i="8"/>
  <c r="C166" i="8"/>
  <c r="C198" i="8"/>
  <c r="C68" i="8"/>
  <c r="D337" i="10"/>
  <c r="D264" i="10"/>
  <c r="D305" i="10"/>
  <c r="D223" i="10"/>
  <c r="D209" i="10"/>
  <c r="D200" i="10"/>
  <c r="C118" i="8"/>
  <c r="D194" i="10"/>
  <c r="C181" i="13"/>
  <c r="C108" i="8"/>
  <c r="C119" i="8"/>
  <c r="C47" i="8"/>
  <c r="C184" i="8"/>
  <c r="D312" i="10"/>
  <c r="D242" i="10"/>
  <c r="D271" i="10"/>
  <c r="D220" i="10"/>
  <c r="D243" i="10"/>
  <c r="C64" i="8"/>
  <c r="C131" i="8"/>
  <c r="C142" i="8"/>
  <c r="C176" i="8"/>
  <c r="C38" i="8"/>
  <c r="D339" i="10"/>
  <c r="D203" i="10"/>
  <c r="D266" i="10"/>
  <c r="D315" i="10"/>
  <c r="D202" i="10"/>
  <c r="C92" i="8"/>
  <c r="C109" i="8"/>
  <c r="C157" i="8"/>
  <c r="C160" i="8"/>
  <c r="C70" i="8"/>
  <c r="D331" i="10"/>
  <c r="D308" i="10"/>
  <c r="D318" i="10"/>
  <c r="D294" i="10"/>
  <c r="D241" i="10"/>
  <c r="D261" i="10"/>
  <c r="C153" i="8"/>
  <c r="C132" i="8"/>
  <c r="C172" i="8"/>
  <c r="C192" i="8"/>
  <c r="C125" i="8"/>
  <c r="D348" i="10"/>
  <c r="D285" i="10"/>
  <c r="D278" i="10"/>
  <c r="D231" i="10"/>
  <c r="D214" i="10"/>
  <c r="C138" i="8"/>
  <c r="C168" i="8"/>
  <c r="D237" i="10"/>
  <c r="C84" i="8"/>
  <c r="C181" i="8"/>
  <c r="C58" i="8"/>
  <c r="C69" i="8"/>
  <c r="C105" i="8"/>
  <c r="D349" i="10"/>
  <c r="D309" i="10"/>
  <c r="D275" i="10"/>
  <c r="D228" i="10"/>
  <c r="D239" i="10"/>
  <c r="D306" i="10"/>
  <c r="D81" i="13"/>
  <c r="D74" i="13"/>
  <c r="D69" i="13"/>
  <c r="D57" i="13"/>
  <c r="D107" i="13"/>
  <c r="D65" i="13"/>
  <c r="D158" i="13"/>
  <c r="D45" i="13"/>
  <c r="D188" i="13"/>
  <c r="D151" i="13"/>
  <c r="D157" i="13"/>
  <c r="D156" i="13"/>
  <c r="D173" i="13"/>
  <c r="D197" i="13"/>
  <c r="D178" i="13"/>
  <c r="D160" i="13"/>
  <c r="D146" i="13"/>
  <c r="D127" i="13"/>
  <c r="D121" i="13"/>
  <c r="D113" i="13"/>
  <c r="D89" i="13"/>
  <c r="D82" i="13"/>
  <c r="D77" i="13"/>
  <c r="D60" i="13"/>
  <c r="D132" i="13"/>
  <c r="D67" i="13"/>
  <c r="D166" i="13"/>
  <c r="D91" i="13"/>
  <c r="D63" i="13"/>
  <c r="D164" i="13"/>
  <c r="D170" i="13"/>
  <c r="D169" i="13"/>
  <c r="D37" i="13"/>
  <c r="D56" i="13"/>
  <c r="D180" i="13"/>
  <c r="D186" i="13"/>
  <c r="D165" i="13"/>
  <c r="D181" i="13"/>
  <c r="D136" i="13"/>
  <c r="D162" i="13"/>
  <c r="D96" i="13"/>
  <c r="D90" i="13"/>
  <c r="D85" i="13"/>
  <c r="D76" i="13"/>
  <c r="D147" i="13"/>
  <c r="D84" i="13"/>
  <c r="D174" i="13"/>
  <c r="D126" i="13"/>
  <c r="D71" i="13"/>
  <c r="D177" i="13"/>
  <c r="D176" i="13"/>
  <c r="D175" i="13"/>
  <c r="D50" i="13"/>
  <c r="D44" i="13"/>
  <c r="D195" i="13"/>
  <c r="D191" i="13"/>
  <c r="D194" i="13"/>
  <c r="D189" i="13"/>
  <c r="D55" i="13"/>
  <c r="D48" i="13"/>
  <c r="D102" i="13"/>
  <c r="D97" i="13"/>
  <c r="D92" i="13"/>
  <c r="D86" i="13"/>
  <c r="D155" i="13"/>
  <c r="D100" i="13"/>
  <c r="D182" i="13"/>
  <c r="D140" i="13"/>
  <c r="D78" i="13"/>
  <c r="D61" i="13"/>
  <c r="D83" i="13"/>
  <c r="D101" i="13"/>
  <c r="D98" i="13"/>
  <c r="D51" i="13"/>
  <c r="D54" i="13"/>
  <c r="D53" i="13"/>
  <c r="D52" i="13"/>
  <c r="D199" i="13"/>
  <c r="D88" i="13"/>
  <c r="D47" i="13"/>
  <c r="D110" i="13"/>
  <c r="D103" i="13"/>
  <c r="D99" i="13"/>
  <c r="D93" i="13"/>
  <c r="D163" i="13"/>
  <c r="D116" i="13"/>
  <c r="D187" i="13"/>
  <c r="D153" i="13"/>
  <c r="D80" i="13"/>
  <c r="D94" i="13"/>
  <c r="D115" i="13"/>
  <c r="D109" i="13"/>
  <c r="D105" i="13"/>
  <c r="D64" i="13"/>
  <c r="D42" i="13"/>
  <c r="D40" i="13"/>
  <c r="D39" i="13"/>
  <c r="D43" i="13"/>
  <c r="D131" i="13"/>
  <c r="D184" i="13"/>
  <c r="D58" i="13"/>
  <c r="D118" i="13"/>
  <c r="D111" i="13"/>
  <c r="D106" i="13"/>
  <c r="D108" i="13"/>
  <c r="D171" i="13"/>
  <c r="D122" i="13"/>
  <c r="D192" i="13"/>
  <c r="D159" i="13"/>
  <c r="D87" i="13"/>
  <c r="D117" i="13"/>
  <c r="D123" i="13"/>
  <c r="D129" i="13"/>
  <c r="D134" i="13"/>
  <c r="D130" i="13"/>
  <c r="D68" i="13"/>
  <c r="D41" i="13"/>
  <c r="D104" i="13"/>
  <c r="D49" i="13"/>
  <c r="D137" i="13"/>
  <c r="D119" i="13"/>
  <c r="D66" i="13"/>
  <c r="D124" i="13"/>
  <c r="D125" i="13"/>
  <c r="D114" i="13"/>
  <c r="D72" i="13"/>
  <c r="D179" i="13"/>
  <c r="D135" i="13"/>
  <c r="D198" i="13"/>
  <c r="D172" i="13"/>
  <c r="D133" i="13"/>
  <c r="D139" i="13"/>
  <c r="D138" i="13"/>
  <c r="D154" i="13"/>
  <c r="D152" i="13"/>
  <c r="D148" i="13"/>
  <c r="D95" i="13"/>
  <c r="D112" i="13"/>
  <c r="D46" i="13"/>
  <c r="D193" i="13"/>
  <c r="D149" i="13"/>
  <c r="D79" i="13"/>
  <c r="D62" i="13"/>
  <c r="D144" i="13"/>
  <c r="D196" i="13"/>
  <c r="E248" i="10"/>
  <c r="D91" i="8"/>
  <c r="D160" i="8"/>
  <c r="D121" i="8"/>
  <c r="D186" i="8"/>
  <c r="D100" i="8"/>
  <c r="D73" i="8"/>
  <c r="D101" i="8"/>
  <c r="D163" i="8"/>
  <c r="D125" i="8"/>
  <c r="D103" i="8"/>
  <c r="D119" i="8"/>
  <c r="D57" i="8"/>
  <c r="D167" i="8"/>
  <c r="D70" i="8"/>
  <c r="D198" i="8"/>
  <c r="D164" i="8"/>
  <c r="D60" i="8"/>
  <c r="D188" i="8"/>
  <c r="D183" i="8"/>
  <c r="D142" i="8"/>
  <c r="E201" i="10"/>
  <c r="E336" i="10"/>
  <c r="E343" i="10"/>
  <c r="E332" i="10"/>
  <c r="E350" i="10"/>
  <c r="E308" i="10"/>
  <c r="E233" i="10"/>
  <c r="E304" i="10"/>
  <c r="E250" i="10"/>
  <c r="E259" i="10"/>
  <c r="E296" i="10"/>
  <c r="E264" i="10"/>
  <c r="E275" i="10"/>
  <c r="E282" i="10"/>
  <c r="E231" i="10"/>
  <c r="E337" i="10"/>
  <c r="E235" i="10"/>
  <c r="E247" i="10"/>
  <c r="E316" i="10"/>
  <c r="E196" i="10"/>
  <c r="E207" i="10"/>
  <c r="E223" i="10"/>
  <c r="D128" i="13"/>
  <c r="D143" i="13"/>
  <c r="D161" i="13"/>
  <c r="E242" i="10"/>
  <c r="E204" i="10"/>
  <c r="D105" i="8"/>
  <c r="D169" i="8"/>
  <c r="D129" i="8"/>
  <c r="D80" i="8"/>
  <c r="D107" i="8"/>
  <c r="D74" i="8"/>
  <c r="D108" i="8"/>
  <c r="D172" i="8"/>
  <c r="D133" i="8"/>
  <c r="D111" i="8"/>
  <c r="D151" i="8"/>
  <c r="D65" i="8"/>
  <c r="D182" i="8"/>
  <c r="D40" i="8"/>
  <c r="D43" i="8"/>
  <c r="D171" i="8"/>
  <c r="D67" i="8"/>
  <c r="D37" i="8"/>
  <c r="D132" i="8"/>
  <c r="D173" i="8"/>
  <c r="E205" i="10"/>
  <c r="E245" i="10"/>
  <c r="E206" i="10"/>
  <c r="E328" i="10"/>
  <c r="E342" i="10"/>
  <c r="E325" i="10"/>
  <c r="E335" i="10"/>
  <c r="E300" i="10"/>
  <c r="E225" i="10"/>
  <c r="E299" i="10"/>
  <c r="E331" i="10"/>
  <c r="E258" i="10"/>
  <c r="E287" i="10"/>
  <c r="E346" i="10"/>
  <c r="E274" i="10"/>
  <c r="E281" i="10"/>
  <c r="E230" i="10"/>
  <c r="E307" i="10"/>
  <c r="E234" i="10"/>
  <c r="D75" i="13"/>
  <c r="D168" i="13"/>
  <c r="D113" i="8"/>
  <c r="D177" i="8"/>
  <c r="D137" i="8"/>
  <c r="D81" i="8"/>
  <c r="D115" i="8"/>
  <c r="D75" i="8"/>
  <c r="D116" i="8"/>
  <c r="D180" i="8"/>
  <c r="D140" i="8"/>
  <c r="D126" i="8"/>
  <c r="D176" i="8"/>
  <c r="D69" i="8"/>
  <c r="D197" i="8"/>
  <c r="D48" i="8"/>
  <c r="D51" i="8"/>
  <c r="D181" i="8"/>
  <c r="D46" i="8"/>
  <c r="D45" i="8"/>
  <c r="D156" i="8"/>
  <c r="D194" i="8"/>
  <c r="D190" i="13"/>
  <c r="D183" i="13"/>
  <c r="E200" i="10"/>
  <c r="D120" i="8"/>
  <c r="D185" i="8"/>
  <c r="D144" i="8"/>
  <c r="D82" i="8"/>
  <c r="D122" i="8"/>
  <c r="D76" i="8"/>
  <c r="D123" i="8"/>
  <c r="D88" i="8"/>
  <c r="D148" i="8"/>
  <c r="D134" i="8"/>
  <c r="D179" i="8"/>
  <c r="D168" i="8"/>
  <c r="D42" i="8"/>
  <c r="D98" i="8"/>
  <c r="D59" i="8"/>
  <c r="D187" i="8"/>
  <c r="D109" i="8"/>
  <c r="D53" i="8"/>
  <c r="D184" i="8"/>
  <c r="D39" i="8"/>
  <c r="E221" i="10"/>
  <c r="E217" i="10"/>
  <c r="E311" i="10"/>
  <c r="E292" i="10"/>
  <c r="E333" i="10"/>
  <c r="E340" i="10"/>
  <c r="E271" i="10"/>
  <c r="E210" i="10"/>
  <c r="E285" i="10"/>
  <c r="E309" i="10"/>
  <c r="E256" i="10"/>
  <c r="E269" i="10"/>
  <c r="E310" i="10"/>
  <c r="E272" i="10"/>
  <c r="E279" i="10"/>
  <c r="E228" i="10"/>
  <c r="E240" i="10"/>
  <c r="E199" i="10"/>
  <c r="E224" i="10"/>
  <c r="E191" i="10"/>
  <c r="E244" i="10"/>
  <c r="D142" i="13"/>
  <c r="D167" i="13"/>
  <c r="E208" i="10"/>
  <c r="D36" i="13"/>
  <c r="D128" i="8"/>
  <c r="D92" i="8"/>
  <c r="D153" i="8"/>
  <c r="D83" i="8"/>
  <c r="D130" i="8"/>
  <c r="D77" i="8"/>
  <c r="D131" i="8"/>
  <c r="D96" i="8"/>
  <c r="D157" i="8"/>
  <c r="D141" i="8"/>
  <c r="D190" i="8"/>
  <c r="D195" i="8"/>
  <c r="D50" i="8"/>
  <c r="D127" i="8"/>
  <c r="D54" i="8"/>
  <c r="D192" i="8"/>
  <c r="D104" i="8"/>
  <c r="D61" i="8"/>
  <c r="D189" i="8"/>
  <c r="D47" i="8"/>
  <c r="E243" i="10"/>
  <c r="E302" i="10"/>
  <c r="E291" i="10"/>
  <c r="E326" i="10"/>
  <c r="E352" i="10"/>
  <c r="E263" i="10"/>
  <c r="E202" i="10"/>
  <c r="E254" i="10"/>
  <c r="E286" i="10"/>
  <c r="E330" i="10"/>
  <c r="E268" i="10"/>
  <c r="E301" i="10"/>
  <c r="E314" i="10"/>
  <c r="E338" i="10"/>
  <c r="E227" i="10"/>
  <c r="E239" i="10"/>
  <c r="E192" i="10"/>
  <c r="E222" i="10"/>
  <c r="D38" i="13"/>
  <c r="D141" i="13"/>
  <c r="E209" i="10"/>
  <c r="D71" i="8"/>
  <c r="D136" i="8"/>
  <c r="D99" i="8"/>
  <c r="D161" i="8"/>
  <c r="D84" i="8"/>
  <c r="D138" i="8"/>
  <c r="D78" i="8"/>
  <c r="D139" i="8"/>
  <c r="D102" i="8"/>
  <c r="D165" i="8"/>
  <c r="D149" i="8"/>
  <c r="D196" i="8"/>
  <c r="D87" i="8"/>
  <c r="D58" i="8"/>
  <c r="D162" i="8"/>
  <c r="D56" i="8"/>
  <c r="D199" i="8"/>
  <c r="D135" i="8"/>
  <c r="D68" i="8"/>
  <c r="D193" i="8"/>
  <c r="D36" i="8"/>
  <c r="E294" i="10"/>
  <c r="E283" i="10"/>
  <c r="E321" i="10"/>
  <c r="E329" i="10"/>
  <c r="E255" i="10"/>
  <c r="E323" i="10"/>
  <c r="E253" i="10"/>
  <c r="E262" i="10"/>
  <c r="E327" i="10"/>
  <c r="E267" i="10"/>
  <c r="E288" i="10"/>
  <c r="E306" i="10"/>
  <c r="E324" i="10"/>
  <c r="E226" i="10"/>
  <c r="E238" i="10"/>
  <c r="E215" i="10"/>
  <c r="E193" i="10"/>
  <c r="D73" i="13"/>
  <c r="D185" i="13"/>
  <c r="D120" i="13"/>
  <c r="E220" i="10"/>
  <c r="E219" i="10"/>
  <c r="D79" i="8"/>
  <c r="D143" i="8"/>
  <c r="D106" i="8"/>
  <c r="D170" i="8"/>
  <c r="D85" i="8"/>
  <c r="D145" i="8"/>
  <c r="D86" i="8"/>
  <c r="D146" i="8"/>
  <c r="D110" i="8"/>
  <c r="D89" i="8"/>
  <c r="D158" i="8"/>
  <c r="D41" i="8"/>
  <c r="D117" i="8"/>
  <c r="D66" i="8"/>
  <c r="D175" i="8"/>
  <c r="D95" i="8"/>
  <c r="D44" i="8"/>
  <c r="D166" i="8"/>
  <c r="D38" i="8"/>
  <c r="D62" i="8"/>
  <c r="D159" i="8"/>
  <c r="E212" i="10"/>
  <c r="E246" i="10"/>
  <c r="E345" i="10"/>
  <c r="E347" i="10"/>
  <c r="E349" i="10"/>
  <c r="E322" i="10"/>
  <c r="E249" i="10"/>
  <c r="E320" i="10"/>
  <c r="E252" i="10"/>
  <c r="E261" i="10"/>
  <c r="E313" i="10"/>
  <c r="E266" i="10"/>
  <c r="E277" i="10"/>
  <c r="E297" i="10"/>
  <c r="E290" i="10"/>
  <c r="E197" i="10"/>
  <c r="E237" i="10"/>
  <c r="E194" i="10"/>
  <c r="E203" i="10"/>
  <c r="D155" i="8"/>
  <c r="D124" i="8"/>
  <c r="E348" i="10"/>
  <c r="E295" i="10"/>
  <c r="E318" i="10"/>
  <c r="E298" i="10"/>
  <c r="E211" i="10"/>
  <c r="E190" i="10"/>
  <c r="E312" i="10"/>
  <c r="E214" i="10"/>
  <c r="D72" i="8"/>
  <c r="D118" i="8"/>
  <c r="D52" i="8"/>
  <c r="E216" i="10"/>
  <c r="E334" i="10"/>
  <c r="E251" i="10"/>
  <c r="E276" i="10"/>
  <c r="E236" i="10"/>
  <c r="E195" i="10"/>
  <c r="E265" i="10"/>
  <c r="D152" i="8"/>
  <c r="D97" i="8"/>
  <c r="D174" i="8"/>
  <c r="E351" i="10"/>
  <c r="E317" i="10"/>
  <c r="E273" i="10"/>
  <c r="E284" i="10"/>
  <c r="D59" i="13"/>
  <c r="D114" i="8"/>
  <c r="D90" i="8"/>
  <c r="D63" i="8"/>
  <c r="E213" i="10"/>
  <c r="E341" i="10"/>
  <c r="E315" i="10"/>
  <c r="E260" i="10"/>
  <c r="E289" i="10"/>
  <c r="D145" i="13"/>
  <c r="D178" i="8"/>
  <c r="D49" i="8"/>
  <c r="D112" i="8"/>
  <c r="E319" i="10"/>
  <c r="E278" i="10"/>
  <c r="E257" i="10"/>
  <c r="E280" i="10"/>
  <c r="D70" i="13"/>
  <c r="D93" i="8"/>
  <c r="D147" i="8"/>
  <c r="D64" i="8"/>
  <c r="E344" i="10"/>
  <c r="E241" i="10"/>
  <c r="E305" i="10"/>
  <c r="E232" i="10"/>
  <c r="D94" i="8"/>
  <c r="D191" i="8"/>
  <c r="E339" i="10"/>
  <c r="D154" i="8"/>
  <c r="D55" i="8"/>
  <c r="E293" i="10"/>
  <c r="E218" i="10"/>
  <c r="E270" i="10"/>
  <c r="E229" i="10"/>
  <c r="E198" i="10"/>
  <c r="E189" i="10"/>
  <c r="K69" i="7"/>
  <c r="J69" i="6"/>
  <c r="J69" i="7" s="1"/>
  <c r="I8" i="4"/>
  <c r="K97" i="13"/>
  <c r="K98" i="13"/>
  <c r="K86" i="13"/>
  <c r="K88" i="13"/>
  <c r="K94" i="13"/>
  <c r="K180" i="13"/>
  <c r="K143" i="13"/>
  <c r="K39" i="13"/>
  <c r="K144" i="13"/>
  <c r="K131" i="13"/>
  <c r="K122" i="13"/>
  <c r="K80" i="13"/>
  <c r="K173" i="13"/>
  <c r="K42" i="13"/>
  <c r="K76" i="13"/>
  <c r="K123" i="13"/>
  <c r="K132" i="13"/>
  <c r="K50" i="13"/>
  <c r="K49" i="13"/>
  <c r="K185" i="13"/>
  <c r="K103" i="13"/>
  <c r="K104" i="13"/>
  <c r="K93" i="13"/>
  <c r="K95" i="13"/>
  <c r="K109" i="13"/>
  <c r="K69" i="13"/>
  <c r="K151" i="13"/>
  <c r="K46" i="13"/>
  <c r="K157" i="13"/>
  <c r="K137" i="13"/>
  <c r="K130" i="13"/>
  <c r="K89" i="13"/>
  <c r="K92" i="13"/>
  <c r="K51" i="13"/>
  <c r="K85" i="13"/>
  <c r="K145" i="13"/>
  <c r="K169" i="13"/>
  <c r="K96" i="13"/>
  <c r="K178" i="13"/>
  <c r="K153" i="13"/>
  <c r="K111" i="13"/>
  <c r="K112" i="13"/>
  <c r="K100" i="13"/>
  <c r="K110" i="13"/>
  <c r="K133" i="13"/>
  <c r="K79" i="13"/>
  <c r="K159" i="13"/>
  <c r="K57" i="13"/>
  <c r="K170" i="13"/>
  <c r="K149" i="13"/>
  <c r="K142" i="13"/>
  <c r="K120" i="13"/>
  <c r="K158" i="13"/>
  <c r="K138" i="13"/>
  <c r="K134" i="13"/>
  <c r="K171" i="13"/>
  <c r="K190" i="13"/>
  <c r="K117" i="13"/>
  <c r="K44" i="13"/>
  <c r="K40" i="13"/>
  <c r="L340" i="10"/>
  <c r="K125" i="13"/>
  <c r="K119" i="13"/>
  <c r="K107" i="13"/>
  <c r="K113" i="13"/>
  <c r="K140" i="13"/>
  <c r="K118" i="13"/>
  <c r="K167" i="13"/>
  <c r="K64" i="13"/>
  <c r="K176" i="13"/>
  <c r="K162" i="13"/>
  <c r="K155" i="13"/>
  <c r="K129" i="13"/>
  <c r="K182" i="13"/>
  <c r="K163" i="13"/>
  <c r="K152" i="13"/>
  <c r="K184" i="13"/>
  <c r="K198" i="13"/>
  <c r="K108" i="13"/>
  <c r="K197" i="13"/>
  <c r="K135" i="13"/>
  <c r="K59" i="13"/>
  <c r="K60" i="13"/>
  <c r="K126" i="13"/>
  <c r="K115" i="13"/>
  <c r="K58" i="13"/>
  <c r="K148" i="13"/>
  <c r="K124" i="13"/>
  <c r="K175" i="13"/>
  <c r="K66" i="13"/>
  <c r="K68" i="13"/>
  <c r="K91" i="13"/>
  <c r="K161" i="13"/>
  <c r="K141" i="13"/>
  <c r="K186" i="13"/>
  <c r="K191" i="13"/>
  <c r="K181" i="13"/>
  <c r="K38" i="13"/>
  <c r="K37" i="13"/>
  <c r="K147" i="13"/>
  <c r="K52" i="13"/>
  <c r="K43" i="13"/>
  <c r="K74" i="13"/>
  <c r="K67" i="13"/>
  <c r="K63" i="13"/>
  <c r="K121" i="13"/>
  <c r="K61" i="13"/>
  <c r="K156" i="13"/>
  <c r="K127" i="13"/>
  <c r="K183" i="13"/>
  <c r="K72" i="13"/>
  <c r="K84" i="13"/>
  <c r="K99" i="13"/>
  <c r="K174" i="13"/>
  <c r="K154" i="13"/>
  <c r="K187" i="13"/>
  <c r="K194" i="13"/>
  <c r="K189" i="13"/>
  <c r="K47" i="13"/>
  <c r="K45" i="13"/>
  <c r="K166" i="13"/>
  <c r="K55" i="13"/>
  <c r="K179" i="13"/>
  <c r="K82" i="13"/>
  <c r="K75" i="13"/>
  <c r="K70" i="13"/>
  <c r="K62" i="13"/>
  <c r="K77" i="13"/>
  <c r="K164" i="13"/>
  <c r="K128" i="13"/>
  <c r="K188" i="13"/>
  <c r="K81" i="13"/>
  <c r="K101" i="13"/>
  <c r="K105" i="13"/>
  <c r="K65" i="13"/>
  <c r="K160" i="13"/>
  <c r="K195" i="13"/>
  <c r="K53" i="13"/>
  <c r="K193" i="13"/>
  <c r="K48" i="13"/>
  <c r="K192" i="13"/>
  <c r="K177" i="13"/>
  <c r="K165" i="13"/>
  <c r="K172" i="13"/>
  <c r="K54" i="13"/>
  <c r="L280" i="10"/>
  <c r="L302" i="10"/>
  <c r="K72" i="8"/>
  <c r="K106" i="8"/>
  <c r="K170" i="8"/>
  <c r="K78" i="8"/>
  <c r="K130" i="8"/>
  <c r="K94" i="8"/>
  <c r="K71" i="8"/>
  <c r="K156" i="8"/>
  <c r="K126" i="8"/>
  <c r="K104" i="8"/>
  <c r="K105" i="8"/>
  <c r="K67" i="8"/>
  <c r="K43" i="8"/>
  <c r="K143" i="8"/>
  <c r="K52" i="8"/>
  <c r="K168" i="8"/>
  <c r="K70" i="8"/>
  <c r="K193" i="8"/>
  <c r="K88" i="8"/>
  <c r="K48" i="8"/>
  <c r="K40" i="8"/>
  <c r="L228" i="10"/>
  <c r="L201" i="10"/>
  <c r="L248" i="10"/>
  <c r="L237" i="10"/>
  <c r="L325" i="10"/>
  <c r="L269" i="10"/>
  <c r="L239" i="10"/>
  <c r="L328" i="10"/>
  <c r="L240" i="10"/>
  <c r="L247" i="10"/>
  <c r="L210" i="10"/>
  <c r="L322" i="10"/>
  <c r="L324" i="10"/>
  <c r="K136" i="13"/>
  <c r="K41" i="13"/>
  <c r="K80" i="8"/>
  <c r="K114" i="8"/>
  <c r="K178" i="8"/>
  <c r="K79" i="8"/>
  <c r="K138" i="8"/>
  <c r="K101" i="8"/>
  <c r="K87" i="8"/>
  <c r="K164" i="8"/>
  <c r="K134" i="8"/>
  <c r="K112" i="8"/>
  <c r="K136" i="8"/>
  <c r="K56" i="8"/>
  <c r="K51" i="8"/>
  <c r="K163" i="8"/>
  <c r="K60" i="8"/>
  <c r="K183" i="8"/>
  <c r="K91" i="8"/>
  <c r="K38" i="8"/>
  <c r="K118" i="8"/>
  <c r="K125" i="8"/>
  <c r="K96" i="8"/>
  <c r="L258" i="10"/>
  <c r="L244" i="10"/>
  <c r="L351" i="10"/>
  <c r="L286" i="10"/>
  <c r="L245" i="10"/>
  <c r="L191" i="10"/>
  <c r="L255" i="10"/>
  <c r="L252" i="10"/>
  <c r="L235" i="10"/>
  <c r="L344" i="10"/>
  <c r="L350" i="10"/>
  <c r="K199" i="13"/>
  <c r="K106" i="13"/>
  <c r="L241" i="10"/>
  <c r="K81" i="8"/>
  <c r="K121" i="8"/>
  <c r="K186" i="8"/>
  <c r="K85" i="8"/>
  <c r="K145" i="8"/>
  <c r="K108" i="8"/>
  <c r="K95" i="8"/>
  <c r="K173" i="8"/>
  <c r="K141" i="8"/>
  <c r="K119" i="8"/>
  <c r="K174" i="8"/>
  <c r="K57" i="8"/>
  <c r="K59" i="8"/>
  <c r="K177" i="8"/>
  <c r="K36" i="8"/>
  <c r="K188" i="8"/>
  <c r="K120" i="8"/>
  <c r="K46" i="8"/>
  <c r="K148" i="8"/>
  <c r="K196" i="8"/>
  <c r="K185" i="8"/>
  <c r="K90" i="13"/>
  <c r="K139" i="13"/>
  <c r="K102" i="13"/>
  <c r="L204" i="10"/>
  <c r="K82" i="8"/>
  <c r="K129" i="8"/>
  <c r="K73" i="8"/>
  <c r="K93" i="8"/>
  <c r="K154" i="8"/>
  <c r="K116" i="8"/>
  <c r="K109" i="8"/>
  <c r="K181" i="8"/>
  <c r="K149" i="8"/>
  <c r="K127" i="8"/>
  <c r="K197" i="8"/>
  <c r="K102" i="8"/>
  <c r="K69" i="8"/>
  <c r="K180" i="8"/>
  <c r="K64" i="8"/>
  <c r="K37" i="8"/>
  <c r="K152" i="8"/>
  <c r="K54" i="8"/>
  <c r="K160" i="8"/>
  <c r="K41" i="8"/>
  <c r="L314" i="10"/>
  <c r="L192" i="10"/>
  <c r="L294" i="10"/>
  <c r="L268" i="10"/>
  <c r="L193" i="10"/>
  <c r="L231" i="10"/>
  <c r="L310" i="10"/>
  <c r="L209" i="10"/>
  <c r="L261" i="10"/>
  <c r="L200" i="10"/>
  <c r="L271" i="10"/>
  <c r="L281" i="10"/>
  <c r="L266" i="10"/>
  <c r="L236" i="10"/>
  <c r="L208" i="10"/>
  <c r="K83" i="13"/>
  <c r="K116" i="13"/>
  <c r="K56" i="13"/>
  <c r="L290" i="10"/>
  <c r="K83" i="8"/>
  <c r="K137" i="8"/>
  <c r="K74" i="8"/>
  <c r="K100" i="8"/>
  <c r="K162" i="8"/>
  <c r="K123" i="8"/>
  <c r="K117" i="8"/>
  <c r="K89" i="8"/>
  <c r="K158" i="8"/>
  <c r="K135" i="8"/>
  <c r="K42" i="8"/>
  <c r="K133" i="8"/>
  <c r="K194" i="8"/>
  <c r="K187" i="8"/>
  <c r="K110" i="8"/>
  <c r="K45" i="8"/>
  <c r="K155" i="8"/>
  <c r="K62" i="8"/>
  <c r="K169" i="8"/>
  <c r="K49" i="8"/>
  <c r="L285" i="10"/>
  <c r="L199" i="10"/>
  <c r="L238" i="10"/>
  <c r="L270" i="10"/>
  <c r="L206" i="10"/>
  <c r="L289" i="10"/>
  <c r="L292" i="10"/>
  <c r="L282" i="10"/>
  <c r="L253" i="10"/>
  <c r="L221" i="10"/>
  <c r="K78" i="13"/>
  <c r="K114" i="13"/>
  <c r="K196" i="13"/>
  <c r="L195" i="10"/>
  <c r="K84" i="8"/>
  <c r="K144" i="8"/>
  <c r="K75" i="8"/>
  <c r="K107" i="8"/>
  <c r="K171" i="8"/>
  <c r="K131" i="8"/>
  <c r="K124" i="8"/>
  <c r="K97" i="8"/>
  <c r="K166" i="8"/>
  <c r="K142" i="8"/>
  <c r="K50" i="8"/>
  <c r="K184" i="8"/>
  <c r="K39" i="8"/>
  <c r="K192" i="8"/>
  <c r="K140" i="8"/>
  <c r="K53" i="8"/>
  <c r="K167" i="8"/>
  <c r="K47" i="8"/>
  <c r="K172" i="8"/>
  <c r="K128" i="8"/>
  <c r="L205" i="10"/>
  <c r="L296" i="10"/>
  <c r="L222" i="10"/>
  <c r="L288" i="10"/>
  <c r="L220" i="10"/>
  <c r="L301" i="10"/>
  <c r="L315" i="10"/>
  <c r="L293" i="10"/>
  <c r="L283" i="10"/>
  <c r="K71" i="13"/>
  <c r="K73" i="13"/>
  <c r="K146" i="13"/>
  <c r="L249" i="10"/>
  <c r="K92" i="8"/>
  <c r="K153" i="8"/>
  <c r="K76" i="8"/>
  <c r="K115" i="8"/>
  <c r="K179" i="8"/>
  <c r="K139" i="8"/>
  <c r="K132" i="8"/>
  <c r="K103" i="8"/>
  <c r="K90" i="8"/>
  <c r="K151" i="8"/>
  <c r="K58" i="8"/>
  <c r="K191" i="8"/>
  <c r="K190" i="8"/>
  <c r="K199" i="8"/>
  <c r="K157" i="8"/>
  <c r="K61" i="8"/>
  <c r="K176" i="8"/>
  <c r="K63" i="8"/>
  <c r="K182" i="8"/>
  <c r="K175" i="8"/>
  <c r="L246" i="10"/>
  <c r="L230" i="10"/>
  <c r="L197" i="10"/>
  <c r="L308" i="10"/>
  <c r="L254" i="10"/>
  <c r="L227" i="10"/>
  <c r="L299" i="10"/>
  <c r="L223" i="10"/>
  <c r="L207" i="10"/>
  <c r="L321" i="10"/>
  <c r="L306" i="10"/>
  <c r="L307" i="10"/>
  <c r="K161" i="8"/>
  <c r="K159" i="8"/>
  <c r="K65" i="8"/>
  <c r="L267" i="10"/>
  <c r="L298" i="10"/>
  <c r="L262" i="10"/>
  <c r="L196" i="10"/>
  <c r="L320" i="10"/>
  <c r="L332" i="10"/>
  <c r="L347" i="10"/>
  <c r="L291" i="10"/>
  <c r="L219" i="10"/>
  <c r="L215" i="10"/>
  <c r="L276" i="10"/>
  <c r="L345" i="10"/>
  <c r="L278" i="10"/>
  <c r="L242" i="10"/>
  <c r="L226" i="10"/>
  <c r="L224" i="10"/>
  <c r="K77" i="8"/>
  <c r="K66" i="8"/>
  <c r="K55" i="8"/>
  <c r="L202" i="10"/>
  <c r="L229" i="10"/>
  <c r="L312" i="10"/>
  <c r="L331" i="10"/>
  <c r="L348" i="10"/>
  <c r="L279" i="10"/>
  <c r="L211" i="10"/>
  <c r="L216" i="10"/>
  <c r="L277" i="10"/>
  <c r="L330" i="10"/>
  <c r="L264" i="10"/>
  <c r="L217" i="10"/>
  <c r="L327" i="10"/>
  <c r="L309" i="10"/>
  <c r="L260" i="10"/>
  <c r="L329" i="10"/>
  <c r="L317" i="10"/>
  <c r="K122" i="8"/>
  <c r="K198" i="8"/>
  <c r="K195" i="8"/>
  <c r="L259" i="10"/>
  <c r="L265" i="10"/>
  <c r="L304" i="10"/>
  <c r="L343" i="10"/>
  <c r="L203" i="10"/>
  <c r="L212" i="10"/>
  <c r="L318" i="10"/>
  <c r="L275" i="10"/>
  <c r="K87" i="13"/>
  <c r="K86" i="8"/>
  <c r="K113" i="8"/>
  <c r="L319" i="10"/>
  <c r="L232" i="10"/>
  <c r="L341" i="10"/>
  <c r="L295" i="10"/>
  <c r="L284" i="10"/>
  <c r="L326" i="10"/>
  <c r="L256" i="10"/>
  <c r="L190" i="10"/>
  <c r="L218" i="10"/>
  <c r="L287" i="10"/>
  <c r="L243" i="10"/>
  <c r="L297" i="10"/>
  <c r="K168" i="13"/>
  <c r="K146" i="8"/>
  <c r="K44" i="8"/>
  <c r="L263" i="10"/>
  <c r="L251" i="10"/>
  <c r="L257" i="10"/>
  <c r="L346" i="10"/>
  <c r="L336" i="10"/>
  <c r="L352" i="10"/>
  <c r="L349" i="10"/>
  <c r="L250" i="10"/>
  <c r="L198" i="10"/>
  <c r="L272" i="10"/>
  <c r="L300" i="10"/>
  <c r="L335" i="10"/>
  <c r="L273" i="10"/>
  <c r="L333" i="10"/>
  <c r="K147" i="8"/>
  <c r="K165" i="8"/>
  <c r="L311" i="10"/>
  <c r="L316" i="10"/>
  <c r="L342" i="10"/>
  <c r="L338" i="10"/>
  <c r="K99" i="8"/>
  <c r="K98" i="8"/>
  <c r="K189" i="8"/>
  <c r="L233" i="10"/>
  <c r="L214" i="10"/>
  <c r="K36" i="13"/>
  <c r="K111" i="8"/>
  <c r="K68" i="8"/>
  <c r="L189" i="10"/>
  <c r="L194" i="10"/>
  <c r="L225" i="10"/>
  <c r="L337" i="10"/>
  <c r="L334" i="10"/>
  <c r="L323" i="10"/>
  <c r="L305" i="10"/>
  <c r="L234" i="10"/>
  <c r="L213" i="10"/>
  <c r="L274" i="10"/>
  <c r="L313" i="10"/>
  <c r="L339" i="10"/>
  <c r="J8" i="4"/>
  <c r="J10" i="4" s="1"/>
  <c r="J8" i="3" s="1"/>
  <c r="I9" i="4"/>
  <c r="J12" i="22"/>
  <c r="J40" i="22" s="1"/>
  <c r="D22" i="25"/>
  <c r="C25" i="22"/>
  <c r="D25" i="22"/>
  <c r="E29" i="22" s="1"/>
  <c r="K12" i="22"/>
  <c r="K40" i="22" s="1"/>
  <c r="L22" i="25"/>
  <c r="H16" i="24"/>
  <c r="I181" i="10" s="1"/>
  <c r="G201" i="32"/>
  <c r="G201" i="33" s="1"/>
  <c r="G199" i="32"/>
  <c r="G199" i="33" s="1"/>
  <c r="G200" i="32"/>
  <c r="G200" i="33" s="1"/>
  <c r="G173" i="32"/>
  <c r="G173" i="33" s="1"/>
  <c r="G42" i="32"/>
  <c r="G137" i="32"/>
  <c r="G137" i="33" s="1"/>
  <c r="G142" i="32"/>
  <c r="G142" i="33" s="1"/>
  <c r="G136" i="32"/>
  <c r="G136" i="33" s="1"/>
  <c r="G144" i="32"/>
  <c r="G144" i="33" s="1"/>
  <c r="G134" i="32"/>
  <c r="G134" i="33" s="1"/>
  <c r="G43" i="32"/>
  <c r="G29" i="32"/>
  <c r="G131" i="32"/>
  <c r="G131" i="33" s="1"/>
  <c r="G197" i="32"/>
  <c r="G197" i="33" s="1"/>
  <c r="G139" i="32"/>
  <c r="G139" i="33" s="1"/>
  <c r="G198" i="32"/>
  <c r="G198" i="33" s="1"/>
  <c r="G133" i="32"/>
  <c r="G133" i="33" s="1"/>
  <c r="G33" i="32"/>
  <c r="G38" i="32"/>
  <c r="G146" i="32"/>
  <c r="G146" i="33" s="1"/>
  <c r="G129" i="32"/>
  <c r="G39" i="32"/>
  <c r="G46" i="32"/>
  <c r="G18" i="32"/>
  <c r="G141" i="32"/>
  <c r="G141" i="33" s="1"/>
  <c r="G28" i="32"/>
  <c r="G127" i="32"/>
  <c r="G202" i="32"/>
  <c r="G202" i="33" s="1"/>
  <c r="G145" i="32"/>
  <c r="G145" i="33" s="1"/>
  <c r="G30" i="32"/>
  <c r="G41" i="32"/>
  <c r="G45" i="32"/>
  <c r="G128" i="32"/>
  <c r="G130" i="32"/>
  <c r="G19" i="32"/>
  <c r="G34" i="32"/>
  <c r="G35" i="32"/>
  <c r="G31" i="32"/>
  <c r="G36" i="32"/>
  <c r="G11" i="32"/>
  <c r="G143" i="32"/>
  <c r="G143" i="33" s="1"/>
  <c r="G135" i="32"/>
  <c r="G135" i="33" s="1"/>
  <c r="G138" i="32"/>
  <c r="G138" i="33" s="1"/>
  <c r="G37" i="32"/>
  <c r="G37" i="33" s="1"/>
  <c r="G140" i="32"/>
  <c r="G140" i="33" s="1"/>
  <c r="G234" i="32"/>
  <c r="G40" i="32"/>
  <c r="G47" i="32"/>
  <c r="G47" i="33" s="1"/>
  <c r="G44" i="32"/>
  <c r="G13" i="32"/>
  <c r="G16" i="32"/>
  <c r="G26" i="32"/>
  <c r="G27" i="32"/>
  <c r="G23" i="32"/>
  <c r="G132" i="32"/>
  <c r="G132" i="33" s="1"/>
  <c r="G22" i="32"/>
  <c r="G21" i="32"/>
  <c r="G14" i="32"/>
  <c r="G12" i="32"/>
  <c r="G32" i="32"/>
  <c r="G20" i="32"/>
  <c r="G24" i="32"/>
  <c r="G15" i="32"/>
  <c r="G17" i="32"/>
  <c r="G10" i="32"/>
  <c r="G25" i="32"/>
  <c r="J22" i="25"/>
  <c r="E16" i="24"/>
  <c r="F181" i="10" s="1"/>
  <c r="H16" i="23"/>
  <c r="N69" i="6" s="1"/>
  <c r="I25" i="22"/>
  <c r="K22" i="26"/>
  <c r="J16" i="24"/>
  <c r="K181" i="10" s="1"/>
  <c r="F25" i="22"/>
  <c r="F29" i="22" s="1"/>
  <c r="C27" i="13"/>
  <c r="C27" i="8"/>
  <c r="D12" i="22"/>
  <c r="D40" i="22" s="1"/>
  <c r="E12" i="22"/>
  <c r="E40" i="22" s="1"/>
  <c r="F12" i="22"/>
  <c r="F40" i="22" s="1"/>
  <c r="C26" i="22"/>
  <c r="G12" i="22"/>
  <c r="G40" i="22" s="1"/>
  <c r="I12" i="22"/>
  <c r="I40" i="22" s="1"/>
  <c r="G25" i="22"/>
  <c r="G29" i="22" s="1"/>
  <c r="H26" i="22"/>
  <c r="H25" i="22"/>
  <c r="I29" i="22" s="1"/>
  <c r="I26" i="22"/>
  <c r="G26" i="22"/>
  <c r="G33" i="22" s="1"/>
  <c r="D33" i="22"/>
  <c r="E33" i="22"/>
  <c r="J29" i="22"/>
  <c r="D29" i="22"/>
  <c r="E16" i="23"/>
  <c r="I69" i="6" s="1"/>
  <c r="C16" i="23"/>
  <c r="E69" i="6" s="1"/>
  <c r="F69" i="6" s="1"/>
  <c r="F69" i="7" s="1"/>
  <c r="C8" i="4" s="1"/>
  <c r="G16" i="23"/>
  <c r="L69" i="6" s="1"/>
  <c r="G16" i="24"/>
  <c r="H181" i="10" s="1"/>
  <c r="F14" i="25"/>
  <c r="E22" i="25"/>
  <c r="G12" i="25"/>
  <c r="C22" i="25"/>
  <c r="D21" i="25" s="1"/>
  <c r="I22" i="25"/>
  <c r="G22" i="25"/>
  <c r="C13" i="25"/>
  <c r="H12" i="25"/>
  <c r="J12" i="25"/>
  <c r="I13" i="25"/>
  <c r="G13" i="25"/>
  <c r="G14" i="25" s="1"/>
  <c r="G13" i="26"/>
  <c r="G14" i="26" s="1"/>
  <c r="D12" i="26"/>
  <c r="C22" i="26"/>
  <c r="I22" i="26"/>
  <c r="G22" i="26"/>
  <c r="J12" i="26"/>
  <c r="L14" i="26"/>
  <c r="D14" i="26"/>
  <c r="E14" i="26"/>
  <c r="L22" i="26"/>
  <c r="E22" i="26"/>
  <c r="E21" i="25"/>
  <c r="K29" i="22"/>
  <c r="F33" i="22"/>
  <c r="F36" i="22" s="1"/>
  <c r="F43" i="22" s="1"/>
  <c r="F46" i="22" s="1"/>
  <c r="H21" i="25"/>
  <c r="K33" i="22"/>
  <c r="K21" i="25"/>
  <c r="I21" i="26"/>
  <c r="K12" i="25"/>
  <c r="H13" i="25"/>
  <c r="F22" i="25"/>
  <c r="I12" i="26"/>
  <c r="F13" i="26"/>
  <c r="F14" i="26" s="1"/>
  <c r="D22" i="26"/>
  <c r="E12" i="25"/>
  <c r="J13" i="25"/>
  <c r="H22" i="25"/>
  <c r="K12" i="26"/>
  <c r="H13" i="26"/>
  <c r="F22" i="26"/>
  <c r="D13" i="25"/>
  <c r="L13" i="25"/>
  <c r="L14" i="25" s="1"/>
  <c r="J13" i="26"/>
  <c r="L21" i="26"/>
  <c r="F8" i="4" l="1"/>
  <c r="G9" i="4"/>
  <c r="J12" i="4"/>
  <c r="G808" i="8"/>
  <c r="G808" i="13"/>
  <c r="D539" i="13"/>
  <c r="D539" i="8"/>
  <c r="D475" i="13"/>
  <c r="D475" i="8"/>
  <c r="D523" i="13"/>
  <c r="D523" i="8"/>
  <c r="D543" i="13"/>
  <c r="D543" i="8"/>
  <c r="F605" i="13"/>
  <c r="F605" i="8"/>
  <c r="J60" i="13"/>
  <c r="J126" i="13"/>
  <c r="J127" i="13"/>
  <c r="J116" i="13"/>
  <c r="J102" i="13"/>
  <c r="J173" i="13"/>
  <c r="J114" i="13"/>
  <c r="J184" i="13"/>
  <c r="J163" i="13"/>
  <c r="J37" i="13"/>
  <c r="J45" i="13"/>
  <c r="J174" i="13"/>
  <c r="J83" i="13"/>
  <c r="J76" i="13"/>
  <c r="J79" i="13"/>
  <c r="J81" i="13"/>
  <c r="J141" i="13"/>
  <c r="J63" i="13"/>
  <c r="J137" i="13"/>
  <c r="J47" i="13"/>
  <c r="J190" i="13"/>
  <c r="J40" i="13"/>
  <c r="J107" i="13"/>
  <c r="J82" i="13"/>
  <c r="J147" i="13"/>
  <c r="J151" i="13"/>
  <c r="J175" i="13"/>
  <c r="J199" i="13"/>
  <c r="J77" i="13"/>
  <c r="J104" i="13"/>
  <c r="J91" i="13"/>
  <c r="J94" i="13"/>
  <c r="J106" i="13"/>
  <c r="J157" i="13"/>
  <c r="J89" i="13"/>
  <c r="J152" i="13"/>
  <c r="J97" i="13"/>
  <c r="J54" i="13"/>
  <c r="J42" i="13"/>
  <c r="J142" i="13"/>
  <c r="J136" i="13"/>
  <c r="J166" i="13"/>
  <c r="J194" i="13"/>
  <c r="J179" i="13"/>
  <c r="J112" i="13"/>
  <c r="J71" i="13"/>
  <c r="J80" i="13"/>
  <c r="J72" i="13"/>
  <c r="J189" i="13"/>
  <c r="J55" i="13"/>
  <c r="J99" i="13"/>
  <c r="J154" i="13"/>
  <c r="J121" i="13"/>
  <c r="J177" i="13"/>
  <c r="J90" i="13"/>
  <c r="J162" i="13"/>
  <c r="J195" i="13"/>
  <c r="J78" i="13"/>
  <c r="J196" i="13"/>
  <c r="J76" i="8"/>
  <c r="J107" i="8"/>
  <c r="J171" i="8"/>
  <c r="J123" i="8"/>
  <c r="J71" i="8"/>
  <c r="J88" i="8"/>
  <c r="J148" i="8"/>
  <c r="J104" i="8"/>
  <c r="J167" i="8"/>
  <c r="J152" i="8"/>
  <c r="J43" i="8"/>
  <c r="J177" i="8"/>
  <c r="J56" i="8"/>
  <c r="J183" i="8"/>
  <c r="J64" i="8"/>
  <c r="J46" i="8"/>
  <c r="J114" i="8"/>
  <c r="J63" i="8"/>
  <c r="J195" i="8"/>
  <c r="J196" i="8"/>
  <c r="K237" i="10"/>
  <c r="K329" i="10"/>
  <c r="K351" i="10"/>
  <c r="K339" i="10"/>
  <c r="K312" i="10"/>
  <c r="K265" i="10"/>
  <c r="K335" i="10"/>
  <c r="K282" i="10"/>
  <c r="K291" i="10"/>
  <c r="K253" i="10"/>
  <c r="K292" i="10"/>
  <c r="K271" i="10"/>
  <c r="K209" i="10"/>
  <c r="K309" i="10"/>
  <c r="K273" i="10"/>
  <c r="J119" i="13"/>
  <c r="J87" i="13"/>
  <c r="J125" i="13"/>
  <c r="J96" i="13"/>
  <c r="J52" i="13"/>
  <c r="J56" i="13"/>
  <c r="J130" i="13"/>
  <c r="J167" i="13"/>
  <c r="J133" i="13"/>
  <c r="J185" i="13"/>
  <c r="J139" i="13"/>
  <c r="J178" i="13"/>
  <c r="J128" i="13"/>
  <c r="J100" i="13"/>
  <c r="J51" i="13"/>
  <c r="J77" i="8"/>
  <c r="J115" i="8"/>
  <c r="J179" i="8"/>
  <c r="J131" i="8"/>
  <c r="J87" i="8"/>
  <c r="J96" i="8"/>
  <c r="J157" i="8"/>
  <c r="J112" i="8"/>
  <c r="J91" i="8"/>
  <c r="J160" i="8"/>
  <c r="J51" i="8"/>
  <c r="J187" i="8"/>
  <c r="J65" i="8"/>
  <c r="J188" i="8"/>
  <c r="J42" i="8"/>
  <c r="J54" i="8"/>
  <c r="J144" i="8"/>
  <c r="J70" i="8"/>
  <c r="J181" i="8"/>
  <c r="J41" i="8"/>
  <c r="K231" i="10"/>
  <c r="K242" i="10"/>
  <c r="K347" i="10"/>
  <c r="K328" i="10"/>
  <c r="K345" i="10"/>
  <c r="K332" i="10"/>
  <c r="K290" i="10"/>
  <c r="K257" i="10"/>
  <c r="K318" i="10"/>
  <c r="K283" i="10"/>
  <c r="K284" i="10"/>
  <c r="K252" i="10"/>
  <c r="K264" i="10"/>
  <c r="K270" i="10"/>
  <c r="K208" i="10"/>
  <c r="K300" i="10"/>
  <c r="K219" i="10"/>
  <c r="K244" i="10"/>
  <c r="J61" i="13"/>
  <c r="J101" i="13"/>
  <c r="J134" i="13"/>
  <c r="J111" i="13"/>
  <c r="J88" i="13"/>
  <c r="J38" i="13"/>
  <c r="J155" i="13"/>
  <c r="J180" i="13"/>
  <c r="J170" i="13"/>
  <c r="J115" i="13"/>
  <c r="J164" i="13"/>
  <c r="J188" i="13"/>
  <c r="J146" i="13"/>
  <c r="J183" i="13"/>
  <c r="J159" i="13"/>
  <c r="K249" i="10"/>
  <c r="J78" i="8"/>
  <c r="J122" i="8"/>
  <c r="J72" i="8"/>
  <c r="J139" i="8"/>
  <c r="J95" i="8"/>
  <c r="J102" i="8"/>
  <c r="J165" i="8"/>
  <c r="J119" i="8"/>
  <c r="J105" i="8"/>
  <c r="J82" i="8"/>
  <c r="J59" i="8"/>
  <c r="J192" i="8"/>
  <c r="J66" i="8"/>
  <c r="J37" i="8"/>
  <c r="J103" i="8"/>
  <c r="J62" i="8"/>
  <c r="J169" i="8"/>
  <c r="J190" i="8"/>
  <c r="J92" i="8"/>
  <c r="J49" i="8"/>
  <c r="J68" i="13"/>
  <c r="J108" i="13"/>
  <c r="J149" i="13"/>
  <c r="J120" i="13"/>
  <c r="J132" i="13"/>
  <c r="J39" i="13"/>
  <c r="J161" i="13"/>
  <c r="J135" i="13"/>
  <c r="J62" i="13"/>
  <c r="J123" i="13"/>
  <c r="J198" i="13"/>
  <c r="J197" i="13"/>
  <c r="J158" i="13"/>
  <c r="J187" i="13"/>
  <c r="J36" i="13"/>
  <c r="J79" i="8"/>
  <c r="J130" i="8"/>
  <c r="J86" i="8"/>
  <c r="J146" i="8"/>
  <c r="J109" i="8"/>
  <c r="J110" i="8"/>
  <c r="J168" i="8"/>
  <c r="J127" i="8"/>
  <c r="J113" i="8"/>
  <c r="J99" i="8"/>
  <c r="J36" i="8"/>
  <c r="J199" i="8"/>
  <c r="J83" i="8"/>
  <c r="J45" i="8"/>
  <c r="J134" i="8"/>
  <c r="J69" i="8"/>
  <c r="J186" i="8"/>
  <c r="J166" i="8"/>
  <c r="J121" i="8"/>
  <c r="J89" i="8"/>
  <c r="K230" i="10"/>
  <c r="K247" i="10"/>
  <c r="K330" i="10"/>
  <c r="K326" i="10"/>
  <c r="K337" i="10"/>
  <c r="K348" i="10"/>
  <c r="K288" i="10"/>
  <c r="K243" i="10"/>
  <c r="K310" i="10"/>
  <c r="K311" i="10"/>
  <c r="K340" i="10"/>
  <c r="K316" i="10"/>
  <c r="K262" i="10"/>
  <c r="K268" i="10"/>
  <c r="K206" i="10"/>
  <c r="K278" i="10"/>
  <c r="K217" i="10"/>
  <c r="K200" i="10"/>
  <c r="J84" i="13"/>
  <c r="J122" i="13"/>
  <c r="J165" i="13"/>
  <c r="J129" i="13"/>
  <c r="J138" i="13"/>
  <c r="J41" i="13"/>
  <c r="J58" i="13"/>
  <c r="J153" i="13"/>
  <c r="J109" i="13"/>
  <c r="J145" i="13"/>
  <c r="J46" i="13"/>
  <c r="J49" i="13"/>
  <c r="J172" i="13"/>
  <c r="J140" i="13"/>
  <c r="J73" i="8"/>
  <c r="J80" i="8"/>
  <c r="J138" i="8"/>
  <c r="J94" i="8"/>
  <c r="J155" i="8"/>
  <c r="J117" i="8"/>
  <c r="J118" i="8"/>
  <c r="J174" i="8"/>
  <c r="J135" i="8"/>
  <c r="J120" i="8"/>
  <c r="J129" i="8"/>
  <c r="J156" i="8"/>
  <c r="J44" i="8"/>
  <c r="J106" i="8"/>
  <c r="J53" i="8"/>
  <c r="J176" i="8"/>
  <c r="J40" i="8"/>
  <c r="J194" i="8"/>
  <c r="J197" i="8"/>
  <c r="J153" i="8"/>
  <c r="J149" i="8"/>
  <c r="K322" i="10"/>
  <c r="K325" i="10"/>
  <c r="K352" i="10"/>
  <c r="K343" i="10"/>
  <c r="K287" i="10"/>
  <c r="K235" i="10"/>
  <c r="K306" i="10"/>
  <c r="K307" i="10"/>
  <c r="K320" i="10"/>
  <c r="K308" i="10"/>
  <c r="K261" i="10"/>
  <c r="K267" i="10"/>
  <c r="K205" i="10"/>
  <c r="K277" i="10"/>
  <c r="K216" i="10"/>
  <c r="J67" i="13"/>
  <c r="J105" i="13"/>
  <c r="J65" i="13"/>
  <c r="J168" i="13"/>
  <c r="J144" i="13"/>
  <c r="J169" i="13"/>
  <c r="J43" i="13"/>
  <c r="J73" i="13"/>
  <c r="J57" i="13"/>
  <c r="J118" i="13"/>
  <c r="J171" i="13"/>
  <c r="J86" i="13"/>
  <c r="J69" i="13"/>
  <c r="J193" i="13"/>
  <c r="J192" i="13"/>
  <c r="J81" i="8"/>
  <c r="J85" i="8"/>
  <c r="J145" i="8"/>
  <c r="J101" i="8"/>
  <c r="J163" i="8"/>
  <c r="J124" i="8"/>
  <c r="J125" i="8"/>
  <c r="J182" i="8"/>
  <c r="J142" i="8"/>
  <c r="J128" i="8"/>
  <c r="J184" i="8"/>
  <c r="J97" i="8"/>
  <c r="J52" i="8"/>
  <c r="J137" i="8"/>
  <c r="J61" i="8"/>
  <c r="J189" i="8"/>
  <c r="J57" i="8"/>
  <c r="J39" i="8"/>
  <c r="J111" i="8"/>
  <c r="J158" i="8"/>
  <c r="J178" i="8"/>
  <c r="K192" i="10"/>
  <c r="K222" i="10"/>
  <c r="K240" i="10"/>
  <c r="K201" i="10"/>
  <c r="K313" i="10"/>
  <c r="K324" i="10"/>
  <c r="K342" i="10"/>
  <c r="K334" i="10"/>
  <c r="K286" i="10"/>
  <c r="K227" i="10"/>
  <c r="K301" i="10"/>
  <c r="K302" i="10"/>
  <c r="K256" i="10"/>
  <c r="K304" i="10"/>
  <c r="K260" i="10"/>
  <c r="K266" i="10"/>
  <c r="K199" i="10"/>
  <c r="K276" i="10"/>
  <c r="J75" i="13"/>
  <c r="J113" i="13"/>
  <c r="J103" i="13"/>
  <c r="J181" i="13"/>
  <c r="J160" i="13"/>
  <c r="J182" i="13"/>
  <c r="J44" i="13"/>
  <c r="J124" i="13"/>
  <c r="J66" i="13"/>
  <c r="J131" i="13"/>
  <c r="J48" i="13"/>
  <c r="J95" i="13"/>
  <c r="J92" i="13"/>
  <c r="J110" i="13"/>
  <c r="J50" i="13"/>
  <c r="J74" i="8"/>
  <c r="J93" i="8"/>
  <c r="J154" i="8"/>
  <c r="J108" i="8"/>
  <c r="J172" i="8"/>
  <c r="J132" i="8"/>
  <c r="J133" i="8"/>
  <c r="J90" i="8"/>
  <c r="J151" i="8"/>
  <c r="J136" i="8"/>
  <c r="J191" i="8"/>
  <c r="J126" i="8"/>
  <c r="J60" i="8"/>
  <c r="J170" i="8"/>
  <c r="J68" i="8"/>
  <c r="J193" i="8"/>
  <c r="J58" i="8"/>
  <c r="J47" i="8"/>
  <c r="J141" i="8"/>
  <c r="J164" i="8"/>
  <c r="J50" i="8"/>
  <c r="K195" i="10"/>
  <c r="K234" i="10"/>
  <c r="K305" i="10"/>
  <c r="K323" i="10"/>
  <c r="K346" i="10"/>
  <c r="K321" i="10"/>
  <c r="K280" i="10"/>
  <c r="K212" i="10"/>
  <c r="K297" i="10"/>
  <c r="K298" i="10"/>
  <c r="K255" i="10"/>
  <c r="K299" i="10"/>
  <c r="K259" i="10"/>
  <c r="K211" i="10"/>
  <c r="K191" i="10"/>
  <c r="K275" i="10"/>
  <c r="K214" i="10"/>
  <c r="J93" i="13"/>
  <c r="J85" i="13"/>
  <c r="J140" i="8"/>
  <c r="J48" i="8"/>
  <c r="K333" i="10"/>
  <c r="K315" i="10"/>
  <c r="K269" i="10"/>
  <c r="K213" i="10"/>
  <c r="K236" i="10"/>
  <c r="K228" i="10"/>
  <c r="K196" i="10"/>
  <c r="K232" i="10"/>
  <c r="K194" i="10"/>
  <c r="J148" i="13"/>
  <c r="J98" i="8"/>
  <c r="J38" i="8"/>
  <c r="K319" i="10"/>
  <c r="K294" i="10"/>
  <c r="K210" i="10"/>
  <c r="K344" i="10"/>
  <c r="J186" i="13"/>
  <c r="K233" i="10"/>
  <c r="J98" i="13"/>
  <c r="J74" i="13"/>
  <c r="J75" i="8"/>
  <c r="J159" i="8"/>
  <c r="J84" i="8"/>
  <c r="K221" i="10"/>
  <c r="K338" i="10"/>
  <c r="K289" i="10"/>
  <c r="K350" i="10"/>
  <c r="K207" i="10"/>
  <c r="K238" i="10"/>
  <c r="K190" i="10"/>
  <c r="K293" i="10"/>
  <c r="J64" i="13"/>
  <c r="J156" i="13"/>
  <c r="J100" i="8"/>
  <c r="J143" i="8"/>
  <c r="J55" i="8"/>
  <c r="K197" i="10"/>
  <c r="K296" i="10"/>
  <c r="K272" i="10"/>
  <c r="K254" i="10"/>
  <c r="K317" i="10"/>
  <c r="K225" i="10"/>
  <c r="K281" i="10"/>
  <c r="K193" i="10"/>
  <c r="K336" i="10"/>
  <c r="K189" i="10"/>
  <c r="J70" i="13"/>
  <c r="J59" i="13"/>
  <c r="J162" i="8"/>
  <c r="J198" i="8"/>
  <c r="J175" i="8"/>
  <c r="K327" i="10"/>
  <c r="K251" i="10"/>
  <c r="K349" i="10"/>
  <c r="K279" i="10"/>
  <c r="K226" i="10"/>
  <c r="K203" i="10"/>
  <c r="K241" i="10"/>
  <c r="K198" i="10"/>
  <c r="K248" i="10"/>
  <c r="K202" i="10"/>
  <c r="K250" i="10"/>
  <c r="J53" i="13"/>
  <c r="K215" i="10"/>
  <c r="J191" i="13"/>
  <c r="J143" i="13"/>
  <c r="J116" i="8"/>
  <c r="J161" i="8"/>
  <c r="J185" i="8"/>
  <c r="K245" i="10"/>
  <c r="K220" i="10"/>
  <c r="K285" i="10"/>
  <c r="K204" i="10"/>
  <c r="K295" i="10"/>
  <c r="K274" i="10"/>
  <c r="K229" i="10"/>
  <c r="J173" i="8"/>
  <c r="K258" i="10"/>
  <c r="J176" i="13"/>
  <c r="J117" i="13"/>
  <c r="J180" i="8"/>
  <c r="J67" i="8"/>
  <c r="K341" i="10"/>
  <c r="K314" i="10"/>
  <c r="K263" i="10"/>
  <c r="K218" i="10"/>
  <c r="K239" i="10"/>
  <c r="K224" i="10"/>
  <c r="K246" i="10"/>
  <c r="K223" i="10"/>
  <c r="J147" i="8"/>
  <c r="K331" i="10"/>
  <c r="G646" i="8"/>
  <c r="G646" i="13"/>
  <c r="G811" i="8"/>
  <c r="G811" i="13"/>
  <c r="G755" i="8"/>
  <c r="G755" i="13"/>
  <c r="G746" i="8"/>
  <c r="G746" i="13"/>
  <c r="K474" i="13"/>
  <c r="K474" i="8"/>
  <c r="K450" i="13"/>
  <c r="K450" i="8"/>
  <c r="K534" i="13"/>
  <c r="K534" i="8"/>
  <c r="K597" i="13"/>
  <c r="K597" i="8"/>
  <c r="K558" i="13"/>
  <c r="K558" i="8"/>
  <c r="K556" i="13"/>
  <c r="K556" i="8"/>
  <c r="K579" i="13"/>
  <c r="K579" i="8"/>
  <c r="K525" i="13"/>
  <c r="K525" i="8"/>
  <c r="K573" i="13"/>
  <c r="K573" i="8"/>
  <c r="K503" i="13"/>
  <c r="K503" i="8"/>
  <c r="K593" i="13"/>
  <c r="K593" i="8"/>
  <c r="K515" i="13"/>
  <c r="K515" i="8"/>
  <c r="K562" i="13"/>
  <c r="K562" i="8"/>
  <c r="K543" i="13"/>
  <c r="K543" i="8"/>
  <c r="K469" i="13"/>
  <c r="K469" i="8"/>
  <c r="K571" i="13"/>
  <c r="K571" i="8"/>
  <c r="K605" i="13"/>
  <c r="K605" i="8"/>
  <c r="K505" i="13"/>
  <c r="K505" i="8"/>
  <c r="K530" i="13"/>
  <c r="K530" i="8"/>
  <c r="E9" i="4"/>
  <c r="D605" i="13"/>
  <c r="D605" i="8"/>
  <c r="D580" i="13"/>
  <c r="D580" i="8"/>
  <c r="D602" i="13"/>
  <c r="D602" i="8"/>
  <c r="D578" i="13"/>
  <c r="D578" i="8"/>
  <c r="D537" i="13"/>
  <c r="D537" i="8"/>
  <c r="D573" i="13"/>
  <c r="D573" i="8"/>
  <c r="D527" i="13"/>
  <c r="D527" i="8"/>
  <c r="D608" i="13"/>
  <c r="D608" i="8"/>
  <c r="D499" i="13"/>
  <c r="D499" i="8"/>
  <c r="D514" i="13"/>
  <c r="D514" i="8"/>
  <c r="D453" i="13"/>
  <c r="D453" i="8"/>
  <c r="D547" i="13"/>
  <c r="D547" i="8"/>
  <c r="D504" i="13"/>
  <c r="D504" i="8"/>
  <c r="D533" i="13"/>
  <c r="D533" i="8"/>
  <c r="D601" i="13"/>
  <c r="D601" i="8"/>
  <c r="D607" i="13"/>
  <c r="D607" i="8"/>
  <c r="D586" i="13"/>
  <c r="D586" i="8"/>
  <c r="D468" i="13"/>
  <c r="D468" i="8"/>
  <c r="D536" i="13"/>
  <c r="D536" i="8"/>
  <c r="D611" i="13"/>
  <c r="D611" i="8"/>
  <c r="C610" i="13"/>
  <c r="C610" i="8"/>
  <c r="C592" i="13"/>
  <c r="C592" i="8"/>
  <c r="C527" i="13"/>
  <c r="C527" i="8"/>
  <c r="C504" i="13"/>
  <c r="C504" i="8"/>
  <c r="C525" i="13"/>
  <c r="C525" i="8"/>
  <c r="C559" i="13"/>
  <c r="C559" i="8"/>
  <c r="C574" i="13"/>
  <c r="C574" i="8"/>
  <c r="C603" i="13"/>
  <c r="C603" i="8"/>
  <c r="C476" i="13"/>
  <c r="C476" i="8"/>
  <c r="C486" i="13"/>
  <c r="C486" i="8"/>
  <c r="C560" i="13"/>
  <c r="C560" i="8"/>
  <c r="C501" i="13"/>
  <c r="C501" i="8"/>
  <c r="C591" i="13"/>
  <c r="C591" i="8"/>
  <c r="C468" i="13"/>
  <c r="C468" i="8"/>
  <c r="C535" i="13"/>
  <c r="C535" i="8"/>
  <c r="C595" i="13"/>
  <c r="C595" i="8"/>
  <c r="C453" i="13"/>
  <c r="C453" i="8"/>
  <c r="C550" i="13"/>
  <c r="C550" i="8"/>
  <c r="C606" i="13"/>
  <c r="C606" i="8"/>
  <c r="C491" i="13"/>
  <c r="C491" i="8"/>
  <c r="C516" i="13"/>
  <c r="C516" i="8"/>
  <c r="F567" i="13"/>
  <c r="F567" i="8"/>
  <c r="F573" i="13"/>
  <c r="F573" i="8"/>
  <c r="F576" i="13"/>
  <c r="F576" i="8"/>
  <c r="F602" i="13"/>
  <c r="F602" i="8"/>
  <c r="F491" i="13"/>
  <c r="F491" i="8"/>
  <c r="F521" i="13"/>
  <c r="F521" i="8"/>
  <c r="F580" i="13"/>
  <c r="F580" i="8"/>
  <c r="F562" i="13"/>
  <c r="F562" i="8"/>
  <c r="F505" i="13"/>
  <c r="F505" i="8"/>
  <c r="F584" i="13"/>
  <c r="F584" i="8"/>
  <c r="F493" i="13"/>
  <c r="F493" i="8"/>
  <c r="F498" i="13"/>
  <c r="F498" i="8"/>
  <c r="F611" i="13"/>
  <c r="F611" i="8"/>
  <c r="F482" i="13"/>
  <c r="F482" i="8"/>
  <c r="F473" i="13"/>
  <c r="F473" i="8"/>
  <c r="F526" i="13"/>
  <c r="F526" i="8"/>
  <c r="F485" i="13"/>
  <c r="F485" i="8"/>
  <c r="F549" i="13"/>
  <c r="F549" i="8"/>
  <c r="F483" i="13"/>
  <c r="F483" i="8"/>
  <c r="F555" i="13"/>
  <c r="F555" i="8"/>
  <c r="F590" i="13"/>
  <c r="F590" i="8"/>
  <c r="I452" i="13"/>
  <c r="I452" i="8"/>
  <c r="I559" i="13"/>
  <c r="I559" i="8"/>
  <c r="I560" i="13"/>
  <c r="I560" i="8"/>
  <c r="I601" i="13"/>
  <c r="I601" i="8"/>
  <c r="I472" i="13"/>
  <c r="I472" i="8"/>
  <c r="I569" i="13"/>
  <c r="I569" i="8"/>
  <c r="I605" i="13"/>
  <c r="I605" i="8"/>
  <c r="I567" i="13"/>
  <c r="I567" i="8"/>
  <c r="I577" i="13"/>
  <c r="I577" i="8"/>
  <c r="I611" i="13"/>
  <c r="I611" i="8"/>
  <c r="I572" i="13"/>
  <c r="I572" i="8"/>
  <c r="I469" i="13"/>
  <c r="I469" i="8"/>
  <c r="I505" i="13"/>
  <c r="I505" i="8"/>
  <c r="I470" i="13"/>
  <c r="I470" i="8"/>
  <c r="I519" i="13"/>
  <c r="I519" i="8"/>
  <c r="I480" i="13"/>
  <c r="I480" i="8"/>
  <c r="I588" i="13"/>
  <c r="I588" i="8"/>
  <c r="I537" i="13"/>
  <c r="I537" i="8"/>
  <c r="I482" i="13"/>
  <c r="I482" i="8"/>
  <c r="I486" i="13"/>
  <c r="I486" i="8"/>
  <c r="J838" i="8"/>
  <c r="J838" i="13"/>
  <c r="G129" i="33"/>
  <c r="K487" i="13"/>
  <c r="K487" i="8"/>
  <c r="K470" i="13"/>
  <c r="K470" i="8"/>
  <c r="J201" i="32"/>
  <c r="J199" i="32"/>
  <c r="J200" i="32"/>
  <c r="J173" i="32"/>
  <c r="J30" i="32"/>
  <c r="J142" i="32"/>
  <c r="J136" i="32"/>
  <c r="J139" i="32"/>
  <c r="J43" i="32"/>
  <c r="J18" i="32"/>
  <c r="J137" i="32"/>
  <c r="J42" i="32"/>
  <c r="J29" i="32"/>
  <c r="J144" i="32"/>
  <c r="J145" i="32"/>
  <c r="J131" i="32"/>
  <c r="J197" i="32"/>
  <c r="J197" i="33" s="1"/>
  <c r="J134" i="32"/>
  <c r="J40" i="32"/>
  <c r="J45" i="32"/>
  <c r="J143" i="32"/>
  <c r="J140" i="32"/>
  <c r="J39" i="32"/>
  <c r="J38" i="32"/>
  <c r="J129" i="32"/>
  <c r="J127" i="32"/>
  <c r="J128" i="32"/>
  <c r="J35" i="32"/>
  <c r="J33" i="32"/>
  <c r="J44" i="32"/>
  <c r="J11" i="32"/>
  <c r="J202" i="32"/>
  <c r="J146" i="32"/>
  <c r="J198" i="32"/>
  <c r="J37" i="32"/>
  <c r="J36" i="32"/>
  <c r="J135" i="32"/>
  <c r="J133" i="32"/>
  <c r="J234" i="32"/>
  <c r="J34" i="32"/>
  <c r="J31" i="32"/>
  <c r="J138" i="32"/>
  <c r="J130" i="32"/>
  <c r="J41" i="32"/>
  <c r="J28" i="32"/>
  <c r="J19" i="32"/>
  <c r="J141" i="32"/>
  <c r="J46" i="32"/>
  <c r="J47" i="32"/>
  <c r="J14" i="32"/>
  <c r="J26" i="32"/>
  <c r="J24" i="32"/>
  <c r="J16" i="32"/>
  <c r="J32" i="32"/>
  <c r="J21" i="32"/>
  <c r="J17" i="32"/>
  <c r="J27" i="32"/>
  <c r="J23" i="32"/>
  <c r="J132" i="32"/>
  <c r="J10" i="32"/>
  <c r="J15" i="32"/>
  <c r="J12" i="32"/>
  <c r="J20" i="32"/>
  <c r="J13" i="32"/>
  <c r="J22" i="32"/>
  <c r="J25" i="32"/>
  <c r="G747" i="8"/>
  <c r="G747" i="13"/>
  <c r="G127" i="33"/>
  <c r="G751" i="8"/>
  <c r="G751" i="13"/>
  <c r="G782" i="8"/>
  <c r="G782" i="13"/>
  <c r="C122" i="32"/>
  <c r="C60" i="32"/>
  <c r="C148" i="32"/>
  <c r="C148" i="33" s="1"/>
  <c r="C85" i="32"/>
  <c r="C85" i="33" s="1"/>
  <c r="C217" i="32"/>
  <c r="C176" i="32"/>
  <c r="C176" i="33" s="1"/>
  <c r="C92" i="32"/>
  <c r="C92" i="33" s="1"/>
  <c r="C216" i="32"/>
  <c r="C75" i="32"/>
  <c r="C75" i="33" s="1"/>
  <c r="C169" i="32"/>
  <c r="C169" i="33" s="1"/>
  <c r="C106" i="32"/>
  <c r="C106" i="33" s="1"/>
  <c r="C230" i="32"/>
  <c r="C230" i="33" s="1"/>
  <c r="C105" i="32"/>
  <c r="C105" i="33" s="1"/>
  <c r="C229" i="32"/>
  <c r="C229" i="33" s="1"/>
  <c r="C104" i="32"/>
  <c r="C104" i="33" s="1"/>
  <c r="C228" i="32"/>
  <c r="C228" i="33" s="1"/>
  <c r="C159" i="32"/>
  <c r="C159" i="33" s="1"/>
  <c r="C195" i="32"/>
  <c r="C195" i="33" s="1"/>
  <c r="C168" i="32"/>
  <c r="C168" i="33" s="1"/>
  <c r="C218" i="32"/>
  <c r="C218" i="33" s="1"/>
  <c r="C164" i="32"/>
  <c r="C164" i="33" s="1"/>
  <c r="C51" i="32"/>
  <c r="C118" i="32"/>
  <c r="C118" i="33" s="1"/>
  <c r="C77" i="32"/>
  <c r="C77" i="33" s="1"/>
  <c r="C191" i="32"/>
  <c r="C191" i="33" s="1"/>
  <c r="C84" i="32"/>
  <c r="C84" i="33" s="1"/>
  <c r="C189" i="32"/>
  <c r="C189" i="33" s="1"/>
  <c r="C103" i="32"/>
  <c r="C103" i="33" s="1"/>
  <c r="C66" i="32"/>
  <c r="C66" i="33" s="1"/>
  <c r="C161" i="32"/>
  <c r="C161" i="33" s="1"/>
  <c r="C98" i="32"/>
  <c r="C222" i="32"/>
  <c r="C222" i="33" s="1"/>
  <c r="C97" i="32"/>
  <c r="C221" i="32"/>
  <c r="C221" i="33" s="1"/>
  <c r="C96" i="32"/>
  <c r="C96" i="33" s="1"/>
  <c r="C220" i="32"/>
  <c r="C220" i="33" s="1"/>
  <c r="C226" i="32"/>
  <c r="C226" i="33" s="1"/>
  <c r="C116" i="32"/>
  <c r="C116" i="33" s="1"/>
  <c r="C68" i="32"/>
  <c r="C182" i="32"/>
  <c r="C182" i="33" s="1"/>
  <c r="C76" i="32"/>
  <c r="C181" i="32"/>
  <c r="C181" i="33" s="1"/>
  <c r="C52" i="32"/>
  <c r="C52" i="33" s="1"/>
  <c r="C57" i="32"/>
  <c r="C57" i="33" s="1"/>
  <c r="C90" i="32"/>
  <c r="C90" i="33" s="1"/>
  <c r="C187" i="32"/>
  <c r="C187" i="33" s="1"/>
  <c r="C89" i="32"/>
  <c r="C151" i="32"/>
  <c r="C151" i="33" s="1"/>
  <c r="C88" i="32"/>
  <c r="C88" i="33" s="1"/>
  <c r="C196" i="32"/>
  <c r="C196" i="33" s="1"/>
  <c r="C186" i="32"/>
  <c r="C186" i="33" s="1"/>
  <c r="C185" i="32"/>
  <c r="C185" i="33" s="1"/>
  <c r="C156" i="32"/>
  <c r="C156" i="33" s="1"/>
  <c r="C152" i="32"/>
  <c r="C152" i="33" s="1"/>
  <c r="C79" i="32"/>
  <c r="C79" i="33" s="1"/>
  <c r="C102" i="32"/>
  <c r="C102" i="33" s="1"/>
  <c r="C108" i="32"/>
  <c r="C108" i="33" s="1"/>
  <c r="C62" i="32"/>
  <c r="C59" i="32"/>
  <c r="C59" i="33" s="1"/>
  <c r="C67" i="32"/>
  <c r="C67" i="33" s="1"/>
  <c r="C170" i="32"/>
  <c r="C170" i="33" s="1"/>
  <c r="C184" i="32"/>
  <c r="C184" i="33" s="1"/>
  <c r="C113" i="32"/>
  <c r="C113" i="33" s="1"/>
  <c r="C82" i="32"/>
  <c r="C179" i="32"/>
  <c r="C179" i="33" s="1"/>
  <c r="C81" i="32"/>
  <c r="C81" i="33" s="1"/>
  <c r="C121" i="32"/>
  <c r="C121" i="33" s="1"/>
  <c r="C80" i="32"/>
  <c r="C80" i="33" s="1"/>
  <c r="C166" i="32"/>
  <c r="C166" i="33" s="1"/>
  <c r="C160" i="32"/>
  <c r="C160" i="33" s="1"/>
  <c r="C165" i="32"/>
  <c r="C165" i="33" s="1"/>
  <c r="C225" i="32"/>
  <c r="C225" i="33" s="1"/>
  <c r="C112" i="32"/>
  <c r="C112" i="33" s="1"/>
  <c r="C109" i="32"/>
  <c r="C109" i="33" s="1"/>
  <c r="C94" i="32"/>
  <c r="C94" i="33" s="1"/>
  <c r="C194" i="32"/>
  <c r="C194" i="33" s="1"/>
  <c r="C119" i="32"/>
  <c r="C119" i="33" s="1"/>
  <c r="C50" i="32"/>
  <c r="C163" i="32"/>
  <c r="C163" i="33" s="1"/>
  <c r="C58" i="32"/>
  <c r="C58" i="33" s="1"/>
  <c r="C162" i="32"/>
  <c r="C162" i="33" s="1"/>
  <c r="C107" i="32"/>
  <c r="C107" i="33" s="1"/>
  <c r="C232" i="32"/>
  <c r="C74" i="32"/>
  <c r="C70" i="32"/>
  <c r="C70" i="33" s="1"/>
  <c r="C72" i="32"/>
  <c r="C71" i="32"/>
  <c r="C71" i="33" s="1"/>
  <c r="C158" i="32"/>
  <c r="C158" i="33" s="1"/>
  <c r="C178" i="32"/>
  <c r="C178" i="33" s="1"/>
  <c r="C227" i="32"/>
  <c r="C227" i="33" s="1"/>
  <c r="C153" i="32"/>
  <c r="C153" i="33" s="1"/>
  <c r="C69" i="32"/>
  <c r="C69" i="33" s="1"/>
  <c r="C111" i="32"/>
  <c r="C111" i="33" s="1"/>
  <c r="C110" i="32"/>
  <c r="C110" i="33" s="1"/>
  <c r="C86" i="32"/>
  <c r="C86" i="33" s="1"/>
  <c r="C183" i="32"/>
  <c r="C183" i="33" s="1"/>
  <c r="C115" i="32"/>
  <c r="C115" i="33" s="1"/>
  <c r="C155" i="32"/>
  <c r="C155" i="33" s="1"/>
  <c r="C49" i="32"/>
  <c r="C154" i="32"/>
  <c r="C154" i="33" s="1"/>
  <c r="C99" i="32"/>
  <c r="C99" i="33" s="1"/>
  <c r="C223" i="32"/>
  <c r="C223" i="33" s="1"/>
  <c r="C87" i="32"/>
  <c r="C87" i="33" s="1"/>
  <c r="C65" i="32"/>
  <c r="C65" i="33" s="1"/>
  <c r="C149" i="32"/>
  <c r="C149" i="33" s="1"/>
  <c r="C64" i="32"/>
  <c r="C64" i="33" s="1"/>
  <c r="C63" i="32"/>
  <c r="C150" i="32"/>
  <c r="C150" i="33" s="1"/>
  <c r="C157" i="32"/>
  <c r="C157" i="33" s="1"/>
  <c r="C93" i="32"/>
  <c r="C93" i="33" s="1"/>
  <c r="C100" i="32"/>
  <c r="C100" i="33" s="1"/>
  <c r="C78" i="32"/>
  <c r="C78" i="33" s="1"/>
  <c r="C175" i="32"/>
  <c r="C175" i="33" s="1"/>
  <c r="C101" i="32"/>
  <c r="C101" i="33" s="1"/>
  <c r="C235" i="32"/>
  <c r="C235" i="33" s="1"/>
  <c r="C117" i="32"/>
  <c r="C117" i="33" s="1"/>
  <c r="C114" i="32"/>
  <c r="C114" i="33" s="1"/>
  <c r="C91" i="32"/>
  <c r="C91" i="33" s="1"/>
  <c r="C188" i="32"/>
  <c r="C188" i="33" s="1"/>
  <c r="C56" i="32"/>
  <c r="C56" i="33" s="1"/>
  <c r="C55" i="32"/>
  <c r="C53" i="32"/>
  <c r="C53" i="33" s="1"/>
  <c r="C120" i="32"/>
  <c r="C120" i="33" s="1"/>
  <c r="C167" i="32"/>
  <c r="C167" i="33" s="1"/>
  <c r="C219" i="32"/>
  <c r="C219" i="33" s="1"/>
  <c r="C177" i="32"/>
  <c r="C177" i="33" s="1"/>
  <c r="C95" i="32"/>
  <c r="C95" i="33" s="1"/>
  <c r="C224" i="32"/>
  <c r="C224" i="33" s="1"/>
  <c r="C83" i="32"/>
  <c r="C83" i="33" s="1"/>
  <c r="C180" i="32"/>
  <c r="C180" i="33" s="1"/>
  <c r="K495" i="13"/>
  <c r="K495" i="8"/>
  <c r="K599" i="13"/>
  <c r="K599" i="8"/>
  <c r="K596" i="13"/>
  <c r="K596" i="8"/>
  <c r="K607" i="13"/>
  <c r="K607" i="8"/>
  <c r="K504" i="13"/>
  <c r="K504" i="8"/>
  <c r="K602" i="13"/>
  <c r="K602" i="8"/>
  <c r="K473" i="13"/>
  <c r="K473" i="8"/>
  <c r="K591" i="13"/>
  <c r="K591" i="8"/>
  <c r="K490" i="13"/>
  <c r="K490" i="8"/>
  <c r="K539" i="13"/>
  <c r="K539" i="8"/>
  <c r="K581" i="13"/>
  <c r="K581" i="8"/>
  <c r="K568" i="13"/>
  <c r="K568" i="8"/>
  <c r="K569" i="13"/>
  <c r="K569" i="8"/>
  <c r="K510" i="13"/>
  <c r="K510" i="8"/>
  <c r="K481" i="13"/>
  <c r="K481" i="8"/>
  <c r="K553" i="13"/>
  <c r="K553" i="8"/>
  <c r="K497" i="13"/>
  <c r="K497" i="8"/>
  <c r="K492" i="13"/>
  <c r="K492" i="8"/>
  <c r="K496" i="13"/>
  <c r="K496" i="8"/>
  <c r="K519" i="13"/>
  <c r="K519" i="8"/>
  <c r="K585" i="13"/>
  <c r="K585" i="8"/>
  <c r="K586" i="13"/>
  <c r="K586" i="8"/>
  <c r="K601" i="13"/>
  <c r="K601" i="8"/>
  <c r="D474" i="13"/>
  <c r="D474" i="8"/>
  <c r="D612" i="13"/>
  <c r="D612" i="8"/>
  <c r="D512" i="13"/>
  <c r="D512" i="8"/>
  <c r="D451" i="13"/>
  <c r="D451" i="8"/>
  <c r="D464" i="13"/>
  <c r="D464" i="8"/>
  <c r="D574" i="13"/>
  <c r="D574" i="8"/>
  <c r="D606" i="13"/>
  <c r="D606" i="8"/>
  <c r="D480" i="13"/>
  <c r="D480" i="8"/>
  <c r="D487" i="13"/>
  <c r="D487" i="8"/>
  <c r="D584" i="13"/>
  <c r="D584" i="8"/>
  <c r="D500" i="13"/>
  <c r="D500" i="8"/>
  <c r="D515" i="13"/>
  <c r="D515" i="8"/>
  <c r="D505" i="13"/>
  <c r="D505" i="8"/>
  <c r="D571" i="13"/>
  <c r="D571" i="8"/>
  <c r="D594" i="13"/>
  <c r="D594" i="8"/>
  <c r="D548" i="13"/>
  <c r="D548" i="8"/>
  <c r="D603" i="13"/>
  <c r="D603" i="8"/>
  <c r="D457" i="13"/>
  <c r="D457" i="8"/>
  <c r="D525" i="13"/>
  <c r="D525" i="8"/>
  <c r="D593" i="13"/>
  <c r="D593" i="8"/>
  <c r="D509" i="13"/>
  <c r="D509" i="8"/>
  <c r="C475" i="13"/>
  <c r="C475" i="8"/>
  <c r="C464" i="13"/>
  <c r="C464" i="8"/>
  <c r="C481" i="13"/>
  <c r="C481" i="8"/>
  <c r="C598" i="13"/>
  <c r="C598" i="8"/>
  <c r="C452" i="13"/>
  <c r="C452" i="8"/>
  <c r="C462" i="13"/>
  <c r="C462" i="8"/>
  <c r="C523" i="13"/>
  <c r="C523" i="8"/>
  <c r="C457" i="13"/>
  <c r="C457" i="8"/>
  <c r="C533" i="13"/>
  <c r="C533" i="8"/>
  <c r="C605" i="13"/>
  <c r="C605" i="8"/>
  <c r="C508" i="13"/>
  <c r="C508" i="8"/>
  <c r="C547" i="13"/>
  <c r="C547" i="8"/>
  <c r="C471" i="13"/>
  <c r="C471" i="8"/>
  <c r="C571" i="13"/>
  <c r="C571" i="8"/>
  <c r="C585" i="13"/>
  <c r="C585" i="8"/>
  <c r="C505" i="13"/>
  <c r="C505" i="8"/>
  <c r="C537" i="13"/>
  <c r="C537" i="8"/>
  <c r="C594" i="13"/>
  <c r="C594" i="8"/>
  <c r="C572" i="13"/>
  <c r="C572" i="8"/>
  <c r="C613" i="13"/>
  <c r="C613" i="8"/>
  <c r="F488" i="13"/>
  <c r="F488" i="8"/>
  <c r="F540" i="13"/>
  <c r="F540" i="8"/>
  <c r="F467" i="13"/>
  <c r="F467" i="8"/>
  <c r="F559" i="13"/>
  <c r="F559" i="8"/>
  <c r="F541" i="13"/>
  <c r="F541" i="8"/>
  <c r="F561" i="13"/>
  <c r="F561" i="8"/>
  <c r="F497" i="13"/>
  <c r="F497" i="8"/>
  <c r="F596" i="13"/>
  <c r="F596" i="8"/>
  <c r="F475" i="13"/>
  <c r="F475" i="8"/>
  <c r="F457" i="13"/>
  <c r="F457" i="8"/>
  <c r="F543" i="13"/>
  <c r="F543" i="8"/>
  <c r="F565" i="13"/>
  <c r="F565" i="8"/>
  <c r="F454" i="13"/>
  <c r="F454" i="8"/>
  <c r="F512" i="13"/>
  <c r="F512" i="8"/>
  <c r="F477" i="13"/>
  <c r="F477" i="8"/>
  <c r="F517" i="13"/>
  <c r="F517" i="8"/>
  <c r="F466" i="13"/>
  <c r="F466" i="8"/>
  <c r="F528" i="13"/>
  <c r="F528" i="8"/>
  <c r="F468" i="13"/>
  <c r="F468" i="8"/>
  <c r="F572" i="13"/>
  <c r="F572" i="8"/>
  <c r="F609" i="13"/>
  <c r="F609" i="8"/>
  <c r="I483" i="13"/>
  <c r="I483" i="8"/>
  <c r="I479" i="13"/>
  <c r="I479" i="8"/>
  <c r="I551" i="13"/>
  <c r="I551" i="8"/>
  <c r="I516" i="13"/>
  <c r="I516" i="8"/>
  <c r="I584" i="13"/>
  <c r="I584" i="8"/>
  <c r="I466" i="13"/>
  <c r="I466" i="8"/>
  <c r="I517" i="13"/>
  <c r="I517" i="8"/>
  <c r="I592" i="13"/>
  <c r="I592" i="8"/>
  <c r="I499" i="13"/>
  <c r="I499" i="8"/>
  <c r="I518" i="13"/>
  <c r="I518" i="8"/>
  <c r="I600" i="13"/>
  <c r="I600" i="8"/>
  <c r="I531" i="13"/>
  <c r="I531" i="8"/>
  <c r="I546" i="13"/>
  <c r="I546" i="8"/>
  <c r="I532" i="13"/>
  <c r="I532" i="8"/>
  <c r="I557" i="13"/>
  <c r="I557" i="8"/>
  <c r="I471" i="13"/>
  <c r="I471" i="8"/>
  <c r="I527" i="13"/>
  <c r="I527" i="8"/>
  <c r="I510" i="13"/>
  <c r="I510" i="8"/>
  <c r="I451" i="13"/>
  <c r="I451" i="8"/>
  <c r="I477" i="13"/>
  <c r="I477" i="8"/>
  <c r="J188" i="33"/>
  <c r="E201" i="32"/>
  <c r="E201" i="33" s="1"/>
  <c r="E199" i="32"/>
  <c r="E199" i="33" s="1"/>
  <c r="E200" i="32"/>
  <c r="E200" i="33" s="1"/>
  <c r="E173" i="32"/>
  <c r="E173" i="33" s="1"/>
  <c r="E144" i="32"/>
  <c r="E144" i="33" s="1"/>
  <c r="E136" i="32"/>
  <c r="E136" i="33" s="1"/>
  <c r="E131" i="32"/>
  <c r="E131" i="33" s="1"/>
  <c r="E139" i="32"/>
  <c r="E139" i="33" s="1"/>
  <c r="E197" i="32"/>
  <c r="E197" i="33" s="1"/>
  <c r="E134" i="32"/>
  <c r="E134" i="33" s="1"/>
  <c r="E29" i="32"/>
  <c r="E42" i="32"/>
  <c r="E43" i="32"/>
  <c r="E142" i="32"/>
  <c r="E142" i="33" s="1"/>
  <c r="E11" i="32"/>
  <c r="E127" i="32"/>
  <c r="E127" i="33" s="1"/>
  <c r="E40" i="32"/>
  <c r="E234" i="32"/>
  <c r="E45" i="32"/>
  <c r="E37" i="32"/>
  <c r="E37" i="33" s="1"/>
  <c r="E44" i="32"/>
  <c r="E135" i="32"/>
  <c r="E135" i="33" s="1"/>
  <c r="E28" i="32"/>
  <c r="E46" i="32"/>
  <c r="E202" i="32"/>
  <c r="E202" i="33" s="1"/>
  <c r="E41" i="32"/>
  <c r="E41" i="33" s="1"/>
  <c r="E31" i="32"/>
  <c r="E129" i="32"/>
  <c r="E129" i="33" s="1"/>
  <c r="E140" i="32"/>
  <c r="E140" i="33" s="1"/>
  <c r="E128" i="32"/>
  <c r="E128" i="33" s="1"/>
  <c r="E36" i="32"/>
  <c r="E36" i="33" s="1"/>
  <c r="E39" i="32"/>
  <c r="E47" i="32"/>
  <c r="E47" i="33" s="1"/>
  <c r="E30" i="32"/>
  <c r="E130" i="32"/>
  <c r="E130" i="33" s="1"/>
  <c r="E145" i="32"/>
  <c r="E145" i="33" s="1"/>
  <c r="E38" i="32"/>
  <c r="E19" i="32"/>
  <c r="E133" i="32"/>
  <c r="E133" i="33" s="1"/>
  <c r="E138" i="32"/>
  <c r="E138" i="33" s="1"/>
  <c r="E141" i="32"/>
  <c r="E141" i="33" s="1"/>
  <c r="E34" i="32"/>
  <c r="E34" i="33" s="1"/>
  <c r="E143" i="32"/>
  <c r="E143" i="33" s="1"/>
  <c r="E146" i="32"/>
  <c r="E146" i="33" s="1"/>
  <c r="E198" i="32"/>
  <c r="E198" i="33" s="1"/>
  <c r="E33" i="32"/>
  <c r="E33" i="33" s="1"/>
  <c r="E35" i="32"/>
  <c r="E35" i="33" s="1"/>
  <c r="E24" i="32"/>
  <c r="E13" i="32"/>
  <c r="E18" i="32"/>
  <c r="E18" i="33" s="1"/>
  <c r="E12" i="32"/>
  <c r="E17" i="32"/>
  <c r="E32" i="32"/>
  <c r="E20" i="32"/>
  <c r="E14" i="32"/>
  <c r="E16" i="32"/>
  <c r="E22" i="32"/>
  <c r="E22" i="33" s="1"/>
  <c r="E27" i="32"/>
  <c r="E23" i="32"/>
  <c r="E21" i="32"/>
  <c r="E137" i="32"/>
  <c r="E137" i="33" s="1"/>
  <c r="E15" i="32"/>
  <c r="E26" i="32"/>
  <c r="E132" i="32"/>
  <c r="E132" i="33" s="1"/>
  <c r="E10" i="32"/>
  <c r="E25" i="32"/>
  <c r="G749" i="8"/>
  <c r="G749" i="13"/>
  <c r="G740" i="8"/>
  <c r="G740" i="13"/>
  <c r="K455" i="13"/>
  <c r="K455" i="8"/>
  <c r="K613" i="13"/>
  <c r="K613" i="8"/>
  <c r="K545" i="13"/>
  <c r="K545" i="8"/>
  <c r="K478" i="13"/>
  <c r="K478" i="8"/>
  <c r="K576" i="13"/>
  <c r="K576" i="8"/>
  <c r="K611" i="13"/>
  <c r="K611" i="8"/>
  <c r="K612" i="13"/>
  <c r="K612" i="8"/>
  <c r="D554" i="13"/>
  <c r="D554" i="8"/>
  <c r="D502" i="13"/>
  <c r="D502" i="8"/>
  <c r="D576" i="13"/>
  <c r="D576" i="8"/>
  <c r="D497" i="13"/>
  <c r="D497" i="8"/>
  <c r="D538" i="13"/>
  <c r="D538" i="8"/>
  <c r="D610" i="13"/>
  <c r="D610" i="8"/>
  <c r="D476" i="13"/>
  <c r="D476" i="8"/>
  <c r="D483" i="13"/>
  <c r="D483" i="8"/>
  <c r="D591" i="13"/>
  <c r="D591" i="8"/>
  <c r="D563" i="13"/>
  <c r="D563" i="8"/>
  <c r="D540" i="13"/>
  <c r="D540" i="8"/>
  <c r="D532" i="13"/>
  <c r="D532" i="8"/>
  <c r="D535" i="13"/>
  <c r="D535" i="8"/>
  <c r="D596" i="13"/>
  <c r="D596" i="8"/>
  <c r="D484" i="13"/>
  <c r="D484" i="8"/>
  <c r="D569" i="13"/>
  <c r="D569" i="8"/>
  <c r="C570" i="13"/>
  <c r="C570" i="8"/>
  <c r="C569" i="13"/>
  <c r="C569" i="8"/>
  <c r="C576" i="13"/>
  <c r="C576" i="8"/>
  <c r="C566" i="13"/>
  <c r="C566" i="8"/>
  <c r="C589" i="13"/>
  <c r="C589" i="8"/>
  <c r="C474" i="13"/>
  <c r="C474" i="8"/>
  <c r="C528" i="13"/>
  <c r="C528" i="8"/>
  <c r="C601" i="13"/>
  <c r="C601" i="8"/>
  <c r="C587" i="13"/>
  <c r="C587" i="8"/>
  <c r="C496" i="13"/>
  <c r="C496" i="8"/>
  <c r="C530" i="13"/>
  <c r="C530" i="8"/>
  <c r="C556" i="13"/>
  <c r="C556" i="8"/>
  <c r="C513" i="13"/>
  <c r="C513" i="8"/>
  <c r="C542" i="13"/>
  <c r="C542" i="8"/>
  <c r="C575" i="13"/>
  <c r="C575" i="8"/>
  <c r="C482" i="13"/>
  <c r="C482" i="8"/>
  <c r="C511" i="13"/>
  <c r="C511" i="8"/>
  <c r="C469" i="13"/>
  <c r="C469" i="8"/>
  <c r="C521" i="13"/>
  <c r="C521" i="8"/>
  <c r="F484" i="13"/>
  <c r="F484" i="8"/>
  <c r="F460" i="13"/>
  <c r="F460" i="8"/>
  <c r="F452" i="13"/>
  <c r="F452" i="8"/>
  <c r="F536" i="13"/>
  <c r="F536" i="8"/>
  <c r="F520" i="13"/>
  <c r="F520" i="8"/>
  <c r="F594" i="13"/>
  <c r="F594" i="8"/>
  <c r="F601" i="13"/>
  <c r="F601" i="8"/>
  <c r="F474" i="13"/>
  <c r="F474" i="8"/>
  <c r="F581" i="13"/>
  <c r="F581" i="8"/>
  <c r="F522" i="13"/>
  <c r="F522" i="8"/>
  <c r="F516" i="13"/>
  <c r="F516" i="8"/>
  <c r="F506" i="13"/>
  <c r="F506" i="8"/>
  <c r="F591" i="13"/>
  <c r="F591" i="8"/>
  <c r="F556" i="13"/>
  <c r="F556" i="8"/>
  <c r="F535" i="13"/>
  <c r="F535" i="8"/>
  <c r="F479" i="13"/>
  <c r="F479" i="8"/>
  <c r="F600" i="13"/>
  <c r="F600" i="8"/>
  <c r="F502" i="13"/>
  <c r="F502" i="8"/>
  <c r="F592" i="13"/>
  <c r="F592" i="8"/>
  <c r="I201" i="32"/>
  <c r="I199" i="32"/>
  <c r="I200" i="32"/>
  <c r="I173" i="32"/>
  <c r="I173" i="33" s="1"/>
  <c r="I197" i="32"/>
  <c r="I197" i="33" s="1"/>
  <c r="I136" i="32"/>
  <c r="I145" i="32"/>
  <c r="I18" i="32"/>
  <c r="I139" i="32"/>
  <c r="I137" i="32"/>
  <c r="I142" i="32"/>
  <c r="I43" i="32"/>
  <c r="I134" i="32"/>
  <c r="I30" i="32"/>
  <c r="J30" i="33" s="1"/>
  <c r="I29" i="32"/>
  <c r="J29" i="33" s="1"/>
  <c r="I144" i="32"/>
  <c r="J144" i="33" s="1"/>
  <c r="I42" i="32"/>
  <c r="I131" i="32"/>
  <c r="I146" i="32"/>
  <c r="I140" i="32"/>
  <c r="I234" i="32"/>
  <c r="I38" i="32"/>
  <c r="I141" i="32"/>
  <c r="I47" i="32"/>
  <c r="I39" i="32"/>
  <c r="I128" i="32"/>
  <c r="I198" i="32"/>
  <c r="I34" i="32"/>
  <c r="I35" i="32"/>
  <c r="I129" i="32"/>
  <c r="I41" i="32"/>
  <c r="J41" i="33" s="1"/>
  <c r="I36" i="32"/>
  <c r="I33" i="32"/>
  <c r="I19" i="32"/>
  <c r="I11" i="32"/>
  <c r="I31" i="32"/>
  <c r="I143" i="32"/>
  <c r="I135" i="32"/>
  <c r="I127" i="32"/>
  <c r="I45" i="32"/>
  <c r="I202" i="32"/>
  <c r="I46" i="32"/>
  <c r="I37" i="32"/>
  <c r="I130" i="32"/>
  <c r="I138" i="32"/>
  <c r="I40" i="32"/>
  <c r="I28" i="32"/>
  <c r="I133" i="32"/>
  <c r="I44" i="32"/>
  <c r="I15" i="32"/>
  <c r="J15" i="33" s="1"/>
  <c r="I17" i="32"/>
  <c r="I23" i="32"/>
  <c r="I12" i="32"/>
  <c r="I32" i="32"/>
  <c r="I26" i="32"/>
  <c r="I20" i="32"/>
  <c r="I16" i="32"/>
  <c r="I10" i="32"/>
  <c r="J10" i="33" s="1"/>
  <c r="I24" i="32"/>
  <c r="J24" i="33" s="1"/>
  <c r="I27" i="32"/>
  <c r="I21" i="32"/>
  <c r="I132" i="32"/>
  <c r="I13" i="32"/>
  <c r="I22" i="32"/>
  <c r="I14" i="32"/>
  <c r="I25" i="32"/>
  <c r="I515" i="13"/>
  <c r="I515" i="8"/>
  <c r="I575" i="13"/>
  <c r="I575" i="8"/>
  <c r="I534" i="13"/>
  <c r="I534" i="8"/>
  <c r="I521" i="13"/>
  <c r="I521" i="8"/>
  <c r="I613" i="13"/>
  <c r="I613" i="8"/>
  <c r="I522" i="13"/>
  <c r="I522" i="8"/>
  <c r="I591" i="13"/>
  <c r="I591" i="8"/>
  <c r="I604" i="13"/>
  <c r="I604" i="8"/>
  <c r="I523" i="13"/>
  <c r="I523" i="8"/>
  <c r="I598" i="13"/>
  <c r="I598" i="8"/>
  <c r="I465" i="13"/>
  <c r="I465" i="8"/>
  <c r="I485" i="13"/>
  <c r="I485" i="8"/>
  <c r="I596" i="13"/>
  <c r="I596" i="8"/>
  <c r="I493" i="13"/>
  <c r="I493" i="8"/>
  <c r="I550" i="13"/>
  <c r="I550" i="8"/>
  <c r="I511" i="13"/>
  <c r="I511" i="8"/>
  <c r="I595" i="13"/>
  <c r="I595" i="8"/>
  <c r="I488" i="13"/>
  <c r="I488" i="8"/>
  <c r="I506" i="13"/>
  <c r="I506" i="8"/>
  <c r="J837" i="8"/>
  <c r="J837" i="13"/>
  <c r="E122" i="32"/>
  <c r="E188" i="32"/>
  <c r="E188" i="33" s="1"/>
  <c r="E235" i="32"/>
  <c r="E164" i="32"/>
  <c r="E164" i="33" s="1"/>
  <c r="E84" i="32"/>
  <c r="E181" i="32"/>
  <c r="E181" i="33" s="1"/>
  <c r="E185" i="32"/>
  <c r="E185" i="33" s="1"/>
  <c r="E85" i="32"/>
  <c r="E85" i="33" s="1"/>
  <c r="E155" i="32"/>
  <c r="E155" i="33" s="1"/>
  <c r="E87" i="32"/>
  <c r="E153" i="32"/>
  <c r="E153" i="33" s="1"/>
  <c r="E148" i="32"/>
  <c r="E176" i="32"/>
  <c r="E176" i="33" s="1"/>
  <c r="E156" i="32"/>
  <c r="E156" i="33" s="1"/>
  <c r="E232" i="32"/>
  <c r="E150" i="32"/>
  <c r="E186" i="32"/>
  <c r="E186" i="33" s="1"/>
  <c r="E88" i="32"/>
  <c r="E194" i="32"/>
  <c r="E223" i="32"/>
  <c r="E223" i="33" s="1"/>
  <c r="E187" i="32"/>
  <c r="E187" i="33" s="1"/>
  <c r="E159" i="32"/>
  <c r="E159" i="33" s="1"/>
  <c r="E222" i="32"/>
  <c r="E222" i="33" s="1"/>
  <c r="E152" i="32"/>
  <c r="E152" i="33" s="1"/>
  <c r="E154" i="32"/>
  <c r="E154" i="33" s="1"/>
  <c r="E184" i="32"/>
  <c r="E184" i="33" s="1"/>
  <c r="E81" i="32"/>
  <c r="E228" i="32"/>
  <c r="E228" i="33" s="1"/>
  <c r="E196" i="32"/>
  <c r="E196" i="33" s="1"/>
  <c r="E151" i="32"/>
  <c r="E178" i="32"/>
  <c r="E178" i="33" s="1"/>
  <c r="E158" i="32"/>
  <c r="E158" i="33" s="1"/>
  <c r="E225" i="32"/>
  <c r="E225" i="33" s="1"/>
  <c r="E195" i="32"/>
  <c r="E160" i="32"/>
  <c r="E160" i="33" s="1"/>
  <c r="E229" i="32"/>
  <c r="E229" i="33" s="1"/>
  <c r="E86" i="32"/>
  <c r="E86" i="33" s="1"/>
  <c r="E216" i="32"/>
  <c r="E170" i="32"/>
  <c r="E170" i="33" s="1"/>
  <c r="E230" i="32"/>
  <c r="E230" i="33" s="1"/>
  <c r="E83" i="32"/>
  <c r="E165" i="32"/>
  <c r="E165" i="33" s="1"/>
  <c r="E167" i="32"/>
  <c r="E167" i="33" s="1"/>
  <c r="E182" i="32"/>
  <c r="E182" i="33" s="1"/>
  <c r="E183" i="32"/>
  <c r="E183" i="33" s="1"/>
  <c r="E180" i="32"/>
  <c r="E180" i="33" s="1"/>
  <c r="E226" i="32"/>
  <c r="E226" i="33" s="1"/>
  <c r="E168" i="32"/>
  <c r="E168" i="33" s="1"/>
  <c r="E227" i="32"/>
  <c r="E227" i="33" s="1"/>
  <c r="E82" i="32"/>
  <c r="E163" i="32"/>
  <c r="E163" i="33" s="1"/>
  <c r="E166" i="32"/>
  <c r="E166" i="33" s="1"/>
  <c r="E175" i="32"/>
  <c r="E175" i="33" s="1"/>
  <c r="E191" i="32"/>
  <c r="E191" i="33" s="1"/>
  <c r="E157" i="32"/>
  <c r="E157" i="33" s="1"/>
  <c r="E221" i="32"/>
  <c r="E221" i="33" s="1"/>
  <c r="E179" i="32"/>
  <c r="E179" i="33" s="1"/>
  <c r="E189" i="32"/>
  <c r="E189" i="33" s="1"/>
  <c r="E224" i="32"/>
  <c r="E224" i="33" s="1"/>
  <c r="E169" i="32"/>
  <c r="E169" i="33" s="1"/>
  <c r="E219" i="32"/>
  <c r="E161" i="32"/>
  <c r="E161" i="33" s="1"/>
  <c r="E162" i="32"/>
  <c r="E162" i="33" s="1"/>
  <c r="E177" i="32"/>
  <c r="E177" i="33" s="1"/>
  <c r="E220" i="32"/>
  <c r="E217" i="32"/>
  <c r="E149" i="32"/>
  <c r="E218" i="32"/>
  <c r="E53" i="32"/>
  <c r="E53" i="33" s="1"/>
  <c r="E117" i="32"/>
  <c r="E117" i="33" s="1"/>
  <c r="E105" i="32"/>
  <c r="E57" i="32"/>
  <c r="E49" i="32"/>
  <c r="E75" i="32"/>
  <c r="E77" i="32"/>
  <c r="E115" i="32"/>
  <c r="E115" i="33" s="1"/>
  <c r="E103" i="32"/>
  <c r="E67" i="32"/>
  <c r="E67" i="33" s="1"/>
  <c r="E120" i="32"/>
  <c r="E120" i="33" s="1"/>
  <c r="E109" i="32"/>
  <c r="E80" i="32"/>
  <c r="E55" i="32"/>
  <c r="E71" i="32"/>
  <c r="E56" i="32"/>
  <c r="E56" i="33" s="1"/>
  <c r="E51" i="32"/>
  <c r="E64" i="32"/>
  <c r="E64" i="33" s="1"/>
  <c r="E121" i="32"/>
  <c r="E121" i="33" s="1"/>
  <c r="E110" i="32"/>
  <c r="E65" i="32"/>
  <c r="E65" i="33" s="1"/>
  <c r="E66" i="32"/>
  <c r="E95" i="32"/>
  <c r="E95" i="33" s="1"/>
  <c r="E119" i="32"/>
  <c r="E119" i="33" s="1"/>
  <c r="E108" i="32"/>
  <c r="E74" i="32"/>
  <c r="E70" i="32"/>
  <c r="E70" i="33" s="1"/>
  <c r="E60" i="32"/>
  <c r="E92" i="32"/>
  <c r="E94" i="32"/>
  <c r="E63" i="32"/>
  <c r="E72" i="32"/>
  <c r="E79" i="32"/>
  <c r="E104" i="32"/>
  <c r="E68" i="32"/>
  <c r="E76" i="32"/>
  <c r="E102" i="32"/>
  <c r="E102" i="33" s="1"/>
  <c r="E52" i="32"/>
  <c r="E93" i="32"/>
  <c r="E114" i="32"/>
  <c r="E114" i="33" s="1"/>
  <c r="E101" i="32"/>
  <c r="E91" i="32"/>
  <c r="E116" i="32"/>
  <c r="E116" i="33" s="1"/>
  <c r="E89" i="32"/>
  <c r="E78" i="32"/>
  <c r="E112" i="32"/>
  <c r="E97" i="32"/>
  <c r="E111" i="32"/>
  <c r="E111" i="33" s="1"/>
  <c r="E62" i="32"/>
  <c r="E59" i="32"/>
  <c r="E59" i="33" s="1"/>
  <c r="E50" i="32"/>
  <c r="E113" i="32"/>
  <c r="E113" i="33" s="1"/>
  <c r="E100" i="32"/>
  <c r="E118" i="32"/>
  <c r="E118" i="33" s="1"/>
  <c r="E106" i="32"/>
  <c r="E58" i="32"/>
  <c r="E58" i="33" s="1"/>
  <c r="E96" i="32"/>
  <c r="E96" i="33" s="1"/>
  <c r="E69" i="32"/>
  <c r="E69" i="33" s="1"/>
  <c r="E107" i="32"/>
  <c r="E90" i="32"/>
  <c r="E99" i="32"/>
  <c r="E98" i="32"/>
  <c r="F21" i="25"/>
  <c r="D122" i="32"/>
  <c r="D164" i="32"/>
  <c r="D164" i="33" s="1"/>
  <c r="D151" i="32"/>
  <c r="D151" i="33" s="1"/>
  <c r="D196" i="32"/>
  <c r="D196" i="33" s="1"/>
  <c r="D155" i="32"/>
  <c r="D155" i="33" s="1"/>
  <c r="D220" i="32"/>
  <c r="D220" i="33" s="1"/>
  <c r="D170" i="32"/>
  <c r="D170" i="33" s="1"/>
  <c r="D159" i="32"/>
  <c r="D159" i="33" s="1"/>
  <c r="D195" i="32"/>
  <c r="D195" i="33" s="1"/>
  <c r="D148" i="32"/>
  <c r="D148" i="33" s="1"/>
  <c r="D83" i="32"/>
  <c r="D82" i="32"/>
  <c r="D225" i="32"/>
  <c r="D225" i="33" s="1"/>
  <c r="D153" i="32"/>
  <c r="D153" i="33" s="1"/>
  <c r="D232" i="32"/>
  <c r="D222" i="32"/>
  <c r="D222" i="33" s="1"/>
  <c r="D188" i="32"/>
  <c r="D188" i="33" s="1"/>
  <c r="D235" i="32"/>
  <c r="D230" i="32"/>
  <c r="D230" i="33" s="1"/>
  <c r="D81" i="32"/>
  <c r="D81" i="33" s="1"/>
  <c r="D185" i="32"/>
  <c r="D185" i="33" s="1"/>
  <c r="D162" i="32"/>
  <c r="D162" i="33" s="1"/>
  <c r="D226" i="32"/>
  <c r="D226" i="33" s="1"/>
  <c r="D163" i="32"/>
  <c r="D163" i="33" s="1"/>
  <c r="D223" i="32"/>
  <c r="D223" i="33" s="1"/>
  <c r="D228" i="32"/>
  <c r="D228" i="33" s="1"/>
  <c r="D84" i="32"/>
  <c r="D221" i="32"/>
  <c r="D221" i="33" s="1"/>
  <c r="D85" i="32"/>
  <c r="D85" i="33" s="1"/>
  <c r="D86" i="32"/>
  <c r="D86" i="33" s="1"/>
  <c r="D183" i="32"/>
  <c r="D183" i="33" s="1"/>
  <c r="D178" i="32"/>
  <c r="D178" i="33" s="1"/>
  <c r="D149" i="32"/>
  <c r="D149" i="33" s="1"/>
  <c r="D194" i="32"/>
  <c r="D156" i="32"/>
  <c r="D156" i="33" s="1"/>
  <c r="D191" i="32"/>
  <c r="D191" i="33" s="1"/>
  <c r="D217" i="32"/>
  <c r="D216" i="32"/>
  <c r="E216" i="33" s="1"/>
  <c r="D224" i="32"/>
  <c r="D224" i="33" s="1"/>
  <c r="D186" i="32"/>
  <c r="D186" i="33" s="1"/>
  <c r="D182" i="32"/>
  <c r="D182" i="33" s="1"/>
  <c r="D168" i="32"/>
  <c r="D168" i="33" s="1"/>
  <c r="D161" i="32"/>
  <c r="D161" i="33" s="1"/>
  <c r="D180" i="32"/>
  <c r="D180" i="33" s="1"/>
  <c r="D154" i="32"/>
  <c r="D154" i="33" s="1"/>
  <c r="D181" i="32"/>
  <c r="D181" i="33" s="1"/>
  <c r="D219" i="32"/>
  <c r="D219" i="33" s="1"/>
  <c r="D169" i="32"/>
  <c r="D169" i="33" s="1"/>
  <c r="D179" i="32"/>
  <c r="D179" i="33" s="1"/>
  <c r="D152" i="32"/>
  <c r="D152" i="33" s="1"/>
  <c r="D165" i="32"/>
  <c r="D165" i="33" s="1"/>
  <c r="D157" i="32"/>
  <c r="D157" i="33" s="1"/>
  <c r="D218" i="32"/>
  <c r="D166" i="32"/>
  <c r="D166" i="33" s="1"/>
  <c r="D160" i="32"/>
  <c r="D160" i="33" s="1"/>
  <c r="D176" i="32"/>
  <c r="D176" i="33" s="1"/>
  <c r="D184" i="32"/>
  <c r="D184" i="33" s="1"/>
  <c r="D187" i="32"/>
  <c r="D187" i="33" s="1"/>
  <c r="D189" i="32"/>
  <c r="D189" i="33" s="1"/>
  <c r="D87" i="32"/>
  <c r="D175" i="32"/>
  <c r="D175" i="33" s="1"/>
  <c r="D167" i="32"/>
  <c r="D167" i="33" s="1"/>
  <c r="D229" i="32"/>
  <c r="D229" i="33" s="1"/>
  <c r="D88" i="32"/>
  <c r="D177" i="32"/>
  <c r="D177" i="33" s="1"/>
  <c r="D158" i="32"/>
  <c r="D158" i="33" s="1"/>
  <c r="D227" i="32"/>
  <c r="D227" i="33" s="1"/>
  <c r="D150" i="32"/>
  <c r="D150" i="33" s="1"/>
  <c r="D53" i="32"/>
  <c r="D53" i="33" s="1"/>
  <c r="D50" i="32"/>
  <c r="D52" i="32"/>
  <c r="D103" i="32"/>
  <c r="D103" i="33" s="1"/>
  <c r="D74" i="32"/>
  <c r="D72" i="32"/>
  <c r="D55" i="32"/>
  <c r="D69" i="32"/>
  <c r="D69" i="33" s="1"/>
  <c r="D51" i="32"/>
  <c r="D106" i="32"/>
  <c r="D106" i="33" s="1"/>
  <c r="D101" i="32"/>
  <c r="D101" i="33" s="1"/>
  <c r="D95" i="32"/>
  <c r="D95" i="33" s="1"/>
  <c r="D75" i="32"/>
  <c r="D118" i="32"/>
  <c r="D118" i="33" s="1"/>
  <c r="D114" i="32"/>
  <c r="D114" i="33" s="1"/>
  <c r="D78" i="32"/>
  <c r="D78" i="33" s="1"/>
  <c r="D77" i="32"/>
  <c r="D77" i="33" s="1"/>
  <c r="D70" i="32"/>
  <c r="D70" i="33" s="1"/>
  <c r="D108" i="32"/>
  <c r="D108" i="33" s="1"/>
  <c r="D91" i="32"/>
  <c r="D91" i="33" s="1"/>
  <c r="D115" i="32"/>
  <c r="D115" i="33" s="1"/>
  <c r="D102" i="32"/>
  <c r="D102" i="33" s="1"/>
  <c r="D65" i="32"/>
  <c r="D65" i="33" s="1"/>
  <c r="D66" i="32"/>
  <c r="D66" i="33" s="1"/>
  <c r="D62" i="32"/>
  <c r="D107" i="32"/>
  <c r="D57" i="32"/>
  <c r="D58" i="32"/>
  <c r="D58" i="33" s="1"/>
  <c r="D68" i="32"/>
  <c r="D110" i="32"/>
  <c r="D110" i="33" s="1"/>
  <c r="D105" i="32"/>
  <c r="D105" i="33" s="1"/>
  <c r="D100" i="32"/>
  <c r="D93" i="32"/>
  <c r="D93" i="33" s="1"/>
  <c r="D121" i="32"/>
  <c r="D121" i="33" s="1"/>
  <c r="D117" i="32"/>
  <c r="D117" i="33" s="1"/>
  <c r="D113" i="32"/>
  <c r="D113" i="33" s="1"/>
  <c r="D63" i="32"/>
  <c r="D119" i="32"/>
  <c r="D119" i="33" s="1"/>
  <c r="D60" i="32"/>
  <c r="D56" i="32"/>
  <c r="D56" i="33" s="1"/>
  <c r="D89" i="32"/>
  <c r="E89" i="33" s="1"/>
  <c r="D64" i="32"/>
  <c r="D64" i="33" s="1"/>
  <c r="D49" i="32"/>
  <c r="D96" i="32"/>
  <c r="D96" i="33" s="1"/>
  <c r="D59" i="32"/>
  <c r="D59" i="33" s="1"/>
  <c r="D111" i="32"/>
  <c r="D111" i="33" s="1"/>
  <c r="D79" i="32"/>
  <c r="D79" i="33" s="1"/>
  <c r="D71" i="32"/>
  <c r="D67" i="32"/>
  <c r="D67" i="33" s="1"/>
  <c r="D76" i="32"/>
  <c r="D80" i="32"/>
  <c r="D80" i="33" s="1"/>
  <c r="D109" i="32"/>
  <c r="D109" i="33" s="1"/>
  <c r="D104" i="32"/>
  <c r="D104" i="33" s="1"/>
  <c r="D97" i="32"/>
  <c r="D92" i="32"/>
  <c r="D92" i="33" s="1"/>
  <c r="D120" i="32"/>
  <c r="D120" i="33" s="1"/>
  <c r="D116" i="32"/>
  <c r="D116" i="33" s="1"/>
  <c r="D112" i="32"/>
  <c r="D112" i="33" s="1"/>
  <c r="D94" i="32"/>
  <c r="D94" i="33" s="1"/>
  <c r="D90" i="32"/>
  <c r="D90" i="33" s="1"/>
  <c r="D98" i="32"/>
  <c r="D99" i="32"/>
  <c r="D99" i="33" s="1"/>
  <c r="G122" i="32"/>
  <c r="G164" i="32"/>
  <c r="G235" i="32"/>
  <c r="G188" i="32"/>
  <c r="G188" i="33" s="1"/>
  <c r="G149" i="32"/>
  <c r="G165" i="32"/>
  <c r="G151" i="32"/>
  <c r="G194" i="32"/>
  <c r="G180" i="32"/>
  <c r="G180" i="33" s="1"/>
  <c r="G170" i="32"/>
  <c r="G226" i="32"/>
  <c r="G226" i="33" s="1"/>
  <c r="G167" i="32"/>
  <c r="G167" i="33" s="1"/>
  <c r="G86" i="32"/>
  <c r="G189" i="32"/>
  <c r="G189" i="33" s="1"/>
  <c r="G217" i="32"/>
  <c r="G230" i="32"/>
  <c r="G230" i="33" s="1"/>
  <c r="G185" i="32"/>
  <c r="G185" i="33" s="1"/>
  <c r="G176" i="32"/>
  <c r="G176" i="33" s="1"/>
  <c r="G84" i="32"/>
  <c r="G166" i="32"/>
  <c r="G216" i="32"/>
  <c r="G219" i="32"/>
  <c r="G83" i="32"/>
  <c r="G178" i="32"/>
  <c r="G178" i="33" s="1"/>
  <c r="G175" i="32"/>
  <c r="G175" i="33" s="1"/>
  <c r="G157" i="32"/>
  <c r="G85" i="32"/>
  <c r="G159" i="32"/>
  <c r="G82" i="32"/>
  <c r="G179" i="32"/>
  <c r="G179" i="33" s="1"/>
  <c r="G186" i="32"/>
  <c r="G186" i="33" s="1"/>
  <c r="G184" i="32"/>
  <c r="G184" i="33" s="1"/>
  <c r="G182" i="32"/>
  <c r="G182" i="33" s="1"/>
  <c r="G87" i="32"/>
  <c r="G224" i="32"/>
  <c r="G224" i="33" s="1"/>
  <c r="G218" i="32"/>
  <c r="G158" i="32"/>
  <c r="G196" i="32"/>
  <c r="G155" i="32"/>
  <c r="G153" i="32"/>
  <c r="G150" i="32"/>
  <c r="G177" i="32"/>
  <c r="G177" i="33" s="1"/>
  <c r="G162" i="32"/>
  <c r="G88" i="32"/>
  <c r="G81" i="32"/>
  <c r="G169" i="32"/>
  <c r="G220" i="32"/>
  <c r="G195" i="32"/>
  <c r="G221" i="32"/>
  <c r="G168" i="32"/>
  <c r="G168" i="33" s="1"/>
  <c r="G181" i="32"/>
  <c r="G181" i="33" s="1"/>
  <c r="G232" i="32"/>
  <c r="G148" i="32"/>
  <c r="G163" i="32"/>
  <c r="G183" i="32"/>
  <c r="G183" i="33" s="1"/>
  <c r="G228" i="32"/>
  <c r="G228" i="33" s="1"/>
  <c r="G191" i="32"/>
  <c r="G191" i="33" s="1"/>
  <c r="G156" i="32"/>
  <c r="G227" i="32"/>
  <c r="G227" i="33" s="1"/>
  <c r="G229" i="32"/>
  <c r="G229" i="33" s="1"/>
  <c r="G222" i="32"/>
  <c r="G222" i="33" s="1"/>
  <c r="G154" i="32"/>
  <c r="G152" i="32"/>
  <c r="G225" i="32"/>
  <c r="G225" i="33" s="1"/>
  <c r="G160" i="32"/>
  <c r="G161" i="32"/>
  <c r="G187" i="32"/>
  <c r="G187" i="33" s="1"/>
  <c r="G223" i="32"/>
  <c r="G223" i="33" s="1"/>
  <c r="G71" i="32"/>
  <c r="G70" i="32"/>
  <c r="G70" i="33" s="1"/>
  <c r="G56" i="32"/>
  <c r="G69" i="32"/>
  <c r="G66" i="32"/>
  <c r="G55" i="32"/>
  <c r="G79" i="32"/>
  <c r="G94" i="32"/>
  <c r="G118" i="32"/>
  <c r="G118" i="33" s="1"/>
  <c r="G64" i="32"/>
  <c r="G64" i="33" s="1"/>
  <c r="G106" i="32"/>
  <c r="G116" i="32"/>
  <c r="G116" i="33" s="1"/>
  <c r="G101" i="32"/>
  <c r="G95" i="32"/>
  <c r="G68" i="32"/>
  <c r="G51" i="32"/>
  <c r="G80" i="32"/>
  <c r="G62" i="32"/>
  <c r="G114" i="32"/>
  <c r="G117" i="32"/>
  <c r="G117" i="33" s="1"/>
  <c r="G110" i="32"/>
  <c r="G111" i="32"/>
  <c r="G111" i="33" s="1"/>
  <c r="G120" i="32"/>
  <c r="G120" i="33" s="1"/>
  <c r="G112" i="32"/>
  <c r="G77" i="32"/>
  <c r="G91" i="32"/>
  <c r="G107" i="32"/>
  <c r="G53" i="32"/>
  <c r="G53" i="33" s="1"/>
  <c r="G102" i="32"/>
  <c r="G108" i="32"/>
  <c r="G78" i="32"/>
  <c r="G119" i="32"/>
  <c r="G119" i="33" s="1"/>
  <c r="G113" i="32"/>
  <c r="G76" i="32"/>
  <c r="G52" i="32"/>
  <c r="G105" i="32"/>
  <c r="G49" i="32"/>
  <c r="G63" i="32"/>
  <c r="G65" i="32"/>
  <c r="G65" i="33" s="1"/>
  <c r="G67" i="32"/>
  <c r="G67" i="33" s="1"/>
  <c r="G97" i="32"/>
  <c r="G59" i="32"/>
  <c r="G59" i="33" s="1"/>
  <c r="G58" i="32"/>
  <c r="G58" i="33" s="1"/>
  <c r="G93" i="32"/>
  <c r="G96" i="32"/>
  <c r="G92" i="32"/>
  <c r="G75" i="32"/>
  <c r="G57" i="32"/>
  <c r="G121" i="32"/>
  <c r="G121" i="33" s="1"/>
  <c r="G74" i="32"/>
  <c r="G89" i="32"/>
  <c r="G109" i="32"/>
  <c r="G50" i="32"/>
  <c r="G104" i="32"/>
  <c r="G72" i="32"/>
  <c r="G103" i="32"/>
  <c r="G60" i="32"/>
  <c r="G100" i="32"/>
  <c r="G115" i="32"/>
  <c r="G90" i="32"/>
  <c r="G98" i="32"/>
  <c r="G99" i="32"/>
  <c r="K21" i="26"/>
  <c r="G744" i="8"/>
  <c r="G744" i="13"/>
  <c r="G130" i="33"/>
  <c r="K566" i="13"/>
  <c r="K566" i="8"/>
  <c r="K603" i="13"/>
  <c r="K603" i="8"/>
  <c r="K561" i="13"/>
  <c r="K561" i="8"/>
  <c r="K518" i="13"/>
  <c r="K518" i="8"/>
  <c r="K548" i="13"/>
  <c r="K548" i="8"/>
  <c r="K493" i="13"/>
  <c r="K493" i="8"/>
  <c r="K464" i="13"/>
  <c r="K464" i="8"/>
  <c r="K578" i="13"/>
  <c r="K578" i="8"/>
  <c r="K538" i="13"/>
  <c r="K538" i="8"/>
  <c r="K463" i="13"/>
  <c r="K463" i="8"/>
  <c r="K606" i="13"/>
  <c r="K606" i="8"/>
  <c r="K457" i="13"/>
  <c r="K457" i="8"/>
  <c r="K567" i="13"/>
  <c r="K567" i="8"/>
  <c r="K458" i="13"/>
  <c r="K458" i="8"/>
  <c r="K549" i="13"/>
  <c r="K549" i="8"/>
  <c r="K456" i="13"/>
  <c r="K456" i="8"/>
  <c r="K550" i="13"/>
  <c r="K550" i="8"/>
  <c r="K527" i="13"/>
  <c r="K527" i="8"/>
  <c r="K454" i="13"/>
  <c r="K454" i="8"/>
  <c r="K513" i="13"/>
  <c r="K513" i="8"/>
  <c r="K583" i="13"/>
  <c r="K583" i="8"/>
  <c r="K498" i="13"/>
  <c r="K498" i="8"/>
  <c r="D450" i="13"/>
  <c r="D450" i="8"/>
  <c r="D600" i="13"/>
  <c r="D600" i="8"/>
  <c r="D595" i="13"/>
  <c r="D595" i="8"/>
  <c r="D472" i="13"/>
  <c r="D472" i="8"/>
  <c r="D455" i="13"/>
  <c r="D455" i="8"/>
  <c r="D522" i="13"/>
  <c r="D522" i="8"/>
  <c r="D507" i="13"/>
  <c r="D507" i="8"/>
  <c r="D481" i="13"/>
  <c r="D481" i="8"/>
  <c r="D585" i="13"/>
  <c r="D585" i="8"/>
  <c r="D516" i="13"/>
  <c r="D516" i="8"/>
  <c r="D488" i="13"/>
  <c r="D488" i="8"/>
  <c r="D463" i="13"/>
  <c r="D463" i="8"/>
  <c r="D452" i="13"/>
  <c r="D452" i="8"/>
  <c r="D530" i="13"/>
  <c r="D530" i="8"/>
  <c r="D553" i="13"/>
  <c r="D553" i="8"/>
  <c r="D461" i="13"/>
  <c r="D461" i="8"/>
  <c r="D519" i="13"/>
  <c r="D519" i="8"/>
  <c r="D589" i="13"/>
  <c r="D589" i="8"/>
  <c r="D465" i="13"/>
  <c r="D465" i="8"/>
  <c r="D577" i="13"/>
  <c r="D577" i="8"/>
  <c r="D557" i="13"/>
  <c r="D557" i="8"/>
  <c r="D604" i="13"/>
  <c r="D604" i="8"/>
  <c r="C492" i="13"/>
  <c r="C492" i="8"/>
  <c r="C600" i="13"/>
  <c r="C600" i="8"/>
  <c r="C532" i="13"/>
  <c r="C532" i="8"/>
  <c r="C455" i="13"/>
  <c r="C455" i="8"/>
  <c r="C515" i="13"/>
  <c r="C515" i="8"/>
  <c r="C493" i="13"/>
  <c r="C493" i="8"/>
  <c r="C553" i="13"/>
  <c r="C553" i="8"/>
  <c r="C497" i="13"/>
  <c r="C497" i="8"/>
  <c r="C554" i="13"/>
  <c r="C554" i="8"/>
  <c r="C593" i="13"/>
  <c r="C593" i="8"/>
  <c r="C544" i="13"/>
  <c r="C544" i="8"/>
  <c r="C509" i="13"/>
  <c r="C509" i="8"/>
  <c r="C499" i="13"/>
  <c r="C499" i="8"/>
  <c r="C531" i="13"/>
  <c r="C531" i="8"/>
  <c r="C565" i="13"/>
  <c r="C565" i="8"/>
  <c r="C507" i="13"/>
  <c r="C507" i="8"/>
  <c r="C582" i="13"/>
  <c r="C582" i="8"/>
  <c r="C545" i="13"/>
  <c r="C545" i="8"/>
  <c r="C483" i="13"/>
  <c r="C483" i="8"/>
  <c r="C517" i="13"/>
  <c r="C517" i="8"/>
  <c r="F508" i="13"/>
  <c r="F508" i="8"/>
  <c r="F494" i="13"/>
  <c r="F494" i="8"/>
  <c r="F550" i="13"/>
  <c r="F550" i="8"/>
  <c r="F451" i="13"/>
  <c r="F451" i="8"/>
  <c r="F608" i="13"/>
  <c r="F608" i="8"/>
  <c r="F553" i="13"/>
  <c r="F553" i="8"/>
  <c r="F459" i="13"/>
  <c r="F459" i="8"/>
  <c r="F532" i="13"/>
  <c r="F532" i="8"/>
  <c r="F450" i="13"/>
  <c r="F450" i="8"/>
  <c r="F583" i="13"/>
  <c r="F583" i="8"/>
  <c r="F563" i="13"/>
  <c r="F563" i="8"/>
  <c r="F463" i="13"/>
  <c r="F463" i="8"/>
  <c r="F490" i="13"/>
  <c r="F490" i="8"/>
  <c r="F571" i="13"/>
  <c r="F571" i="8"/>
  <c r="F578" i="13"/>
  <c r="F578" i="8"/>
  <c r="F593" i="13"/>
  <c r="F593" i="8"/>
  <c r="F537" i="13"/>
  <c r="F537" i="8"/>
  <c r="F453" i="13"/>
  <c r="F453" i="8"/>
  <c r="F514" i="13"/>
  <c r="F514" i="8"/>
  <c r="F492" i="13"/>
  <c r="F492" i="8"/>
  <c r="F539" i="13"/>
  <c r="F539" i="8"/>
  <c r="F569" i="13"/>
  <c r="F569" i="8"/>
  <c r="F489" i="13"/>
  <c r="F489" i="8"/>
  <c r="I509" i="13"/>
  <c r="I509" i="8"/>
  <c r="I476" i="13"/>
  <c r="I476" i="8"/>
  <c r="I474" i="13"/>
  <c r="I474" i="8"/>
  <c r="I475" i="13"/>
  <c r="I475" i="8"/>
  <c r="I563" i="13"/>
  <c r="I563" i="8"/>
  <c r="I494" i="13"/>
  <c r="I494" i="8"/>
  <c r="I568" i="13"/>
  <c r="I568" i="8"/>
  <c r="I459" i="13"/>
  <c r="I459" i="8"/>
  <c r="I576" i="13"/>
  <c r="I576" i="8"/>
  <c r="I549" i="13"/>
  <c r="I549" i="8"/>
  <c r="I462" i="13"/>
  <c r="I462" i="8"/>
  <c r="I593" i="13"/>
  <c r="I593" i="8"/>
  <c r="I463" i="13"/>
  <c r="I463" i="8"/>
  <c r="I608" i="13"/>
  <c r="I608" i="8"/>
  <c r="I533" i="13"/>
  <c r="I533" i="8"/>
  <c r="I565" i="13"/>
  <c r="I565" i="8"/>
  <c r="I491" i="13"/>
  <c r="I491" i="8"/>
  <c r="I490" i="13"/>
  <c r="I490" i="8"/>
  <c r="I539" i="13"/>
  <c r="I539" i="8"/>
  <c r="J730" i="8"/>
  <c r="J730" i="13"/>
  <c r="J56" i="33"/>
  <c r="N69" i="7"/>
  <c r="G752" i="8"/>
  <c r="G752" i="13"/>
  <c r="G128" i="33"/>
  <c r="G750" i="8"/>
  <c r="G750" i="13"/>
  <c r="G742" i="8"/>
  <c r="G742" i="13"/>
  <c r="G810" i="8"/>
  <c r="G810" i="13"/>
  <c r="K584" i="13"/>
  <c r="K584" i="8"/>
  <c r="K577" i="13"/>
  <c r="K577" i="8"/>
  <c r="K533" i="13"/>
  <c r="K533" i="8"/>
  <c r="K512" i="13"/>
  <c r="K512" i="8"/>
  <c r="K479" i="13"/>
  <c r="K479" i="8"/>
  <c r="K580" i="13"/>
  <c r="K580" i="8"/>
  <c r="K604" i="13"/>
  <c r="K604" i="8"/>
  <c r="K590" i="13"/>
  <c r="K590" i="8"/>
  <c r="K477" i="13"/>
  <c r="K477" i="8"/>
  <c r="K537" i="13"/>
  <c r="K537" i="8"/>
  <c r="K523" i="13"/>
  <c r="K523" i="8"/>
  <c r="K582" i="13"/>
  <c r="K582" i="8"/>
  <c r="K491" i="13"/>
  <c r="K491" i="8"/>
  <c r="K483" i="13"/>
  <c r="K483" i="8"/>
  <c r="K467" i="13"/>
  <c r="K467" i="8"/>
  <c r="K542" i="13"/>
  <c r="K542" i="8"/>
  <c r="K529" i="13"/>
  <c r="K529" i="8"/>
  <c r="K465" i="13"/>
  <c r="K465" i="8"/>
  <c r="K516" i="13"/>
  <c r="K516" i="8"/>
  <c r="K471" i="13"/>
  <c r="K471" i="8"/>
  <c r="K509" i="13"/>
  <c r="K509" i="8"/>
  <c r="K563" i="13"/>
  <c r="K563" i="8"/>
  <c r="D459" i="13"/>
  <c r="D459" i="8"/>
  <c r="D477" i="13"/>
  <c r="D477" i="8"/>
  <c r="D559" i="13"/>
  <c r="D559" i="8"/>
  <c r="D498" i="13"/>
  <c r="D498" i="8"/>
  <c r="D513" i="13"/>
  <c r="D513" i="8"/>
  <c r="D473" i="13"/>
  <c r="D473" i="8"/>
  <c r="D567" i="13"/>
  <c r="D567" i="8"/>
  <c r="D590" i="13"/>
  <c r="D590" i="8"/>
  <c r="D599" i="13"/>
  <c r="D599" i="8"/>
  <c r="D524" i="13"/>
  <c r="D524" i="8"/>
  <c r="D485" i="13"/>
  <c r="D485" i="8"/>
  <c r="D517" i="13"/>
  <c r="D517" i="8"/>
  <c r="D572" i="13"/>
  <c r="D572" i="8"/>
  <c r="D495" i="13"/>
  <c r="D495" i="8"/>
  <c r="D592" i="13"/>
  <c r="D592" i="8"/>
  <c r="D467" i="13"/>
  <c r="D467" i="8"/>
  <c r="D503" i="13"/>
  <c r="D503" i="8"/>
  <c r="D508" i="13"/>
  <c r="D508" i="8"/>
  <c r="D520" i="13"/>
  <c r="D520" i="8"/>
  <c r="D597" i="13"/>
  <c r="D597" i="8"/>
  <c r="C567" i="13"/>
  <c r="C567" i="8"/>
  <c r="C539" i="13"/>
  <c r="C539" i="8"/>
  <c r="C522" i="13"/>
  <c r="C522" i="8"/>
  <c r="C503" i="13"/>
  <c r="C503" i="8"/>
  <c r="C543" i="13"/>
  <c r="C543" i="8"/>
  <c r="C580" i="13"/>
  <c r="C580" i="8"/>
  <c r="C472" i="13"/>
  <c r="C472" i="8"/>
  <c r="C478" i="13"/>
  <c r="C478" i="8"/>
  <c r="C529" i="13"/>
  <c r="C529" i="8"/>
  <c r="C602" i="13"/>
  <c r="C602" i="8"/>
  <c r="C451" i="13"/>
  <c r="C451" i="8"/>
  <c r="C487" i="13"/>
  <c r="C487" i="8"/>
  <c r="C506" i="13"/>
  <c r="C506" i="8"/>
  <c r="C518" i="13"/>
  <c r="C518" i="8"/>
  <c r="C552" i="13"/>
  <c r="C552" i="8"/>
  <c r="C548" i="13"/>
  <c r="C548" i="8"/>
  <c r="C581" i="13"/>
  <c r="C581" i="8"/>
  <c r="C454" i="13"/>
  <c r="C454" i="8"/>
  <c r="C558" i="13"/>
  <c r="C558" i="8"/>
  <c r="C612" i="13"/>
  <c r="C612" i="8"/>
  <c r="F613" i="13"/>
  <c r="F613" i="8"/>
  <c r="F456" i="13"/>
  <c r="F456" i="8"/>
  <c r="F496" i="8"/>
  <c r="F496" i="13"/>
  <c r="F597" i="13"/>
  <c r="F597" i="8"/>
  <c r="F544" i="13"/>
  <c r="F544" i="8"/>
  <c r="F480" i="13"/>
  <c r="F480" i="8"/>
  <c r="F523" i="13"/>
  <c r="F523" i="8"/>
  <c r="F542" i="13"/>
  <c r="F542" i="8"/>
  <c r="F570" i="13"/>
  <c r="F570" i="8"/>
  <c r="F461" i="13"/>
  <c r="F461" i="8"/>
  <c r="F534" i="13"/>
  <c r="F534" i="8"/>
  <c r="F478" i="13"/>
  <c r="F478" i="8"/>
  <c r="F507" i="13"/>
  <c r="F507" i="8"/>
  <c r="F598" i="13"/>
  <c r="F598" i="8"/>
  <c r="F501" i="13"/>
  <c r="F501" i="8"/>
  <c r="F585" i="13"/>
  <c r="F585" i="8"/>
  <c r="F607" i="13"/>
  <c r="F607" i="8"/>
  <c r="F612" i="13"/>
  <c r="F612" i="8"/>
  <c r="I553" i="13"/>
  <c r="I553" i="8"/>
  <c r="I473" i="13"/>
  <c r="I473" i="8"/>
  <c r="I542" i="13"/>
  <c r="I542" i="8"/>
  <c r="I458" i="13"/>
  <c r="I458" i="8"/>
  <c r="I554" i="13"/>
  <c r="I554" i="8"/>
  <c r="I457" i="13"/>
  <c r="I457" i="8"/>
  <c r="I562" i="13"/>
  <c r="I562" i="8"/>
  <c r="I507" i="13"/>
  <c r="I507" i="8"/>
  <c r="I571" i="13"/>
  <c r="I571" i="8"/>
  <c r="I504" i="13"/>
  <c r="I504" i="8"/>
  <c r="I524" i="13"/>
  <c r="I524" i="8"/>
  <c r="I602" i="13"/>
  <c r="I602" i="8"/>
  <c r="I525" i="13"/>
  <c r="I525" i="8"/>
  <c r="I606" i="13"/>
  <c r="I606" i="8"/>
  <c r="I541" i="13"/>
  <c r="I541" i="8"/>
  <c r="I464" i="13"/>
  <c r="I464" i="8"/>
  <c r="I607" i="13"/>
  <c r="I607" i="8"/>
  <c r="I558" i="13"/>
  <c r="I558" i="8"/>
  <c r="I501" i="13"/>
  <c r="I501" i="8"/>
  <c r="I496" i="13"/>
  <c r="I496" i="8"/>
  <c r="I455" i="13"/>
  <c r="I455" i="8"/>
  <c r="J189" i="33"/>
  <c r="J836" i="8"/>
  <c r="J836" i="13"/>
  <c r="G754" i="8"/>
  <c r="G754" i="13"/>
  <c r="G745" i="8"/>
  <c r="G745" i="13"/>
  <c r="K594" i="13"/>
  <c r="K594" i="8"/>
  <c r="K536" i="13"/>
  <c r="K536" i="8"/>
  <c r="K592" i="13"/>
  <c r="K592" i="8"/>
  <c r="K488" i="13"/>
  <c r="K488" i="8"/>
  <c r="K546" i="13"/>
  <c r="K546" i="8"/>
  <c r="K500" i="13"/>
  <c r="K500" i="8"/>
  <c r="D534" i="13"/>
  <c r="D534" i="8"/>
  <c r="K34" i="35"/>
  <c r="K142" i="35"/>
  <c r="K25" i="35"/>
  <c r="K47" i="35"/>
  <c r="K29" i="35"/>
  <c r="K46" i="35"/>
  <c r="K200" i="35"/>
  <c r="K45" i="35"/>
  <c r="K201" i="35"/>
  <c r="K38" i="35"/>
  <c r="K27" i="35"/>
  <c r="K143" i="35"/>
  <c r="K43" i="35"/>
  <c r="K32" i="35"/>
  <c r="K127" i="35"/>
  <c r="K31" i="35"/>
  <c r="K134" i="35"/>
  <c r="K17" i="35"/>
  <c r="K141" i="35"/>
  <c r="K41" i="35"/>
  <c r="K10" i="35"/>
  <c r="K36" i="35"/>
  <c r="K138" i="35"/>
  <c r="K35" i="35"/>
  <c r="K132" i="35"/>
  <c r="K19" i="35"/>
  <c r="K202" i="35"/>
  <c r="K14" i="35"/>
  <c r="K28" i="35"/>
  <c r="K44" i="35"/>
  <c r="K130" i="35"/>
  <c r="K140" i="35"/>
  <c r="K139" i="35"/>
  <c r="K42" i="35"/>
  <c r="K133" i="35"/>
  <c r="K18" i="35"/>
  <c r="K11" i="35"/>
  <c r="K33" i="35"/>
  <c r="K173" i="35"/>
  <c r="K197" i="35"/>
  <c r="K145" i="35"/>
  <c r="K22" i="35"/>
  <c r="K128" i="35"/>
  <c r="K12" i="35"/>
  <c r="K234" i="35"/>
  <c r="K198" i="35"/>
  <c r="K199" i="35"/>
  <c r="K26" i="35"/>
  <c r="K131" i="35"/>
  <c r="K129" i="35"/>
  <c r="K37" i="35"/>
  <c r="K16" i="35"/>
  <c r="K24" i="35"/>
  <c r="K135" i="35"/>
  <c r="K15" i="35"/>
  <c r="K23" i="35"/>
  <c r="K137" i="35"/>
  <c r="K136" i="35"/>
  <c r="K21" i="35"/>
  <c r="K144" i="35"/>
  <c r="K13" i="35"/>
  <c r="K40" i="35"/>
  <c r="K30" i="35"/>
  <c r="K20" i="35"/>
  <c r="K39" i="35"/>
  <c r="K146" i="35"/>
  <c r="H28" i="35"/>
  <c r="H14" i="35"/>
  <c r="H144" i="35"/>
  <c r="H137" i="35"/>
  <c r="H173" i="35"/>
  <c r="H39" i="35"/>
  <c r="H142" i="35"/>
  <c r="H199" i="35"/>
  <c r="H129" i="35"/>
  <c r="H32" i="35"/>
  <c r="H15" i="35"/>
  <c r="H234" i="35"/>
  <c r="H131" i="35"/>
  <c r="H200" i="35"/>
  <c r="H34" i="35"/>
  <c r="H197" i="35"/>
  <c r="H36" i="35"/>
  <c r="H29" i="35"/>
  <c r="H138" i="35"/>
  <c r="H35" i="35"/>
  <c r="H133" i="35"/>
  <c r="H198" i="35"/>
  <c r="H30" i="35"/>
  <c r="H37" i="35"/>
  <c r="H145" i="35"/>
  <c r="H201" i="35"/>
  <c r="H27" i="35"/>
  <c r="H12" i="35"/>
  <c r="H31" i="35"/>
  <c r="H42" i="35"/>
  <c r="H33" i="35"/>
  <c r="H46" i="35"/>
  <c r="H146" i="35"/>
  <c r="H11" i="35"/>
  <c r="H140" i="35"/>
  <c r="H132" i="35"/>
  <c r="H16" i="35"/>
  <c r="H21" i="35"/>
  <c r="H17" i="35"/>
  <c r="H45" i="35"/>
  <c r="H43" i="35"/>
  <c r="H130" i="35"/>
  <c r="H127" i="35"/>
  <c r="H10" i="35"/>
  <c r="H38" i="35"/>
  <c r="H141" i="35"/>
  <c r="H40" i="35"/>
  <c r="H20" i="35"/>
  <c r="H22" i="35"/>
  <c r="H18" i="35"/>
  <c r="H47" i="35"/>
  <c r="H135" i="35"/>
  <c r="H41" i="35"/>
  <c r="H143" i="35"/>
  <c r="H128" i="35"/>
  <c r="H136" i="35"/>
  <c r="H139" i="35"/>
  <c r="H23" i="35"/>
  <c r="H26" i="35"/>
  <c r="H25" i="35"/>
  <c r="H44" i="35"/>
  <c r="H19" i="35"/>
  <c r="H134" i="35"/>
  <c r="H24" i="35"/>
  <c r="H13" i="35"/>
  <c r="H202" i="35"/>
  <c r="D162" i="35"/>
  <c r="D153" i="35"/>
  <c r="D120" i="35"/>
  <c r="D119" i="35"/>
  <c r="D154" i="35"/>
  <c r="D235" i="35"/>
  <c r="D112" i="35"/>
  <c r="D111" i="35"/>
  <c r="D158" i="35"/>
  <c r="D98" i="35"/>
  <c r="D217" i="35"/>
  <c r="D64" i="35"/>
  <c r="D77" i="35"/>
  <c r="D80" i="35"/>
  <c r="D63" i="35"/>
  <c r="D50" i="35"/>
  <c r="D188" i="35"/>
  <c r="D229" i="35"/>
  <c r="D227" i="35"/>
  <c r="D226" i="35"/>
  <c r="D104" i="35"/>
  <c r="D103" i="35"/>
  <c r="D150" i="35"/>
  <c r="D90" i="35"/>
  <c r="D187" i="35"/>
  <c r="D55" i="35"/>
  <c r="D70" i="35"/>
  <c r="D163" i="35"/>
  <c r="D58" i="35"/>
  <c r="D228" i="35"/>
  <c r="D219" i="35"/>
  <c r="D184" i="35"/>
  <c r="D194" i="35"/>
  <c r="D232" i="35"/>
  <c r="D114" i="35"/>
  <c r="D82" i="35"/>
  <c r="D115" i="35"/>
  <c r="D224" i="35"/>
  <c r="D160" i="35"/>
  <c r="D186" i="35"/>
  <c r="D165" i="35"/>
  <c r="D156" i="35"/>
  <c r="D167" i="35"/>
  <c r="D220" i="35"/>
  <c r="D189" i="35"/>
  <c r="D178" i="35"/>
  <c r="D185" i="35"/>
  <c r="D223" i="35"/>
  <c r="D108" i="35"/>
  <c r="D74" i="35"/>
  <c r="D109" i="35"/>
  <c r="D180" i="35"/>
  <c r="D157" i="35"/>
  <c r="D151" i="35"/>
  <c r="D159" i="35"/>
  <c r="D107" i="35"/>
  <c r="D164" i="35"/>
  <c r="D87" i="35"/>
  <c r="D49" i="35"/>
  <c r="D191" i="35"/>
  <c r="D181" i="35"/>
  <c r="D168" i="35"/>
  <c r="D179" i="35"/>
  <c r="D230" i="35"/>
  <c r="D102" i="35"/>
  <c r="D65" i="35"/>
  <c r="D97" i="35"/>
  <c r="D176" i="35"/>
  <c r="D118" i="35"/>
  <c r="D182" i="35"/>
  <c r="D169" i="35"/>
  <c r="D148" i="35"/>
  <c r="D155" i="35"/>
  <c r="D222" i="35"/>
  <c r="D101" i="35"/>
  <c r="D56" i="35"/>
  <c r="D89" i="35"/>
  <c r="D177" i="35"/>
  <c r="D116" i="35"/>
  <c r="D93" i="35"/>
  <c r="D88" i="35"/>
  <c r="D76" i="35"/>
  <c r="D91" i="35"/>
  <c r="D113" i="35"/>
  <c r="D100" i="35"/>
  <c r="D175" i="35"/>
  <c r="D67" i="35"/>
  <c r="D51" i="35"/>
  <c r="D110" i="35"/>
  <c r="D152" i="35"/>
  <c r="D95" i="35"/>
  <c r="D166" i="35"/>
  <c r="D106" i="35"/>
  <c r="D99" i="35"/>
  <c r="D83" i="35"/>
  <c r="D221" i="35"/>
  <c r="D79" i="35"/>
  <c r="D53" i="35"/>
  <c r="D62" i="35"/>
  <c r="D170" i="35"/>
  <c r="D92" i="35"/>
  <c r="D105" i="35"/>
  <c r="D117" i="35"/>
  <c r="D60" i="35"/>
  <c r="D84" i="35"/>
  <c r="D161" i="35"/>
  <c r="D86" i="35"/>
  <c r="D59" i="35"/>
  <c r="D218" i="35"/>
  <c r="D68" i="35"/>
  <c r="D121" i="35"/>
  <c r="D75" i="35"/>
  <c r="D216" i="35"/>
  <c r="D196" i="35"/>
  <c r="D52" i="35"/>
  <c r="D149" i="35"/>
  <c r="D225" i="35"/>
  <c r="D71" i="35"/>
  <c r="D183" i="35"/>
  <c r="D78" i="35"/>
  <c r="D85" i="35"/>
  <c r="D195" i="35"/>
  <c r="D81" i="35"/>
  <c r="D96" i="35"/>
  <c r="D94" i="35"/>
  <c r="D69" i="35"/>
  <c r="D66" i="35"/>
  <c r="D57" i="35"/>
  <c r="D72" i="35"/>
  <c r="F201" i="32"/>
  <c r="F201" i="33" s="1"/>
  <c r="F199" i="32"/>
  <c r="F199" i="33" s="1"/>
  <c r="F200" i="32"/>
  <c r="F200" i="33" s="1"/>
  <c r="F173" i="32"/>
  <c r="F173" i="33" s="1"/>
  <c r="F131" i="32"/>
  <c r="F131" i="33" s="1"/>
  <c r="F197" i="32"/>
  <c r="F197" i="33" s="1"/>
  <c r="F139" i="32"/>
  <c r="F139" i="33" s="1"/>
  <c r="F42" i="32"/>
  <c r="F144" i="32"/>
  <c r="F144" i="33" s="1"/>
  <c r="F29" i="32"/>
  <c r="F43" i="32"/>
  <c r="F136" i="32"/>
  <c r="F136" i="33" s="1"/>
  <c r="F134" i="32"/>
  <c r="F134" i="33" s="1"/>
  <c r="F31" i="32"/>
  <c r="F140" i="32"/>
  <c r="F140" i="33" s="1"/>
  <c r="F36" i="32"/>
  <c r="F36" i="33" s="1"/>
  <c r="F28" i="32"/>
  <c r="F128" i="32"/>
  <c r="F128" i="33" s="1"/>
  <c r="F18" i="32"/>
  <c r="F198" i="32"/>
  <c r="F198" i="33" s="1"/>
  <c r="F33" i="32"/>
  <c r="F145" i="32"/>
  <c r="F145" i="33" s="1"/>
  <c r="F41" i="32"/>
  <c r="F41" i="33" s="1"/>
  <c r="F39" i="32"/>
  <c r="F234" i="32"/>
  <c r="F11" i="32"/>
  <c r="F30" i="32"/>
  <c r="F141" i="32"/>
  <c r="F141" i="33" s="1"/>
  <c r="F47" i="32"/>
  <c r="F47" i="33" s="1"/>
  <c r="F40" i="32"/>
  <c r="F133" i="32"/>
  <c r="F133" i="33" s="1"/>
  <c r="F19" i="32"/>
  <c r="F202" i="32"/>
  <c r="F202" i="33" s="1"/>
  <c r="F142" i="32"/>
  <c r="F142" i="33" s="1"/>
  <c r="F34" i="32"/>
  <c r="F127" i="32"/>
  <c r="F127" i="33" s="1"/>
  <c r="F35" i="32"/>
  <c r="F138" i="32"/>
  <c r="F138" i="33" s="1"/>
  <c r="F46" i="32"/>
  <c r="F137" i="32"/>
  <c r="F137" i="33" s="1"/>
  <c r="F38" i="32"/>
  <c r="F143" i="32"/>
  <c r="F143" i="33" s="1"/>
  <c r="F130" i="32"/>
  <c r="F130" i="33" s="1"/>
  <c r="F45" i="32"/>
  <c r="F129" i="32"/>
  <c r="F129" i="33" s="1"/>
  <c r="F135" i="32"/>
  <c r="F135" i="33" s="1"/>
  <c r="F44" i="32"/>
  <c r="F37" i="32"/>
  <c r="F37" i="33" s="1"/>
  <c r="F146" i="32"/>
  <c r="F146" i="33" s="1"/>
  <c r="F12" i="32"/>
  <c r="F26" i="32"/>
  <c r="F23" i="32"/>
  <c r="F20" i="32"/>
  <c r="F15" i="32"/>
  <c r="F22" i="32"/>
  <c r="F27" i="32"/>
  <c r="F13" i="32"/>
  <c r="F132" i="32"/>
  <c r="F132" i="33" s="1"/>
  <c r="F21" i="32"/>
  <c r="F16" i="32"/>
  <c r="F14" i="32"/>
  <c r="F32" i="32"/>
  <c r="F17" i="32"/>
  <c r="F24" i="32"/>
  <c r="F25" i="32"/>
  <c r="F10" i="32"/>
  <c r="G100" i="13"/>
  <c r="G94" i="13"/>
  <c r="G90" i="13"/>
  <c r="G102" i="13"/>
  <c r="G137" i="13"/>
  <c r="G85" i="13"/>
  <c r="G107" i="13"/>
  <c r="G101" i="13"/>
  <c r="G97" i="13"/>
  <c r="G112" i="13"/>
  <c r="G144" i="13"/>
  <c r="G88" i="13"/>
  <c r="G115" i="13"/>
  <c r="G108" i="13"/>
  <c r="G103" i="13"/>
  <c r="G60" i="13"/>
  <c r="G152" i="13"/>
  <c r="G92" i="13"/>
  <c r="G63" i="13"/>
  <c r="G121" i="13"/>
  <c r="G116" i="13"/>
  <c r="G111" i="13"/>
  <c r="G76" i="13"/>
  <c r="G160" i="13"/>
  <c r="G70" i="13"/>
  <c r="G64" i="13"/>
  <c r="G122" i="13"/>
  <c r="G125" i="13"/>
  <c r="G99" i="13"/>
  <c r="G176" i="13"/>
  <c r="G78" i="13"/>
  <c r="G71" i="13"/>
  <c r="G59" i="13"/>
  <c r="G61" i="13"/>
  <c r="G118" i="13"/>
  <c r="G184" i="13"/>
  <c r="G86" i="13"/>
  <c r="G79" i="13"/>
  <c r="G74" i="13"/>
  <c r="G77" i="13"/>
  <c r="G124" i="13"/>
  <c r="G189" i="13"/>
  <c r="G82" i="13"/>
  <c r="G132" i="13"/>
  <c r="G55" i="13"/>
  <c r="G174" i="13"/>
  <c r="G98" i="13"/>
  <c r="G96" i="13"/>
  <c r="G69" i="13"/>
  <c r="G175" i="13"/>
  <c r="G168" i="13"/>
  <c r="G72" i="13"/>
  <c r="G44" i="13"/>
  <c r="G51" i="13"/>
  <c r="G157" i="13"/>
  <c r="G37" i="13"/>
  <c r="G67" i="13"/>
  <c r="G182" i="8"/>
  <c r="G148" i="8"/>
  <c r="G41" i="8"/>
  <c r="G175" i="8"/>
  <c r="G142" i="8"/>
  <c r="G50" i="8"/>
  <c r="G193" i="8"/>
  <c r="G137" i="8"/>
  <c r="G82" i="8"/>
  <c r="G194" i="8"/>
  <c r="G96" i="8"/>
  <c r="G44" i="8"/>
  <c r="G178" i="8"/>
  <c r="G97" i="8"/>
  <c r="G53" i="8"/>
  <c r="G163" i="8"/>
  <c r="G112" i="8"/>
  <c r="G61" i="8"/>
  <c r="G156" i="8"/>
  <c r="G72" i="8"/>
  <c r="G113" i="8"/>
  <c r="G80" i="13"/>
  <c r="G147" i="13"/>
  <c r="G42" i="13"/>
  <c r="G180" i="13"/>
  <c r="G105" i="13"/>
  <c r="G120" i="13"/>
  <c r="G117" i="13"/>
  <c r="G52" i="13"/>
  <c r="G173" i="13"/>
  <c r="G81" i="13"/>
  <c r="G50" i="13"/>
  <c r="G141" i="13"/>
  <c r="G198" i="13"/>
  <c r="G191" i="13"/>
  <c r="G113" i="13"/>
  <c r="G187" i="8"/>
  <c r="G94" i="8"/>
  <c r="G49" i="8"/>
  <c r="G183" i="8"/>
  <c r="G101" i="8"/>
  <c r="G58" i="8"/>
  <c r="G176" i="8"/>
  <c r="G143" i="8"/>
  <c r="G90" i="8"/>
  <c r="G169" i="8"/>
  <c r="G102" i="8"/>
  <c r="G52" i="8"/>
  <c r="G186" i="8"/>
  <c r="G103" i="8"/>
  <c r="G157" i="8"/>
  <c r="G119" i="8"/>
  <c r="G64" i="8"/>
  <c r="G173" i="8"/>
  <c r="G164" i="8"/>
  <c r="G79" i="8"/>
  <c r="G39" i="8"/>
  <c r="G129" i="13"/>
  <c r="G155" i="13"/>
  <c r="G62" i="13"/>
  <c r="G193" i="13"/>
  <c r="G114" i="13"/>
  <c r="G128" i="13"/>
  <c r="G133" i="13"/>
  <c r="G39" i="13"/>
  <c r="G181" i="13"/>
  <c r="G106" i="13"/>
  <c r="G143" i="13"/>
  <c r="G167" i="13"/>
  <c r="G53" i="13"/>
  <c r="G36" i="13"/>
  <c r="G49" i="13"/>
  <c r="G158" i="8"/>
  <c r="G100" i="8"/>
  <c r="G57" i="8"/>
  <c r="G188" i="8"/>
  <c r="G108" i="8"/>
  <c r="G36" i="8"/>
  <c r="G184" i="8"/>
  <c r="G149" i="8"/>
  <c r="G43" i="8"/>
  <c r="G177" i="8"/>
  <c r="G110" i="8"/>
  <c r="G60" i="8"/>
  <c r="G162" i="8"/>
  <c r="G111" i="8"/>
  <c r="G147" i="8"/>
  <c r="G126" i="8"/>
  <c r="G71" i="8"/>
  <c r="G140" i="8"/>
  <c r="G120" i="8"/>
  <c r="G86" i="8"/>
  <c r="G68" i="13"/>
  <c r="G163" i="13"/>
  <c r="G109" i="13"/>
  <c r="G58" i="13"/>
  <c r="G135" i="13"/>
  <c r="G134" i="13"/>
  <c r="G145" i="13"/>
  <c r="G40" i="13"/>
  <c r="G199" i="13"/>
  <c r="G127" i="13"/>
  <c r="G162" i="13"/>
  <c r="G186" i="13"/>
  <c r="G83" i="13"/>
  <c r="G41" i="13"/>
  <c r="G156" i="13"/>
  <c r="G166" i="8"/>
  <c r="G107" i="8"/>
  <c r="G181" i="8"/>
  <c r="G159" i="8"/>
  <c r="G115" i="8"/>
  <c r="G197" i="8"/>
  <c r="G189" i="8"/>
  <c r="G95" i="8"/>
  <c r="G51" i="8"/>
  <c r="G185" i="8"/>
  <c r="G62" i="8"/>
  <c r="G191" i="8"/>
  <c r="G125" i="8"/>
  <c r="G63" i="8"/>
  <c r="G87" i="8"/>
  <c r="G133" i="8"/>
  <c r="G78" i="8"/>
  <c r="G73" i="8"/>
  <c r="G127" i="8"/>
  <c r="G40" i="8"/>
  <c r="G95" i="13"/>
  <c r="G171" i="13"/>
  <c r="G130" i="13"/>
  <c r="G65" i="13"/>
  <c r="G140" i="13"/>
  <c r="G146" i="13"/>
  <c r="G158" i="13"/>
  <c r="G75" i="13"/>
  <c r="G38" i="13"/>
  <c r="G169" i="13"/>
  <c r="G183" i="13"/>
  <c r="G187" i="13"/>
  <c r="G104" i="13"/>
  <c r="G66" i="13"/>
  <c r="G177" i="13"/>
  <c r="G122" i="8"/>
  <c r="G114" i="8"/>
  <c r="G134" i="8"/>
  <c r="G167" i="8"/>
  <c r="G67" i="8"/>
  <c r="G168" i="8"/>
  <c r="G160" i="8"/>
  <c r="G109" i="8"/>
  <c r="G59" i="8"/>
  <c r="G161" i="8"/>
  <c r="G69" i="8"/>
  <c r="G165" i="8"/>
  <c r="G132" i="8"/>
  <c r="G70" i="8"/>
  <c r="G195" i="8"/>
  <c r="G145" i="8"/>
  <c r="G85" i="8"/>
  <c r="G45" i="13"/>
  <c r="G146" i="8"/>
  <c r="G47" i="8"/>
  <c r="G110" i="13"/>
  <c r="G179" i="13"/>
  <c r="G142" i="13"/>
  <c r="G73" i="13"/>
  <c r="G153" i="13"/>
  <c r="G159" i="13"/>
  <c r="G164" i="13"/>
  <c r="G84" i="13"/>
  <c r="G46" i="13"/>
  <c r="G188" i="13"/>
  <c r="G192" i="13"/>
  <c r="G57" i="13"/>
  <c r="G170" i="13"/>
  <c r="G123" i="13"/>
  <c r="G192" i="8"/>
  <c r="G129" i="8"/>
  <c r="G74" i="8"/>
  <c r="G80" i="8"/>
  <c r="G117" i="8"/>
  <c r="G75" i="8"/>
  <c r="G155" i="8"/>
  <c r="G118" i="8"/>
  <c r="G116" i="8"/>
  <c r="G37" i="8"/>
  <c r="G131" i="8"/>
  <c r="G77" i="8"/>
  <c r="G99" i="8"/>
  <c r="G139" i="8"/>
  <c r="G84" i="8"/>
  <c r="G171" i="8"/>
  <c r="G153" i="8"/>
  <c r="G93" i="8"/>
  <c r="G196" i="8"/>
  <c r="G154" i="8"/>
  <c r="G55" i="8"/>
  <c r="G93" i="13"/>
  <c r="G119" i="13"/>
  <c r="G190" i="13"/>
  <c r="G148" i="13"/>
  <c r="G89" i="13"/>
  <c r="G166" i="13"/>
  <c r="G165" i="13"/>
  <c r="G131" i="13"/>
  <c r="G136" i="13"/>
  <c r="G47" i="13"/>
  <c r="G197" i="13"/>
  <c r="G196" i="13"/>
  <c r="G139" i="13"/>
  <c r="G185" i="13"/>
  <c r="G194" i="13"/>
  <c r="G198" i="8"/>
  <c r="G135" i="8"/>
  <c r="G81" i="8"/>
  <c r="G138" i="13"/>
  <c r="G123" i="8"/>
  <c r="G89" i="8"/>
  <c r="G66" i="8"/>
  <c r="G124" i="8"/>
  <c r="G68" i="8"/>
  <c r="G128" i="8"/>
  <c r="G138" i="8"/>
  <c r="G83" i="8"/>
  <c r="G48" i="8"/>
  <c r="G144" i="8"/>
  <c r="G92" i="8"/>
  <c r="G179" i="8"/>
  <c r="G98" i="8"/>
  <c r="G46" i="8"/>
  <c r="G172" i="8"/>
  <c r="G105" i="8"/>
  <c r="G38" i="8"/>
  <c r="G195" i="13"/>
  <c r="G56" i="13"/>
  <c r="G199" i="8"/>
  <c r="G91" i="8"/>
  <c r="G65" i="8"/>
  <c r="H189" i="10"/>
  <c r="H195" i="10"/>
  <c r="H234" i="10"/>
  <c r="H263" i="10"/>
  <c r="H200" i="10"/>
  <c r="H197" i="10"/>
  <c r="G161" i="13"/>
  <c r="G43" i="13"/>
  <c r="G136" i="8"/>
  <c r="G170" i="8"/>
  <c r="G121" i="8"/>
  <c r="H192" i="10"/>
  <c r="H214" i="10"/>
  <c r="H203" i="10"/>
  <c r="H323" i="10"/>
  <c r="H208" i="10"/>
  <c r="H198" i="10"/>
  <c r="G91" i="13"/>
  <c r="G151" i="13"/>
  <c r="G42" i="8"/>
  <c r="G152" i="8"/>
  <c r="H210" i="10"/>
  <c r="G172" i="13"/>
  <c r="G54" i="13"/>
  <c r="G56" i="8"/>
  <c r="G45" i="8"/>
  <c r="H348" i="10"/>
  <c r="H212" i="10"/>
  <c r="H219" i="10"/>
  <c r="G178" i="13"/>
  <c r="G182" i="13"/>
  <c r="G130" i="8"/>
  <c r="G190" i="8"/>
  <c r="H196" i="10"/>
  <c r="H190" i="10"/>
  <c r="H267" i="10"/>
  <c r="H211" i="10"/>
  <c r="H232" i="10"/>
  <c r="G149" i="13"/>
  <c r="G174" i="8"/>
  <c r="G76" i="8"/>
  <c r="G104" i="8"/>
  <c r="H193" i="10"/>
  <c r="H262" i="10"/>
  <c r="H201" i="10"/>
  <c r="H226" i="10"/>
  <c r="G87" i="13"/>
  <c r="G154" i="13"/>
  <c r="G141" i="8"/>
  <c r="G106" i="8"/>
  <c r="G54" i="8"/>
  <c r="H216" i="10"/>
  <c r="H233" i="10"/>
  <c r="H224" i="10"/>
  <c r="G180" i="8"/>
  <c r="H209" i="10"/>
  <c r="H264" i="10"/>
  <c r="H231" i="10"/>
  <c r="H325" i="10"/>
  <c r="H312" i="10"/>
  <c r="H335" i="10"/>
  <c r="H341" i="10"/>
  <c r="H346" i="10"/>
  <c r="H260" i="10"/>
  <c r="H347" i="10"/>
  <c r="H269" i="10"/>
  <c r="H276" i="10"/>
  <c r="H319" i="10"/>
  <c r="H284" i="10"/>
  <c r="H326" i="10"/>
  <c r="H247" i="10"/>
  <c r="H256" i="10"/>
  <c r="H218" i="10"/>
  <c r="H327" i="10"/>
  <c r="H322" i="10"/>
  <c r="H191" i="10"/>
  <c r="H199" i="10"/>
  <c r="H261" i="10"/>
  <c r="H316" i="10"/>
  <c r="H311" i="10"/>
  <c r="H328" i="10"/>
  <c r="H337" i="10"/>
  <c r="H339" i="10"/>
  <c r="H253" i="10"/>
  <c r="H305" i="10"/>
  <c r="H318" i="10"/>
  <c r="H321" i="10"/>
  <c r="H293" i="10"/>
  <c r="H245" i="10"/>
  <c r="H320" i="10"/>
  <c r="H194" i="10"/>
  <c r="H255" i="10"/>
  <c r="H287" i="10"/>
  <c r="H202" i="10"/>
  <c r="H268" i="10"/>
  <c r="H248" i="10"/>
  <c r="H237" i="10"/>
  <c r="H229" i="10"/>
  <c r="H235" i="10"/>
  <c r="H308" i="10"/>
  <c r="H310" i="10"/>
  <c r="H344" i="10"/>
  <c r="H330" i="10"/>
  <c r="H332" i="10"/>
  <c r="H246" i="10"/>
  <c r="H296" i="10"/>
  <c r="H300" i="10"/>
  <c r="H306" i="10"/>
  <c r="H290" i="10"/>
  <c r="H244" i="10"/>
  <c r="H285" i="10"/>
  <c r="H304" i="10"/>
  <c r="H254" i="10"/>
  <c r="H206" i="10"/>
  <c r="H205" i="10"/>
  <c r="H324" i="10"/>
  <c r="H239" i="10"/>
  <c r="H236" i="10"/>
  <c r="H223" i="10"/>
  <c r="H299" i="10"/>
  <c r="H309" i="10"/>
  <c r="H340" i="10"/>
  <c r="H352" i="10"/>
  <c r="H317" i="10"/>
  <c r="H238" i="10"/>
  <c r="H274" i="10"/>
  <c r="H281" i="10"/>
  <c r="H297" i="10"/>
  <c r="H283" i="10"/>
  <c r="H243" i="10"/>
  <c r="H252" i="10"/>
  <c r="H295" i="10"/>
  <c r="G151" i="8"/>
  <c r="H313" i="10"/>
  <c r="H277" i="10"/>
  <c r="G126" i="13"/>
  <c r="H228" i="10"/>
  <c r="H265" i="10"/>
  <c r="H292" i="10"/>
  <c r="H288" i="10"/>
  <c r="H336" i="10"/>
  <c r="H342" i="10"/>
  <c r="H301" i="10"/>
  <c r="H230" i="10"/>
  <c r="H273" i="10"/>
  <c r="H280" i="10"/>
  <c r="H289" i="10"/>
  <c r="H307" i="10"/>
  <c r="H242" i="10"/>
  <c r="H251" i="10"/>
  <c r="H286" i="10"/>
  <c r="H217" i="10"/>
  <c r="H333" i="10"/>
  <c r="H207" i="10"/>
  <c r="H257" i="10"/>
  <c r="G48" i="13"/>
  <c r="H315" i="10"/>
  <c r="H349" i="10"/>
  <c r="H329" i="10"/>
  <c r="H338" i="10"/>
  <c r="H294" i="10"/>
  <c r="H222" i="10"/>
  <c r="H272" i="10"/>
  <c r="H279" i="10"/>
  <c r="H282" i="10"/>
  <c r="H302" i="10"/>
  <c r="H241" i="10"/>
  <c r="H250" i="10"/>
  <c r="H259" i="10"/>
  <c r="H221" i="10"/>
  <c r="H213" i="10"/>
  <c r="H345" i="10"/>
  <c r="H291" i="10"/>
  <c r="H227" i="10"/>
  <c r="G88" i="8"/>
  <c r="H225" i="10"/>
  <c r="H204" i="10"/>
  <c r="H350" i="10"/>
  <c r="H314" i="10"/>
  <c r="H334" i="10"/>
  <c r="H351" i="10"/>
  <c r="H331" i="10"/>
  <c r="H275" i="10"/>
  <c r="H215" i="10"/>
  <c r="H271" i="10"/>
  <c r="H278" i="10"/>
  <c r="H343" i="10"/>
  <c r="H298" i="10"/>
  <c r="H240" i="10"/>
  <c r="H249" i="10"/>
  <c r="H258" i="10"/>
  <c r="H266" i="10"/>
  <c r="H220" i="10"/>
  <c r="H270" i="10"/>
  <c r="J195" i="35"/>
  <c r="J194" i="35"/>
  <c r="J158" i="35"/>
  <c r="J165" i="35"/>
  <c r="J170" i="35"/>
  <c r="J67" i="35"/>
  <c r="J119" i="35"/>
  <c r="J219" i="35"/>
  <c r="J52" i="35"/>
  <c r="J107" i="35"/>
  <c r="J86" i="35"/>
  <c r="J117" i="35"/>
  <c r="J102" i="35"/>
  <c r="J224" i="35"/>
  <c r="J220" i="35"/>
  <c r="J64" i="35"/>
  <c r="J50" i="35"/>
  <c r="J184" i="35"/>
  <c r="J183" i="35"/>
  <c r="J152" i="35"/>
  <c r="J159" i="35"/>
  <c r="J162" i="35"/>
  <c r="J58" i="35"/>
  <c r="J91" i="35"/>
  <c r="J187" i="35"/>
  <c r="J191" i="35"/>
  <c r="J97" i="35"/>
  <c r="J74" i="35"/>
  <c r="J115" i="35"/>
  <c r="J100" i="35"/>
  <c r="J179" i="35"/>
  <c r="J166" i="35"/>
  <c r="J51" i="35"/>
  <c r="J176" i="35"/>
  <c r="J175" i="35"/>
  <c r="J114" i="35"/>
  <c r="J153" i="35"/>
  <c r="J154" i="35"/>
  <c r="J49" i="35"/>
  <c r="J83" i="35"/>
  <c r="J149" i="35"/>
  <c r="J186" i="35"/>
  <c r="J94" i="35"/>
  <c r="J69" i="35"/>
  <c r="J78" i="35"/>
  <c r="J95" i="35"/>
  <c r="J169" i="35"/>
  <c r="J160" i="35"/>
  <c r="J88" i="35"/>
  <c r="J178" i="35"/>
  <c r="J164" i="35"/>
  <c r="J163" i="35"/>
  <c r="J106" i="35"/>
  <c r="J113" i="35"/>
  <c r="J118" i="35"/>
  <c r="J75" i="35"/>
  <c r="J99" i="35"/>
  <c r="J120" i="35"/>
  <c r="J77" i="35"/>
  <c r="J62" i="35"/>
  <c r="J70" i="35"/>
  <c r="J108" i="35"/>
  <c r="J110" i="35"/>
  <c r="J101" i="35"/>
  <c r="J156" i="35"/>
  <c r="J155" i="35"/>
  <c r="J98" i="35"/>
  <c r="J105" i="35"/>
  <c r="J112" i="35"/>
  <c r="J196" i="35"/>
  <c r="J66" i="35"/>
  <c r="J93" i="35"/>
  <c r="J96" i="35"/>
  <c r="J65" i="35"/>
  <c r="J161" i="35"/>
  <c r="J53" i="35"/>
  <c r="J82" i="35"/>
  <c r="J71" i="35"/>
  <c r="J80" i="35"/>
  <c r="J148" i="35"/>
  <c r="J216" i="35"/>
  <c r="J223" i="35"/>
  <c r="J227" i="35"/>
  <c r="J92" i="35"/>
  <c r="J185" i="35"/>
  <c r="J57" i="35"/>
  <c r="J87" i="35"/>
  <c r="J90" i="35"/>
  <c r="J60" i="35"/>
  <c r="J150" i="35"/>
  <c r="J79" i="35"/>
  <c r="J55" i="35"/>
  <c r="J56" i="35"/>
  <c r="J168" i="35"/>
  <c r="J103" i="35"/>
  <c r="J230" i="35"/>
  <c r="J229" i="35"/>
  <c r="J188" i="35"/>
  <c r="J217" i="35"/>
  <c r="J226" i="35"/>
  <c r="J84" i="35"/>
  <c r="J177" i="35"/>
  <c r="J81" i="35"/>
  <c r="J180" i="35"/>
  <c r="J111" i="35"/>
  <c r="J225" i="35"/>
  <c r="J121" i="35"/>
  <c r="J235" i="35"/>
  <c r="J157" i="35"/>
  <c r="J72" i="35"/>
  <c r="J116" i="35"/>
  <c r="J181" i="35"/>
  <c r="J222" i="35"/>
  <c r="J232" i="35"/>
  <c r="J221" i="35"/>
  <c r="J59" i="35"/>
  <c r="J85" i="35"/>
  <c r="J182" i="35"/>
  <c r="J109" i="35"/>
  <c r="J189" i="35"/>
  <c r="J89" i="35"/>
  <c r="J218" i="35"/>
  <c r="J167" i="35"/>
  <c r="J68" i="35"/>
  <c r="J76" i="35"/>
  <c r="J104" i="35"/>
  <c r="J63" i="35"/>
  <c r="J228" i="35"/>
  <c r="J151" i="35"/>
  <c r="H201" i="32"/>
  <c r="H199" i="32"/>
  <c r="H200" i="32"/>
  <c r="H173" i="32"/>
  <c r="H173" i="33" s="1"/>
  <c r="H197" i="32"/>
  <c r="H197" i="33" s="1"/>
  <c r="H42" i="32"/>
  <c r="H42" i="33" s="1"/>
  <c r="H139" i="32"/>
  <c r="H139" i="33" s="1"/>
  <c r="H134" i="32"/>
  <c r="H134" i="33" s="1"/>
  <c r="H131" i="32"/>
  <c r="H144" i="32"/>
  <c r="H18" i="32"/>
  <c r="I18" i="33" s="1"/>
  <c r="H43" i="32"/>
  <c r="H43" i="33" s="1"/>
  <c r="H29" i="32"/>
  <c r="H136" i="32"/>
  <c r="H136" i="33" s="1"/>
  <c r="H142" i="32"/>
  <c r="H142" i="33" s="1"/>
  <c r="H137" i="32"/>
  <c r="H145" i="32"/>
  <c r="H145" i="33" s="1"/>
  <c r="H127" i="32"/>
  <c r="H127" i="33" s="1"/>
  <c r="H44" i="32"/>
  <c r="H44" i="33" s="1"/>
  <c r="H128" i="32"/>
  <c r="H128" i="33" s="1"/>
  <c r="H146" i="32"/>
  <c r="H146" i="33" s="1"/>
  <c r="H140" i="32"/>
  <c r="H140" i="33" s="1"/>
  <c r="H11" i="32"/>
  <c r="H129" i="32"/>
  <c r="H129" i="33" s="1"/>
  <c r="H141" i="32"/>
  <c r="H35" i="32"/>
  <c r="H35" i="33" s="1"/>
  <c r="H45" i="32"/>
  <c r="H45" i="33" s="1"/>
  <c r="H198" i="32"/>
  <c r="H198" i="33" s="1"/>
  <c r="H36" i="32"/>
  <c r="H36" i="33" s="1"/>
  <c r="H135" i="32"/>
  <c r="H19" i="32"/>
  <c r="H19" i="33" s="1"/>
  <c r="H28" i="32"/>
  <c r="H39" i="32"/>
  <c r="H39" i="33" s="1"/>
  <c r="H30" i="32"/>
  <c r="H37" i="32"/>
  <c r="H41" i="32"/>
  <c r="H47" i="32"/>
  <c r="H234" i="32"/>
  <c r="H234" i="33" s="1"/>
  <c r="H38" i="32"/>
  <c r="H38" i="33" s="1"/>
  <c r="H34" i="32"/>
  <c r="H34" i="33" s="1"/>
  <c r="H33" i="32"/>
  <c r="H33" i="33" s="1"/>
  <c r="H31" i="32"/>
  <c r="H31" i="33" s="1"/>
  <c r="H138" i="32"/>
  <c r="H138" i="33" s="1"/>
  <c r="H46" i="32"/>
  <c r="H46" i="33" s="1"/>
  <c r="H40" i="32"/>
  <c r="H40" i="33" s="1"/>
  <c r="H133" i="32"/>
  <c r="H202" i="32"/>
  <c r="H202" i="33" s="1"/>
  <c r="H130" i="32"/>
  <c r="H143" i="32"/>
  <c r="H143" i="33" s="1"/>
  <c r="H17" i="32"/>
  <c r="H24" i="32"/>
  <c r="H15" i="32"/>
  <c r="H32" i="32"/>
  <c r="H32" i="33" s="1"/>
  <c r="H12" i="32"/>
  <c r="H12" i="33" s="1"/>
  <c r="H27" i="32"/>
  <c r="H27" i="33" s="1"/>
  <c r="H16" i="32"/>
  <c r="H16" i="33" s="1"/>
  <c r="H14" i="32"/>
  <c r="H26" i="32"/>
  <c r="H26" i="33" s="1"/>
  <c r="H23" i="32"/>
  <c r="H23" i="33" s="1"/>
  <c r="H13" i="32"/>
  <c r="H13" i="33" s="1"/>
  <c r="H132" i="32"/>
  <c r="H20" i="32"/>
  <c r="H20" i="33" s="1"/>
  <c r="H10" i="32"/>
  <c r="H22" i="32"/>
  <c r="H22" i="33" s="1"/>
  <c r="H21" i="32"/>
  <c r="H21" i="33" s="1"/>
  <c r="H25" i="32"/>
  <c r="L69" i="7"/>
  <c r="I33" i="22"/>
  <c r="I36" i="22" s="1"/>
  <c r="I43" i="22" s="1"/>
  <c r="I46" i="22" s="1"/>
  <c r="E95" i="13"/>
  <c r="E89" i="13"/>
  <c r="E76" i="13"/>
  <c r="E99" i="13"/>
  <c r="E131" i="13"/>
  <c r="E194" i="13"/>
  <c r="E149" i="13"/>
  <c r="E37" i="13"/>
  <c r="E129" i="13"/>
  <c r="E103" i="13"/>
  <c r="E87" i="13"/>
  <c r="E92" i="13"/>
  <c r="E62" i="13"/>
  <c r="E126" i="13"/>
  <c r="E137" i="13"/>
  <c r="E86" i="13"/>
  <c r="E42" i="13"/>
  <c r="E176" i="13"/>
  <c r="E47" i="13"/>
  <c r="E56" i="13"/>
  <c r="E109" i="13"/>
  <c r="E96" i="13"/>
  <c r="E84" i="13"/>
  <c r="E115" i="13"/>
  <c r="E139" i="13"/>
  <c r="E71" i="13"/>
  <c r="E157" i="13"/>
  <c r="E44" i="13"/>
  <c r="E135" i="13"/>
  <c r="E112" i="13"/>
  <c r="E133" i="13"/>
  <c r="E94" i="13"/>
  <c r="E70" i="13"/>
  <c r="E140" i="13"/>
  <c r="E155" i="13"/>
  <c r="E130" i="13"/>
  <c r="E128" i="13"/>
  <c r="E185" i="13"/>
  <c r="E142" i="13"/>
  <c r="E48" i="13"/>
  <c r="F221" i="10"/>
  <c r="E117" i="13"/>
  <c r="E102" i="13"/>
  <c r="E105" i="13"/>
  <c r="E121" i="13"/>
  <c r="E146" i="13"/>
  <c r="E74" i="13"/>
  <c r="E165" i="13"/>
  <c r="E60" i="13"/>
  <c r="E147" i="13"/>
  <c r="E152" i="13"/>
  <c r="E145" i="13"/>
  <c r="E100" i="13"/>
  <c r="E136" i="13"/>
  <c r="E159" i="13"/>
  <c r="E174" i="13"/>
  <c r="E148" i="13"/>
  <c r="E153" i="13"/>
  <c r="E46" i="13"/>
  <c r="E183" i="13"/>
  <c r="E193" i="13"/>
  <c r="E57" i="13"/>
  <c r="E123" i="13"/>
  <c r="E110" i="13"/>
  <c r="E113" i="13"/>
  <c r="E63" i="13"/>
  <c r="E154" i="13"/>
  <c r="E91" i="13"/>
  <c r="E168" i="13"/>
  <c r="E75" i="13"/>
  <c r="E160" i="13"/>
  <c r="E158" i="13"/>
  <c r="E151" i="13"/>
  <c r="E108" i="13"/>
  <c r="E161" i="13"/>
  <c r="E188" i="13"/>
  <c r="E187" i="13"/>
  <c r="E167" i="13"/>
  <c r="E172" i="13"/>
  <c r="E51" i="13"/>
  <c r="E90" i="13"/>
  <c r="E175" i="13"/>
  <c r="E65" i="13"/>
  <c r="E58" i="13"/>
  <c r="E118" i="13"/>
  <c r="E120" i="13"/>
  <c r="E79" i="13"/>
  <c r="E162" i="13"/>
  <c r="E98" i="13"/>
  <c r="E173" i="13"/>
  <c r="E93" i="13"/>
  <c r="E166" i="13"/>
  <c r="E171" i="13"/>
  <c r="E164" i="13"/>
  <c r="E125" i="13"/>
  <c r="E184" i="13"/>
  <c r="E190" i="13"/>
  <c r="E196" i="13"/>
  <c r="E180" i="13"/>
  <c r="E53" i="13"/>
  <c r="E199" i="13"/>
  <c r="E138" i="13"/>
  <c r="E97" i="13"/>
  <c r="E72" i="13"/>
  <c r="E66" i="13"/>
  <c r="E124" i="13"/>
  <c r="E127" i="13"/>
  <c r="E82" i="13"/>
  <c r="E170" i="13"/>
  <c r="E106" i="13"/>
  <c r="E181" i="13"/>
  <c r="E101" i="13"/>
  <c r="E179" i="13"/>
  <c r="E69" i="13"/>
  <c r="E177" i="13"/>
  <c r="E132" i="13"/>
  <c r="E198" i="13"/>
  <c r="E50" i="13"/>
  <c r="E55" i="13"/>
  <c r="E182" i="13"/>
  <c r="E40" i="13"/>
  <c r="E49" i="13"/>
  <c r="E143" i="13"/>
  <c r="E80" i="13"/>
  <c r="E73" i="13"/>
  <c r="E61" i="13"/>
  <c r="E64" i="13"/>
  <c r="E104" i="13"/>
  <c r="E178" i="13"/>
  <c r="E134" i="13"/>
  <c r="E191" i="13"/>
  <c r="E107" i="13"/>
  <c r="E189" i="13"/>
  <c r="E78" i="13"/>
  <c r="E59" i="13"/>
  <c r="E144" i="13"/>
  <c r="E45" i="13"/>
  <c r="E111" i="13"/>
  <c r="E43" i="13"/>
  <c r="E195" i="13"/>
  <c r="E41" i="13"/>
  <c r="E52" i="13"/>
  <c r="E156" i="13"/>
  <c r="E141" i="13"/>
  <c r="E119" i="13"/>
  <c r="E78" i="8"/>
  <c r="E135" i="8"/>
  <c r="E105" i="8"/>
  <c r="E169" i="8"/>
  <c r="E129" i="8"/>
  <c r="E83" i="8"/>
  <c r="E130" i="8"/>
  <c r="E95" i="8"/>
  <c r="E88" i="8"/>
  <c r="E148" i="8"/>
  <c r="E195" i="8"/>
  <c r="E39" i="8"/>
  <c r="E41" i="8"/>
  <c r="E134" i="8"/>
  <c r="E76" i="8"/>
  <c r="E51" i="8"/>
  <c r="E187" i="8"/>
  <c r="E68" i="8"/>
  <c r="E174" i="8"/>
  <c r="E189" i="8"/>
  <c r="E146" i="8"/>
  <c r="F332" i="10"/>
  <c r="F220" i="10"/>
  <c r="F318" i="10"/>
  <c r="F347" i="10"/>
  <c r="F294" i="10"/>
  <c r="F336" i="10"/>
  <c r="F309" i="10"/>
  <c r="F217" i="10"/>
  <c r="F261" i="10"/>
  <c r="F313" i="10"/>
  <c r="F264" i="10"/>
  <c r="F271" i="10"/>
  <c r="F278" i="10"/>
  <c r="F283" i="10"/>
  <c r="F196" i="10"/>
  <c r="F242" i="10"/>
  <c r="F208" i="10"/>
  <c r="F219" i="10"/>
  <c r="F192" i="10"/>
  <c r="E197" i="13"/>
  <c r="E77" i="13"/>
  <c r="F202" i="10"/>
  <c r="E71" i="8"/>
  <c r="E142" i="8"/>
  <c r="E113" i="8"/>
  <c r="E177" i="8"/>
  <c r="E137" i="8"/>
  <c r="E84" i="8"/>
  <c r="E138" i="8"/>
  <c r="E109" i="8"/>
  <c r="E96" i="8"/>
  <c r="E157" i="8"/>
  <c r="E40" i="8"/>
  <c r="E63" i="8"/>
  <c r="E49" i="8"/>
  <c r="E155" i="8"/>
  <c r="E101" i="8"/>
  <c r="E59" i="8"/>
  <c r="E192" i="8"/>
  <c r="E69" i="8"/>
  <c r="E188" i="8"/>
  <c r="E193" i="8"/>
  <c r="E163" i="8"/>
  <c r="F312" i="10"/>
  <c r="F310" i="10"/>
  <c r="F346" i="10"/>
  <c r="F290" i="10"/>
  <c r="F329" i="10"/>
  <c r="F277" i="10"/>
  <c r="F209" i="10"/>
  <c r="F260" i="10"/>
  <c r="F305" i="10"/>
  <c r="F263" i="10"/>
  <c r="F339" i="10"/>
  <c r="F338" i="10"/>
  <c r="F239" i="10"/>
  <c r="F291" i="10"/>
  <c r="F241" i="10"/>
  <c r="F249" i="10"/>
  <c r="F197" i="10"/>
  <c r="F193" i="10"/>
  <c r="F203" i="10"/>
  <c r="F228" i="10"/>
  <c r="E88" i="13"/>
  <c r="E116" i="13"/>
  <c r="E54" i="13"/>
  <c r="F214" i="10"/>
  <c r="E90" i="8"/>
  <c r="E151" i="8"/>
  <c r="E120" i="8"/>
  <c r="E185" i="8"/>
  <c r="E144" i="8"/>
  <c r="E85" i="8"/>
  <c r="E145" i="8"/>
  <c r="E117" i="8"/>
  <c r="E102" i="8"/>
  <c r="E97" i="8"/>
  <c r="E48" i="8"/>
  <c r="E75" i="8"/>
  <c r="E57" i="8"/>
  <c r="E182" i="8"/>
  <c r="E131" i="8"/>
  <c r="E173" i="8"/>
  <c r="E199" i="8"/>
  <c r="E47" i="8"/>
  <c r="E194" i="8"/>
  <c r="E38" i="8"/>
  <c r="E55" i="8"/>
  <c r="F212" i="10"/>
  <c r="E81" i="13"/>
  <c r="E192" i="13"/>
  <c r="E169" i="13"/>
  <c r="F210" i="10"/>
  <c r="E98" i="8"/>
  <c r="E159" i="8"/>
  <c r="E128" i="8"/>
  <c r="E92" i="8"/>
  <c r="E153" i="8"/>
  <c r="E93" i="8"/>
  <c r="E154" i="8"/>
  <c r="E124" i="8"/>
  <c r="E110" i="8"/>
  <c r="E126" i="8"/>
  <c r="E56" i="8"/>
  <c r="E94" i="8"/>
  <c r="E65" i="8"/>
  <c r="E197" i="8"/>
  <c r="E175" i="8"/>
  <c r="E36" i="8"/>
  <c r="E44" i="8"/>
  <c r="E70" i="8"/>
  <c r="E89" i="8"/>
  <c r="E46" i="8"/>
  <c r="F345" i="10"/>
  <c r="F293" i="10"/>
  <c r="F299" i="10"/>
  <c r="F333" i="10"/>
  <c r="F341" i="10"/>
  <c r="F262" i="10"/>
  <c r="F342" i="10"/>
  <c r="F258" i="10"/>
  <c r="F269" i="10"/>
  <c r="F276" i="10"/>
  <c r="F306" i="10"/>
  <c r="F319" i="10"/>
  <c r="F237" i="10"/>
  <c r="F247" i="10"/>
  <c r="F252" i="10"/>
  <c r="F199" i="10"/>
  <c r="F195" i="10"/>
  <c r="F207" i="10"/>
  <c r="E68" i="13"/>
  <c r="E85" i="13"/>
  <c r="E38" i="13"/>
  <c r="F225" i="10"/>
  <c r="E104" i="8"/>
  <c r="E167" i="8"/>
  <c r="E136" i="8"/>
  <c r="E99" i="8"/>
  <c r="E79" i="8"/>
  <c r="E100" i="8"/>
  <c r="E162" i="8"/>
  <c r="E132" i="8"/>
  <c r="E118" i="8"/>
  <c r="E165" i="8"/>
  <c r="E64" i="8"/>
  <c r="E123" i="8"/>
  <c r="E166" i="8"/>
  <c r="E42" i="8"/>
  <c r="E178" i="8"/>
  <c r="E111" i="8"/>
  <c r="E52" i="8"/>
  <c r="E73" i="8"/>
  <c r="E149" i="8"/>
  <c r="E54" i="8"/>
  <c r="F227" i="10"/>
  <c r="F222" i="10"/>
  <c r="F320" i="10"/>
  <c r="F340" i="10"/>
  <c r="F351" i="10"/>
  <c r="F298" i="10"/>
  <c r="F326" i="10"/>
  <c r="F337" i="10"/>
  <c r="F248" i="10"/>
  <c r="F331" i="10"/>
  <c r="F257" i="10"/>
  <c r="F268" i="10"/>
  <c r="F275" i="10"/>
  <c r="F289" i="10"/>
  <c r="F315" i="10"/>
  <c r="F236" i="10"/>
  <c r="F246" i="10"/>
  <c r="F200" i="10"/>
  <c r="F215" i="10"/>
  <c r="E83" i="13"/>
  <c r="E67" i="13"/>
  <c r="E39" i="13"/>
  <c r="F254" i="10"/>
  <c r="F205" i="10"/>
  <c r="E112" i="8"/>
  <c r="E176" i="8"/>
  <c r="E143" i="8"/>
  <c r="E106" i="8"/>
  <c r="E80" i="8"/>
  <c r="E107" i="8"/>
  <c r="E171" i="8"/>
  <c r="E147" i="8"/>
  <c r="E125" i="8"/>
  <c r="E168" i="8"/>
  <c r="E66" i="8"/>
  <c r="E172" i="8"/>
  <c r="E61" i="8"/>
  <c r="E50" i="8"/>
  <c r="E191" i="8"/>
  <c r="E141" i="8"/>
  <c r="E60" i="8"/>
  <c r="E77" i="8"/>
  <c r="E161" i="8"/>
  <c r="E74" i="8"/>
  <c r="F253" i="10"/>
  <c r="F230" i="10"/>
  <c r="F231" i="10"/>
  <c r="F250" i="10"/>
  <c r="F328" i="10"/>
  <c r="F335" i="10"/>
  <c r="F350" i="10"/>
  <c r="F297" i="10"/>
  <c r="F343" i="10"/>
  <c r="F330" i="10"/>
  <c r="F240" i="10"/>
  <c r="F317" i="10"/>
  <c r="F256" i="10"/>
  <c r="F267" i="10"/>
  <c r="F274" i="10"/>
  <c r="F281" i="10"/>
  <c r="F311" i="10"/>
  <c r="F235" i="10"/>
  <c r="F245" i="10"/>
  <c r="F189" i="10"/>
  <c r="F223" i="10"/>
  <c r="E114" i="13"/>
  <c r="E163" i="13"/>
  <c r="F213" i="10"/>
  <c r="E119" i="8"/>
  <c r="E184" i="8"/>
  <c r="E152" i="8"/>
  <c r="E114" i="8"/>
  <c r="E81" i="8"/>
  <c r="E115" i="8"/>
  <c r="E179" i="8"/>
  <c r="E156" i="8"/>
  <c r="E133" i="8"/>
  <c r="E183" i="8"/>
  <c r="E37" i="8"/>
  <c r="E190" i="8"/>
  <c r="E62" i="8"/>
  <c r="E58" i="8"/>
  <c r="E198" i="8"/>
  <c r="E158" i="8"/>
  <c r="E67" i="8"/>
  <c r="E108" i="8"/>
  <c r="E170" i="8"/>
  <c r="E86" i="8"/>
  <c r="F304" i="10"/>
  <c r="F206" i="10"/>
  <c r="F327" i="10"/>
  <c r="F349" i="10"/>
  <c r="F296" i="10"/>
  <c r="F334" i="10"/>
  <c r="F323" i="10"/>
  <c r="F232" i="10"/>
  <c r="F292" i="10"/>
  <c r="F255" i="10"/>
  <c r="F266" i="10"/>
  <c r="F273" i="10"/>
  <c r="F280" i="10"/>
  <c r="F307" i="10"/>
  <c r="F234" i="10"/>
  <c r="F244" i="10"/>
  <c r="F204" i="10"/>
  <c r="F190" i="10"/>
  <c r="E121" i="8"/>
  <c r="E196" i="8"/>
  <c r="E116" i="8"/>
  <c r="F282" i="10"/>
  <c r="F259" i="10"/>
  <c r="F324" i="10"/>
  <c r="F218" i="10"/>
  <c r="E186" i="13"/>
  <c r="E82" i="8"/>
  <c r="E103" i="8"/>
  <c r="F344" i="10"/>
  <c r="F325" i="10"/>
  <c r="F302" i="10"/>
  <c r="E122" i="13"/>
  <c r="F226" i="10"/>
  <c r="E122" i="8"/>
  <c r="E72" i="8"/>
  <c r="F352" i="10"/>
  <c r="F322" i="10"/>
  <c r="F287" i="10"/>
  <c r="F238" i="10"/>
  <c r="F198" i="10"/>
  <c r="F216" i="10"/>
  <c r="E87" i="8"/>
  <c r="E43" i="8"/>
  <c r="F321" i="10"/>
  <c r="F316" i="10"/>
  <c r="F265" i="10"/>
  <c r="F233" i="10"/>
  <c r="F229" i="10"/>
  <c r="F191" i="10"/>
  <c r="F308" i="10"/>
  <c r="F295" i="10"/>
  <c r="E36" i="13"/>
  <c r="E164" i="8"/>
  <c r="E181" i="8"/>
  <c r="F301" i="10"/>
  <c r="F270" i="10"/>
  <c r="F288" i="10"/>
  <c r="F284" i="10"/>
  <c r="F211" i="10"/>
  <c r="F194" i="10"/>
  <c r="F286" i="10"/>
  <c r="E127" i="8"/>
  <c r="E140" i="8"/>
  <c r="E53" i="8"/>
  <c r="F348" i="10"/>
  <c r="F224" i="10"/>
  <c r="F272" i="10"/>
  <c r="F243" i="10"/>
  <c r="F285" i="10"/>
  <c r="E160" i="8"/>
  <c r="E45" i="8"/>
  <c r="E180" i="8"/>
  <c r="F279" i="10"/>
  <c r="E91" i="8"/>
  <c r="E186" i="8"/>
  <c r="E139" i="8"/>
  <c r="F300" i="10"/>
  <c r="F201" i="10"/>
  <c r="F314" i="10"/>
  <c r="F251" i="10"/>
  <c r="G741" i="8"/>
  <c r="G741" i="13"/>
  <c r="G656" i="8"/>
  <c r="G656" i="13"/>
  <c r="G807" i="8"/>
  <c r="G807" i="13"/>
  <c r="H114" i="13"/>
  <c r="H107" i="13"/>
  <c r="H96" i="13"/>
  <c r="H91" i="13"/>
  <c r="H136" i="13"/>
  <c r="H59" i="13"/>
  <c r="H154" i="13"/>
  <c r="H95" i="13"/>
  <c r="H129" i="13"/>
  <c r="H71" i="13"/>
  <c r="H166" i="13"/>
  <c r="H97" i="13"/>
  <c r="H142" i="13"/>
  <c r="H132" i="13"/>
  <c r="H72" i="13"/>
  <c r="H44" i="13"/>
  <c r="H180" i="13"/>
  <c r="H144" i="13"/>
  <c r="H61" i="13"/>
  <c r="H47" i="13"/>
  <c r="H62" i="13"/>
  <c r="H120" i="13"/>
  <c r="H115" i="13"/>
  <c r="H102" i="13"/>
  <c r="H94" i="13"/>
  <c r="H143" i="13"/>
  <c r="H75" i="13"/>
  <c r="H162" i="13"/>
  <c r="H137" i="13"/>
  <c r="H141" i="13"/>
  <c r="H80" i="13"/>
  <c r="H172" i="13"/>
  <c r="H104" i="13"/>
  <c r="H161" i="13"/>
  <c r="H157" i="13"/>
  <c r="H111" i="13"/>
  <c r="H50" i="13"/>
  <c r="H192" i="13"/>
  <c r="H163" i="13"/>
  <c r="H46" i="13"/>
  <c r="H42" i="13"/>
  <c r="H69" i="13"/>
  <c r="H63" i="13"/>
  <c r="H121" i="13"/>
  <c r="H110" i="13"/>
  <c r="H109" i="13"/>
  <c r="H151" i="13"/>
  <c r="H101" i="13"/>
  <c r="H170" i="13"/>
  <c r="H149" i="13"/>
  <c r="H147" i="13"/>
  <c r="H98" i="13"/>
  <c r="H134" i="13"/>
  <c r="H113" i="13"/>
  <c r="H189" i="13"/>
  <c r="H190" i="13"/>
  <c r="H119" i="13"/>
  <c r="H60" i="13"/>
  <c r="H196" i="13"/>
  <c r="H184" i="13"/>
  <c r="H74" i="13"/>
  <c r="H199" i="13"/>
  <c r="H77" i="13"/>
  <c r="H70" i="13"/>
  <c r="H58" i="13"/>
  <c r="H118" i="13"/>
  <c r="H57" i="13"/>
  <c r="H159" i="13"/>
  <c r="H117" i="13"/>
  <c r="H178" i="13"/>
  <c r="H155" i="13"/>
  <c r="H160" i="13"/>
  <c r="H103" i="13"/>
  <c r="H152" i="13"/>
  <c r="H138" i="13"/>
  <c r="H193" i="13"/>
  <c r="H198" i="13"/>
  <c r="H127" i="13"/>
  <c r="H68" i="13"/>
  <c r="H55" i="13"/>
  <c r="H195" i="13"/>
  <c r="H182" i="13"/>
  <c r="H85" i="13"/>
  <c r="H78" i="13"/>
  <c r="H66" i="13"/>
  <c r="H124" i="13"/>
  <c r="H83" i="13"/>
  <c r="H167" i="13"/>
  <c r="H123" i="13"/>
  <c r="H186" i="13"/>
  <c r="H181" i="13"/>
  <c r="H168" i="13"/>
  <c r="H112" i="13"/>
  <c r="H165" i="13"/>
  <c r="H156" i="13"/>
  <c r="H52" i="13"/>
  <c r="H37" i="13"/>
  <c r="H169" i="13"/>
  <c r="H116" i="13"/>
  <c r="H43" i="13"/>
  <c r="H48" i="13"/>
  <c r="H76" i="13"/>
  <c r="H92" i="13"/>
  <c r="H86" i="13"/>
  <c r="H73" i="13"/>
  <c r="H67" i="13"/>
  <c r="H105" i="13"/>
  <c r="H175" i="13"/>
  <c r="H131" i="13"/>
  <c r="H194" i="13"/>
  <c r="H82" i="13"/>
  <c r="H173" i="13"/>
  <c r="H135" i="13"/>
  <c r="H171" i="13"/>
  <c r="H177" i="13"/>
  <c r="H39" i="13"/>
  <c r="H45" i="13"/>
  <c r="H176" i="13"/>
  <c r="H130" i="13"/>
  <c r="H51" i="13"/>
  <c r="H145" i="13"/>
  <c r="H187" i="13"/>
  <c r="H99" i="13"/>
  <c r="H93" i="13"/>
  <c r="H81" i="13"/>
  <c r="H84" i="13"/>
  <c r="H108" i="13"/>
  <c r="H183" i="13"/>
  <c r="H139" i="13"/>
  <c r="H54" i="13"/>
  <c r="H122" i="13"/>
  <c r="H179" i="13"/>
  <c r="H140" i="13"/>
  <c r="H79" i="13"/>
  <c r="H185" i="13"/>
  <c r="H40" i="13"/>
  <c r="H49" i="13"/>
  <c r="H197" i="13"/>
  <c r="H148" i="13"/>
  <c r="H125" i="13"/>
  <c r="H158" i="13"/>
  <c r="H191" i="13"/>
  <c r="H146" i="13"/>
  <c r="H64" i="13"/>
  <c r="H41" i="13"/>
  <c r="H56" i="13"/>
  <c r="H106" i="13"/>
  <c r="H126" i="13"/>
  <c r="H174" i="13"/>
  <c r="H100" i="13"/>
  <c r="H65" i="13"/>
  <c r="H133" i="13"/>
  <c r="H89" i="13"/>
  <c r="H153" i="13"/>
  <c r="H164" i="13"/>
  <c r="H87" i="13"/>
  <c r="H88" i="13"/>
  <c r="H38" i="13"/>
  <c r="H128" i="13"/>
  <c r="H53" i="13"/>
  <c r="H71" i="8"/>
  <c r="H156" i="8"/>
  <c r="H118" i="8"/>
  <c r="H174" i="8"/>
  <c r="H141" i="8"/>
  <c r="H135" i="8"/>
  <c r="H92" i="8"/>
  <c r="H153" i="8"/>
  <c r="H82" i="8"/>
  <c r="H138" i="8"/>
  <c r="H188" i="8"/>
  <c r="H44" i="8"/>
  <c r="H38" i="8"/>
  <c r="H60" i="8"/>
  <c r="H55" i="8"/>
  <c r="H120" i="8"/>
  <c r="H64" i="8"/>
  <c r="H162" i="8"/>
  <c r="H57" i="8"/>
  <c r="H73" i="8"/>
  <c r="H67" i="8"/>
  <c r="I191" i="10"/>
  <c r="I230" i="10"/>
  <c r="I291" i="10"/>
  <c r="I328" i="10"/>
  <c r="I345" i="10"/>
  <c r="I346" i="10"/>
  <c r="I267" i="10"/>
  <c r="I206" i="10"/>
  <c r="I277" i="10"/>
  <c r="I289" i="10"/>
  <c r="I284" i="10"/>
  <c r="I248" i="10"/>
  <c r="I256" i="10"/>
  <c r="I299" i="10"/>
  <c r="I260" i="10"/>
  <c r="I224" i="10"/>
  <c r="I241" i="10"/>
  <c r="H87" i="8"/>
  <c r="H164" i="8"/>
  <c r="H125" i="8"/>
  <c r="H182" i="8"/>
  <c r="H149" i="8"/>
  <c r="H142" i="8"/>
  <c r="H99" i="8"/>
  <c r="H161" i="8"/>
  <c r="H85" i="8"/>
  <c r="H145" i="8"/>
  <c r="H37" i="8"/>
  <c r="H113" i="8"/>
  <c r="H46" i="8"/>
  <c r="H94" i="8"/>
  <c r="H63" i="8"/>
  <c r="H152" i="8"/>
  <c r="H50" i="8"/>
  <c r="H172" i="8"/>
  <c r="H65" i="8"/>
  <c r="H108" i="8"/>
  <c r="I209" i="10"/>
  <c r="I220" i="10"/>
  <c r="I239" i="10"/>
  <c r="I349" i="10"/>
  <c r="I320" i="10"/>
  <c r="I350" i="10"/>
  <c r="I341" i="10"/>
  <c r="I339" i="10"/>
  <c r="I259" i="10"/>
  <c r="I309" i="10"/>
  <c r="I276" i="10"/>
  <c r="I282" i="10"/>
  <c r="I333" i="10"/>
  <c r="I247" i="10"/>
  <c r="I255" i="10"/>
  <c r="I292" i="10"/>
  <c r="I205" i="10"/>
  <c r="H95" i="8"/>
  <c r="H173" i="8"/>
  <c r="H133" i="8"/>
  <c r="H89" i="8"/>
  <c r="H90" i="8"/>
  <c r="H151" i="8"/>
  <c r="H106" i="8"/>
  <c r="H76" i="8"/>
  <c r="H93" i="8"/>
  <c r="H154" i="8"/>
  <c r="H45" i="8"/>
  <c r="H143" i="8"/>
  <c r="H54" i="8"/>
  <c r="H123" i="8"/>
  <c r="H36" i="8"/>
  <c r="H155" i="8"/>
  <c r="H191" i="8"/>
  <c r="H175" i="8"/>
  <c r="H58" i="8"/>
  <c r="H139" i="8"/>
  <c r="H109" i="8"/>
  <c r="H181" i="8"/>
  <c r="H140" i="8"/>
  <c r="H97" i="8"/>
  <c r="H98" i="8"/>
  <c r="H159" i="8"/>
  <c r="H114" i="8"/>
  <c r="H77" i="8"/>
  <c r="H100" i="8"/>
  <c r="H74" i="8"/>
  <c r="H53" i="8"/>
  <c r="H163" i="8"/>
  <c r="H62" i="8"/>
  <c r="H169" i="8"/>
  <c r="H197" i="8"/>
  <c r="H179" i="8"/>
  <c r="H52" i="8"/>
  <c r="H185" i="8"/>
  <c r="H187" i="8"/>
  <c r="H166" i="8"/>
  <c r="I189" i="10"/>
  <c r="I217" i="10"/>
  <c r="I234" i="10"/>
  <c r="I226" i="10"/>
  <c r="I332" i="10"/>
  <c r="I318" i="10"/>
  <c r="I340" i="10"/>
  <c r="I330" i="10"/>
  <c r="I325" i="10"/>
  <c r="I245" i="10"/>
  <c r="I288" i="10"/>
  <c r="I327" i="10"/>
  <c r="I293" i="10"/>
  <c r="I294" i="10"/>
  <c r="I312" i="10"/>
  <c r="I253" i="10"/>
  <c r="I265" i="10"/>
  <c r="I203" i="10"/>
  <c r="H188" i="13"/>
  <c r="I296" i="10"/>
  <c r="H117" i="8"/>
  <c r="H88" i="8"/>
  <c r="H148" i="8"/>
  <c r="H103" i="8"/>
  <c r="H104" i="8"/>
  <c r="H167" i="8"/>
  <c r="H121" i="8"/>
  <c r="H78" i="8"/>
  <c r="H107" i="8"/>
  <c r="H86" i="8"/>
  <c r="H61" i="8"/>
  <c r="H180" i="8"/>
  <c r="H69" i="8"/>
  <c r="H186" i="8"/>
  <c r="H136" i="8"/>
  <c r="H195" i="8"/>
  <c r="H72" i="8"/>
  <c r="H190" i="8"/>
  <c r="H128" i="8"/>
  <c r="H171" i="8"/>
  <c r="I190" i="10"/>
  <c r="I213" i="10"/>
  <c r="I208" i="10"/>
  <c r="I324" i="10"/>
  <c r="I317" i="10"/>
  <c r="I336" i="10"/>
  <c r="I352" i="10"/>
  <c r="I310" i="10"/>
  <c r="I237" i="10"/>
  <c r="I281" i="10"/>
  <c r="I321" i="10"/>
  <c r="I290" i="10"/>
  <c r="I285" i="10"/>
  <c r="I304" i="10"/>
  <c r="I193" i="10"/>
  <c r="I264" i="10"/>
  <c r="I202" i="10"/>
  <c r="I272" i="10"/>
  <c r="H90" i="13"/>
  <c r="H36" i="13"/>
  <c r="H124" i="8"/>
  <c r="H96" i="8"/>
  <c r="H157" i="8"/>
  <c r="H111" i="8"/>
  <c r="H112" i="8"/>
  <c r="H176" i="8"/>
  <c r="H129" i="8"/>
  <c r="H79" i="8"/>
  <c r="H115" i="8"/>
  <c r="H116" i="8"/>
  <c r="H68" i="8"/>
  <c r="H183" i="8"/>
  <c r="H42" i="8"/>
  <c r="H194" i="8"/>
  <c r="H177" i="8"/>
  <c r="H40" i="8"/>
  <c r="H101" i="8"/>
  <c r="H196" i="8"/>
  <c r="H158" i="8"/>
  <c r="H198" i="8"/>
  <c r="I271" i="10"/>
  <c r="I216" i="10"/>
  <c r="I233" i="10"/>
  <c r="I268" i="10"/>
  <c r="I315" i="10"/>
  <c r="I316" i="10"/>
  <c r="I329" i="10"/>
  <c r="I342" i="10"/>
  <c r="I302" i="10"/>
  <c r="I229" i="10"/>
  <c r="I280" i="10"/>
  <c r="I314" i="10"/>
  <c r="I283" i="10"/>
  <c r="I251" i="10"/>
  <c r="I286" i="10"/>
  <c r="I348" i="10"/>
  <c r="I263" i="10"/>
  <c r="I201" i="10"/>
  <c r="H75" i="8"/>
  <c r="H132" i="8"/>
  <c r="H102" i="8"/>
  <c r="H165" i="8"/>
  <c r="H126" i="8"/>
  <c r="H119" i="8"/>
  <c r="H184" i="8"/>
  <c r="H137" i="8"/>
  <c r="H80" i="8"/>
  <c r="H122" i="8"/>
  <c r="H146" i="8"/>
  <c r="H70" i="8"/>
  <c r="H189" i="8"/>
  <c r="H66" i="8"/>
  <c r="H39" i="8"/>
  <c r="H192" i="8"/>
  <c r="H48" i="8"/>
  <c r="H131" i="8"/>
  <c r="H41" i="8"/>
  <c r="H178" i="8"/>
  <c r="H51" i="8"/>
  <c r="I227" i="10"/>
  <c r="I242" i="10"/>
  <c r="I212" i="10"/>
  <c r="I307" i="10"/>
  <c r="I287" i="10"/>
  <c r="I322" i="10"/>
  <c r="I338" i="10"/>
  <c r="I295" i="10"/>
  <c r="I221" i="10"/>
  <c r="I279" i="10"/>
  <c r="I306" i="10"/>
  <c r="I334" i="10"/>
  <c r="I250" i="10"/>
  <c r="I258" i="10"/>
  <c r="I323" i="10"/>
  <c r="I262" i="10"/>
  <c r="I200" i="10"/>
  <c r="I219" i="10"/>
  <c r="I236" i="10"/>
  <c r="H134" i="8"/>
  <c r="H193" i="8"/>
  <c r="H105" i="8"/>
  <c r="I319" i="10"/>
  <c r="I252" i="10"/>
  <c r="I326" i="10"/>
  <c r="I204" i="10"/>
  <c r="I196" i="10"/>
  <c r="H127" i="8"/>
  <c r="H59" i="8"/>
  <c r="I225" i="10"/>
  <c r="I335" i="10"/>
  <c r="I214" i="10"/>
  <c r="I249" i="10"/>
  <c r="I192" i="10"/>
  <c r="I197" i="10"/>
  <c r="I223" i="10"/>
  <c r="I238" i="10"/>
  <c r="I305" i="10"/>
  <c r="I231" i="10"/>
  <c r="I235" i="10"/>
  <c r="I261" i="10"/>
  <c r="H84" i="8"/>
  <c r="H47" i="8"/>
  <c r="I344" i="10"/>
  <c r="I300" i="10"/>
  <c r="I246" i="10"/>
  <c r="I215" i="10"/>
  <c r="I198" i="10"/>
  <c r="I228" i="10"/>
  <c r="H144" i="8"/>
  <c r="H91" i="8"/>
  <c r="I351" i="10"/>
  <c r="I278" i="10"/>
  <c r="I257" i="10"/>
  <c r="I199" i="10"/>
  <c r="I240" i="10"/>
  <c r="I210" i="10"/>
  <c r="I311" i="10"/>
  <c r="I195" i="10"/>
  <c r="I270" i="10"/>
  <c r="H83" i="8"/>
  <c r="H81" i="8"/>
  <c r="H56" i="8"/>
  <c r="I244" i="10"/>
  <c r="I337" i="10"/>
  <c r="I275" i="10"/>
  <c r="I254" i="10"/>
  <c r="I207" i="10"/>
  <c r="I313" i="10"/>
  <c r="I298" i="10"/>
  <c r="H147" i="8"/>
  <c r="H130" i="8"/>
  <c r="H160" i="8"/>
  <c r="I331" i="10"/>
  <c r="I297" i="10"/>
  <c r="I308" i="10"/>
  <c r="I211" i="10"/>
  <c r="I269" i="10"/>
  <c r="I218" i="10"/>
  <c r="I243" i="10"/>
  <c r="I222" i="10"/>
  <c r="H168" i="8"/>
  <c r="H43" i="8"/>
  <c r="H199" i="8"/>
  <c r="I274" i="10"/>
  <c r="H110" i="8"/>
  <c r="H170" i="8"/>
  <c r="H49" i="8"/>
  <c r="I343" i="10"/>
  <c r="I347" i="10"/>
  <c r="I301" i="10"/>
  <c r="I266" i="10"/>
  <c r="I194" i="10"/>
  <c r="I232" i="10"/>
  <c r="I273" i="10"/>
  <c r="K595" i="13"/>
  <c r="K595" i="8"/>
  <c r="K475" i="13"/>
  <c r="K475" i="8"/>
  <c r="K572" i="13"/>
  <c r="K572" i="8"/>
  <c r="K459" i="13"/>
  <c r="K459" i="8"/>
  <c r="K524" i="13"/>
  <c r="K524" i="8"/>
  <c r="K451" i="13"/>
  <c r="K451" i="8"/>
  <c r="K565" i="13"/>
  <c r="K565" i="8"/>
  <c r="K521" i="13"/>
  <c r="K521" i="8"/>
  <c r="K472" i="13"/>
  <c r="K472" i="8"/>
  <c r="K476" i="13"/>
  <c r="K476" i="8"/>
  <c r="K559" i="13"/>
  <c r="K559" i="8"/>
  <c r="K468" i="13"/>
  <c r="K468" i="8"/>
  <c r="K507" i="13"/>
  <c r="K507" i="8"/>
  <c r="K557" i="13"/>
  <c r="K557" i="8"/>
  <c r="K531" i="13"/>
  <c r="K531" i="8"/>
  <c r="K551" i="13"/>
  <c r="K551" i="8"/>
  <c r="K532" i="13"/>
  <c r="K532" i="8"/>
  <c r="K555" i="13"/>
  <c r="K555" i="8"/>
  <c r="K502" i="13"/>
  <c r="K502" i="8"/>
  <c r="K452" i="13"/>
  <c r="K452" i="8"/>
  <c r="K508" i="13"/>
  <c r="K508" i="8"/>
  <c r="K462" i="13"/>
  <c r="K462" i="8"/>
  <c r="K541" i="13"/>
  <c r="K541" i="8"/>
  <c r="D490" i="13"/>
  <c r="D490" i="8"/>
  <c r="D579" i="13"/>
  <c r="D579" i="8"/>
  <c r="D458" i="13"/>
  <c r="D458" i="8"/>
  <c r="D581" i="13"/>
  <c r="D581" i="8"/>
  <c r="D549" i="13"/>
  <c r="D549" i="8"/>
  <c r="D582" i="13"/>
  <c r="D582" i="8"/>
  <c r="D470" i="13"/>
  <c r="D470" i="8"/>
  <c r="D575" i="13"/>
  <c r="D575" i="8"/>
  <c r="D613" i="13"/>
  <c r="D613" i="8"/>
  <c r="D460" i="13"/>
  <c r="D460" i="8"/>
  <c r="D570" i="13"/>
  <c r="D570" i="8"/>
  <c r="D478" i="13"/>
  <c r="D478" i="8"/>
  <c r="D568" i="13"/>
  <c r="D568" i="8"/>
  <c r="D560" i="13"/>
  <c r="D560" i="8"/>
  <c r="D506" i="13"/>
  <c r="D506" i="8"/>
  <c r="D496" i="13"/>
  <c r="D496" i="8"/>
  <c r="D511" i="13"/>
  <c r="D511" i="8"/>
  <c r="D462" i="13"/>
  <c r="D462" i="8"/>
  <c r="C500" i="13"/>
  <c r="C500" i="8"/>
  <c r="C546" i="13"/>
  <c r="C546" i="8"/>
  <c r="C502" i="13"/>
  <c r="C502" i="8"/>
  <c r="C573" i="13"/>
  <c r="C573" i="8"/>
  <c r="C461" i="13"/>
  <c r="C461" i="8"/>
  <c r="C519" i="13"/>
  <c r="C519" i="8"/>
  <c r="C460" i="13"/>
  <c r="C460" i="8"/>
  <c r="C485" i="13"/>
  <c r="C485" i="8"/>
  <c r="C540" i="13"/>
  <c r="C540" i="8"/>
  <c r="C477" i="13"/>
  <c r="C477" i="8"/>
  <c r="C588" i="13"/>
  <c r="C588" i="8"/>
  <c r="C607" i="13"/>
  <c r="C607" i="8"/>
  <c r="C512" i="13"/>
  <c r="C512" i="8"/>
  <c r="C541" i="13"/>
  <c r="C541" i="8"/>
  <c r="C568" i="13"/>
  <c r="C568" i="8"/>
  <c r="C488" i="13"/>
  <c r="C488" i="8"/>
  <c r="C561" i="13"/>
  <c r="C561" i="8"/>
  <c r="C465" i="13"/>
  <c r="C465" i="8"/>
  <c r="C520" i="13"/>
  <c r="C520" i="8"/>
  <c r="C450" i="13"/>
  <c r="C450" i="8"/>
  <c r="C538" i="13"/>
  <c r="C538" i="8"/>
  <c r="C604" i="13"/>
  <c r="C604" i="8"/>
  <c r="F548" i="13"/>
  <c r="F548" i="8"/>
  <c r="F470" i="13"/>
  <c r="F470" i="8"/>
  <c r="F579" i="13"/>
  <c r="F579" i="8"/>
  <c r="F465" i="13"/>
  <c r="F465" i="8"/>
  <c r="F487" i="13"/>
  <c r="F487" i="8"/>
  <c r="F527" i="13"/>
  <c r="F527" i="8"/>
  <c r="F509" i="13"/>
  <c r="F509" i="8"/>
  <c r="F574" i="13"/>
  <c r="F574" i="8"/>
  <c r="F472" i="13"/>
  <c r="F472" i="8"/>
  <c r="F533" i="13"/>
  <c r="F533" i="8"/>
  <c r="F464" i="13"/>
  <c r="F464" i="8"/>
  <c r="F486" i="13"/>
  <c r="F486" i="8"/>
  <c r="F525" i="13"/>
  <c r="F525" i="8"/>
  <c r="F499" i="13"/>
  <c r="F499" i="8"/>
  <c r="F588" i="13"/>
  <c r="F588" i="8"/>
  <c r="F552" i="13"/>
  <c r="F552" i="8"/>
  <c r="F606" i="13"/>
  <c r="F606" i="8"/>
  <c r="F476" i="13"/>
  <c r="F476" i="8"/>
  <c r="F557" i="13"/>
  <c r="F557" i="8"/>
  <c r="F455" i="13"/>
  <c r="F455" i="8"/>
  <c r="F518" i="13"/>
  <c r="F518" i="8"/>
  <c r="I599" i="13"/>
  <c r="I599" i="8"/>
  <c r="I566" i="13"/>
  <c r="I566" i="8"/>
  <c r="I579" i="13"/>
  <c r="I579" i="8"/>
  <c r="I460" i="13"/>
  <c r="I460" i="8"/>
  <c r="I481" i="13"/>
  <c r="I481" i="8"/>
  <c r="I467" i="13"/>
  <c r="I467" i="8"/>
  <c r="I489" i="13"/>
  <c r="I489" i="8"/>
  <c r="I468" i="13"/>
  <c r="I468" i="8"/>
  <c r="I497" i="13"/>
  <c r="I497" i="8"/>
  <c r="I535" i="13"/>
  <c r="I535" i="8"/>
  <c r="I589" i="13"/>
  <c r="I589" i="8"/>
  <c r="I547" i="13"/>
  <c r="I547" i="8"/>
  <c r="I514" i="13"/>
  <c r="I514" i="8"/>
  <c r="I610" i="13"/>
  <c r="I610" i="8"/>
  <c r="I582" i="13"/>
  <c r="I582" i="8"/>
  <c r="I555" i="13"/>
  <c r="I555" i="8"/>
  <c r="I526" i="13"/>
  <c r="I526" i="8"/>
  <c r="I612" i="13"/>
  <c r="I612" i="8"/>
  <c r="I540" i="13"/>
  <c r="I540" i="8"/>
  <c r="I570" i="13"/>
  <c r="I570" i="8"/>
  <c r="I450" i="13"/>
  <c r="I450" i="8"/>
  <c r="I456" i="13"/>
  <c r="I456" i="8"/>
  <c r="I578" i="13"/>
  <c r="I578" i="8"/>
  <c r="J800" i="8"/>
  <c r="J800" i="13"/>
  <c r="K229" i="35"/>
  <c r="K228" i="35"/>
  <c r="K217" i="35"/>
  <c r="K224" i="35"/>
  <c r="K225" i="35"/>
  <c r="K75" i="35"/>
  <c r="K82" i="35"/>
  <c r="K108" i="35"/>
  <c r="K117" i="35"/>
  <c r="K89" i="35"/>
  <c r="K52" i="35"/>
  <c r="K84" i="35"/>
  <c r="K158" i="35"/>
  <c r="K96" i="35"/>
  <c r="K59" i="35"/>
  <c r="K80" i="35"/>
  <c r="K221" i="35"/>
  <c r="K220" i="35"/>
  <c r="K189" i="35"/>
  <c r="K218" i="35"/>
  <c r="K196" i="35"/>
  <c r="K66" i="35"/>
  <c r="K74" i="35"/>
  <c r="K94" i="35"/>
  <c r="K109" i="35"/>
  <c r="K86" i="35"/>
  <c r="K161" i="35"/>
  <c r="K70" i="35"/>
  <c r="K152" i="35"/>
  <c r="K93" i="35"/>
  <c r="K58" i="35"/>
  <c r="K194" i="35"/>
  <c r="K191" i="35"/>
  <c r="K165" i="35"/>
  <c r="K176" i="35"/>
  <c r="K185" i="35"/>
  <c r="K57" i="35"/>
  <c r="K235" i="35"/>
  <c r="K65" i="35"/>
  <c r="K88" i="35"/>
  <c r="K101" i="35"/>
  <c r="K69" i="35"/>
  <c r="K156" i="35"/>
  <c r="K179" i="35"/>
  <c r="K110" i="35"/>
  <c r="K85" i="35"/>
  <c r="K51" i="35"/>
  <c r="K219" i="35"/>
  <c r="K183" i="35"/>
  <c r="K182" i="35"/>
  <c r="K159" i="35"/>
  <c r="K166" i="35"/>
  <c r="K177" i="35"/>
  <c r="K188" i="35"/>
  <c r="K56" i="35"/>
  <c r="K67" i="35"/>
  <c r="K97" i="35"/>
  <c r="K222" i="35"/>
  <c r="K150" i="35"/>
  <c r="K98" i="35"/>
  <c r="K187" i="35"/>
  <c r="K76" i="35"/>
  <c r="K99" i="35"/>
  <c r="K232" i="35"/>
  <c r="K175" i="35"/>
  <c r="K170" i="35"/>
  <c r="K153" i="35"/>
  <c r="K160" i="35"/>
  <c r="K151" i="35"/>
  <c r="K180" i="35"/>
  <c r="K60" i="35"/>
  <c r="K226" i="35"/>
  <c r="K115" i="35"/>
  <c r="K102" i="35"/>
  <c r="K87" i="35"/>
  <c r="K184" i="35"/>
  <c r="K64" i="35"/>
  <c r="K157" i="35"/>
  <c r="K186" i="35"/>
  <c r="K77" i="35"/>
  <c r="K107" i="35"/>
  <c r="K195" i="35"/>
  <c r="K163" i="35"/>
  <c r="K162" i="35"/>
  <c r="K113" i="35"/>
  <c r="K120" i="35"/>
  <c r="K119" i="35"/>
  <c r="K168" i="35"/>
  <c r="K178" i="35"/>
  <c r="K53" i="35"/>
  <c r="K216" i="35"/>
  <c r="K81" i="35"/>
  <c r="K100" i="35"/>
  <c r="K79" i="35"/>
  <c r="K181" i="35"/>
  <c r="K50" i="35"/>
  <c r="K55" i="35"/>
  <c r="K118" i="35"/>
  <c r="K71" i="35"/>
  <c r="K103" i="35"/>
  <c r="K155" i="35"/>
  <c r="K154" i="35"/>
  <c r="K105" i="35"/>
  <c r="K112" i="35"/>
  <c r="K91" i="35"/>
  <c r="K106" i="35"/>
  <c r="K164" i="35"/>
  <c r="K169" i="35"/>
  <c r="K148" i="35"/>
  <c r="K78" i="35"/>
  <c r="K95" i="35"/>
  <c r="K63" i="35"/>
  <c r="K149" i="35"/>
  <c r="K72" i="35"/>
  <c r="K227" i="35"/>
  <c r="K90" i="35"/>
  <c r="K116" i="35"/>
  <c r="K121" i="35"/>
  <c r="K167" i="35"/>
  <c r="K223" i="35"/>
  <c r="K111" i="35"/>
  <c r="K68" i="35"/>
  <c r="K230" i="35"/>
  <c r="K62" i="35"/>
  <c r="K104" i="35"/>
  <c r="K92" i="35"/>
  <c r="K114" i="35"/>
  <c r="K83" i="35"/>
  <c r="K49" i="35"/>
  <c r="C121" i="35"/>
  <c r="C232" i="35"/>
  <c r="C235" i="35"/>
  <c r="C104" i="35"/>
  <c r="C66" i="35"/>
  <c r="C166" i="35"/>
  <c r="C99" i="35"/>
  <c r="C156" i="35"/>
  <c r="C217" i="35"/>
  <c r="C79" i="35"/>
  <c r="C49" i="35"/>
  <c r="C80" i="35"/>
  <c r="C72" i="35"/>
  <c r="C97" i="35"/>
  <c r="C81" i="35"/>
  <c r="C77" i="35"/>
  <c r="C53" i="35"/>
  <c r="C229" i="35"/>
  <c r="C228" i="35"/>
  <c r="C225" i="35"/>
  <c r="C226" i="35"/>
  <c r="C189" i="35"/>
  <c r="C57" i="35"/>
  <c r="C158" i="35"/>
  <c r="C98" i="35"/>
  <c r="C152" i="35"/>
  <c r="C196" i="35"/>
  <c r="C160" i="35"/>
  <c r="C67" i="35"/>
  <c r="C59" i="35"/>
  <c r="C94" i="35"/>
  <c r="C60" i="35"/>
  <c r="C95" i="35"/>
  <c r="C51" i="35"/>
  <c r="C68" i="35"/>
  <c r="C221" i="35"/>
  <c r="C220" i="35"/>
  <c r="C219" i="35"/>
  <c r="C184" i="35"/>
  <c r="C181" i="35"/>
  <c r="C150" i="35"/>
  <c r="C90" i="35"/>
  <c r="C106" i="35"/>
  <c r="C153" i="35"/>
  <c r="C157" i="35"/>
  <c r="C64" i="35"/>
  <c r="C86" i="35"/>
  <c r="C187" i="35"/>
  <c r="C70" i="35"/>
  <c r="C194" i="35"/>
  <c r="C191" i="35"/>
  <c r="C177" i="35"/>
  <c r="C178" i="35"/>
  <c r="C169" i="35"/>
  <c r="C114" i="35"/>
  <c r="C82" i="35"/>
  <c r="C96" i="35"/>
  <c r="C151" i="35"/>
  <c r="C118" i="35"/>
  <c r="C55" i="35"/>
  <c r="C179" i="35"/>
  <c r="C176" i="35"/>
  <c r="C62" i="35"/>
  <c r="C50" i="35"/>
  <c r="C183" i="35"/>
  <c r="C182" i="35"/>
  <c r="C167" i="35"/>
  <c r="C168" i="35"/>
  <c r="C107" i="35"/>
  <c r="C108" i="35"/>
  <c r="C74" i="35"/>
  <c r="C76" i="35"/>
  <c r="C149" i="35"/>
  <c r="C103" i="35"/>
  <c r="C165" i="35"/>
  <c r="C164" i="35"/>
  <c r="C92" i="35"/>
  <c r="C175" i="35"/>
  <c r="C170" i="35"/>
  <c r="C161" i="35"/>
  <c r="C148" i="35"/>
  <c r="C91" i="35"/>
  <c r="C230" i="35"/>
  <c r="C102" i="35"/>
  <c r="C65" i="35"/>
  <c r="C69" i="35"/>
  <c r="C85" i="35"/>
  <c r="C93" i="35"/>
  <c r="C186" i="35"/>
  <c r="C159" i="35"/>
  <c r="C188" i="35"/>
  <c r="C119" i="35"/>
  <c r="C224" i="35"/>
  <c r="C110" i="35"/>
  <c r="C163" i="35"/>
  <c r="C162" i="35"/>
  <c r="C113" i="35"/>
  <c r="C120" i="35"/>
  <c r="C83" i="35"/>
  <c r="C222" i="35"/>
  <c r="C101" i="35"/>
  <c r="C56" i="35"/>
  <c r="C218" i="35"/>
  <c r="C63" i="35"/>
  <c r="C223" i="35"/>
  <c r="C71" i="35"/>
  <c r="C180" i="35"/>
  <c r="C111" i="35"/>
  <c r="C185" i="35"/>
  <c r="C117" i="35"/>
  <c r="C87" i="35"/>
  <c r="C78" i="35"/>
  <c r="C89" i="35"/>
  <c r="C155" i="35"/>
  <c r="C216" i="35"/>
  <c r="C154" i="35"/>
  <c r="C227" i="35"/>
  <c r="C105" i="35"/>
  <c r="C116" i="35"/>
  <c r="C52" i="35"/>
  <c r="C112" i="35"/>
  <c r="C58" i="35"/>
  <c r="C75" i="35"/>
  <c r="C88" i="35"/>
  <c r="C84" i="35"/>
  <c r="C115" i="35"/>
  <c r="C195" i="35"/>
  <c r="C109" i="35"/>
  <c r="C100" i="35"/>
  <c r="C480" i="13"/>
  <c r="C480" i="8"/>
  <c r="C200" i="32"/>
  <c r="C200" i="33" s="1"/>
  <c r="C199" i="32"/>
  <c r="C199" i="33" s="1"/>
  <c r="C201" i="32"/>
  <c r="C201" i="33" s="1"/>
  <c r="C173" i="32"/>
  <c r="C173" i="33" s="1"/>
  <c r="C14" i="32"/>
  <c r="C14" i="33" s="1"/>
  <c r="C22" i="32"/>
  <c r="C22" i="33" s="1"/>
  <c r="C37" i="32"/>
  <c r="C37" i="33" s="1"/>
  <c r="C128" i="32"/>
  <c r="C128" i="33" s="1"/>
  <c r="C146" i="32"/>
  <c r="C146" i="33" s="1"/>
  <c r="C15" i="32"/>
  <c r="C15" i="33" s="1"/>
  <c r="C23" i="32"/>
  <c r="C23" i="33" s="1"/>
  <c r="C38" i="32"/>
  <c r="C38" i="33" s="1"/>
  <c r="C129" i="32"/>
  <c r="C129" i="33" s="1"/>
  <c r="C198" i="32"/>
  <c r="C198" i="33" s="1"/>
  <c r="C16" i="32"/>
  <c r="C16" i="33" s="1"/>
  <c r="C26" i="32"/>
  <c r="C26" i="33" s="1"/>
  <c r="C39" i="32"/>
  <c r="C39" i="33" s="1"/>
  <c r="C130" i="32"/>
  <c r="C130" i="33" s="1"/>
  <c r="C34" i="32"/>
  <c r="C34" i="33" s="1"/>
  <c r="C202" i="32"/>
  <c r="C202" i="33" s="1"/>
  <c r="C17" i="32"/>
  <c r="C17" i="33" s="1"/>
  <c r="C27" i="32"/>
  <c r="C27" i="33" s="1"/>
  <c r="C40" i="32"/>
  <c r="C135" i="32"/>
  <c r="C135" i="33" s="1"/>
  <c r="C127" i="32"/>
  <c r="C127" i="33" s="1"/>
  <c r="C234" i="32"/>
  <c r="C234" i="33" s="1"/>
  <c r="C18" i="32"/>
  <c r="C18" i="33" s="1"/>
  <c r="C30" i="32"/>
  <c r="C30" i="33" s="1"/>
  <c r="C44" i="32"/>
  <c r="C44" i="33" s="1"/>
  <c r="C138" i="32"/>
  <c r="C138" i="33" s="1"/>
  <c r="C21" i="32"/>
  <c r="C11" i="32"/>
  <c r="C11" i="33" s="1"/>
  <c r="C19" i="32"/>
  <c r="C19" i="33" s="1"/>
  <c r="C31" i="32"/>
  <c r="C31" i="33" s="1"/>
  <c r="C46" i="32"/>
  <c r="C46" i="33" s="1"/>
  <c r="C141" i="32"/>
  <c r="C141" i="33" s="1"/>
  <c r="C145" i="32"/>
  <c r="C145" i="33" s="1"/>
  <c r="C12" i="32"/>
  <c r="C20" i="32"/>
  <c r="C32" i="32"/>
  <c r="C32" i="33" s="1"/>
  <c r="C47" i="32"/>
  <c r="C47" i="33" s="1"/>
  <c r="C143" i="32"/>
  <c r="C143" i="33" s="1"/>
  <c r="C13" i="32"/>
  <c r="C35" i="32"/>
  <c r="C35" i="33" s="1"/>
  <c r="C139" i="32"/>
  <c r="C139" i="33" s="1"/>
  <c r="C45" i="32"/>
  <c r="C45" i="33" s="1"/>
  <c r="C24" i="32"/>
  <c r="C24" i="33" s="1"/>
  <c r="C137" i="32"/>
  <c r="C137" i="33" s="1"/>
  <c r="C28" i="32"/>
  <c r="C28" i="33" s="1"/>
  <c r="C144" i="32"/>
  <c r="C144" i="33" s="1"/>
  <c r="C197" i="32"/>
  <c r="C197" i="33" s="1"/>
  <c r="C42" i="32"/>
  <c r="C42" i="33" s="1"/>
  <c r="C36" i="32"/>
  <c r="C36" i="33" s="1"/>
  <c r="C136" i="32"/>
  <c r="C136" i="33" s="1"/>
  <c r="C33" i="32"/>
  <c r="C33" i="33" s="1"/>
  <c r="C10" i="32"/>
  <c r="C29" i="32"/>
  <c r="C29" i="33" s="1"/>
  <c r="C132" i="32"/>
  <c r="C132" i="33" s="1"/>
  <c r="C41" i="32"/>
  <c r="C41" i="33" s="1"/>
  <c r="C131" i="32"/>
  <c r="C131" i="33" s="1"/>
  <c r="C142" i="32"/>
  <c r="C142" i="33" s="1"/>
  <c r="C133" i="32"/>
  <c r="C133" i="33" s="1"/>
  <c r="C134" i="32"/>
  <c r="C134" i="33" s="1"/>
  <c r="C25" i="32"/>
  <c r="C25" i="33" s="1"/>
  <c r="C140" i="32"/>
  <c r="C140" i="33" s="1"/>
  <c r="C43" i="32"/>
  <c r="C43" i="33" s="1"/>
  <c r="D201" i="32"/>
  <c r="D201" i="33" s="1"/>
  <c r="D200" i="32"/>
  <c r="D200" i="33" s="1"/>
  <c r="D199" i="32"/>
  <c r="D199" i="33" s="1"/>
  <c r="D173" i="32"/>
  <c r="D173" i="33" s="1"/>
  <c r="D197" i="32"/>
  <c r="D197" i="33" s="1"/>
  <c r="D131" i="32"/>
  <c r="D131" i="33" s="1"/>
  <c r="D139" i="32"/>
  <c r="D139" i="33" s="1"/>
  <c r="D29" i="32"/>
  <c r="D31" i="32"/>
  <c r="D31" i="33" s="1"/>
  <c r="D127" i="32"/>
  <c r="D127" i="33" s="1"/>
  <c r="D133" i="32"/>
  <c r="D133" i="33" s="1"/>
  <c r="D41" i="32"/>
  <c r="D41" i="33" s="1"/>
  <c r="D128" i="32"/>
  <c r="D128" i="33" s="1"/>
  <c r="D11" i="32"/>
  <c r="D11" i="33" s="1"/>
  <c r="D198" i="32"/>
  <c r="D198" i="33" s="1"/>
  <c r="D40" i="32"/>
  <c r="D19" i="32"/>
  <c r="D34" i="32"/>
  <c r="D34" i="33" s="1"/>
  <c r="D45" i="32"/>
  <c r="D45" i="33" s="1"/>
  <c r="D36" i="32"/>
  <c r="D36" i="33" s="1"/>
  <c r="D35" i="32"/>
  <c r="D35" i="33" s="1"/>
  <c r="D146" i="32"/>
  <c r="D146" i="33" s="1"/>
  <c r="D130" i="32"/>
  <c r="D130" i="33" s="1"/>
  <c r="D37" i="32"/>
  <c r="D37" i="33" s="1"/>
  <c r="D138" i="32"/>
  <c r="D138" i="33" s="1"/>
  <c r="D33" i="32"/>
  <c r="D33" i="33" s="1"/>
  <c r="D129" i="32"/>
  <c r="D129" i="33" s="1"/>
  <c r="D143" i="32"/>
  <c r="D143" i="33" s="1"/>
  <c r="D135" i="32"/>
  <c r="D135" i="33" s="1"/>
  <c r="D38" i="32"/>
  <c r="D38" i="33" s="1"/>
  <c r="D234" i="32"/>
  <c r="D141" i="32"/>
  <c r="D141" i="33" s="1"/>
  <c r="D39" i="32"/>
  <c r="D39" i="33" s="1"/>
  <c r="D46" i="32"/>
  <c r="D46" i="33" s="1"/>
  <c r="D28" i="32"/>
  <c r="D28" i="33" s="1"/>
  <c r="D44" i="32"/>
  <c r="D47" i="32"/>
  <c r="D47" i="33" s="1"/>
  <c r="D140" i="32"/>
  <c r="D140" i="33" s="1"/>
  <c r="D134" i="32"/>
  <c r="D134" i="33" s="1"/>
  <c r="D144" i="32"/>
  <c r="D144" i="33" s="1"/>
  <c r="D202" i="32"/>
  <c r="D202" i="33" s="1"/>
  <c r="D13" i="32"/>
  <c r="E13" i="33" s="1"/>
  <c r="D27" i="32"/>
  <c r="D27" i="33" s="1"/>
  <c r="D17" i="32"/>
  <c r="D15" i="32"/>
  <c r="D15" i="33" s="1"/>
  <c r="D16" i="32"/>
  <c r="D16" i="33" s="1"/>
  <c r="D142" i="32"/>
  <c r="D142" i="33" s="1"/>
  <c r="D32" i="32"/>
  <c r="D32" i="33" s="1"/>
  <c r="D26" i="32"/>
  <c r="D24" i="32"/>
  <c r="D132" i="32"/>
  <c r="D132" i="33" s="1"/>
  <c r="D136" i="32"/>
  <c r="D136" i="33" s="1"/>
  <c r="D12" i="32"/>
  <c r="D14" i="32"/>
  <c r="D14" i="33" s="1"/>
  <c r="D42" i="32"/>
  <c r="D42" i="33" s="1"/>
  <c r="D30" i="32"/>
  <c r="D30" i="33" s="1"/>
  <c r="D22" i="32"/>
  <c r="D22" i="33" s="1"/>
  <c r="D137" i="32"/>
  <c r="D137" i="33" s="1"/>
  <c r="D18" i="32"/>
  <c r="D18" i="33" s="1"/>
  <c r="D43" i="32"/>
  <c r="D21" i="32"/>
  <c r="E21" i="33" s="1"/>
  <c r="D20" i="32"/>
  <c r="D145" i="32"/>
  <c r="D145" i="33" s="1"/>
  <c r="D23" i="32"/>
  <c r="D23" i="33" s="1"/>
  <c r="D10" i="32"/>
  <c r="D25" i="32"/>
  <c r="F122" i="32"/>
  <c r="F235" i="32"/>
  <c r="F151" i="32"/>
  <c r="F188" i="32"/>
  <c r="F188" i="33" s="1"/>
  <c r="F164" i="32"/>
  <c r="F164" i="33" s="1"/>
  <c r="F165" i="32"/>
  <c r="F165" i="33" s="1"/>
  <c r="F88" i="32"/>
  <c r="F218" i="32"/>
  <c r="F84" i="32"/>
  <c r="F230" i="32"/>
  <c r="F230" i="33" s="1"/>
  <c r="F196" i="32"/>
  <c r="F219" i="32"/>
  <c r="F191" i="32"/>
  <c r="F191" i="33" s="1"/>
  <c r="F166" i="32"/>
  <c r="F166" i="33" s="1"/>
  <c r="F216" i="32"/>
  <c r="F178" i="32"/>
  <c r="F178" i="33" s="1"/>
  <c r="F189" i="32"/>
  <c r="F189" i="33" s="1"/>
  <c r="F194" i="32"/>
  <c r="F150" i="32"/>
  <c r="F181" i="32"/>
  <c r="F181" i="33" s="1"/>
  <c r="F170" i="32"/>
  <c r="F170" i="33" s="1"/>
  <c r="F160" i="32"/>
  <c r="F220" i="32"/>
  <c r="F184" i="32"/>
  <c r="F184" i="33" s="1"/>
  <c r="F169" i="32"/>
  <c r="F169" i="33" s="1"/>
  <c r="F157" i="32"/>
  <c r="F168" i="32"/>
  <c r="F168" i="33" s="1"/>
  <c r="F87" i="32"/>
  <c r="F185" i="32"/>
  <c r="F185" i="33" s="1"/>
  <c r="F228" i="32"/>
  <c r="F228" i="33" s="1"/>
  <c r="F222" i="32"/>
  <c r="F222" i="33" s="1"/>
  <c r="F163" i="32"/>
  <c r="F163" i="33" s="1"/>
  <c r="F155" i="32"/>
  <c r="F226" i="32"/>
  <c r="F226" i="33" s="1"/>
  <c r="F177" i="32"/>
  <c r="F177" i="33" s="1"/>
  <c r="F158" i="32"/>
  <c r="F232" i="32"/>
  <c r="F149" i="32"/>
  <c r="F182" i="32"/>
  <c r="F182" i="33" s="1"/>
  <c r="F186" i="32"/>
  <c r="F186" i="33" s="1"/>
  <c r="F227" i="32"/>
  <c r="F227" i="33" s="1"/>
  <c r="F195" i="32"/>
  <c r="F154" i="32"/>
  <c r="F225" i="32"/>
  <c r="F225" i="33" s="1"/>
  <c r="F83" i="32"/>
  <c r="F156" i="32"/>
  <c r="F183" i="32"/>
  <c r="F183" i="33" s="1"/>
  <c r="F162" i="32"/>
  <c r="F159" i="32"/>
  <c r="F82" i="32"/>
  <c r="F85" i="32"/>
  <c r="F180" i="32"/>
  <c r="F180" i="33" s="1"/>
  <c r="F152" i="32"/>
  <c r="F224" i="32"/>
  <c r="F224" i="33" s="1"/>
  <c r="F176" i="32"/>
  <c r="F176" i="33" s="1"/>
  <c r="F153" i="32"/>
  <c r="F175" i="32"/>
  <c r="F175" i="33" s="1"/>
  <c r="F179" i="32"/>
  <c r="F179" i="33" s="1"/>
  <c r="F223" i="32"/>
  <c r="F223" i="33" s="1"/>
  <c r="F167" i="32"/>
  <c r="F167" i="33" s="1"/>
  <c r="F161" i="32"/>
  <c r="F187" i="32"/>
  <c r="F187" i="33" s="1"/>
  <c r="F229" i="32"/>
  <c r="F229" i="33" s="1"/>
  <c r="F221" i="32"/>
  <c r="F86" i="32"/>
  <c r="F148" i="32"/>
  <c r="F81" i="32"/>
  <c r="F217" i="32"/>
  <c r="F71" i="32"/>
  <c r="F70" i="32"/>
  <c r="F70" i="33" s="1"/>
  <c r="F56" i="32"/>
  <c r="F56" i="33" s="1"/>
  <c r="F62" i="32"/>
  <c r="F102" i="32"/>
  <c r="F102" i="33" s="1"/>
  <c r="F95" i="32"/>
  <c r="F95" i="33" s="1"/>
  <c r="F59" i="32"/>
  <c r="F59" i="33" s="1"/>
  <c r="F94" i="32"/>
  <c r="F118" i="32"/>
  <c r="F118" i="33" s="1"/>
  <c r="F92" i="32"/>
  <c r="F77" i="32"/>
  <c r="F76" i="32"/>
  <c r="F51" i="32"/>
  <c r="F108" i="32"/>
  <c r="F69" i="32"/>
  <c r="F69" i="33" s="1"/>
  <c r="F66" i="32"/>
  <c r="F52" i="32"/>
  <c r="F110" i="32"/>
  <c r="F55" i="32"/>
  <c r="F75" i="32"/>
  <c r="F97" i="32"/>
  <c r="F91" i="32"/>
  <c r="F49" i="32"/>
  <c r="F60" i="32"/>
  <c r="F74" i="32"/>
  <c r="F89" i="32"/>
  <c r="F104" i="32"/>
  <c r="F105" i="32"/>
  <c r="F111" i="32"/>
  <c r="F100" i="32"/>
  <c r="F119" i="32"/>
  <c r="F119" i="33" s="1"/>
  <c r="F103" i="32"/>
  <c r="F57" i="32"/>
  <c r="F121" i="32"/>
  <c r="F121" i="33" s="1"/>
  <c r="F96" i="32"/>
  <c r="F96" i="33" s="1"/>
  <c r="F63" i="32"/>
  <c r="F112" i="32"/>
  <c r="F68" i="32"/>
  <c r="F80" i="32"/>
  <c r="F101" i="32"/>
  <c r="F65" i="32"/>
  <c r="F65" i="33" s="1"/>
  <c r="F109" i="32"/>
  <c r="F116" i="32"/>
  <c r="F116" i="33" s="1"/>
  <c r="F117" i="32"/>
  <c r="F117" i="33" s="1"/>
  <c r="F113" i="32"/>
  <c r="F67" i="32"/>
  <c r="F67" i="33" s="1"/>
  <c r="F79" i="32"/>
  <c r="F115" i="32"/>
  <c r="F64" i="32"/>
  <c r="F64" i="33" s="1"/>
  <c r="F58" i="32"/>
  <c r="F58" i="33" s="1"/>
  <c r="F78" i="32"/>
  <c r="F72" i="32"/>
  <c r="F106" i="32"/>
  <c r="F114" i="32"/>
  <c r="F120" i="32"/>
  <c r="F120" i="33" s="1"/>
  <c r="F53" i="32"/>
  <c r="F53" i="33" s="1"/>
  <c r="F50" i="32"/>
  <c r="F107" i="32"/>
  <c r="F93" i="32"/>
  <c r="F90" i="32"/>
  <c r="F99" i="32"/>
  <c r="F98" i="32"/>
  <c r="I122" i="32"/>
  <c r="J122" i="33" s="1"/>
  <c r="I165" i="32"/>
  <c r="I188" i="32"/>
  <c r="I188" i="33" s="1"/>
  <c r="I150" i="32"/>
  <c r="J150" i="33" s="1"/>
  <c r="I157" i="32"/>
  <c r="I194" i="32"/>
  <c r="I235" i="32"/>
  <c r="I149" i="32"/>
  <c r="I164" i="32"/>
  <c r="J164" i="33" s="1"/>
  <c r="I151" i="32"/>
  <c r="J151" i="33" s="1"/>
  <c r="I156" i="32"/>
  <c r="I176" i="32"/>
  <c r="I180" i="32"/>
  <c r="I180" i="33" s="1"/>
  <c r="I175" i="32"/>
  <c r="I166" i="32"/>
  <c r="J166" i="33" s="1"/>
  <c r="I162" i="32"/>
  <c r="J162" i="33" s="1"/>
  <c r="I87" i="32"/>
  <c r="I187" i="32"/>
  <c r="I168" i="32"/>
  <c r="J168" i="33" s="1"/>
  <c r="I232" i="32"/>
  <c r="I217" i="32"/>
  <c r="I218" i="32"/>
  <c r="J218" i="33" s="1"/>
  <c r="I85" i="32"/>
  <c r="I182" i="32"/>
  <c r="I182" i="33" s="1"/>
  <c r="I216" i="32"/>
  <c r="I229" i="32"/>
  <c r="I229" i="33" s="1"/>
  <c r="I226" i="32"/>
  <c r="I159" i="32"/>
  <c r="I86" i="32"/>
  <c r="J86" i="33" s="1"/>
  <c r="I195" i="32"/>
  <c r="J195" i="33" s="1"/>
  <c r="I158" i="32"/>
  <c r="I152" i="32"/>
  <c r="I186" i="32"/>
  <c r="I154" i="32"/>
  <c r="I191" i="32"/>
  <c r="I191" i="33" s="1"/>
  <c r="I225" i="32"/>
  <c r="I224" i="32"/>
  <c r="I183" i="32"/>
  <c r="I160" i="32"/>
  <c r="I170" i="32"/>
  <c r="J170" i="33" s="1"/>
  <c r="I82" i="32"/>
  <c r="I167" i="32"/>
  <c r="I181" i="32"/>
  <c r="I88" i="32"/>
  <c r="I220" i="32"/>
  <c r="I161" i="32"/>
  <c r="J161" i="33" s="1"/>
  <c r="I81" i="32"/>
  <c r="I83" i="32"/>
  <c r="J83" i="33" s="1"/>
  <c r="I153" i="32"/>
  <c r="I184" i="32"/>
  <c r="I230" i="32"/>
  <c r="I230" i="33" s="1"/>
  <c r="I179" i="32"/>
  <c r="I177" i="32"/>
  <c r="I223" i="32"/>
  <c r="I222" i="32"/>
  <c r="J222" i="33" s="1"/>
  <c r="I155" i="32"/>
  <c r="I84" i="32"/>
  <c r="J84" i="33" s="1"/>
  <c r="I196" i="32"/>
  <c r="I189" i="32"/>
  <c r="I189" i="33" s="1"/>
  <c r="I221" i="32"/>
  <c r="I178" i="32"/>
  <c r="I178" i="33" s="1"/>
  <c r="I148" i="32"/>
  <c r="J148" i="33" s="1"/>
  <c r="I163" i="32"/>
  <c r="I228" i="32"/>
  <c r="I228" i="33" s="1"/>
  <c r="I169" i="32"/>
  <c r="I219" i="32"/>
  <c r="J219" i="33" s="1"/>
  <c r="I227" i="32"/>
  <c r="I227" i="33" s="1"/>
  <c r="I185" i="32"/>
  <c r="I56" i="32"/>
  <c r="I56" i="33" s="1"/>
  <c r="I62" i="32"/>
  <c r="I67" i="32"/>
  <c r="I71" i="32"/>
  <c r="I70" i="32"/>
  <c r="I69" i="32"/>
  <c r="J69" i="33" s="1"/>
  <c r="I55" i="32"/>
  <c r="I110" i="32"/>
  <c r="J110" i="33" s="1"/>
  <c r="I92" i="32"/>
  <c r="J92" i="33" s="1"/>
  <c r="I97" i="32"/>
  <c r="J97" i="33" s="1"/>
  <c r="I117" i="32"/>
  <c r="J117" i="33" s="1"/>
  <c r="I79" i="32"/>
  <c r="J79" i="33" s="1"/>
  <c r="I78" i="32"/>
  <c r="J78" i="33" s="1"/>
  <c r="I91" i="32"/>
  <c r="I105" i="32"/>
  <c r="J105" i="33" s="1"/>
  <c r="I53" i="32"/>
  <c r="J53" i="33" s="1"/>
  <c r="I115" i="32"/>
  <c r="J115" i="33" s="1"/>
  <c r="I72" i="32"/>
  <c r="I111" i="32"/>
  <c r="I75" i="32"/>
  <c r="I116" i="32"/>
  <c r="I102" i="32"/>
  <c r="J102" i="33" s="1"/>
  <c r="I100" i="32"/>
  <c r="I118" i="32"/>
  <c r="J118" i="33" s="1"/>
  <c r="I112" i="32"/>
  <c r="J112" i="33" s="1"/>
  <c r="I76" i="32"/>
  <c r="J76" i="33" s="1"/>
  <c r="I93" i="32"/>
  <c r="I106" i="32"/>
  <c r="J106" i="33" s="1"/>
  <c r="I51" i="32"/>
  <c r="I114" i="32"/>
  <c r="J114" i="33" s="1"/>
  <c r="I113" i="32"/>
  <c r="J113" i="33" s="1"/>
  <c r="I96" i="32"/>
  <c r="I74" i="32"/>
  <c r="I57" i="32"/>
  <c r="I65" i="32"/>
  <c r="I103" i="32"/>
  <c r="J103" i="33" s="1"/>
  <c r="I109" i="32"/>
  <c r="J109" i="33" s="1"/>
  <c r="I120" i="32"/>
  <c r="I104" i="32"/>
  <c r="J104" i="33" s="1"/>
  <c r="I59" i="32"/>
  <c r="I59" i="33" s="1"/>
  <c r="I89" i="32"/>
  <c r="J89" i="33" s="1"/>
  <c r="I121" i="32"/>
  <c r="I121" i="33" s="1"/>
  <c r="I68" i="32"/>
  <c r="I107" i="32"/>
  <c r="J107" i="33" s="1"/>
  <c r="I60" i="32"/>
  <c r="J60" i="33" s="1"/>
  <c r="I101" i="32"/>
  <c r="I80" i="32"/>
  <c r="J80" i="33" s="1"/>
  <c r="I66" i="32"/>
  <c r="I95" i="32"/>
  <c r="I58" i="32"/>
  <c r="J58" i="33" s="1"/>
  <c r="I119" i="32"/>
  <c r="I63" i="32"/>
  <c r="J63" i="33" s="1"/>
  <c r="I52" i="32"/>
  <c r="I64" i="32"/>
  <c r="I49" i="32"/>
  <c r="J49" i="33" s="1"/>
  <c r="I108" i="32"/>
  <c r="J108" i="33" s="1"/>
  <c r="I50" i="32"/>
  <c r="I94" i="32"/>
  <c r="I77" i="32"/>
  <c r="I98" i="32"/>
  <c r="I90" i="32"/>
  <c r="J90" i="33" s="1"/>
  <c r="I99" i="32"/>
  <c r="J99" i="33" s="1"/>
  <c r="G36" i="33"/>
  <c r="G41" i="33"/>
  <c r="G748" i="8"/>
  <c r="G748" i="13"/>
  <c r="G743" i="8"/>
  <c r="G743" i="13"/>
  <c r="G809" i="13"/>
  <c r="G809" i="8"/>
  <c r="K122" i="32"/>
  <c r="K122" i="33" s="1"/>
  <c r="K157" i="32"/>
  <c r="K157" i="33" s="1"/>
  <c r="K188" i="32"/>
  <c r="K188" i="33" s="1"/>
  <c r="K235" i="32"/>
  <c r="K235" i="33" s="1"/>
  <c r="K151" i="32"/>
  <c r="K151" i="33" s="1"/>
  <c r="K165" i="32"/>
  <c r="K165" i="33" s="1"/>
  <c r="K149" i="32"/>
  <c r="K149" i="33" s="1"/>
  <c r="K150" i="32"/>
  <c r="K150" i="33" s="1"/>
  <c r="K164" i="32"/>
  <c r="K164" i="33" s="1"/>
  <c r="K194" i="32"/>
  <c r="K194" i="33" s="1"/>
  <c r="K162" i="32"/>
  <c r="K162" i="33" s="1"/>
  <c r="K158" i="32"/>
  <c r="K158" i="33" s="1"/>
  <c r="K222" i="32"/>
  <c r="K222" i="33" s="1"/>
  <c r="K228" i="32"/>
  <c r="K228" i="33" s="1"/>
  <c r="K175" i="32"/>
  <c r="K175" i="33" s="1"/>
  <c r="K221" i="32"/>
  <c r="K221" i="33" s="1"/>
  <c r="K166" i="32"/>
  <c r="K166" i="33" s="1"/>
  <c r="K176" i="32"/>
  <c r="K176" i="33" s="1"/>
  <c r="K217" i="32"/>
  <c r="K217" i="33" s="1"/>
  <c r="K219" i="32"/>
  <c r="K219" i="33" s="1"/>
  <c r="K83" i="32"/>
  <c r="K83" i="33" s="1"/>
  <c r="K152" i="32"/>
  <c r="K152" i="33" s="1"/>
  <c r="K159" i="32"/>
  <c r="K159" i="33" s="1"/>
  <c r="K160" i="32"/>
  <c r="K160" i="33" s="1"/>
  <c r="K155" i="32"/>
  <c r="K155" i="33" s="1"/>
  <c r="K218" i="32"/>
  <c r="K218" i="33" s="1"/>
  <c r="K181" i="32"/>
  <c r="K181" i="33" s="1"/>
  <c r="K167" i="32"/>
  <c r="K167" i="33" s="1"/>
  <c r="K196" i="32"/>
  <c r="K196" i="33" s="1"/>
  <c r="K216" i="32"/>
  <c r="K216" i="33" s="1"/>
  <c r="K227" i="32"/>
  <c r="K227" i="33" s="1"/>
  <c r="K153" i="32"/>
  <c r="K153" i="33" s="1"/>
  <c r="K86" i="32"/>
  <c r="K86" i="33" s="1"/>
  <c r="K230" i="32"/>
  <c r="K230" i="33" s="1"/>
  <c r="K225" i="32"/>
  <c r="K225" i="33" s="1"/>
  <c r="K224" i="32"/>
  <c r="K224" i="33" s="1"/>
  <c r="K223" i="32"/>
  <c r="K223" i="33" s="1"/>
  <c r="K183" i="32"/>
  <c r="K183" i="33" s="1"/>
  <c r="K232" i="32"/>
  <c r="K232" i="33" s="1"/>
  <c r="K163" i="32"/>
  <c r="K163" i="33" s="1"/>
  <c r="K185" i="32"/>
  <c r="K185" i="33" s="1"/>
  <c r="K189" i="32"/>
  <c r="K189" i="33" s="1"/>
  <c r="K81" i="32"/>
  <c r="K81" i="33" s="1"/>
  <c r="K177" i="32"/>
  <c r="K177" i="33" s="1"/>
  <c r="K87" i="32"/>
  <c r="K87" i="33" s="1"/>
  <c r="K169" i="32"/>
  <c r="K82" i="32"/>
  <c r="K82" i="33" s="1"/>
  <c r="K182" i="32"/>
  <c r="K182" i="33" s="1"/>
  <c r="K156" i="32"/>
  <c r="K156" i="33" s="1"/>
  <c r="K180" i="32"/>
  <c r="K180" i="33" s="1"/>
  <c r="K229" i="32"/>
  <c r="K229" i="33" s="1"/>
  <c r="K85" i="32"/>
  <c r="K85" i="33" s="1"/>
  <c r="K148" i="32"/>
  <c r="K148" i="33" s="1"/>
  <c r="K161" i="32"/>
  <c r="K161" i="33" s="1"/>
  <c r="K184" i="32"/>
  <c r="K184" i="33" s="1"/>
  <c r="K226" i="32"/>
  <c r="K226" i="33" s="1"/>
  <c r="K191" i="32"/>
  <c r="K191" i="33" s="1"/>
  <c r="K220" i="32"/>
  <c r="K220" i="33" s="1"/>
  <c r="K186" i="32"/>
  <c r="K186" i="33" s="1"/>
  <c r="K170" i="32"/>
  <c r="K179" i="32"/>
  <c r="K179" i="33" s="1"/>
  <c r="K154" i="32"/>
  <c r="K154" i="33" s="1"/>
  <c r="K187" i="32"/>
  <c r="K187" i="33" s="1"/>
  <c r="K88" i="32"/>
  <c r="K88" i="33" s="1"/>
  <c r="K178" i="32"/>
  <c r="K178" i="33" s="1"/>
  <c r="K168" i="32"/>
  <c r="K168" i="33" s="1"/>
  <c r="K84" i="32"/>
  <c r="K84" i="33" s="1"/>
  <c r="K195" i="32"/>
  <c r="K195" i="33" s="1"/>
  <c r="K69" i="32"/>
  <c r="K70" i="32"/>
  <c r="K70" i="33" s="1"/>
  <c r="K67" i="32"/>
  <c r="K67" i="33" s="1"/>
  <c r="K71" i="32"/>
  <c r="K71" i="33" s="1"/>
  <c r="K62" i="32"/>
  <c r="K62" i="33" s="1"/>
  <c r="K56" i="32"/>
  <c r="K56" i="33" s="1"/>
  <c r="K100" i="32"/>
  <c r="K100" i="33" s="1"/>
  <c r="K112" i="32"/>
  <c r="K112" i="33" s="1"/>
  <c r="K102" i="32"/>
  <c r="K102" i="33" s="1"/>
  <c r="K53" i="32"/>
  <c r="K53" i="33" s="1"/>
  <c r="K104" i="32"/>
  <c r="K104" i="33" s="1"/>
  <c r="K109" i="32"/>
  <c r="K109" i="33" s="1"/>
  <c r="K78" i="32"/>
  <c r="K78" i="33" s="1"/>
  <c r="K108" i="32"/>
  <c r="K108" i="33" s="1"/>
  <c r="K107" i="32"/>
  <c r="K107" i="33" s="1"/>
  <c r="K92" i="32"/>
  <c r="K92" i="33" s="1"/>
  <c r="K97" i="32"/>
  <c r="K97" i="33" s="1"/>
  <c r="K106" i="32"/>
  <c r="K106" i="33" s="1"/>
  <c r="K89" i="32"/>
  <c r="K89" i="33" s="1"/>
  <c r="K75" i="32"/>
  <c r="K75" i="33" s="1"/>
  <c r="K113" i="32"/>
  <c r="K113" i="33" s="1"/>
  <c r="K74" i="32"/>
  <c r="K74" i="33" s="1"/>
  <c r="K60" i="32"/>
  <c r="K60" i="33" s="1"/>
  <c r="K55" i="32"/>
  <c r="K55" i="33" s="1"/>
  <c r="K80" i="32"/>
  <c r="K80" i="33" s="1"/>
  <c r="K91" i="32"/>
  <c r="K91" i="33" s="1"/>
  <c r="K118" i="32"/>
  <c r="K118" i="33" s="1"/>
  <c r="K64" i="32"/>
  <c r="K64" i="33" s="1"/>
  <c r="K57" i="32"/>
  <c r="K57" i="33" s="1"/>
  <c r="K94" i="32"/>
  <c r="K94" i="33" s="1"/>
  <c r="K72" i="32"/>
  <c r="K72" i="33" s="1"/>
  <c r="K58" i="32"/>
  <c r="K58" i="33" s="1"/>
  <c r="K119" i="32"/>
  <c r="K119" i="33" s="1"/>
  <c r="K96" i="32"/>
  <c r="K96" i="33" s="1"/>
  <c r="K76" i="32"/>
  <c r="K76" i="33" s="1"/>
  <c r="K65" i="32"/>
  <c r="K65" i="33" s="1"/>
  <c r="K121" i="32"/>
  <c r="K121" i="33" s="1"/>
  <c r="K68" i="32"/>
  <c r="K68" i="33" s="1"/>
  <c r="K101" i="32"/>
  <c r="K101" i="33" s="1"/>
  <c r="K115" i="32"/>
  <c r="K115" i="33" s="1"/>
  <c r="K52" i="32"/>
  <c r="K52" i="33" s="1"/>
  <c r="K111" i="32"/>
  <c r="K111" i="33" s="1"/>
  <c r="K120" i="32"/>
  <c r="K120" i="33" s="1"/>
  <c r="K103" i="32"/>
  <c r="K103" i="33" s="1"/>
  <c r="K79" i="32"/>
  <c r="K79" i="33" s="1"/>
  <c r="K93" i="32"/>
  <c r="K93" i="33" s="1"/>
  <c r="K105" i="32"/>
  <c r="K105" i="33" s="1"/>
  <c r="K51" i="32"/>
  <c r="K51" i="33" s="1"/>
  <c r="K63" i="32"/>
  <c r="K63" i="33" s="1"/>
  <c r="K49" i="32"/>
  <c r="K49" i="33" s="1"/>
  <c r="K50" i="32"/>
  <c r="K50" i="33" s="1"/>
  <c r="K59" i="32"/>
  <c r="K59" i="33" s="1"/>
  <c r="K110" i="32"/>
  <c r="K110" i="33" s="1"/>
  <c r="K117" i="32"/>
  <c r="K117" i="33" s="1"/>
  <c r="K95" i="32"/>
  <c r="K95" i="33" s="1"/>
  <c r="K114" i="32"/>
  <c r="K114" i="33" s="1"/>
  <c r="K77" i="32"/>
  <c r="K77" i="33" s="1"/>
  <c r="K116" i="32"/>
  <c r="K116" i="33" s="1"/>
  <c r="K66" i="32"/>
  <c r="K66" i="33" s="1"/>
  <c r="K90" i="32"/>
  <c r="K90" i="33" s="1"/>
  <c r="K99" i="32"/>
  <c r="K99" i="33" s="1"/>
  <c r="K98" i="32"/>
  <c r="K98" i="33" s="1"/>
  <c r="K600" i="13"/>
  <c r="K600" i="8"/>
  <c r="K598" i="13"/>
  <c r="K598" i="8"/>
  <c r="K494" i="13"/>
  <c r="K494" i="8"/>
  <c r="K511" i="13"/>
  <c r="K511" i="8"/>
  <c r="K517" i="13"/>
  <c r="K517" i="8"/>
  <c r="K526" i="13"/>
  <c r="K526" i="8"/>
  <c r="K570" i="13"/>
  <c r="K570" i="8"/>
  <c r="K540" i="13"/>
  <c r="K540" i="8"/>
  <c r="K480" i="13"/>
  <c r="K480" i="8"/>
  <c r="K528" i="13"/>
  <c r="K528" i="8"/>
  <c r="K484" i="13"/>
  <c r="K484" i="8"/>
  <c r="K544" i="13"/>
  <c r="K544" i="8"/>
  <c r="K466" i="13"/>
  <c r="K466" i="8"/>
  <c r="K499" i="13"/>
  <c r="K499" i="8"/>
  <c r="K461" i="13"/>
  <c r="K461" i="8"/>
  <c r="K453" i="13"/>
  <c r="K453" i="8"/>
  <c r="K506" i="13"/>
  <c r="K506" i="8"/>
  <c r="K501" i="13"/>
  <c r="K501" i="8"/>
  <c r="K489" i="13"/>
  <c r="K489" i="8"/>
  <c r="D531" i="13"/>
  <c r="D531" i="8"/>
  <c r="D493" i="13"/>
  <c r="D493" i="8"/>
  <c r="D541" i="13"/>
  <c r="D541" i="8"/>
  <c r="D550" i="13"/>
  <c r="D550" i="8"/>
  <c r="D526" i="13"/>
  <c r="D526" i="8"/>
  <c r="D556" i="13"/>
  <c r="D556" i="8"/>
  <c r="D551" i="13"/>
  <c r="D551" i="8"/>
  <c r="D510" i="13"/>
  <c r="D510" i="8"/>
  <c r="D528" i="13"/>
  <c r="D528" i="8"/>
  <c r="D544" i="13"/>
  <c r="D544" i="8"/>
  <c r="D562" i="13"/>
  <c r="D562" i="8"/>
  <c r="D587" i="13"/>
  <c r="D587" i="8"/>
  <c r="D501" i="13"/>
  <c r="D501" i="8"/>
  <c r="D546" i="13"/>
  <c r="D546" i="8"/>
  <c r="D482" i="13"/>
  <c r="D482" i="8"/>
  <c r="D491" i="13"/>
  <c r="D491" i="8"/>
  <c r="D486" i="13"/>
  <c r="D486" i="8"/>
  <c r="D466" i="13"/>
  <c r="D466" i="8"/>
  <c r="D598" i="13"/>
  <c r="D598" i="8"/>
  <c r="D565" i="13"/>
  <c r="D565" i="8"/>
  <c r="C489" i="13"/>
  <c r="C489" i="8"/>
  <c r="C609" i="13"/>
  <c r="C609" i="8"/>
  <c r="C555" i="13"/>
  <c r="C555" i="8"/>
  <c r="C470" i="13"/>
  <c r="C470" i="8"/>
  <c r="C597" i="13"/>
  <c r="C597" i="8"/>
  <c r="C456" i="13"/>
  <c r="C456" i="8"/>
  <c r="C583" i="13"/>
  <c r="C583" i="8"/>
  <c r="C596" i="13"/>
  <c r="C596" i="8"/>
  <c r="C473" i="13"/>
  <c r="C473" i="8"/>
  <c r="C524" i="13"/>
  <c r="C524" i="8"/>
  <c r="C458" i="13"/>
  <c r="C458" i="8"/>
  <c r="C534" i="13"/>
  <c r="C534" i="8"/>
  <c r="C611" i="13"/>
  <c r="C611" i="8"/>
  <c r="C551" i="13"/>
  <c r="C551" i="8"/>
  <c r="C510" i="13"/>
  <c r="C510" i="8"/>
  <c r="C490" i="13"/>
  <c r="C490" i="8"/>
  <c r="C578" i="13"/>
  <c r="C578" i="8"/>
  <c r="C514" i="13"/>
  <c r="C514" i="8"/>
  <c r="C526" i="13"/>
  <c r="C526" i="8"/>
  <c r="C599" i="13"/>
  <c r="C599" i="8"/>
  <c r="F513" i="13"/>
  <c r="F513" i="8"/>
  <c r="F547" i="13"/>
  <c r="F547" i="8"/>
  <c r="F554" i="13"/>
  <c r="F554" i="8"/>
  <c r="F503" i="13"/>
  <c r="F503" i="8"/>
  <c r="F560" i="13"/>
  <c r="F560" i="8"/>
  <c r="F610" i="13"/>
  <c r="F610" i="8"/>
  <c r="F577" i="13"/>
  <c r="F577" i="8"/>
  <c r="F515" i="13"/>
  <c r="F515" i="8"/>
  <c r="F458" i="13"/>
  <c r="F458" i="8"/>
  <c r="F524" i="13"/>
  <c r="F524" i="8"/>
  <c r="F511" i="13"/>
  <c r="F511" i="8"/>
  <c r="F469" i="13"/>
  <c r="F469" i="8"/>
  <c r="F558" i="13"/>
  <c r="F558" i="8"/>
  <c r="F566" i="13"/>
  <c r="F566" i="8"/>
  <c r="F471" i="13"/>
  <c r="F471" i="8"/>
  <c r="F551" i="13"/>
  <c r="F551" i="8"/>
  <c r="F604" i="13"/>
  <c r="F604" i="8"/>
  <c r="F462" i="13"/>
  <c r="F462" i="8"/>
  <c r="F529" i="13"/>
  <c r="F529" i="8"/>
  <c r="I495" i="13"/>
  <c r="I495" i="8"/>
  <c r="I520" i="13"/>
  <c r="I520" i="8"/>
  <c r="I603" i="13"/>
  <c r="I603" i="8"/>
  <c r="I528" i="13"/>
  <c r="I528" i="8"/>
  <c r="I543" i="13"/>
  <c r="I543" i="8"/>
  <c r="I529" i="13"/>
  <c r="I529" i="8"/>
  <c r="I544" i="13"/>
  <c r="I544" i="8"/>
  <c r="I530" i="13"/>
  <c r="I530" i="8"/>
  <c r="I545" i="13"/>
  <c r="I545" i="8"/>
  <c r="I454" i="13"/>
  <c r="I454" i="8"/>
  <c r="I573" i="13"/>
  <c r="I573" i="8"/>
  <c r="I609" i="13"/>
  <c r="I609" i="8"/>
  <c r="I590" i="13"/>
  <c r="I590" i="8"/>
  <c r="I581" i="13"/>
  <c r="I581" i="8"/>
  <c r="I478" i="13"/>
  <c r="I478" i="8"/>
  <c r="I492" i="13"/>
  <c r="I492" i="8"/>
  <c r="I513" i="13"/>
  <c r="I513" i="8"/>
  <c r="I583" i="13"/>
  <c r="I583" i="8"/>
  <c r="I512" i="13"/>
  <c r="I512" i="8"/>
  <c r="I508" i="13"/>
  <c r="I508" i="8"/>
  <c r="I500" i="13"/>
  <c r="I500" i="8"/>
  <c r="K170" i="33"/>
  <c r="C9" i="4"/>
  <c r="C10" i="4" s="1"/>
  <c r="K535" i="13"/>
  <c r="K535" i="8"/>
  <c r="K608" i="13"/>
  <c r="K608" i="8"/>
  <c r="K514" i="13"/>
  <c r="K514" i="8"/>
  <c r="F599" i="13"/>
  <c r="F599" i="8"/>
  <c r="G167" i="35"/>
  <c r="G166" i="35"/>
  <c r="G157" i="35"/>
  <c r="G164" i="35"/>
  <c r="G103" i="35"/>
  <c r="G191" i="35"/>
  <c r="G78" i="35"/>
  <c r="G98" i="35"/>
  <c r="G119" i="35"/>
  <c r="G96" i="35"/>
  <c r="G99" i="35"/>
  <c r="G115" i="35"/>
  <c r="G106" i="35"/>
  <c r="G184" i="35"/>
  <c r="G53" i="35"/>
  <c r="G159" i="35"/>
  <c r="G158" i="35"/>
  <c r="G117" i="35"/>
  <c r="G116" i="35"/>
  <c r="G95" i="35"/>
  <c r="G182" i="35"/>
  <c r="G69" i="35"/>
  <c r="G92" i="35"/>
  <c r="G111" i="35"/>
  <c r="G88" i="35"/>
  <c r="G91" i="35"/>
  <c r="G97" i="35"/>
  <c r="G100" i="35"/>
  <c r="G59" i="35"/>
  <c r="G50" i="35"/>
  <c r="G181" i="35"/>
  <c r="G151" i="35"/>
  <c r="G150" i="35"/>
  <c r="G109" i="35"/>
  <c r="G108" i="35"/>
  <c r="G87" i="35"/>
  <c r="G156" i="35"/>
  <c r="G60" i="35"/>
  <c r="G71" i="35"/>
  <c r="G81" i="35"/>
  <c r="G68" i="35"/>
  <c r="G83" i="35"/>
  <c r="G194" i="35"/>
  <c r="G89" i="35"/>
  <c r="G84" i="35"/>
  <c r="G55" i="35"/>
  <c r="G76" i="35"/>
  <c r="G235" i="35"/>
  <c r="G227" i="35"/>
  <c r="G101" i="35"/>
  <c r="G226" i="35"/>
  <c r="G79" i="35"/>
  <c r="G148" i="35"/>
  <c r="G51" i="35"/>
  <c r="G65" i="35"/>
  <c r="G195" i="35"/>
  <c r="G230" i="35"/>
  <c r="G80" i="35"/>
  <c r="G188" i="35"/>
  <c r="G74" i="35"/>
  <c r="G176" i="35"/>
  <c r="G149" i="35"/>
  <c r="G85" i="35"/>
  <c r="G66" i="35"/>
  <c r="G225" i="35"/>
  <c r="G224" i="35"/>
  <c r="G221" i="35"/>
  <c r="G228" i="35"/>
  <c r="G232" i="35"/>
  <c r="G70" i="35"/>
  <c r="G110" i="35"/>
  <c r="G58" i="35"/>
  <c r="G189" i="35"/>
  <c r="G183" i="35"/>
  <c r="G77" i="35"/>
  <c r="G113" i="35"/>
  <c r="G121" i="35"/>
  <c r="G114" i="35"/>
  <c r="G152" i="35"/>
  <c r="G57" i="35"/>
  <c r="G217" i="35"/>
  <c r="G216" i="35"/>
  <c r="G196" i="35"/>
  <c r="G222" i="35"/>
  <c r="G223" i="35"/>
  <c r="G62" i="35"/>
  <c r="G104" i="35"/>
  <c r="G162" i="35"/>
  <c r="G219" i="35"/>
  <c r="G154" i="35"/>
  <c r="G177" i="35"/>
  <c r="G72" i="35"/>
  <c r="G56" i="35"/>
  <c r="G102" i="35"/>
  <c r="G175" i="35"/>
  <c r="G82" i="35"/>
  <c r="G187" i="35"/>
  <c r="G186" i="35"/>
  <c r="G169" i="35"/>
  <c r="G180" i="35"/>
  <c r="G161" i="35"/>
  <c r="G52" i="35"/>
  <c r="G94" i="35"/>
  <c r="G160" i="35"/>
  <c r="G165" i="35"/>
  <c r="G120" i="35"/>
  <c r="G168" i="35"/>
  <c r="G64" i="35"/>
  <c r="G229" i="35"/>
  <c r="G75" i="35"/>
  <c r="G93" i="35"/>
  <c r="G67" i="35"/>
  <c r="G112" i="35"/>
  <c r="G49" i="35"/>
  <c r="G179" i="35"/>
  <c r="G118" i="35"/>
  <c r="G178" i="35"/>
  <c r="G155" i="35"/>
  <c r="G163" i="35"/>
  <c r="G105" i="35"/>
  <c r="G86" i="35"/>
  <c r="G170" i="35"/>
  <c r="G107" i="35"/>
  <c r="G153" i="35"/>
  <c r="G90" i="35"/>
  <c r="G218" i="35"/>
  <c r="G220" i="35"/>
  <c r="G185" i="35"/>
  <c r="G63" i="35"/>
  <c r="K201" i="32"/>
  <c r="K200" i="32"/>
  <c r="K199" i="32"/>
  <c r="K173" i="32"/>
  <c r="K29" i="32"/>
  <c r="K29" i="33" s="1"/>
  <c r="K145" i="32"/>
  <c r="K145" i="33" s="1"/>
  <c r="K139" i="32"/>
  <c r="K30" i="32"/>
  <c r="K30" i="33" s="1"/>
  <c r="K43" i="32"/>
  <c r="K137" i="32"/>
  <c r="K134" i="32"/>
  <c r="K144" i="32"/>
  <c r="K144" i="33" s="1"/>
  <c r="K136" i="32"/>
  <c r="K136" i="33" s="1"/>
  <c r="K42" i="32"/>
  <c r="K42" i="33" s="1"/>
  <c r="K131" i="32"/>
  <c r="K18" i="32"/>
  <c r="K197" i="32"/>
  <c r="K142" i="32"/>
  <c r="K142" i="33" s="1"/>
  <c r="K22" i="32"/>
  <c r="K13" i="32"/>
  <c r="K16" i="32"/>
  <c r="K31" i="32"/>
  <c r="K129" i="32"/>
  <c r="K143" i="32"/>
  <c r="K143" i="33" s="1"/>
  <c r="K133" i="32"/>
  <c r="K133" i="33" s="1"/>
  <c r="K130" i="32"/>
  <c r="K28" i="32"/>
  <c r="K28" i="33" s="1"/>
  <c r="K198" i="32"/>
  <c r="K127" i="32"/>
  <c r="K32" i="32"/>
  <c r="K33" i="32"/>
  <c r="K33" i="33" s="1"/>
  <c r="K44" i="32"/>
  <c r="K44" i="33" s="1"/>
  <c r="K14" i="32"/>
  <c r="K26" i="32"/>
  <c r="K24" i="32"/>
  <c r="K35" i="32"/>
  <c r="K35" i="33" s="1"/>
  <c r="K128" i="32"/>
  <c r="K202" i="32"/>
  <c r="K34" i="32"/>
  <c r="K140" i="32"/>
  <c r="K140" i="33" s="1"/>
  <c r="K23" i="32"/>
  <c r="K234" i="32"/>
  <c r="K234" i="33" s="1"/>
  <c r="K19" i="32"/>
  <c r="K19" i="33" s="1"/>
  <c r="K38" i="32"/>
  <c r="K47" i="32"/>
  <c r="K141" i="32"/>
  <c r="K141" i="33" s="1"/>
  <c r="K21" i="32"/>
  <c r="K17" i="32"/>
  <c r="K27" i="32"/>
  <c r="K37" i="32"/>
  <c r="K46" i="32"/>
  <c r="K11" i="32"/>
  <c r="K11" i="33" s="1"/>
  <c r="K40" i="32"/>
  <c r="K146" i="32"/>
  <c r="K138" i="32"/>
  <c r="K39" i="32"/>
  <c r="K39" i="33" s="1"/>
  <c r="K15" i="32"/>
  <c r="K12" i="32"/>
  <c r="K20" i="32"/>
  <c r="K132" i="32"/>
  <c r="K135" i="32"/>
  <c r="K135" i="33" s="1"/>
  <c r="K45" i="32"/>
  <c r="K45" i="33" s="1"/>
  <c r="K36" i="32"/>
  <c r="K36" i="33" s="1"/>
  <c r="K41" i="32"/>
  <c r="K41" i="33" s="1"/>
  <c r="K10" i="32"/>
  <c r="K25" i="32"/>
  <c r="J21" i="25"/>
  <c r="H122" i="32"/>
  <c r="I122" i="33" s="1"/>
  <c r="H235" i="32"/>
  <c r="H151" i="32"/>
  <c r="H164" i="32"/>
  <c r="H149" i="32"/>
  <c r="H149" i="33" s="1"/>
  <c r="H157" i="32"/>
  <c r="H194" i="32"/>
  <c r="H165" i="32"/>
  <c r="H165" i="33" s="1"/>
  <c r="H188" i="32"/>
  <c r="H188" i="33" s="1"/>
  <c r="H150" i="32"/>
  <c r="H152" i="32"/>
  <c r="H156" i="32"/>
  <c r="H232" i="32"/>
  <c r="H232" i="33" s="1"/>
  <c r="H185" i="32"/>
  <c r="H185" i="33" s="1"/>
  <c r="H169" i="32"/>
  <c r="I169" i="33" s="1"/>
  <c r="H229" i="32"/>
  <c r="H229" i="33" s="1"/>
  <c r="H224" i="32"/>
  <c r="H224" i="33" s="1"/>
  <c r="H186" i="32"/>
  <c r="H186" i="33" s="1"/>
  <c r="H162" i="32"/>
  <c r="H170" i="32"/>
  <c r="H228" i="32"/>
  <c r="H228" i="33" s="1"/>
  <c r="H83" i="32"/>
  <c r="H180" i="32"/>
  <c r="H180" i="33" s="1"/>
  <c r="H148" i="32"/>
  <c r="H85" i="32"/>
  <c r="H176" i="32"/>
  <c r="H176" i="33" s="1"/>
  <c r="H86" i="32"/>
  <c r="H88" i="32"/>
  <c r="H195" i="32"/>
  <c r="H195" i="33" s="1"/>
  <c r="H181" i="32"/>
  <c r="H181" i="33" s="1"/>
  <c r="H189" i="32"/>
  <c r="H189" i="33" s="1"/>
  <c r="H82" i="32"/>
  <c r="H153" i="32"/>
  <c r="H153" i="33" s="1"/>
  <c r="H87" i="32"/>
  <c r="H81" i="32"/>
  <c r="H227" i="32"/>
  <c r="H227" i="33" s="1"/>
  <c r="H223" i="32"/>
  <c r="H223" i="33" s="1"/>
  <c r="H220" i="32"/>
  <c r="H220" i="33" s="1"/>
  <c r="H196" i="32"/>
  <c r="H168" i="32"/>
  <c r="H168" i="33" s="1"/>
  <c r="H84" i="32"/>
  <c r="H161" i="32"/>
  <c r="H158" i="32"/>
  <c r="H217" i="32"/>
  <c r="H217" i="33" s="1"/>
  <c r="H175" i="32"/>
  <c r="H175" i="33" s="1"/>
  <c r="H222" i="32"/>
  <c r="H183" i="32"/>
  <c r="H183" i="33" s="1"/>
  <c r="H218" i="32"/>
  <c r="H219" i="32"/>
  <c r="H226" i="32"/>
  <c r="H226" i="33" s="1"/>
  <c r="H184" i="32"/>
  <c r="H184" i="33" s="1"/>
  <c r="H155" i="32"/>
  <c r="H155" i="33" s="1"/>
  <c r="H160" i="32"/>
  <c r="H230" i="32"/>
  <c r="H230" i="33" s="1"/>
  <c r="H225" i="32"/>
  <c r="H225" i="33" s="1"/>
  <c r="H167" i="32"/>
  <c r="H167" i="33" s="1"/>
  <c r="H163" i="32"/>
  <c r="H163" i="33" s="1"/>
  <c r="H154" i="32"/>
  <c r="H177" i="32"/>
  <c r="H177" i="33" s="1"/>
  <c r="H182" i="32"/>
  <c r="H182" i="33" s="1"/>
  <c r="H221" i="32"/>
  <c r="H191" i="32"/>
  <c r="H191" i="33" s="1"/>
  <c r="H187" i="32"/>
  <c r="H187" i="33" s="1"/>
  <c r="H178" i="32"/>
  <c r="H178" i="33" s="1"/>
  <c r="H166" i="32"/>
  <c r="H159" i="32"/>
  <c r="H159" i="33" s="1"/>
  <c r="H216" i="32"/>
  <c r="H216" i="33" s="1"/>
  <c r="H179" i="32"/>
  <c r="H179" i="33" s="1"/>
  <c r="H70" i="32"/>
  <c r="H70" i="33" s="1"/>
  <c r="H71" i="32"/>
  <c r="H56" i="32"/>
  <c r="H56" i="33" s="1"/>
  <c r="H67" i="32"/>
  <c r="H67" i="33" s="1"/>
  <c r="H62" i="32"/>
  <c r="H69" i="32"/>
  <c r="H94" i="32"/>
  <c r="H94" i="33" s="1"/>
  <c r="H105" i="32"/>
  <c r="H115" i="32"/>
  <c r="H65" i="32"/>
  <c r="H65" i="33" s="1"/>
  <c r="H96" i="32"/>
  <c r="H111" i="32"/>
  <c r="H111" i="33" s="1"/>
  <c r="H106" i="32"/>
  <c r="H106" i="33" s="1"/>
  <c r="H103" i="32"/>
  <c r="I103" i="33" s="1"/>
  <c r="H76" i="32"/>
  <c r="H66" i="32"/>
  <c r="H117" i="32"/>
  <c r="H97" i="32"/>
  <c r="H75" i="32"/>
  <c r="H119" i="32"/>
  <c r="H119" i="33" s="1"/>
  <c r="H113" i="32"/>
  <c r="H77" i="32"/>
  <c r="H77" i="33" s="1"/>
  <c r="H102" i="32"/>
  <c r="H57" i="32"/>
  <c r="H121" i="32"/>
  <c r="H121" i="33" s="1"/>
  <c r="H107" i="32"/>
  <c r="H112" i="32"/>
  <c r="H114" i="32"/>
  <c r="H100" i="32"/>
  <c r="H51" i="32"/>
  <c r="H51" i="33" s="1"/>
  <c r="H63" i="32"/>
  <c r="H101" i="32"/>
  <c r="H58" i="32"/>
  <c r="H49" i="32"/>
  <c r="H68" i="32"/>
  <c r="H120" i="32"/>
  <c r="H120" i="33" s="1"/>
  <c r="H64" i="32"/>
  <c r="H64" i="33" s="1"/>
  <c r="H95" i="32"/>
  <c r="H74" i="32"/>
  <c r="H78" i="32"/>
  <c r="I78" i="33" s="1"/>
  <c r="H72" i="32"/>
  <c r="H110" i="32"/>
  <c r="H59" i="32"/>
  <c r="H59" i="33" s="1"/>
  <c r="H79" i="32"/>
  <c r="H60" i="32"/>
  <c r="I60" i="33" s="1"/>
  <c r="H118" i="32"/>
  <c r="H109" i="32"/>
  <c r="H108" i="32"/>
  <c r="H89" i="32"/>
  <c r="H93" i="32"/>
  <c r="H93" i="33" s="1"/>
  <c r="H52" i="32"/>
  <c r="H52" i="33" s="1"/>
  <c r="H92" i="32"/>
  <c r="H104" i="32"/>
  <c r="H116" i="32"/>
  <c r="H116" i="33" s="1"/>
  <c r="H80" i="32"/>
  <c r="H80" i="33" s="1"/>
  <c r="H55" i="32"/>
  <c r="H91" i="32"/>
  <c r="H91" i="33" s="1"/>
  <c r="H50" i="32"/>
  <c r="H53" i="32"/>
  <c r="H90" i="32"/>
  <c r="I90" i="33" s="1"/>
  <c r="H98" i="32"/>
  <c r="H99" i="32"/>
  <c r="H69" i="6"/>
  <c r="I69" i="7"/>
  <c r="E8" i="4" s="1"/>
  <c r="G806" i="8"/>
  <c r="G806" i="13"/>
  <c r="G753" i="8"/>
  <c r="G753" i="13"/>
  <c r="K574" i="13"/>
  <c r="K574" i="8"/>
  <c r="K486" i="13"/>
  <c r="K486" i="8"/>
  <c r="K610" i="13"/>
  <c r="K610" i="8"/>
  <c r="K587" i="13"/>
  <c r="K587" i="8"/>
  <c r="K520" i="13"/>
  <c r="K520" i="8"/>
  <c r="K588" i="13"/>
  <c r="K588" i="8"/>
  <c r="K609" i="13"/>
  <c r="K609" i="8"/>
  <c r="K485" i="13"/>
  <c r="K485" i="8"/>
  <c r="K552" i="13"/>
  <c r="K552" i="8"/>
  <c r="K560" i="13"/>
  <c r="K560" i="8"/>
  <c r="K554" i="13"/>
  <c r="K554" i="8"/>
  <c r="K482" i="13"/>
  <c r="K482" i="8"/>
  <c r="K460" i="13"/>
  <c r="K460" i="8"/>
  <c r="K522" i="13"/>
  <c r="K522" i="8"/>
  <c r="K575" i="13"/>
  <c r="K575" i="8"/>
  <c r="K547" i="13"/>
  <c r="K547" i="8"/>
  <c r="K589" i="13"/>
  <c r="K589" i="8"/>
  <c r="I10" i="4"/>
  <c r="D479" i="13"/>
  <c r="D479" i="8"/>
  <c r="D566" i="13"/>
  <c r="D566" i="8"/>
  <c r="D518" i="13"/>
  <c r="D518" i="8"/>
  <c r="D521" i="13"/>
  <c r="D521" i="8"/>
  <c r="D545" i="13"/>
  <c r="D545" i="8"/>
  <c r="D456" i="13"/>
  <c r="D456" i="8"/>
  <c r="D609" i="13"/>
  <c r="D609" i="8"/>
  <c r="D558" i="13"/>
  <c r="D558" i="8"/>
  <c r="D583" i="13"/>
  <c r="D583" i="8"/>
  <c r="D454" i="13"/>
  <c r="D454" i="8"/>
  <c r="D588" i="13"/>
  <c r="D588" i="8"/>
  <c r="D555" i="13"/>
  <c r="D555" i="8"/>
  <c r="D529" i="13"/>
  <c r="D529" i="8"/>
  <c r="D552" i="13"/>
  <c r="D552" i="8"/>
  <c r="D469" i="13"/>
  <c r="D469" i="8"/>
  <c r="D489" i="13"/>
  <c r="D489" i="8"/>
  <c r="D471" i="13"/>
  <c r="D471" i="8"/>
  <c r="D542" i="13"/>
  <c r="D542" i="8"/>
  <c r="D561" i="13"/>
  <c r="D561" i="8"/>
  <c r="D492" i="13"/>
  <c r="D492" i="8"/>
  <c r="D494" i="13"/>
  <c r="D494" i="8"/>
  <c r="C536" i="13"/>
  <c r="C536" i="8"/>
  <c r="C498" i="13"/>
  <c r="C498" i="8"/>
  <c r="C579" i="13"/>
  <c r="C579" i="8"/>
  <c r="C463" i="13"/>
  <c r="C463" i="8"/>
  <c r="C484" i="13"/>
  <c r="C484" i="8"/>
  <c r="C479" i="13"/>
  <c r="C479" i="8"/>
  <c r="C549" i="13"/>
  <c r="C549" i="8"/>
  <c r="C586" i="13"/>
  <c r="C586" i="8"/>
  <c r="C494" i="13"/>
  <c r="C494" i="8"/>
  <c r="C584" i="13"/>
  <c r="C584" i="8"/>
  <c r="C467" i="13"/>
  <c r="C467" i="8"/>
  <c r="C562" i="13"/>
  <c r="C562" i="8"/>
  <c r="C608" i="13"/>
  <c r="C608" i="8"/>
  <c r="C459" i="13"/>
  <c r="C459" i="8"/>
  <c r="C495" i="13"/>
  <c r="C495" i="8"/>
  <c r="C563" i="13"/>
  <c r="C563" i="8"/>
  <c r="C577" i="13"/>
  <c r="C577" i="8"/>
  <c r="C466" i="13"/>
  <c r="C466" i="8"/>
  <c r="C557" i="13"/>
  <c r="C557" i="8"/>
  <c r="C590" i="13"/>
  <c r="C590" i="8"/>
  <c r="F582" i="13"/>
  <c r="F582" i="8"/>
  <c r="F481" i="13"/>
  <c r="F481" i="8"/>
  <c r="F595" i="13"/>
  <c r="F595" i="8"/>
  <c r="F531" i="13"/>
  <c r="F531" i="8"/>
  <c r="F545" i="13"/>
  <c r="F545" i="8"/>
  <c r="F519" i="13"/>
  <c r="F519" i="8"/>
  <c r="F504" i="13"/>
  <c r="F504" i="8"/>
  <c r="F603" i="13"/>
  <c r="F603" i="8"/>
  <c r="F510" i="13"/>
  <c r="F510" i="8"/>
  <c r="F586" i="13"/>
  <c r="F586" i="8"/>
  <c r="F589" i="13"/>
  <c r="F589" i="8"/>
  <c r="F530" i="13"/>
  <c r="F530" i="8"/>
  <c r="F575" i="13"/>
  <c r="F575" i="8"/>
  <c r="F587" i="13"/>
  <c r="F587" i="8"/>
  <c r="F495" i="13"/>
  <c r="F495" i="8"/>
  <c r="F538" i="13"/>
  <c r="F538" i="8"/>
  <c r="F568" i="13"/>
  <c r="F568" i="8"/>
  <c r="F546" i="13"/>
  <c r="F546" i="8"/>
  <c r="F500" i="13"/>
  <c r="F500" i="8"/>
  <c r="I556" i="13"/>
  <c r="I556" i="8"/>
  <c r="I597" i="13"/>
  <c r="I597" i="8"/>
  <c r="I548" i="13"/>
  <c r="I548" i="8"/>
  <c r="I574" i="13"/>
  <c r="I574" i="8"/>
  <c r="I587" i="13"/>
  <c r="I587" i="8"/>
  <c r="I453" i="13"/>
  <c r="I453" i="8"/>
  <c r="I594" i="13"/>
  <c r="I594" i="8"/>
  <c r="I461" i="13"/>
  <c r="I461" i="8"/>
  <c r="I586" i="13"/>
  <c r="I586" i="8"/>
  <c r="I502" i="13"/>
  <c r="I502" i="8"/>
  <c r="I585" i="13"/>
  <c r="I585" i="8"/>
  <c r="I484" i="13"/>
  <c r="I484" i="8"/>
  <c r="I561" i="13"/>
  <c r="I561" i="8"/>
  <c r="I580" i="13"/>
  <c r="I580" i="8"/>
  <c r="I536" i="13"/>
  <c r="I536" i="8"/>
  <c r="I552" i="13"/>
  <c r="I552" i="8"/>
  <c r="I503" i="13"/>
  <c r="I503" i="8"/>
  <c r="I538" i="13"/>
  <c r="I538" i="8"/>
  <c r="I498" i="13"/>
  <c r="I498" i="8"/>
  <c r="I487" i="13"/>
  <c r="I487" i="8"/>
  <c r="J75" i="33"/>
  <c r="K69" i="33"/>
  <c r="J169" i="33"/>
  <c r="K169" i="33"/>
  <c r="J82" i="33"/>
  <c r="J839" i="8"/>
  <c r="J839" i="13"/>
  <c r="G36" i="22"/>
  <c r="G43" i="22" s="1"/>
  <c r="G46" i="22" s="1"/>
  <c r="H29" i="22"/>
  <c r="J33" i="22"/>
  <c r="J36" i="22" s="1"/>
  <c r="J43" i="22" s="1"/>
  <c r="J46" i="22" s="1"/>
  <c r="H33" i="22"/>
  <c r="H36" i="22" s="1"/>
  <c r="H43" i="22" s="1"/>
  <c r="H46" i="22" s="1"/>
  <c r="K36" i="22"/>
  <c r="K43" i="22" s="1"/>
  <c r="K46" i="22" s="1"/>
  <c r="D36" i="22"/>
  <c r="D43" i="22" s="1"/>
  <c r="D46" i="22" s="1"/>
  <c r="E36" i="22"/>
  <c r="E43" i="22" s="1"/>
  <c r="E46" i="22" s="1"/>
  <c r="H14" i="25"/>
  <c r="D21" i="26"/>
  <c r="J21" i="26"/>
  <c r="H21" i="26"/>
  <c r="F21" i="26"/>
  <c r="J14" i="26"/>
  <c r="K14" i="26"/>
  <c r="I14" i="26"/>
  <c r="H14" i="26"/>
  <c r="E21" i="26"/>
  <c r="I14" i="25"/>
  <c r="G21" i="26"/>
  <c r="D14" i="25"/>
  <c r="E14" i="25"/>
  <c r="I21" i="25"/>
  <c r="K14" i="25"/>
  <c r="J14" i="25"/>
  <c r="G21" i="25"/>
  <c r="I10" i="8" l="1"/>
  <c r="I11" i="8"/>
  <c r="H11" i="8"/>
  <c r="H10" i="8"/>
  <c r="H12" i="8" s="1"/>
  <c r="G8" i="4"/>
  <c r="F9" i="4"/>
  <c r="H63" i="33"/>
  <c r="H55" i="33"/>
  <c r="H18" i="33"/>
  <c r="H68" i="33"/>
  <c r="H677" i="8" s="1"/>
  <c r="I14" i="33"/>
  <c r="I623" i="13" s="1"/>
  <c r="H85" i="33"/>
  <c r="H694" i="8" s="1"/>
  <c r="E68" i="33"/>
  <c r="H72" i="33"/>
  <c r="I10" i="33"/>
  <c r="E50" i="33"/>
  <c r="J11" i="33"/>
  <c r="K38" i="33"/>
  <c r="K647" i="8" s="1"/>
  <c r="H88" i="33"/>
  <c r="K46" i="33"/>
  <c r="K34" i="33"/>
  <c r="K131" i="33"/>
  <c r="K139" i="33"/>
  <c r="H66" i="33"/>
  <c r="H675" i="13" s="1"/>
  <c r="K202" i="33"/>
  <c r="K811" i="8" s="1"/>
  <c r="E76" i="33"/>
  <c r="E685" i="8" s="1"/>
  <c r="M69" i="7"/>
  <c r="F122" i="33"/>
  <c r="K134" i="33"/>
  <c r="D234" i="33"/>
  <c r="H79" i="33"/>
  <c r="K47" i="33"/>
  <c r="K656" i="13" s="1"/>
  <c r="J43" i="33"/>
  <c r="J652" i="8" s="1"/>
  <c r="J201" i="33"/>
  <c r="J810" i="13" s="1"/>
  <c r="K197" i="33"/>
  <c r="K806" i="8" s="1"/>
  <c r="K43" i="33"/>
  <c r="K652" i="13" s="1"/>
  <c r="J47" i="33"/>
  <c r="K129" i="33"/>
  <c r="K146" i="33"/>
  <c r="K755" i="8" s="1"/>
  <c r="K31" i="33"/>
  <c r="K640" i="8" s="1"/>
  <c r="K25" i="33"/>
  <c r="K634" i="13" s="1"/>
  <c r="I23" i="33"/>
  <c r="I632" i="8" s="1"/>
  <c r="I43" i="33"/>
  <c r="I652" i="8" s="1"/>
  <c r="E62" i="33"/>
  <c r="E671" i="8" s="1"/>
  <c r="E51" i="33"/>
  <c r="E55" i="33"/>
  <c r="H95" i="33"/>
  <c r="H704" i="13" s="1"/>
  <c r="I27" i="33"/>
  <c r="I636" i="8" s="1"/>
  <c r="E98" i="33"/>
  <c r="E707" i="8" s="1"/>
  <c r="I95" i="33"/>
  <c r="I704" i="13" s="1"/>
  <c r="I220" i="33"/>
  <c r="I829" i="13" s="1"/>
  <c r="I157" i="33"/>
  <c r="I766" i="8" s="1"/>
  <c r="I66" i="33"/>
  <c r="I96" i="33"/>
  <c r="I221" i="33"/>
  <c r="I830" i="8" s="1"/>
  <c r="J35" i="33"/>
  <c r="J644" i="8" s="1"/>
  <c r="I165" i="33"/>
  <c r="I774" i="13" s="1"/>
  <c r="K132" i="33"/>
  <c r="K741" i="8" s="1"/>
  <c r="K26" i="33"/>
  <c r="K635" i="8" s="1"/>
  <c r="J130" i="33"/>
  <c r="J739" i="8" s="1"/>
  <c r="J37" i="33"/>
  <c r="J128" i="33"/>
  <c r="J40" i="33"/>
  <c r="J649" i="8" s="1"/>
  <c r="J137" i="33"/>
  <c r="J746" i="8" s="1"/>
  <c r="K200" i="33"/>
  <c r="K809" i="13" s="1"/>
  <c r="F10" i="33"/>
  <c r="F619" i="13" s="1"/>
  <c r="F13" i="33"/>
  <c r="F622" i="8" s="1"/>
  <c r="J25" i="33"/>
  <c r="J634" i="13" s="1"/>
  <c r="K14" i="33"/>
  <c r="J198" i="33"/>
  <c r="J807" i="8" s="1"/>
  <c r="J18" i="33"/>
  <c r="J627" i="8" s="1"/>
  <c r="I75" i="33"/>
  <c r="I684" i="8" s="1"/>
  <c r="I149" i="33"/>
  <c r="I758" i="8" s="1"/>
  <c r="G56" i="33"/>
  <c r="G665" i="8" s="1"/>
  <c r="F100" i="33"/>
  <c r="F709" i="13" s="1"/>
  <c r="F49" i="33"/>
  <c r="F658" i="8" s="1"/>
  <c r="F83" i="33"/>
  <c r="F692" i="8" s="1"/>
  <c r="I40" i="33"/>
  <c r="I649" i="8" s="1"/>
  <c r="I129" i="33"/>
  <c r="I738" i="8" s="1"/>
  <c r="I38" i="33"/>
  <c r="I647" i="13" s="1"/>
  <c r="F24" i="33"/>
  <c r="F633" i="8" s="1"/>
  <c r="H10" i="33"/>
  <c r="F89" i="33"/>
  <c r="F698" i="13" s="1"/>
  <c r="F60" i="33"/>
  <c r="F669" i="8" s="1"/>
  <c r="F57" i="33"/>
  <c r="F666" i="8" s="1"/>
  <c r="J131" i="33"/>
  <c r="J740" i="8" s="1"/>
  <c r="J139" i="33"/>
  <c r="K789" i="8"/>
  <c r="K789" i="13"/>
  <c r="K765" i="8"/>
  <c r="K765" i="13"/>
  <c r="K668" i="8"/>
  <c r="K668" i="13"/>
  <c r="K762" i="8"/>
  <c r="K762" i="13"/>
  <c r="K675" i="8"/>
  <c r="K675" i="13"/>
  <c r="K659" i="8"/>
  <c r="K659" i="13"/>
  <c r="K729" i="8"/>
  <c r="K729" i="13"/>
  <c r="K685" i="8"/>
  <c r="K685" i="13"/>
  <c r="K727" i="8"/>
  <c r="K727" i="13"/>
  <c r="K713" i="8"/>
  <c r="K713" i="13"/>
  <c r="K676" i="8"/>
  <c r="K676" i="13"/>
  <c r="K793" i="8"/>
  <c r="K793" i="13"/>
  <c r="K691" i="8"/>
  <c r="K691" i="13"/>
  <c r="K841" i="8"/>
  <c r="K841" i="13"/>
  <c r="K768" i="8"/>
  <c r="K768" i="13"/>
  <c r="K784" i="8"/>
  <c r="K784" i="13"/>
  <c r="K758" i="8"/>
  <c r="K758" i="13"/>
  <c r="J828" i="8"/>
  <c r="J828" i="13"/>
  <c r="J760" i="8"/>
  <c r="J760" i="13"/>
  <c r="H628" i="8"/>
  <c r="H628" i="13"/>
  <c r="K707" i="8"/>
  <c r="K707" i="13"/>
  <c r="K683" i="8"/>
  <c r="K683" i="13"/>
  <c r="K827" i="8"/>
  <c r="K827" i="13"/>
  <c r="J701" i="8"/>
  <c r="J701" i="13"/>
  <c r="K708" i="8"/>
  <c r="K708" i="13"/>
  <c r="K787" i="8"/>
  <c r="K787" i="13"/>
  <c r="K794" i="8"/>
  <c r="K794" i="13"/>
  <c r="H625" i="8"/>
  <c r="H625" i="13"/>
  <c r="K712" i="8"/>
  <c r="K712" i="13"/>
  <c r="K684" i="8"/>
  <c r="K684" i="13"/>
  <c r="K697" i="8"/>
  <c r="K697" i="13"/>
  <c r="K791" i="8"/>
  <c r="K791" i="13"/>
  <c r="K830" i="8"/>
  <c r="K830" i="13"/>
  <c r="K725" i="8"/>
  <c r="K725" i="13"/>
  <c r="K705" i="8"/>
  <c r="K705" i="13"/>
  <c r="K700" i="8"/>
  <c r="K700" i="13"/>
  <c r="K662" i="8"/>
  <c r="K662" i="13"/>
  <c r="K679" i="8"/>
  <c r="K679" i="13"/>
  <c r="K770" i="8"/>
  <c r="K770" i="13"/>
  <c r="K761" i="8"/>
  <c r="K761" i="13"/>
  <c r="K702" i="8"/>
  <c r="K702" i="13"/>
  <c r="K717" i="8"/>
  <c r="K717" i="13"/>
  <c r="K766" i="8"/>
  <c r="K766" i="13"/>
  <c r="K722" i="8"/>
  <c r="K722" i="13"/>
  <c r="K695" i="8"/>
  <c r="K695" i="13"/>
  <c r="K699" i="8"/>
  <c r="K699" i="13"/>
  <c r="K673" i="8"/>
  <c r="K673" i="13"/>
  <c r="K680" i="8"/>
  <c r="K680" i="13"/>
  <c r="K769" i="8"/>
  <c r="K769" i="13"/>
  <c r="K672" i="8"/>
  <c r="K672" i="13"/>
  <c r="K661" i="8"/>
  <c r="K661" i="13"/>
  <c r="K706" i="8"/>
  <c r="K706" i="13"/>
  <c r="K711" i="8"/>
  <c r="K711" i="13"/>
  <c r="K696" i="8"/>
  <c r="K696" i="13"/>
  <c r="K832" i="8"/>
  <c r="K832" i="13"/>
  <c r="K805" i="8"/>
  <c r="K805" i="13"/>
  <c r="K692" i="8"/>
  <c r="K692" i="13"/>
  <c r="K831" i="8"/>
  <c r="K831" i="13"/>
  <c r="K760" i="8"/>
  <c r="K760" i="13"/>
  <c r="J672" i="8"/>
  <c r="J672" i="13"/>
  <c r="J715" i="8"/>
  <c r="J715" i="13"/>
  <c r="J688" i="8"/>
  <c r="J688" i="13"/>
  <c r="K724" i="8"/>
  <c r="K724" i="13"/>
  <c r="K664" i="8"/>
  <c r="K664" i="13"/>
  <c r="K694" i="8"/>
  <c r="K694" i="13"/>
  <c r="K786" i="8"/>
  <c r="K786" i="13"/>
  <c r="K828" i="8"/>
  <c r="K828" i="13"/>
  <c r="J831" i="8"/>
  <c r="J831" i="13"/>
  <c r="K677" i="8"/>
  <c r="K677" i="13"/>
  <c r="K798" i="8"/>
  <c r="K798" i="13"/>
  <c r="K785" i="8"/>
  <c r="K785" i="13"/>
  <c r="K688" i="8"/>
  <c r="K688" i="13"/>
  <c r="J717" i="8"/>
  <c r="J717" i="13"/>
  <c r="K674" i="8"/>
  <c r="K674" i="13"/>
  <c r="K718" i="8"/>
  <c r="K718" i="13"/>
  <c r="K835" i="8"/>
  <c r="K835" i="13"/>
  <c r="K772" i="8"/>
  <c r="K772" i="13"/>
  <c r="K759" i="8"/>
  <c r="K759" i="13"/>
  <c r="H643" i="8"/>
  <c r="H643" i="13"/>
  <c r="K704" i="8"/>
  <c r="K704" i="13"/>
  <c r="K714" i="8"/>
  <c r="K714" i="13"/>
  <c r="K710" i="8"/>
  <c r="K710" i="13"/>
  <c r="K681" i="8"/>
  <c r="K681" i="13"/>
  <c r="K669" i="8"/>
  <c r="K669" i="13"/>
  <c r="K709" i="8"/>
  <c r="K709" i="13"/>
  <c r="K693" i="8"/>
  <c r="K693" i="13"/>
  <c r="K795" i="8"/>
  <c r="K795" i="13"/>
  <c r="K690" i="8"/>
  <c r="K690" i="13"/>
  <c r="K834" i="8"/>
  <c r="K834" i="13"/>
  <c r="K790" i="8"/>
  <c r="K790" i="13"/>
  <c r="K826" i="8"/>
  <c r="K826" i="13"/>
  <c r="K797" i="8"/>
  <c r="K797" i="13"/>
  <c r="J685" i="8"/>
  <c r="J685" i="13"/>
  <c r="J770" i="8"/>
  <c r="J770" i="13"/>
  <c r="J827" i="8"/>
  <c r="J827" i="13"/>
  <c r="H635" i="8"/>
  <c r="H635" i="13"/>
  <c r="J684" i="8"/>
  <c r="J684" i="13"/>
  <c r="H729" i="8"/>
  <c r="H729" i="13"/>
  <c r="J691" i="8"/>
  <c r="J691" i="13"/>
  <c r="H113" i="33"/>
  <c r="I113" i="33"/>
  <c r="H826" i="8"/>
  <c r="H826" i="13"/>
  <c r="K655" i="8"/>
  <c r="K655" i="13"/>
  <c r="G259" i="13"/>
  <c r="G259" i="8"/>
  <c r="G295" i="8"/>
  <c r="G295" i="13"/>
  <c r="J272" i="13"/>
  <c r="J272" i="8"/>
  <c r="H786" i="8"/>
  <c r="H786" i="13"/>
  <c r="K37" i="33"/>
  <c r="G364" i="13"/>
  <c r="G364" i="8"/>
  <c r="G383" i="8"/>
  <c r="G383" i="13"/>
  <c r="G292" i="8"/>
  <c r="G292" i="13"/>
  <c r="K836" i="8"/>
  <c r="K836" i="13"/>
  <c r="J662" i="8"/>
  <c r="J662" i="13"/>
  <c r="I179" i="33"/>
  <c r="J179" i="33"/>
  <c r="I176" i="33"/>
  <c r="J176" i="33"/>
  <c r="F705" i="8"/>
  <c r="F705" i="13"/>
  <c r="F838" i="8"/>
  <c r="F838" i="13"/>
  <c r="F831" i="8"/>
  <c r="F831" i="13"/>
  <c r="G88" i="33"/>
  <c r="D811" i="8"/>
  <c r="D811" i="13"/>
  <c r="D640" i="8"/>
  <c r="D640" i="13"/>
  <c r="C655" i="8"/>
  <c r="C655" i="13"/>
  <c r="C643" i="8"/>
  <c r="C643" i="13"/>
  <c r="C307" i="8"/>
  <c r="C307" i="13"/>
  <c r="C418" i="13"/>
  <c r="C418" i="8"/>
  <c r="C381" i="8"/>
  <c r="C381" i="13"/>
  <c r="C378" i="8"/>
  <c r="C378" i="13"/>
  <c r="C265" i="8"/>
  <c r="C265" i="13"/>
  <c r="C290" i="13"/>
  <c r="C290" i="8"/>
  <c r="C412" i="8"/>
  <c r="C412" i="13"/>
  <c r="K263" i="8"/>
  <c r="K263" i="13"/>
  <c r="K301" i="8"/>
  <c r="K301" i="13"/>
  <c r="K248" i="8"/>
  <c r="K248" i="13"/>
  <c r="K365" i="13"/>
  <c r="K365" i="8"/>
  <c r="K264" i="13"/>
  <c r="K264" i="8"/>
  <c r="K281" i="8"/>
  <c r="K281" i="13"/>
  <c r="K423" i="8"/>
  <c r="K423" i="13"/>
  <c r="J658" i="8"/>
  <c r="J658" i="13"/>
  <c r="H534" i="13"/>
  <c r="H534" i="8"/>
  <c r="H596" i="13"/>
  <c r="H596" i="8"/>
  <c r="H599" i="13"/>
  <c r="H599" i="8"/>
  <c r="H577" i="13"/>
  <c r="H577" i="8"/>
  <c r="H597" i="13"/>
  <c r="H597" i="8"/>
  <c r="H579" i="13"/>
  <c r="H579" i="8"/>
  <c r="H516" i="13"/>
  <c r="H516" i="8"/>
  <c r="H589" i="13"/>
  <c r="H589" i="8"/>
  <c r="E531" i="13"/>
  <c r="E531" i="8"/>
  <c r="E505" i="13"/>
  <c r="E505" i="8"/>
  <c r="E578" i="13"/>
  <c r="E578" i="8"/>
  <c r="E497" i="13"/>
  <c r="E497" i="8"/>
  <c r="E537" i="13"/>
  <c r="E537" i="8"/>
  <c r="E510" i="13"/>
  <c r="E510" i="8"/>
  <c r="E453" i="13"/>
  <c r="E453" i="8"/>
  <c r="E579" i="13"/>
  <c r="E579" i="8"/>
  <c r="E482" i="13"/>
  <c r="E482" i="8"/>
  <c r="H648" i="13"/>
  <c r="H648" i="8"/>
  <c r="H131" i="33"/>
  <c r="I131" i="33"/>
  <c r="J427" i="8"/>
  <c r="J427" i="13"/>
  <c r="J345" i="8"/>
  <c r="J345" i="13"/>
  <c r="J350" i="8"/>
  <c r="J350" i="13"/>
  <c r="J381" i="8"/>
  <c r="J381" i="13"/>
  <c r="J379" i="8"/>
  <c r="J379" i="13"/>
  <c r="G559" i="13"/>
  <c r="G559" i="8"/>
  <c r="G540" i="13"/>
  <c r="G540" i="8"/>
  <c r="G549" i="13"/>
  <c r="G549" i="8"/>
  <c r="G585" i="8"/>
  <c r="G585" i="13"/>
  <c r="G516" i="13"/>
  <c r="G516" i="8"/>
  <c r="G580" i="8"/>
  <c r="G580" i="13"/>
  <c r="G523" i="8"/>
  <c r="G523" i="13"/>
  <c r="G453" i="8"/>
  <c r="G453" i="13"/>
  <c r="G14" i="33"/>
  <c r="F656" i="8"/>
  <c r="F656" i="13"/>
  <c r="F743" i="8"/>
  <c r="F743" i="13"/>
  <c r="D266" i="8"/>
  <c r="D266" i="13"/>
  <c r="D294" i="8"/>
  <c r="D294" i="13"/>
  <c r="D377" i="8"/>
  <c r="D377" i="13"/>
  <c r="D373" i="8"/>
  <c r="D373" i="13"/>
  <c r="D298" i="8"/>
  <c r="D298" i="13"/>
  <c r="H219" i="8"/>
  <c r="H219" i="13"/>
  <c r="H215" i="8"/>
  <c r="H215" i="13"/>
  <c r="H232" i="8"/>
  <c r="H232" i="13"/>
  <c r="K341" i="8"/>
  <c r="K341" i="13"/>
  <c r="K324" i="8"/>
  <c r="K324" i="13"/>
  <c r="K237" i="8"/>
  <c r="K237" i="13"/>
  <c r="K233" i="8"/>
  <c r="K233" i="13"/>
  <c r="K774" i="8"/>
  <c r="K774" i="13"/>
  <c r="K660" i="8"/>
  <c r="K660" i="13"/>
  <c r="J220" i="33"/>
  <c r="G102" i="33"/>
  <c r="G796" i="8"/>
  <c r="G796" i="13"/>
  <c r="G800" i="8"/>
  <c r="G800" i="13"/>
  <c r="D725" i="8"/>
  <c r="D725" i="13"/>
  <c r="D662" i="8"/>
  <c r="D662" i="13"/>
  <c r="D763" i="8"/>
  <c r="D763" i="13"/>
  <c r="D794" i="8"/>
  <c r="D794" i="13"/>
  <c r="E722" i="8"/>
  <c r="E722" i="13"/>
  <c r="E109" i="33"/>
  <c r="F109" i="33"/>
  <c r="E830" i="8"/>
  <c r="E830" i="13"/>
  <c r="E767" i="8"/>
  <c r="E767" i="13"/>
  <c r="E150" i="33"/>
  <c r="F150" i="33"/>
  <c r="J132" i="33"/>
  <c r="J639" i="8"/>
  <c r="J639" i="13"/>
  <c r="E16" i="33"/>
  <c r="F16" i="33"/>
  <c r="E39" i="33"/>
  <c r="F39" i="33"/>
  <c r="E748" i="8"/>
  <c r="E748" i="13"/>
  <c r="K728" i="8"/>
  <c r="K728" i="13"/>
  <c r="C729" i="8"/>
  <c r="C729" i="13"/>
  <c r="C49" i="33"/>
  <c r="D49" i="33"/>
  <c r="C703" i="8"/>
  <c r="C703" i="13"/>
  <c r="C730" i="8"/>
  <c r="C730" i="13"/>
  <c r="C795" i="8"/>
  <c r="C795" i="13"/>
  <c r="C705" i="8"/>
  <c r="C705" i="13"/>
  <c r="C798" i="8"/>
  <c r="C798" i="13"/>
  <c r="C777" i="8"/>
  <c r="C777" i="13"/>
  <c r="C715" i="8"/>
  <c r="C715" i="13"/>
  <c r="C757" i="8"/>
  <c r="C757" i="13"/>
  <c r="G736" i="8"/>
  <c r="G736" i="13"/>
  <c r="J23" i="33"/>
  <c r="K23" i="33"/>
  <c r="K199" i="33"/>
  <c r="K763" i="8"/>
  <c r="K763" i="13"/>
  <c r="J507" i="13"/>
  <c r="J507" i="8"/>
  <c r="J465" i="13"/>
  <c r="J465" i="8"/>
  <c r="J464" i="13"/>
  <c r="J464" i="8"/>
  <c r="J578" i="13"/>
  <c r="J578" i="8"/>
  <c r="J599" i="13"/>
  <c r="J599" i="8"/>
  <c r="J455" i="13"/>
  <c r="J455" i="8"/>
  <c r="J594" i="13"/>
  <c r="J594" i="8"/>
  <c r="J472" i="13"/>
  <c r="J472" i="8"/>
  <c r="J582" i="13"/>
  <c r="J582" i="8"/>
  <c r="J563" i="13"/>
  <c r="J563" i="8"/>
  <c r="J462" i="13"/>
  <c r="J462" i="8"/>
  <c r="J477" i="13"/>
  <c r="J477" i="8"/>
  <c r="J567" i="13"/>
  <c r="J567" i="8"/>
  <c r="J577" i="13"/>
  <c r="J577" i="8"/>
  <c r="J587" i="13"/>
  <c r="J587" i="8"/>
  <c r="J525" i="13"/>
  <c r="J525" i="8"/>
  <c r="J606" i="13"/>
  <c r="J606" i="8"/>
  <c r="J534" i="13"/>
  <c r="J534" i="8"/>
  <c r="J596" i="13"/>
  <c r="J596" i="8"/>
  <c r="I43" i="35"/>
  <c r="I44" i="35"/>
  <c r="I138" i="35"/>
  <c r="I32" i="35"/>
  <c r="I128" i="35"/>
  <c r="I24" i="35"/>
  <c r="I26" i="35"/>
  <c r="I135" i="35"/>
  <c r="I13" i="35"/>
  <c r="I173" i="35"/>
  <c r="I15" i="35"/>
  <c r="I47" i="35"/>
  <c r="I143" i="35"/>
  <c r="I38" i="35"/>
  <c r="I12" i="35"/>
  <c r="I42" i="35"/>
  <c r="I28" i="35"/>
  <c r="I145" i="35"/>
  <c r="I17" i="35"/>
  <c r="I201" i="35"/>
  <c r="I19" i="35"/>
  <c r="I200" i="35"/>
  <c r="I131" i="35"/>
  <c r="I29" i="35"/>
  <c r="I14" i="35"/>
  <c r="I127" i="35"/>
  <c r="I136" i="35"/>
  <c r="I146" i="35"/>
  <c r="I41" i="35"/>
  <c r="I234" i="35"/>
  <c r="I23" i="35"/>
  <c r="I132" i="35"/>
  <c r="I33" i="35"/>
  <c r="I16" i="35"/>
  <c r="I137" i="35"/>
  <c r="I141" i="35"/>
  <c r="I21" i="35"/>
  <c r="I144" i="35"/>
  <c r="I139" i="35"/>
  <c r="I27" i="35"/>
  <c r="I134" i="35"/>
  <c r="I36" i="35"/>
  <c r="I197" i="35"/>
  <c r="I34" i="35"/>
  <c r="I199" i="35"/>
  <c r="I202" i="35"/>
  <c r="I31" i="35"/>
  <c r="I129" i="35"/>
  <c r="I10" i="35"/>
  <c r="I198" i="35"/>
  <c r="I35" i="35"/>
  <c r="I46" i="35"/>
  <c r="I20" i="35"/>
  <c r="I130" i="35"/>
  <c r="I18" i="35"/>
  <c r="I142" i="35"/>
  <c r="I30" i="35"/>
  <c r="I40" i="35"/>
  <c r="I25" i="35"/>
  <c r="I140" i="35"/>
  <c r="I37" i="35"/>
  <c r="I22" i="35"/>
  <c r="I133" i="35"/>
  <c r="I45" i="35"/>
  <c r="I39" i="35"/>
  <c r="I11" i="35"/>
  <c r="J778" i="8"/>
  <c r="J778" i="13"/>
  <c r="K666" i="8"/>
  <c r="K666" i="13"/>
  <c r="E10" i="4"/>
  <c r="H700" i="8"/>
  <c r="H700" i="13"/>
  <c r="I89" i="33"/>
  <c r="H110" i="33"/>
  <c r="I110" i="33"/>
  <c r="I112" i="33"/>
  <c r="H75" i="33"/>
  <c r="H720" i="8"/>
  <c r="H720" i="13"/>
  <c r="I69" i="33"/>
  <c r="H768" i="8"/>
  <c r="H768" i="13"/>
  <c r="H154" i="33"/>
  <c r="H835" i="8"/>
  <c r="H835" i="13"/>
  <c r="I161" i="33"/>
  <c r="H86" i="33"/>
  <c r="I86" i="33"/>
  <c r="H162" i="33"/>
  <c r="I162" i="33"/>
  <c r="H758" i="13"/>
  <c r="H758" i="8"/>
  <c r="K742" i="8"/>
  <c r="K742" i="13"/>
  <c r="G365" i="8"/>
  <c r="G365" i="13"/>
  <c r="G244" i="8"/>
  <c r="G244" i="13"/>
  <c r="G315" i="13"/>
  <c r="G315" i="8"/>
  <c r="G381" i="8"/>
  <c r="G381" i="13"/>
  <c r="G349" i="8"/>
  <c r="G349" i="13"/>
  <c r="G411" i="8"/>
  <c r="G411" i="13"/>
  <c r="G378" i="8"/>
  <c r="G378" i="13"/>
  <c r="G419" i="8"/>
  <c r="G419" i="13"/>
  <c r="G275" i="8"/>
  <c r="G275" i="13"/>
  <c r="G296" i="13"/>
  <c r="G296" i="8"/>
  <c r="G278" i="13"/>
  <c r="G278" i="8"/>
  <c r="G304" i="8"/>
  <c r="G304" i="13"/>
  <c r="G286" i="8"/>
  <c r="G286" i="13"/>
  <c r="G312" i="8"/>
  <c r="G312" i="13"/>
  <c r="G291" i="8"/>
  <c r="G291" i="13"/>
  <c r="G361" i="8"/>
  <c r="G361" i="13"/>
  <c r="K837" i="8"/>
  <c r="K837" i="13"/>
  <c r="I49" i="33"/>
  <c r="I80" i="33"/>
  <c r="J713" i="8"/>
  <c r="J713" i="13"/>
  <c r="I100" i="33"/>
  <c r="J100" i="33"/>
  <c r="J714" i="8"/>
  <c r="J714" i="13"/>
  <c r="I55" i="33"/>
  <c r="J55" i="33"/>
  <c r="I836" i="8"/>
  <c r="I836" i="13"/>
  <c r="I798" i="8"/>
  <c r="I798" i="13"/>
  <c r="I839" i="8"/>
  <c r="I839" i="13"/>
  <c r="I181" i="33"/>
  <c r="J181" i="33"/>
  <c r="I800" i="8"/>
  <c r="I800" i="13"/>
  <c r="I226" i="33"/>
  <c r="J226" i="33"/>
  <c r="I168" i="33"/>
  <c r="I156" i="33"/>
  <c r="J156" i="33"/>
  <c r="I797" i="8"/>
  <c r="I797" i="13"/>
  <c r="G107" i="33"/>
  <c r="F667" i="8"/>
  <c r="F667" i="13"/>
  <c r="G109" i="33"/>
  <c r="F730" i="8"/>
  <c r="F730" i="13"/>
  <c r="G89" i="33"/>
  <c r="G110" i="33"/>
  <c r="G92" i="33"/>
  <c r="F679" i="8"/>
  <c r="F679" i="13"/>
  <c r="F796" i="8"/>
  <c r="F796" i="13"/>
  <c r="F833" i="8"/>
  <c r="F833" i="13"/>
  <c r="F156" i="33"/>
  <c r="G156" i="33"/>
  <c r="G149" i="33"/>
  <c r="F837" i="8"/>
  <c r="F837" i="13"/>
  <c r="F160" i="33"/>
  <c r="G160" i="33"/>
  <c r="F775" i="8"/>
  <c r="F775" i="13"/>
  <c r="F774" i="8"/>
  <c r="F774" i="13"/>
  <c r="D632" i="8"/>
  <c r="D632" i="13"/>
  <c r="D639" i="8"/>
  <c r="D639" i="13"/>
  <c r="D641" i="8"/>
  <c r="D641" i="13"/>
  <c r="D753" i="8"/>
  <c r="D753" i="13"/>
  <c r="D750" i="8"/>
  <c r="D750" i="13"/>
  <c r="D646" i="8"/>
  <c r="D646" i="13"/>
  <c r="E40" i="33"/>
  <c r="E29" i="33"/>
  <c r="D29" i="33"/>
  <c r="C652" i="8"/>
  <c r="C652" i="13"/>
  <c r="C741" i="8"/>
  <c r="C741" i="13"/>
  <c r="C753" i="8"/>
  <c r="C753" i="13"/>
  <c r="C752" i="8"/>
  <c r="C752" i="13"/>
  <c r="C640" i="8"/>
  <c r="C640" i="13"/>
  <c r="C843" i="8"/>
  <c r="C843" i="13"/>
  <c r="C739" i="8"/>
  <c r="C739" i="13"/>
  <c r="C624" i="8"/>
  <c r="C624" i="13"/>
  <c r="C808" i="13"/>
  <c r="C808" i="8"/>
  <c r="C304" i="8"/>
  <c r="C304" i="13"/>
  <c r="C247" i="8"/>
  <c r="C247" i="13"/>
  <c r="C273" i="8"/>
  <c r="C273" i="13"/>
  <c r="C258" i="8"/>
  <c r="C258" i="13"/>
  <c r="C357" i="8"/>
  <c r="C357" i="13"/>
  <c r="C288" i="8"/>
  <c r="C288" i="13"/>
  <c r="C356" i="13"/>
  <c r="C356" i="8"/>
  <c r="C271" i="8"/>
  <c r="C271" i="13"/>
  <c r="C245" i="8"/>
  <c r="C245" i="13"/>
  <c r="C277" i="8"/>
  <c r="C277" i="13"/>
  <c r="C382" i="8"/>
  <c r="C382" i="13"/>
  <c r="C376" i="13"/>
  <c r="C376" i="8"/>
  <c r="C255" i="13"/>
  <c r="C255" i="8"/>
  <c r="C353" i="8"/>
  <c r="C353" i="13"/>
  <c r="C272" i="8"/>
  <c r="C272" i="13"/>
  <c r="C351" i="8"/>
  <c r="C351" i="13"/>
  <c r="K244" i="13"/>
  <c r="K244" i="8"/>
  <c r="K306" i="8"/>
  <c r="K306" i="13"/>
  <c r="K344" i="8"/>
  <c r="K344" i="13"/>
  <c r="K286" i="8"/>
  <c r="K286" i="13"/>
  <c r="K250" i="8"/>
  <c r="K250" i="13"/>
  <c r="K373" i="8"/>
  <c r="K373" i="13"/>
  <c r="K302" i="8"/>
  <c r="K302" i="13"/>
  <c r="K310" i="8"/>
  <c r="K310" i="13"/>
  <c r="K370" i="8"/>
  <c r="K370" i="13"/>
  <c r="K292" i="8"/>
  <c r="K292" i="13"/>
  <c r="K378" i="8"/>
  <c r="K378" i="13"/>
  <c r="K296" i="8"/>
  <c r="K296" i="13"/>
  <c r="K386" i="8"/>
  <c r="K386" i="13"/>
  <c r="K304" i="8"/>
  <c r="K304" i="13"/>
  <c r="K416" i="8"/>
  <c r="K416" i="13"/>
  <c r="K312" i="8"/>
  <c r="K312" i="13"/>
  <c r="K424" i="8"/>
  <c r="K424" i="13"/>
  <c r="H493" i="13"/>
  <c r="H493" i="8"/>
  <c r="H530" i="13"/>
  <c r="H530" i="8"/>
  <c r="H559" i="13"/>
  <c r="H559" i="8"/>
  <c r="H518" i="13"/>
  <c r="H518" i="8"/>
  <c r="H507" i="13"/>
  <c r="H507" i="8"/>
  <c r="H566" i="13"/>
  <c r="H566" i="8"/>
  <c r="H486" i="13"/>
  <c r="H486" i="8"/>
  <c r="H519" i="13"/>
  <c r="H519" i="8"/>
  <c r="H583" i="13"/>
  <c r="H583" i="8"/>
  <c r="H544" i="13"/>
  <c r="H544" i="8"/>
  <c r="H576" i="13"/>
  <c r="H576" i="8"/>
  <c r="H546" i="13"/>
  <c r="H546" i="8"/>
  <c r="H578" i="13"/>
  <c r="H578" i="8"/>
  <c r="H554" i="13"/>
  <c r="H554" i="8"/>
  <c r="H593" i="13"/>
  <c r="H593" i="8"/>
  <c r="H508" i="13"/>
  <c r="H508" i="8"/>
  <c r="H611" i="13"/>
  <c r="H611" i="8"/>
  <c r="H545" i="13"/>
  <c r="H545" i="8"/>
  <c r="H552" i="13"/>
  <c r="H552" i="8"/>
  <c r="E575" i="13"/>
  <c r="E575" i="8"/>
  <c r="E562" i="13"/>
  <c r="E562" i="8"/>
  <c r="E494" i="13"/>
  <c r="E494" i="8"/>
  <c r="E499" i="13"/>
  <c r="E499" i="8"/>
  <c r="E563" i="13"/>
  <c r="E563" i="8"/>
  <c r="E520" i="13"/>
  <c r="E520" i="8"/>
  <c r="E495" i="13"/>
  <c r="E495" i="8"/>
  <c r="E584" i="13"/>
  <c r="E584" i="8"/>
  <c r="E506" i="13"/>
  <c r="E506" i="8"/>
  <c r="E501" i="13"/>
  <c r="E501" i="8"/>
  <c r="E492" i="13"/>
  <c r="E492" i="8"/>
  <c r="E515" i="13"/>
  <c r="E515" i="8"/>
  <c r="E576" i="13"/>
  <c r="E576" i="8"/>
  <c r="E587" i="13"/>
  <c r="E587" i="8"/>
  <c r="E456" i="13"/>
  <c r="E456" i="8"/>
  <c r="E530" i="13"/>
  <c r="E530" i="8"/>
  <c r="E606" i="13"/>
  <c r="E606" i="8"/>
  <c r="E502" i="13"/>
  <c r="E502" i="8"/>
  <c r="E470" i="13"/>
  <c r="E470" i="8"/>
  <c r="E480" i="13"/>
  <c r="E480" i="8"/>
  <c r="E574" i="13"/>
  <c r="E574" i="8"/>
  <c r="E481" i="13"/>
  <c r="E481" i="8"/>
  <c r="I619" i="8"/>
  <c r="I619" i="13"/>
  <c r="H130" i="33"/>
  <c r="I130" i="33"/>
  <c r="H28" i="33"/>
  <c r="I28" i="33"/>
  <c r="H738" i="8"/>
  <c r="H738" i="13"/>
  <c r="H137" i="33"/>
  <c r="I137" i="33"/>
  <c r="H743" i="8"/>
  <c r="H743" i="13"/>
  <c r="H782" i="8"/>
  <c r="H782" i="13"/>
  <c r="J346" i="13"/>
  <c r="J346" i="8"/>
  <c r="J284" i="8"/>
  <c r="J284" i="13"/>
  <c r="J417" i="8"/>
  <c r="J417" i="13"/>
  <c r="J306" i="8"/>
  <c r="J306" i="13"/>
  <c r="J424" i="8"/>
  <c r="J424" i="13"/>
  <c r="J255" i="8"/>
  <c r="J255" i="13"/>
  <c r="J411" i="8"/>
  <c r="J411" i="13"/>
  <c r="J291" i="8"/>
  <c r="J291" i="13"/>
  <c r="J351" i="8"/>
  <c r="J351" i="13"/>
  <c r="J294" i="8"/>
  <c r="J294" i="13"/>
  <c r="J283" i="8"/>
  <c r="J283" i="13"/>
  <c r="J344" i="13"/>
  <c r="J344" i="8"/>
  <c r="J246" i="8"/>
  <c r="J246" i="13"/>
  <c r="J382" i="8"/>
  <c r="J382" i="13"/>
  <c r="J245" i="8"/>
  <c r="J245" i="13"/>
  <c r="J247" i="8"/>
  <c r="J247" i="13"/>
  <c r="J390" i="8"/>
  <c r="J390" i="13"/>
  <c r="G604" i="8"/>
  <c r="G604" i="13"/>
  <c r="G575" i="13"/>
  <c r="G575" i="8"/>
  <c r="G474" i="8"/>
  <c r="G474" i="13"/>
  <c r="G533" i="8"/>
  <c r="G533" i="13"/>
  <c r="G518" i="8"/>
  <c r="G518" i="13"/>
  <c r="G550" i="13"/>
  <c r="G550" i="8"/>
  <c r="G553" i="8"/>
  <c r="G553" i="13"/>
  <c r="G513" i="8"/>
  <c r="G513" i="13"/>
  <c r="G613" i="8"/>
  <c r="G613" i="13"/>
  <c r="G466" i="8"/>
  <c r="G466" i="13"/>
  <c r="G561" i="13"/>
  <c r="G561" i="8"/>
  <c r="G496" i="13"/>
  <c r="G496" i="8"/>
  <c r="G455" i="13"/>
  <c r="G455" i="8"/>
  <c r="G600" i="8"/>
  <c r="G600" i="13"/>
  <c r="G583" i="8"/>
  <c r="G583" i="13"/>
  <c r="G537" i="13"/>
  <c r="G537" i="8"/>
  <c r="G586" i="13"/>
  <c r="G586" i="8"/>
  <c r="G454" i="13"/>
  <c r="G454" i="8"/>
  <c r="G451" i="13"/>
  <c r="G451" i="8"/>
  <c r="G609" i="8"/>
  <c r="G609" i="13"/>
  <c r="G495" i="13"/>
  <c r="G495" i="8"/>
  <c r="G16" i="33"/>
  <c r="G23" i="33"/>
  <c r="G45" i="33"/>
  <c r="F736" i="8"/>
  <c r="F736" i="13"/>
  <c r="F750" i="8"/>
  <c r="F750" i="13"/>
  <c r="F807" i="8"/>
  <c r="F807" i="13"/>
  <c r="F745" i="8"/>
  <c r="F745" i="13"/>
  <c r="F782" i="8"/>
  <c r="F782" i="13"/>
  <c r="D289" i="8"/>
  <c r="D289" i="13"/>
  <c r="D420" i="13"/>
  <c r="D420" i="8"/>
  <c r="D413" i="8"/>
  <c r="D413" i="13"/>
  <c r="D287" i="8"/>
  <c r="D287" i="13"/>
  <c r="D301" i="8"/>
  <c r="D301" i="13"/>
  <c r="D295" i="8"/>
  <c r="D295" i="13"/>
  <c r="D284" i="8"/>
  <c r="D284" i="13"/>
  <c r="D313" i="8"/>
  <c r="D313" i="13"/>
  <c r="D376" i="8"/>
  <c r="D376" i="13"/>
  <c r="D352" i="8"/>
  <c r="D352" i="13"/>
  <c r="D384" i="8"/>
  <c r="D384" i="13"/>
  <c r="D310" i="8"/>
  <c r="D310" i="13"/>
  <c r="D253" i="8"/>
  <c r="D253" i="13"/>
  <c r="D299" i="8"/>
  <c r="D299" i="13"/>
  <c r="D272" i="8"/>
  <c r="D272" i="13"/>
  <c r="D349" i="13"/>
  <c r="D349" i="8"/>
  <c r="H329" i="8"/>
  <c r="H329" i="13"/>
  <c r="H323" i="8"/>
  <c r="H323" i="13"/>
  <c r="H235" i="13"/>
  <c r="H235" i="8"/>
  <c r="H212" i="8"/>
  <c r="H212" i="13"/>
  <c r="H228" i="8"/>
  <c r="H228" i="13"/>
  <c r="H225" i="13"/>
  <c r="H225" i="8"/>
  <c r="H229" i="13"/>
  <c r="H229" i="8"/>
  <c r="H337" i="8"/>
  <c r="H337" i="13"/>
  <c r="K234" i="13"/>
  <c r="K234" i="8"/>
  <c r="K332" i="8"/>
  <c r="K332" i="13"/>
  <c r="K326" i="8"/>
  <c r="K326" i="13"/>
  <c r="K340" i="8"/>
  <c r="K340" i="13"/>
  <c r="K334" i="8"/>
  <c r="K334" i="13"/>
  <c r="K327" i="13"/>
  <c r="K327" i="8"/>
  <c r="K329" i="8"/>
  <c r="K329" i="13"/>
  <c r="K396" i="8"/>
  <c r="K396" i="13"/>
  <c r="K229" i="13"/>
  <c r="K229" i="8"/>
  <c r="J165" i="33"/>
  <c r="J798" i="8"/>
  <c r="J798" i="13"/>
  <c r="H103" i="33"/>
  <c r="H89" i="33"/>
  <c r="H74" i="33"/>
  <c r="G96" i="33"/>
  <c r="H96" i="33"/>
  <c r="G662" i="8"/>
  <c r="G662" i="13"/>
  <c r="G69" i="33"/>
  <c r="H69" i="33"/>
  <c r="G831" i="8"/>
  <c r="G831" i="13"/>
  <c r="G837" i="8"/>
  <c r="G837" i="13"/>
  <c r="G833" i="8"/>
  <c r="G833" i="13"/>
  <c r="G164" i="33"/>
  <c r="G122" i="33"/>
  <c r="D729" i="8"/>
  <c r="D729" i="13"/>
  <c r="D71" i="33"/>
  <c r="E71" i="33"/>
  <c r="D665" i="8"/>
  <c r="D665" i="13"/>
  <c r="D100" i="33"/>
  <c r="E100" i="33"/>
  <c r="D675" i="8"/>
  <c r="D675" i="13"/>
  <c r="D687" i="8"/>
  <c r="D687" i="13"/>
  <c r="D678" i="8"/>
  <c r="D678" i="13"/>
  <c r="D759" i="8"/>
  <c r="D759" i="13"/>
  <c r="D87" i="33"/>
  <c r="E87" i="33"/>
  <c r="D766" i="8"/>
  <c r="D766" i="13"/>
  <c r="D789" i="8"/>
  <c r="D789" i="13"/>
  <c r="D800" i="8"/>
  <c r="D800" i="13"/>
  <c r="D830" i="8"/>
  <c r="D830" i="13"/>
  <c r="D690" i="8"/>
  <c r="D690" i="13"/>
  <c r="D805" i="8"/>
  <c r="D805" i="13"/>
  <c r="F107" i="33"/>
  <c r="F50" i="33"/>
  <c r="E725" i="8"/>
  <c r="E725" i="13"/>
  <c r="F68" i="33"/>
  <c r="E679" i="8"/>
  <c r="E679" i="13"/>
  <c r="E730" i="8"/>
  <c r="E730" i="13"/>
  <c r="E729" i="8"/>
  <c r="E729" i="13"/>
  <c r="E105" i="33"/>
  <c r="F105" i="33"/>
  <c r="E771" i="8"/>
  <c r="E771" i="13"/>
  <c r="E766" i="8"/>
  <c r="E766" i="13"/>
  <c r="E835" i="8"/>
  <c r="E835" i="13"/>
  <c r="E779" i="8"/>
  <c r="E779" i="13"/>
  <c r="E787" i="8"/>
  <c r="E787" i="13"/>
  <c r="E831" i="8"/>
  <c r="E831" i="13"/>
  <c r="E232" i="33"/>
  <c r="F232" i="33"/>
  <c r="E794" i="8"/>
  <c r="E794" i="13"/>
  <c r="I21" i="33"/>
  <c r="I12" i="33"/>
  <c r="J12" i="33"/>
  <c r="I138" i="33"/>
  <c r="J138" i="33"/>
  <c r="I143" i="33"/>
  <c r="I35" i="33"/>
  <c r="I234" i="33"/>
  <c r="J234" i="33"/>
  <c r="I134" i="33"/>
  <c r="J134" i="33"/>
  <c r="I806" i="8"/>
  <c r="I806" i="13"/>
  <c r="F26" i="33"/>
  <c r="E14" i="33"/>
  <c r="F14" i="33"/>
  <c r="E644" i="8"/>
  <c r="E644" i="13"/>
  <c r="E742" i="8"/>
  <c r="E742" i="13"/>
  <c r="E645" i="8"/>
  <c r="E645" i="13"/>
  <c r="E28" i="33"/>
  <c r="F28" i="33"/>
  <c r="E11" i="33"/>
  <c r="F11" i="33"/>
  <c r="E740" i="8"/>
  <c r="E740" i="13"/>
  <c r="J797" i="8"/>
  <c r="J797" i="13"/>
  <c r="C789" i="8"/>
  <c r="C789" i="13"/>
  <c r="C662" i="8"/>
  <c r="C662" i="13"/>
  <c r="C710" i="8"/>
  <c r="C710" i="13"/>
  <c r="C673" i="8"/>
  <c r="C673" i="13"/>
  <c r="C764" i="8"/>
  <c r="C764" i="13"/>
  <c r="C836" i="8"/>
  <c r="C836" i="13"/>
  <c r="C716" i="8"/>
  <c r="C716" i="13"/>
  <c r="C718" i="8"/>
  <c r="C718" i="13"/>
  <c r="C690" i="8"/>
  <c r="C690" i="13"/>
  <c r="C62" i="33"/>
  <c r="D62" i="33"/>
  <c r="C805" i="8"/>
  <c r="C805" i="13"/>
  <c r="C790" i="8"/>
  <c r="C790" i="13"/>
  <c r="C830" i="8"/>
  <c r="C830" i="13"/>
  <c r="C693" i="8"/>
  <c r="C693" i="13"/>
  <c r="C804" i="8"/>
  <c r="C804" i="13"/>
  <c r="C778" i="8"/>
  <c r="C778" i="13"/>
  <c r="C60" i="33"/>
  <c r="D60" i="33"/>
  <c r="J22" i="33"/>
  <c r="K22" i="33"/>
  <c r="J27" i="33"/>
  <c r="K27" i="33"/>
  <c r="J129" i="33"/>
  <c r="J806" i="8"/>
  <c r="J806" i="13"/>
  <c r="K201" i="33"/>
  <c r="J485" i="13"/>
  <c r="J485" i="8"/>
  <c r="J546" i="13"/>
  <c r="J546" i="8"/>
  <c r="J476" i="13"/>
  <c r="J476" i="8"/>
  <c r="J487" i="13"/>
  <c r="J487" i="8"/>
  <c r="J515" i="13"/>
  <c r="J515" i="8"/>
  <c r="J482" i="13"/>
  <c r="J482" i="8"/>
  <c r="J605" i="13"/>
  <c r="J605" i="8"/>
  <c r="J493" i="13"/>
  <c r="J493" i="8"/>
  <c r="J520" i="13"/>
  <c r="J520" i="8"/>
  <c r="J607" i="13"/>
  <c r="J607" i="8"/>
  <c r="J562" i="13"/>
  <c r="J562" i="8"/>
  <c r="J501" i="13"/>
  <c r="J501" i="8"/>
  <c r="J538" i="13"/>
  <c r="J538" i="8"/>
  <c r="J496" i="13"/>
  <c r="J496" i="8"/>
  <c r="J601" i="13"/>
  <c r="J601" i="8"/>
  <c r="J591" i="13"/>
  <c r="J591" i="8"/>
  <c r="J513" i="13"/>
  <c r="J513" i="8"/>
  <c r="J589" i="13"/>
  <c r="J589" i="8"/>
  <c r="J570" i="13"/>
  <c r="J570" i="8"/>
  <c r="J526" i="13"/>
  <c r="J526" i="8"/>
  <c r="K771" i="8"/>
  <c r="K771" i="13"/>
  <c r="H791" i="8"/>
  <c r="H791" i="13"/>
  <c r="H841" i="8"/>
  <c r="H841" i="13"/>
  <c r="I165" i="35"/>
  <c r="I164" i="35"/>
  <c r="I115" i="35"/>
  <c r="I114" i="35"/>
  <c r="I117" i="35"/>
  <c r="I50" i="35"/>
  <c r="I112" i="35"/>
  <c r="I80" i="35"/>
  <c r="I89" i="35"/>
  <c r="I113" i="35"/>
  <c r="I81" i="35"/>
  <c r="I66" i="35"/>
  <c r="I87" i="35"/>
  <c r="I101" i="35"/>
  <c r="I157" i="35"/>
  <c r="I156" i="35"/>
  <c r="I107" i="35"/>
  <c r="I106" i="35"/>
  <c r="I111" i="35"/>
  <c r="I92" i="35"/>
  <c r="I228" i="35"/>
  <c r="I74" i="35"/>
  <c r="I83" i="35"/>
  <c r="I109" i="35"/>
  <c r="I69" i="35"/>
  <c r="I62" i="35"/>
  <c r="I169" i="35"/>
  <c r="I55" i="35"/>
  <c r="I149" i="35"/>
  <c r="I148" i="35"/>
  <c r="I99" i="35"/>
  <c r="I235" i="35"/>
  <c r="I105" i="35"/>
  <c r="I226" i="35"/>
  <c r="I84" i="35"/>
  <c r="I168" i="35"/>
  <c r="I51" i="35"/>
  <c r="I219" i="35"/>
  <c r="I97" i="35"/>
  <c r="I57" i="35"/>
  <c r="I191" i="35"/>
  <c r="I108" i="35"/>
  <c r="I232" i="35"/>
  <c r="I230" i="35"/>
  <c r="I229" i="35"/>
  <c r="I216" i="35"/>
  <c r="I224" i="35"/>
  <c r="I93" i="35"/>
  <c r="I218" i="35"/>
  <c r="I76" i="35"/>
  <c r="I166" i="35"/>
  <c r="I163" i="35"/>
  <c r="I186" i="35"/>
  <c r="I94" i="35"/>
  <c r="I52" i="35"/>
  <c r="I155" i="35"/>
  <c r="I82" i="35"/>
  <c r="I220" i="35"/>
  <c r="I223" i="35"/>
  <c r="I222" i="35"/>
  <c r="I187" i="35"/>
  <c r="I188" i="35"/>
  <c r="I227" i="35"/>
  <c r="I85" i="35"/>
  <c r="I170" i="35"/>
  <c r="I67" i="35"/>
  <c r="I121" i="35"/>
  <c r="I161" i="35"/>
  <c r="I72" i="35"/>
  <c r="I65" i="35"/>
  <c r="I225" i="35"/>
  <c r="I150" i="35"/>
  <c r="I79" i="35"/>
  <c r="I160" i="35"/>
  <c r="I91" i="35"/>
  <c r="I116" i="35"/>
  <c r="I196" i="35"/>
  <c r="I195" i="35"/>
  <c r="I181" i="35"/>
  <c r="I182" i="35"/>
  <c r="I179" i="35"/>
  <c r="I77" i="35"/>
  <c r="I162" i="35"/>
  <c r="I58" i="35"/>
  <c r="I110" i="35"/>
  <c r="I103" i="35"/>
  <c r="I56" i="35"/>
  <c r="I60" i="35"/>
  <c r="I221" i="35"/>
  <c r="I104" i="35"/>
  <c r="I63" i="35"/>
  <c r="I70" i="35"/>
  <c r="I178" i="35"/>
  <c r="I64" i="35"/>
  <c r="I217" i="35"/>
  <c r="I96" i="35"/>
  <c r="I88" i="35"/>
  <c r="I185" i="35"/>
  <c r="I184" i="35"/>
  <c r="I175" i="35"/>
  <c r="I158" i="35"/>
  <c r="I167" i="35"/>
  <c r="I68" i="35"/>
  <c r="I154" i="35"/>
  <c r="I49" i="35"/>
  <c r="I102" i="35"/>
  <c r="I100" i="35"/>
  <c r="I194" i="35"/>
  <c r="I153" i="35"/>
  <c r="I78" i="35"/>
  <c r="I98" i="35"/>
  <c r="I120" i="35"/>
  <c r="I183" i="35"/>
  <c r="I71" i="35"/>
  <c r="I177" i="35"/>
  <c r="I176" i="35"/>
  <c r="I86" i="35"/>
  <c r="I189" i="35"/>
  <c r="I151" i="35"/>
  <c r="I95" i="35"/>
  <c r="I152" i="35"/>
  <c r="I180" i="35"/>
  <c r="I118" i="35"/>
  <c r="I159" i="35"/>
  <c r="I119" i="35"/>
  <c r="I53" i="35"/>
  <c r="I59" i="35"/>
  <c r="I75" i="35"/>
  <c r="I90" i="35"/>
  <c r="G375" i="8"/>
  <c r="G375" i="13"/>
  <c r="G269" i="8"/>
  <c r="G269" i="13"/>
  <c r="G310" i="8"/>
  <c r="G310" i="13"/>
  <c r="J667" i="8"/>
  <c r="J667" i="13"/>
  <c r="J698" i="8"/>
  <c r="J698" i="13"/>
  <c r="I665" i="8"/>
  <c r="I665" i="13"/>
  <c r="I224" i="33"/>
  <c r="J224" i="33"/>
  <c r="F726" i="8"/>
  <c r="F726" i="13"/>
  <c r="F221" i="33"/>
  <c r="G221" i="33"/>
  <c r="F793" i="8"/>
  <c r="F793" i="13"/>
  <c r="D24" i="33"/>
  <c r="E24" i="33"/>
  <c r="D643" i="8"/>
  <c r="D643" i="13"/>
  <c r="C644" i="8"/>
  <c r="C644" i="13"/>
  <c r="C782" i="8"/>
  <c r="C782" i="13"/>
  <c r="C315" i="13"/>
  <c r="C315" i="8"/>
  <c r="C346" i="8"/>
  <c r="C346" i="13"/>
  <c r="C424" i="8"/>
  <c r="C424" i="13"/>
  <c r="K359" i="8"/>
  <c r="K359" i="13"/>
  <c r="K348" i="13"/>
  <c r="K348" i="8"/>
  <c r="K356" i="13"/>
  <c r="K356" i="8"/>
  <c r="K658" i="8"/>
  <c r="K658" i="13"/>
  <c r="H475" i="13"/>
  <c r="H475" i="8"/>
  <c r="H627" i="8"/>
  <c r="H627" i="13"/>
  <c r="E452" i="13"/>
  <c r="E452" i="8"/>
  <c r="E465" i="13"/>
  <c r="E465" i="8"/>
  <c r="E484" i="13"/>
  <c r="E484" i="8"/>
  <c r="H630" i="8"/>
  <c r="H630" i="13"/>
  <c r="H30" i="33"/>
  <c r="I30" i="33"/>
  <c r="J412" i="8"/>
  <c r="J412" i="13"/>
  <c r="J289" i="8"/>
  <c r="J289" i="13"/>
  <c r="J353" i="8"/>
  <c r="J353" i="13"/>
  <c r="G503" i="13"/>
  <c r="G503" i="8"/>
  <c r="G571" i="13"/>
  <c r="G571" i="8"/>
  <c r="G494" i="8"/>
  <c r="G494" i="13"/>
  <c r="G461" i="13"/>
  <c r="G461" i="8"/>
  <c r="G15" i="33"/>
  <c r="G31" i="33"/>
  <c r="D312" i="13"/>
  <c r="D312" i="8"/>
  <c r="D374" i="8"/>
  <c r="D374" i="13"/>
  <c r="D345" i="8"/>
  <c r="D345" i="13"/>
  <c r="H217" i="8"/>
  <c r="H217" i="13"/>
  <c r="H324" i="13"/>
  <c r="H324" i="8"/>
  <c r="K220" i="13"/>
  <c r="K220" i="8"/>
  <c r="K757" i="8"/>
  <c r="K757" i="13"/>
  <c r="K829" i="8"/>
  <c r="K829" i="13"/>
  <c r="H100" i="33"/>
  <c r="H108" i="33"/>
  <c r="H152" i="33"/>
  <c r="G789" i="8"/>
  <c r="G789" i="13"/>
  <c r="D721" i="8"/>
  <c r="D721" i="13"/>
  <c r="D715" i="8"/>
  <c r="D715" i="13"/>
  <c r="D790" i="8"/>
  <c r="D790" i="13"/>
  <c r="D829" i="8"/>
  <c r="D829" i="13"/>
  <c r="E674" i="8"/>
  <c r="E674" i="13"/>
  <c r="E836" i="8"/>
  <c r="E836" i="13"/>
  <c r="E764" i="8"/>
  <c r="E764" i="13"/>
  <c r="I13" i="33"/>
  <c r="J13" i="33"/>
  <c r="J638" i="8"/>
  <c r="J638" i="13"/>
  <c r="E631" i="8"/>
  <c r="E631" i="13"/>
  <c r="F40" i="33"/>
  <c r="K720" i="8"/>
  <c r="K720" i="13"/>
  <c r="C763" i="8"/>
  <c r="C763" i="13"/>
  <c r="C689" i="8"/>
  <c r="C689" i="13"/>
  <c r="C666" i="8"/>
  <c r="C666" i="13"/>
  <c r="C827" i="8"/>
  <c r="C827" i="13"/>
  <c r="K715" i="8"/>
  <c r="K715" i="13"/>
  <c r="J556" i="13"/>
  <c r="J556" i="8"/>
  <c r="J550" i="13"/>
  <c r="J550" i="8"/>
  <c r="H728" i="8"/>
  <c r="H728" i="13"/>
  <c r="H793" i="8"/>
  <c r="H793" i="13"/>
  <c r="K130" i="33"/>
  <c r="G302" i="8"/>
  <c r="G302" i="13"/>
  <c r="G372" i="8"/>
  <c r="G372" i="13"/>
  <c r="G389" i="8"/>
  <c r="G389" i="13"/>
  <c r="G352" i="8"/>
  <c r="G352" i="13"/>
  <c r="I705" i="8"/>
  <c r="I705" i="13"/>
  <c r="I185" i="33"/>
  <c r="J185" i="33"/>
  <c r="I232" i="33"/>
  <c r="G78" i="33"/>
  <c r="F665" i="8"/>
  <c r="F665" i="13"/>
  <c r="F791" i="8"/>
  <c r="F791" i="13"/>
  <c r="G216" i="33"/>
  <c r="D26" i="33"/>
  <c r="E26" i="33"/>
  <c r="C650" i="8"/>
  <c r="C650" i="13"/>
  <c r="C810" i="13"/>
  <c r="C810" i="8"/>
  <c r="C343" i="8"/>
  <c r="C343" i="13"/>
  <c r="K417" i="8"/>
  <c r="K417" i="13"/>
  <c r="K415" i="13"/>
  <c r="K415" i="8"/>
  <c r="J221" i="33"/>
  <c r="H479" i="13"/>
  <c r="H479" i="8"/>
  <c r="H476" i="13"/>
  <c r="H476" i="8"/>
  <c r="H584" i="13"/>
  <c r="H584" i="8"/>
  <c r="H565" i="13"/>
  <c r="G11" i="13" s="1"/>
  <c r="H565" i="8"/>
  <c r="H602" i="13"/>
  <c r="H602" i="8"/>
  <c r="H509" i="13"/>
  <c r="H509" i="8"/>
  <c r="E490" i="13"/>
  <c r="E490" i="8"/>
  <c r="H752" i="8"/>
  <c r="H752" i="13"/>
  <c r="H754" i="8"/>
  <c r="H754" i="13"/>
  <c r="J413" i="8"/>
  <c r="J413" i="13"/>
  <c r="J383" i="13"/>
  <c r="J383" i="8"/>
  <c r="J260" i="13"/>
  <c r="J260" i="8"/>
  <c r="J373" i="8"/>
  <c r="J373" i="13"/>
  <c r="J386" i="13"/>
  <c r="J386" i="8"/>
  <c r="J389" i="8"/>
  <c r="J389" i="13"/>
  <c r="G606" i="13"/>
  <c r="G606" i="8"/>
  <c r="G568" i="8"/>
  <c r="G568" i="13"/>
  <c r="G578" i="13"/>
  <c r="G578" i="8"/>
  <c r="G569" i="13"/>
  <c r="G569" i="8"/>
  <c r="G452" i="13"/>
  <c r="G452" i="8"/>
  <c r="G477" i="8"/>
  <c r="G477" i="13"/>
  <c r="G473" i="8"/>
  <c r="G473" i="13"/>
  <c r="G524" i="13"/>
  <c r="G524" i="8"/>
  <c r="F738" i="8"/>
  <c r="F738" i="13"/>
  <c r="F740" i="8"/>
  <c r="F740" i="13"/>
  <c r="D263" i="8"/>
  <c r="D263" i="13"/>
  <c r="D370" i="13"/>
  <c r="D370" i="8"/>
  <c r="D363" i="8"/>
  <c r="D363" i="13"/>
  <c r="D419" i="8"/>
  <c r="D419" i="13"/>
  <c r="D430" i="8"/>
  <c r="D430" i="13"/>
  <c r="H240" i="8"/>
  <c r="H240" i="13"/>
  <c r="H394" i="13"/>
  <c r="H394" i="8"/>
  <c r="K214" i="8"/>
  <c r="K214" i="13"/>
  <c r="H60" i="33"/>
  <c r="G725" i="8"/>
  <c r="G725" i="13"/>
  <c r="H122" i="33"/>
  <c r="E698" i="8"/>
  <c r="E698" i="13"/>
  <c r="E660" i="8"/>
  <c r="E660" i="13"/>
  <c r="D218" i="33"/>
  <c r="D834" i="8"/>
  <c r="D834" i="13"/>
  <c r="E90" i="33"/>
  <c r="F90" i="33"/>
  <c r="E110" i="33"/>
  <c r="F110" i="33"/>
  <c r="E786" i="8"/>
  <c r="E786" i="13"/>
  <c r="E839" i="8"/>
  <c r="E839" i="13"/>
  <c r="E694" i="8"/>
  <c r="E694" i="13"/>
  <c r="I32" i="33"/>
  <c r="J32" i="33"/>
  <c r="I136" i="33"/>
  <c r="J136" i="33"/>
  <c r="E736" i="8"/>
  <c r="E736" i="13"/>
  <c r="C844" i="8"/>
  <c r="C844" i="13"/>
  <c r="C762" i="8"/>
  <c r="C762" i="13"/>
  <c r="C668" i="8"/>
  <c r="C668" i="13"/>
  <c r="K623" i="8"/>
  <c r="K623" i="13"/>
  <c r="D22" i="35"/>
  <c r="D26" i="35"/>
  <c r="D30" i="35"/>
  <c r="D11" i="35"/>
  <c r="D34" i="35"/>
  <c r="D43" i="35"/>
  <c r="D131" i="35"/>
  <c r="D31" i="35"/>
  <c r="D21" i="35"/>
  <c r="D198" i="35"/>
  <c r="D129" i="35"/>
  <c r="D138" i="35"/>
  <c r="D38" i="35"/>
  <c r="D47" i="35"/>
  <c r="D42" i="35"/>
  <c r="D142" i="35"/>
  <c r="D16" i="35"/>
  <c r="D134" i="35"/>
  <c r="D41" i="35"/>
  <c r="D37" i="35"/>
  <c r="D136" i="35"/>
  <c r="D201" i="35"/>
  <c r="D23" i="35"/>
  <c r="D25" i="35"/>
  <c r="D12" i="35"/>
  <c r="D202" i="35"/>
  <c r="D133" i="35"/>
  <c r="D44" i="35"/>
  <c r="D27" i="35"/>
  <c r="D199" i="35"/>
  <c r="D14" i="35"/>
  <c r="D17" i="35"/>
  <c r="D130" i="35"/>
  <c r="D33" i="35"/>
  <c r="D29" i="35"/>
  <c r="D137" i="35"/>
  <c r="D200" i="35"/>
  <c r="D18" i="35"/>
  <c r="D19" i="35"/>
  <c r="D28" i="35"/>
  <c r="D132" i="35"/>
  <c r="D197" i="35"/>
  <c r="D40" i="35"/>
  <c r="D36" i="35"/>
  <c r="D145" i="35"/>
  <c r="D46" i="35"/>
  <c r="D24" i="35"/>
  <c r="D45" i="35"/>
  <c r="D143" i="35"/>
  <c r="D32" i="35"/>
  <c r="D128" i="35"/>
  <c r="D139" i="35"/>
  <c r="D10" i="35"/>
  <c r="D127" i="35"/>
  <c r="D135" i="35"/>
  <c r="D144" i="35"/>
  <c r="D39" i="35"/>
  <c r="D141" i="35"/>
  <c r="D140" i="35"/>
  <c r="D15" i="35"/>
  <c r="D146" i="35"/>
  <c r="D13" i="35"/>
  <c r="D20" i="35"/>
  <c r="D173" i="35"/>
  <c r="D35" i="35"/>
  <c r="D234" i="35"/>
  <c r="K678" i="8"/>
  <c r="K678" i="13"/>
  <c r="H49" i="33"/>
  <c r="H166" i="33"/>
  <c r="I166" i="33"/>
  <c r="H219" i="33"/>
  <c r="I219" i="33"/>
  <c r="H84" i="33"/>
  <c r="I84" i="33"/>
  <c r="H762" i="8"/>
  <c r="H762" i="13"/>
  <c r="H785" i="8"/>
  <c r="H785" i="13"/>
  <c r="H795" i="8"/>
  <c r="H795" i="13"/>
  <c r="H150" i="33"/>
  <c r="I150" i="33"/>
  <c r="H164" i="33"/>
  <c r="I164" i="33"/>
  <c r="K650" i="8"/>
  <c r="K650" i="13"/>
  <c r="K648" i="8"/>
  <c r="K648" i="13"/>
  <c r="K749" i="8"/>
  <c r="K749" i="13"/>
  <c r="K653" i="8"/>
  <c r="K653" i="13"/>
  <c r="K752" i="8"/>
  <c r="K752" i="13"/>
  <c r="K18" i="33"/>
  <c r="K639" i="8"/>
  <c r="K639" i="13"/>
  <c r="G258" i="8"/>
  <c r="G258" i="13"/>
  <c r="G281" i="8"/>
  <c r="G281" i="13"/>
  <c r="G307" i="8"/>
  <c r="G307" i="13"/>
  <c r="G360" i="8"/>
  <c r="G360" i="13"/>
  <c r="G382" i="8"/>
  <c r="G382" i="13"/>
  <c r="G414" i="8"/>
  <c r="G414" i="13"/>
  <c r="G412" i="8"/>
  <c r="G412" i="13"/>
  <c r="G384" i="8"/>
  <c r="G384" i="13"/>
  <c r="G420" i="8"/>
  <c r="G420" i="13"/>
  <c r="G425" i="13"/>
  <c r="G425" i="8"/>
  <c r="G422" i="8"/>
  <c r="G422" i="13"/>
  <c r="G263" i="13"/>
  <c r="G263" i="8"/>
  <c r="G345" i="8"/>
  <c r="G345" i="13"/>
  <c r="G283" i="8"/>
  <c r="G283" i="13"/>
  <c r="G353" i="13"/>
  <c r="G353" i="8"/>
  <c r="G314" i="13"/>
  <c r="G314" i="8"/>
  <c r="G362" i="8"/>
  <c r="G362" i="13"/>
  <c r="K703" i="8"/>
  <c r="K703" i="13"/>
  <c r="G650" i="8"/>
  <c r="G650" i="13"/>
  <c r="J708" i="8"/>
  <c r="J708" i="13"/>
  <c r="I64" i="33"/>
  <c r="J64" i="33"/>
  <c r="I101" i="33"/>
  <c r="J101" i="33"/>
  <c r="I120" i="33"/>
  <c r="J120" i="33"/>
  <c r="J723" i="8"/>
  <c r="J723" i="13"/>
  <c r="J711" i="8"/>
  <c r="J711" i="13"/>
  <c r="I91" i="33"/>
  <c r="J91" i="33"/>
  <c r="J678" i="8"/>
  <c r="J678" i="13"/>
  <c r="I196" i="33"/>
  <c r="J196" i="33"/>
  <c r="I184" i="33"/>
  <c r="J184" i="33"/>
  <c r="I167" i="33"/>
  <c r="J167" i="33"/>
  <c r="I154" i="33"/>
  <c r="J154" i="33"/>
  <c r="I838" i="8"/>
  <c r="I838" i="13"/>
  <c r="I187" i="33"/>
  <c r="J187" i="33"/>
  <c r="G50" i="33"/>
  <c r="F673" i="8"/>
  <c r="F673" i="13"/>
  <c r="F674" i="8"/>
  <c r="F674" i="13"/>
  <c r="G57" i="33"/>
  <c r="G74" i="33"/>
  <c r="G52" i="33"/>
  <c r="F727" i="8"/>
  <c r="F727" i="13"/>
  <c r="G71" i="33"/>
  <c r="F161" i="33"/>
  <c r="G161" i="33"/>
  <c r="F152" i="33"/>
  <c r="G152" i="33"/>
  <c r="G83" i="33"/>
  <c r="G232" i="33"/>
  <c r="F794" i="8"/>
  <c r="F794" i="13"/>
  <c r="F779" i="8"/>
  <c r="F779" i="13"/>
  <c r="F800" i="8"/>
  <c r="F800" i="13"/>
  <c r="F773" i="8"/>
  <c r="F773" i="13"/>
  <c r="D754" i="8"/>
  <c r="D754" i="13"/>
  <c r="D651" i="8"/>
  <c r="D651" i="13"/>
  <c r="D751" i="8"/>
  <c r="D751" i="13"/>
  <c r="D743" i="8"/>
  <c r="D743" i="13"/>
  <c r="D843" i="8"/>
  <c r="D843" i="13"/>
  <c r="D739" i="8"/>
  <c r="D739" i="13"/>
  <c r="D807" i="8"/>
  <c r="D807" i="13"/>
  <c r="D748" i="8"/>
  <c r="D748" i="13"/>
  <c r="C749" i="8"/>
  <c r="C749" i="13"/>
  <c r="C638" i="8"/>
  <c r="C638" i="13"/>
  <c r="C637" i="8"/>
  <c r="C637" i="13"/>
  <c r="C656" i="8"/>
  <c r="C656" i="13"/>
  <c r="C628" i="8"/>
  <c r="C628" i="13"/>
  <c r="C736" i="8"/>
  <c r="C736" i="13"/>
  <c r="C648" i="8"/>
  <c r="C648" i="13"/>
  <c r="C755" i="8"/>
  <c r="C755" i="13"/>
  <c r="C809" i="13"/>
  <c r="C809" i="8"/>
  <c r="C390" i="8"/>
  <c r="C390" i="13"/>
  <c r="C311" i="8"/>
  <c r="C311" i="13"/>
  <c r="C282" i="13"/>
  <c r="C282" i="8"/>
  <c r="C413" i="8"/>
  <c r="C413" i="13"/>
  <c r="C358" i="8"/>
  <c r="C358" i="13"/>
  <c r="C280" i="8"/>
  <c r="C280" i="13"/>
  <c r="C365" i="8"/>
  <c r="C365" i="13"/>
  <c r="C269" i="8"/>
  <c r="C269" i="13"/>
  <c r="C257" i="13"/>
  <c r="C257" i="8"/>
  <c r="C309" i="13"/>
  <c r="C309" i="8"/>
  <c r="C281" i="13"/>
  <c r="C281" i="8"/>
  <c r="C379" i="13"/>
  <c r="C379" i="8"/>
  <c r="C289" i="8"/>
  <c r="C289" i="13"/>
  <c r="C252" i="8"/>
  <c r="C252" i="13"/>
  <c r="C276" i="13"/>
  <c r="C276" i="8"/>
  <c r="C294" i="8"/>
  <c r="C294" i="13"/>
  <c r="K278" i="13"/>
  <c r="K278" i="8"/>
  <c r="K418" i="13"/>
  <c r="K418" i="8"/>
  <c r="K258" i="8"/>
  <c r="K258" i="13"/>
  <c r="K307" i="8"/>
  <c r="K307" i="13"/>
  <c r="K245" i="8"/>
  <c r="K245" i="13"/>
  <c r="K363" i="8"/>
  <c r="K363" i="13"/>
  <c r="K272" i="8"/>
  <c r="K272" i="13"/>
  <c r="K421" i="13"/>
  <c r="K421" i="8"/>
  <c r="K427" i="13"/>
  <c r="K427" i="8"/>
  <c r="K262" i="8"/>
  <c r="K262" i="13"/>
  <c r="K414" i="8"/>
  <c r="K414" i="13"/>
  <c r="K283" i="8"/>
  <c r="K283" i="13"/>
  <c r="K389" i="8"/>
  <c r="K389" i="13"/>
  <c r="K289" i="8"/>
  <c r="K289" i="13"/>
  <c r="K275" i="8"/>
  <c r="K275" i="13"/>
  <c r="K303" i="8"/>
  <c r="K303" i="13"/>
  <c r="H455" i="13"/>
  <c r="H455" i="8"/>
  <c r="H535" i="13"/>
  <c r="H535" i="8"/>
  <c r="H472" i="13"/>
  <c r="H472" i="8"/>
  <c r="H574" i="13"/>
  <c r="H574" i="8"/>
  <c r="H539" i="13"/>
  <c r="H539" i="8"/>
  <c r="H561" i="13"/>
  <c r="H561" i="8"/>
  <c r="H499" i="13"/>
  <c r="H499" i="8"/>
  <c r="H511" i="13"/>
  <c r="H511" i="8"/>
  <c r="H548" i="13"/>
  <c r="H548" i="8"/>
  <c r="H575" i="13"/>
  <c r="H575" i="8"/>
  <c r="H529" i="13"/>
  <c r="H529" i="8"/>
  <c r="H551" i="13"/>
  <c r="H551" i="8"/>
  <c r="H585" i="13"/>
  <c r="H585" i="8"/>
  <c r="H557" i="13"/>
  <c r="H557" i="8"/>
  <c r="H588" i="13"/>
  <c r="H588" i="8"/>
  <c r="H487" i="13"/>
  <c r="H487" i="8"/>
  <c r="H594" i="13"/>
  <c r="H594" i="8"/>
  <c r="H581" i="13"/>
  <c r="H581" i="8"/>
  <c r="H550" i="13"/>
  <c r="H550" i="8"/>
  <c r="H491" i="13"/>
  <c r="H491" i="8"/>
  <c r="E462" i="13"/>
  <c r="E462" i="8"/>
  <c r="E526" i="13"/>
  <c r="E526" i="8"/>
  <c r="E548" i="13"/>
  <c r="E548" i="8"/>
  <c r="E586" i="13"/>
  <c r="E586" i="8"/>
  <c r="E543" i="13"/>
  <c r="E543" i="8"/>
  <c r="E568" i="13"/>
  <c r="E568" i="8"/>
  <c r="E595" i="13"/>
  <c r="E595" i="8"/>
  <c r="E496" i="13"/>
  <c r="E496" i="8"/>
  <c r="E591" i="13"/>
  <c r="E591" i="8"/>
  <c r="E491" i="13"/>
  <c r="E491" i="8"/>
  <c r="E550" i="13"/>
  <c r="E550" i="8"/>
  <c r="E559" i="13"/>
  <c r="E559" i="8"/>
  <c r="E460" i="13"/>
  <c r="E460" i="8"/>
  <c r="E519" i="13"/>
  <c r="E519" i="8"/>
  <c r="E473" i="13"/>
  <c r="E473" i="8"/>
  <c r="E552" i="13"/>
  <c r="E552" i="8"/>
  <c r="E538" i="13"/>
  <c r="E538" i="8"/>
  <c r="E469" i="13"/>
  <c r="E469" i="8"/>
  <c r="E522" i="13"/>
  <c r="E522" i="8"/>
  <c r="E593" i="13"/>
  <c r="E593" i="8"/>
  <c r="F10" i="4"/>
  <c r="H629" i="13"/>
  <c r="H629" i="8"/>
  <c r="H621" i="8"/>
  <c r="H621" i="13"/>
  <c r="H811" i="8"/>
  <c r="H811" i="13"/>
  <c r="H647" i="8"/>
  <c r="H647" i="13"/>
  <c r="H11" i="33"/>
  <c r="I11" i="33"/>
  <c r="H751" i="8"/>
  <c r="H751" i="13"/>
  <c r="H748" i="8"/>
  <c r="H748" i="13"/>
  <c r="J423" i="8"/>
  <c r="J423" i="13"/>
  <c r="J384" i="8"/>
  <c r="J384" i="13"/>
  <c r="J376" i="8"/>
  <c r="J376" i="13"/>
  <c r="J375" i="8"/>
  <c r="J375" i="13"/>
  <c r="J425" i="8"/>
  <c r="J425" i="13"/>
  <c r="J285" i="8"/>
  <c r="J285" i="13"/>
  <c r="J343" i="13"/>
  <c r="J343" i="8"/>
  <c r="J288" i="13"/>
  <c r="J288" i="8"/>
  <c r="J296" i="8"/>
  <c r="J296" i="13"/>
  <c r="J270" i="8"/>
  <c r="J270" i="13"/>
  <c r="J355" i="8"/>
  <c r="J355" i="13"/>
  <c r="J278" i="8"/>
  <c r="J278" i="13"/>
  <c r="J361" i="13"/>
  <c r="J361" i="8"/>
  <c r="J286" i="8"/>
  <c r="J286" i="13"/>
  <c r="J259" i="8"/>
  <c r="J259" i="13"/>
  <c r="J414" i="8"/>
  <c r="J414" i="13"/>
  <c r="G531" i="8"/>
  <c r="G531" i="13"/>
  <c r="G539" i="13"/>
  <c r="G539" i="8"/>
  <c r="G611" i="13"/>
  <c r="G611" i="8"/>
  <c r="G482" i="13"/>
  <c r="G482" i="8"/>
  <c r="G483" i="13"/>
  <c r="G483" i="8"/>
  <c r="G468" i="13"/>
  <c r="G468" i="8"/>
  <c r="G541" i="13"/>
  <c r="G541" i="8"/>
  <c r="G526" i="13"/>
  <c r="G526" i="8"/>
  <c r="G504" i="13"/>
  <c r="G504" i="8"/>
  <c r="G601" i="13"/>
  <c r="G601" i="8"/>
  <c r="G467" i="13"/>
  <c r="G467" i="8"/>
  <c r="G557" i="13"/>
  <c r="G557" i="8"/>
  <c r="G490" i="8"/>
  <c r="G490" i="13"/>
  <c r="G581" i="13"/>
  <c r="G581" i="8"/>
  <c r="G598" i="13"/>
  <c r="G598" i="8"/>
  <c r="G588" i="13"/>
  <c r="G588" i="8"/>
  <c r="G530" i="13"/>
  <c r="G530" i="8"/>
  <c r="G492" i="13"/>
  <c r="G492" i="8"/>
  <c r="G457" i="13"/>
  <c r="G457" i="8"/>
  <c r="G456" i="13"/>
  <c r="G456" i="8"/>
  <c r="G21" i="33"/>
  <c r="G26" i="33"/>
  <c r="F739" i="8"/>
  <c r="F739" i="13"/>
  <c r="F34" i="33"/>
  <c r="G34" i="33"/>
  <c r="G30" i="33"/>
  <c r="F18" i="33"/>
  <c r="G18" i="33"/>
  <c r="G43" i="33"/>
  <c r="F809" i="13"/>
  <c r="F809" i="8"/>
  <c r="D291" i="8"/>
  <c r="D291" i="13"/>
  <c r="D344" i="13"/>
  <c r="D344" i="8"/>
  <c r="D254" i="8"/>
  <c r="D254" i="13"/>
  <c r="D365" i="8"/>
  <c r="D365" i="13"/>
  <c r="D361" i="13"/>
  <c r="D361" i="8"/>
  <c r="D308" i="8"/>
  <c r="D308" i="13"/>
  <c r="D251" i="8"/>
  <c r="D251" i="13"/>
  <c r="D371" i="8"/>
  <c r="D371" i="13"/>
  <c r="D386" i="8"/>
  <c r="D386" i="13"/>
  <c r="D375" i="13"/>
  <c r="D375" i="8"/>
  <c r="D415" i="8"/>
  <c r="D415" i="13"/>
  <c r="D277" i="8"/>
  <c r="D277" i="13"/>
  <c r="D358" i="13"/>
  <c r="D358" i="8"/>
  <c r="D421" i="8"/>
  <c r="D421" i="13"/>
  <c r="D259" i="8"/>
  <c r="D259" i="13"/>
  <c r="D314" i="8"/>
  <c r="D314" i="13"/>
  <c r="H214" i="13"/>
  <c r="H214" i="8"/>
  <c r="H338" i="8"/>
  <c r="H338" i="13"/>
  <c r="H336" i="8"/>
  <c r="H336" i="13"/>
  <c r="H216" i="13"/>
  <c r="H216" i="8"/>
  <c r="H237" i="8"/>
  <c r="H237" i="13"/>
  <c r="H393" i="13"/>
  <c r="H393" i="8"/>
  <c r="H395" i="8"/>
  <c r="H395" i="13"/>
  <c r="H234" i="8"/>
  <c r="H234" i="13"/>
  <c r="K215" i="8"/>
  <c r="K215" i="13"/>
  <c r="K218" i="13"/>
  <c r="K218" i="8"/>
  <c r="K221" i="13"/>
  <c r="K221" i="8"/>
  <c r="K392" i="13"/>
  <c r="K392" i="8"/>
  <c r="K335" i="13"/>
  <c r="K335" i="8"/>
  <c r="K230" i="13"/>
  <c r="K230" i="8"/>
  <c r="K226" i="8"/>
  <c r="K226" i="13"/>
  <c r="K240" i="8"/>
  <c r="K240" i="13"/>
  <c r="J157" i="33"/>
  <c r="H90" i="33"/>
  <c r="G730" i="8"/>
  <c r="G730" i="13"/>
  <c r="G62" i="33"/>
  <c r="H62" i="33"/>
  <c r="G673" i="8"/>
  <c r="G673" i="13"/>
  <c r="G838" i="8"/>
  <c r="G838" i="13"/>
  <c r="G792" i="8"/>
  <c r="G792" i="13"/>
  <c r="G786" i="8"/>
  <c r="G786" i="13"/>
  <c r="H87" i="33"/>
  <c r="G791" i="8"/>
  <c r="G791" i="13"/>
  <c r="G798" i="8"/>
  <c r="G798" i="13"/>
  <c r="D701" i="8"/>
  <c r="D701" i="13"/>
  <c r="D688" i="8"/>
  <c r="D688" i="13"/>
  <c r="E60" i="33"/>
  <c r="D714" i="8"/>
  <c r="D714" i="13"/>
  <c r="D674" i="8"/>
  <c r="D674" i="13"/>
  <c r="D723" i="8"/>
  <c r="D723" i="13"/>
  <c r="E664" i="8"/>
  <c r="E664" i="13"/>
  <c r="D836" i="8"/>
  <c r="D836" i="13"/>
  <c r="D798" i="8"/>
  <c r="D798" i="13"/>
  <c r="D774" i="8"/>
  <c r="D774" i="13"/>
  <c r="D770" i="8"/>
  <c r="D770" i="13"/>
  <c r="D765" i="8"/>
  <c r="D765" i="13"/>
  <c r="D84" i="33"/>
  <c r="E84" i="33"/>
  <c r="D839" i="8"/>
  <c r="D839" i="13"/>
  <c r="D83" i="33"/>
  <c r="E83" i="33"/>
  <c r="D760" i="8"/>
  <c r="D760" i="13"/>
  <c r="E678" i="8"/>
  <c r="E678" i="13"/>
  <c r="E668" i="8"/>
  <c r="E668" i="13"/>
  <c r="E91" i="33"/>
  <c r="F91" i="33"/>
  <c r="E104" i="33"/>
  <c r="F104" i="33"/>
  <c r="F74" i="33"/>
  <c r="E673" i="8"/>
  <c r="E673" i="13"/>
  <c r="E676" i="8"/>
  <c r="E676" i="13"/>
  <c r="E726" i="8"/>
  <c r="E726" i="13"/>
  <c r="E770" i="8"/>
  <c r="E770" i="13"/>
  <c r="E800" i="8"/>
  <c r="E800" i="13"/>
  <c r="E789" i="8"/>
  <c r="E789" i="13"/>
  <c r="F216" i="33"/>
  <c r="E151" i="33"/>
  <c r="F151" i="33"/>
  <c r="E768" i="8"/>
  <c r="E768" i="13"/>
  <c r="E765" i="8"/>
  <c r="E765" i="13"/>
  <c r="E790" i="8"/>
  <c r="E790" i="13"/>
  <c r="I31" i="33"/>
  <c r="J31" i="33"/>
  <c r="I34" i="33"/>
  <c r="I140" i="33"/>
  <c r="I782" i="8"/>
  <c r="I782" i="13"/>
  <c r="E15" i="33"/>
  <c r="F15" i="33"/>
  <c r="E20" i="33"/>
  <c r="F20" i="33"/>
  <c r="E642" i="8"/>
  <c r="E642" i="13"/>
  <c r="F19" i="33"/>
  <c r="E737" i="8"/>
  <c r="E737" i="13"/>
  <c r="E744" i="8"/>
  <c r="E744" i="13"/>
  <c r="E751" i="8"/>
  <c r="E751" i="13"/>
  <c r="E745" i="8"/>
  <c r="E745" i="13"/>
  <c r="C692" i="8"/>
  <c r="C692" i="13"/>
  <c r="C55" i="33"/>
  <c r="D55" i="33"/>
  <c r="C784" i="8"/>
  <c r="C784" i="13"/>
  <c r="C758" i="8"/>
  <c r="C758" i="13"/>
  <c r="C724" i="8"/>
  <c r="C724" i="13"/>
  <c r="C787" i="8"/>
  <c r="C787" i="13"/>
  <c r="C771" i="8"/>
  <c r="C771" i="13"/>
  <c r="C721" i="8"/>
  <c r="C721" i="13"/>
  <c r="C788" i="8"/>
  <c r="C788" i="13"/>
  <c r="C717" i="8"/>
  <c r="C717" i="13"/>
  <c r="C697" i="8"/>
  <c r="C697" i="13"/>
  <c r="C76" i="33"/>
  <c r="D76" i="33"/>
  <c r="C97" i="33"/>
  <c r="D97" i="33"/>
  <c r="C800" i="8"/>
  <c r="C800" i="13"/>
  <c r="C768" i="8"/>
  <c r="C768" i="13"/>
  <c r="C684" i="8"/>
  <c r="C684" i="13"/>
  <c r="C122" i="33"/>
  <c r="D122" i="33"/>
  <c r="K13" i="33"/>
  <c r="K17" i="33"/>
  <c r="J34" i="33"/>
  <c r="J38" i="33"/>
  <c r="J748" i="8"/>
  <c r="J748" i="13"/>
  <c r="J500" i="13"/>
  <c r="J500" i="8"/>
  <c r="J481" i="13"/>
  <c r="J481" i="8"/>
  <c r="J540" i="13"/>
  <c r="J540" i="8"/>
  <c r="J533" i="13"/>
  <c r="J533" i="8"/>
  <c r="J554" i="13"/>
  <c r="J554" i="8"/>
  <c r="J471" i="13"/>
  <c r="J471" i="8"/>
  <c r="J457" i="13"/>
  <c r="J457" i="8"/>
  <c r="J560" i="13"/>
  <c r="J560" i="8"/>
  <c r="J584" i="13"/>
  <c r="J584" i="8"/>
  <c r="J537" i="13"/>
  <c r="J537" i="8"/>
  <c r="J488" i="13"/>
  <c r="J488" i="8"/>
  <c r="J483" i="13"/>
  <c r="J483" i="8"/>
  <c r="J466" i="13"/>
  <c r="J466" i="8"/>
  <c r="J548" i="13"/>
  <c r="J548" i="8"/>
  <c r="J461" i="13"/>
  <c r="J461" i="8"/>
  <c r="J572" i="13"/>
  <c r="J572" i="8"/>
  <c r="J508" i="13"/>
  <c r="J508" i="8"/>
  <c r="J545" i="13"/>
  <c r="J545" i="8"/>
  <c r="J608" i="13"/>
  <c r="J608" i="8"/>
  <c r="J470" i="13"/>
  <c r="J470" i="8"/>
  <c r="J573" i="13"/>
  <c r="J573" i="8"/>
  <c r="E30" i="35"/>
  <c r="E27" i="35"/>
  <c r="E234" i="35"/>
  <c r="E146" i="35"/>
  <c r="E20" i="35"/>
  <c r="E135" i="35"/>
  <c r="E142" i="35"/>
  <c r="E29" i="35"/>
  <c r="E129" i="35"/>
  <c r="E201" i="35"/>
  <c r="E34" i="35"/>
  <c r="E15" i="35"/>
  <c r="E23" i="35"/>
  <c r="E136" i="35"/>
  <c r="E143" i="35"/>
  <c r="E21" i="35"/>
  <c r="E140" i="35"/>
  <c r="E26" i="35"/>
  <c r="E13" i="35"/>
  <c r="E38" i="35"/>
  <c r="E16" i="35"/>
  <c r="E24" i="35"/>
  <c r="E45" i="35"/>
  <c r="E11" i="35"/>
  <c r="E202" i="35"/>
  <c r="E37" i="35"/>
  <c r="E137" i="35"/>
  <c r="E132" i="35"/>
  <c r="E42" i="35"/>
  <c r="E17" i="35"/>
  <c r="E25" i="35"/>
  <c r="E12" i="35"/>
  <c r="E134" i="35"/>
  <c r="E133" i="35"/>
  <c r="E44" i="35"/>
  <c r="E139" i="35"/>
  <c r="E128" i="35"/>
  <c r="E14" i="35"/>
  <c r="E46" i="35"/>
  <c r="E39" i="35"/>
  <c r="E35" i="35"/>
  <c r="E32" i="35"/>
  <c r="E36" i="35"/>
  <c r="E47" i="35"/>
  <c r="E33" i="35"/>
  <c r="E173" i="35"/>
  <c r="E145" i="35"/>
  <c r="E18" i="35"/>
  <c r="E40" i="35"/>
  <c r="E41" i="35"/>
  <c r="E19" i="35"/>
  <c r="E138" i="35"/>
  <c r="E130" i="35"/>
  <c r="E43" i="35"/>
  <c r="E200" i="35"/>
  <c r="E199" i="35"/>
  <c r="E10" i="35"/>
  <c r="E22" i="35"/>
  <c r="E141" i="35"/>
  <c r="E144" i="35"/>
  <c r="E28" i="35"/>
  <c r="E131" i="35"/>
  <c r="E197" i="35"/>
  <c r="E127" i="35"/>
  <c r="E198" i="35"/>
  <c r="E31" i="35"/>
  <c r="H661" i="8"/>
  <c r="H661" i="13"/>
  <c r="H697" i="8"/>
  <c r="H697" i="13"/>
  <c r="K743" i="8"/>
  <c r="K743" i="13"/>
  <c r="G267" i="13"/>
  <c r="G267" i="8"/>
  <c r="G274" i="8"/>
  <c r="G274" i="13"/>
  <c r="G359" i="13"/>
  <c r="G359" i="8"/>
  <c r="I50" i="33"/>
  <c r="I74" i="33"/>
  <c r="J74" i="33"/>
  <c r="I787" i="8"/>
  <c r="I787" i="13"/>
  <c r="I217" i="33"/>
  <c r="J217" i="33"/>
  <c r="G72" i="33"/>
  <c r="G76" i="33"/>
  <c r="F772" i="8"/>
  <c r="F772" i="13"/>
  <c r="E25" i="33"/>
  <c r="D25" i="33"/>
  <c r="D642" i="8"/>
  <c r="D642" i="13"/>
  <c r="C651" i="8"/>
  <c r="C651" i="13"/>
  <c r="C647" i="8"/>
  <c r="C647" i="13"/>
  <c r="C266" i="8"/>
  <c r="C266" i="13"/>
  <c r="C377" i="8"/>
  <c r="C377" i="13"/>
  <c r="C347" i="8"/>
  <c r="C347" i="13"/>
  <c r="K425" i="13"/>
  <c r="K425" i="8"/>
  <c r="K358" i="8"/>
  <c r="K358" i="13"/>
  <c r="K351" i="8"/>
  <c r="K351" i="13"/>
  <c r="K247" i="8"/>
  <c r="K247" i="13"/>
  <c r="H501" i="13"/>
  <c r="H501" i="8"/>
  <c r="H513" i="13"/>
  <c r="H513" i="8"/>
  <c r="H553" i="13"/>
  <c r="H553" i="8"/>
  <c r="E609" i="13"/>
  <c r="E609" i="8"/>
  <c r="E479" i="13"/>
  <c r="E479" i="8"/>
  <c r="E560" i="13"/>
  <c r="E560" i="8"/>
  <c r="I623" i="8"/>
  <c r="H736" i="8"/>
  <c r="H736" i="13"/>
  <c r="J274" i="8"/>
  <c r="J274" i="13"/>
  <c r="J359" i="8"/>
  <c r="J359" i="13"/>
  <c r="J281" i="8"/>
  <c r="J281" i="13"/>
  <c r="G612" i="13"/>
  <c r="G612" i="8"/>
  <c r="G597" i="13"/>
  <c r="G597" i="8"/>
  <c r="G551" i="13"/>
  <c r="G551" i="8"/>
  <c r="G460" i="8"/>
  <c r="G460" i="13"/>
  <c r="G462" i="13"/>
  <c r="G462" i="8"/>
  <c r="G475" i="13"/>
  <c r="G475" i="8"/>
  <c r="F744" i="8"/>
  <c r="F744" i="13"/>
  <c r="F806" i="8"/>
  <c r="F806" i="13"/>
  <c r="D278" i="8"/>
  <c r="D278" i="13"/>
  <c r="D354" i="8"/>
  <c r="D354" i="13"/>
  <c r="D258" i="8"/>
  <c r="D258" i="13"/>
  <c r="H341" i="8"/>
  <c r="H341" i="13"/>
  <c r="K232" i="8"/>
  <c r="K232" i="13"/>
  <c r="K222" i="8"/>
  <c r="K222" i="13"/>
  <c r="K686" i="8"/>
  <c r="K686" i="13"/>
  <c r="K665" i="8"/>
  <c r="K665" i="13"/>
  <c r="G787" i="8"/>
  <c r="G787" i="13"/>
  <c r="D673" i="8"/>
  <c r="D673" i="13"/>
  <c r="E659" i="8"/>
  <c r="E659" i="13"/>
  <c r="D695" i="8"/>
  <c r="D695" i="13"/>
  <c r="F709" i="8"/>
  <c r="F731" i="8"/>
  <c r="F731" i="13"/>
  <c r="I145" i="33"/>
  <c r="J145" i="33"/>
  <c r="E806" i="8"/>
  <c r="E806" i="13"/>
  <c r="C759" i="8"/>
  <c r="C759" i="13"/>
  <c r="C803" i="8"/>
  <c r="C803" i="13"/>
  <c r="C794" i="8"/>
  <c r="C794" i="13"/>
  <c r="C712" i="8"/>
  <c r="C712" i="13"/>
  <c r="J646" i="8"/>
  <c r="J646" i="13"/>
  <c r="J486" i="13"/>
  <c r="J486" i="8"/>
  <c r="J494" i="13"/>
  <c r="J494" i="8"/>
  <c r="J452" i="13"/>
  <c r="J452" i="8"/>
  <c r="J517" i="13"/>
  <c r="J517" i="8"/>
  <c r="J568" i="13"/>
  <c r="J568" i="8"/>
  <c r="J523" i="13"/>
  <c r="J523" i="8"/>
  <c r="J531" i="13"/>
  <c r="J531" i="8"/>
  <c r="J543" i="13"/>
  <c r="J543" i="8"/>
  <c r="K775" i="8"/>
  <c r="K775" i="13"/>
  <c r="H668" i="8"/>
  <c r="H668" i="13"/>
  <c r="H825" i="8"/>
  <c r="H825" i="13"/>
  <c r="K751" i="8"/>
  <c r="K751" i="13"/>
  <c r="G374" i="8"/>
  <c r="G374" i="13"/>
  <c r="G272" i="8"/>
  <c r="G272" i="13"/>
  <c r="G421" i="8"/>
  <c r="G421" i="13"/>
  <c r="G294" i="8"/>
  <c r="G294" i="13"/>
  <c r="K779" i="8"/>
  <c r="K779" i="13"/>
  <c r="K698" i="8"/>
  <c r="K698" i="13"/>
  <c r="I668" i="8"/>
  <c r="I668" i="13"/>
  <c r="J719" i="8"/>
  <c r="J719" i="13"/>
  <c r="I88" i="33"/>
  <c r="I159" i="33"/>
  <c r="J159" i="33"/>
  <c r="G93" i="33"/>
  <c r="G55" i="33"/>
  <c r="F792" i="8"/>
  <c r="F792" i="13"/>
  <c r="E10" i="33"/>
  <c r="D747" i="8"/>
  <c r="D747" i="13"/>
  <c r="C806" i="8"/>
  <c r="C806" i="13"/>
  <c r="C627" i="8"/>
  <c r="C627" i="13"/>
  <c r="C295" i="8"/>
  <c r="C295" i="13"/>
  <c r="C284" i="8"/>
  <c r="C284" i="13"/>
  <c r="C308" i="8"/>
  <c r="C308" i="13"/>
  <c r="C344" i="8"/>
  <c r="C344" i="13"/>
  <c r="C291" i="8"/>
  <c r="C291" i="13"/>
  <c r="C345" i="8"/>
  <c r="C345" i="13"/>
  <c r="C293" i="13"/>
  <c r="C293" i="8"/>
  <c r="C316" i="8"/>
  <c r="C316" i="13"/>
  <c r="K267" i="8"/>
  <c r="K267" i="13"/>
  <c r="K313" i="8"/>
  <c r="K313" i="13"/>
  <c r="K390" i="8"/>
  <c r="K390" i="13"/>
  <c r="K297" i="8"/>
  <c r="K297" i="13"/>
  <c r="K377" i="8"/>
  <c r="K377" i="13"/>
  <c r="K360" i="8"/>
  <c r="K360" i="13"/>
  <c r="K284" i="13"/>
  <c r="K284" i="8"/>
  <c r="J716" i="8"/>
  <c r="J716" i="13"/>
  <c r="H460" i="13"/>
  <c r="H460" i="8"/>
  <c r="H492" i="13"/>
  <c r="H492" i="8"/>
  <c r="H580" i="13"/>
  <c r="H580" i="8"/>
  <c r="H512" i="13"/>
  <c r="H512" i="8"/>
  <c r="H555" i="13"/>
  <c r="H555" i="8"/>
  <c r="E512" i="13"/>
  <c r="E512" i="8"/>
  <c r="E459" i="13"/>
  <c r="E459" i="8"/>
  <c r="E585" i="13"/>
  <c r="E585" i="8"/>
  <c r="E493" i="13"/>
  <c r="E493" i="8"/>
  <c r="E450" i="13"/>
  <c r="E450" i="8"/>
  <c r="E511" i="13"/>
  <c r="E511" i="8"/>
  <c r="E466" i="13"/>
  <c r="E466" i="8"/>
  <c r="E598" i="13"/>
  <c r="E598" i="8"/>
  <c r="E468" i="13"/>
  <c r="E468" i="8"/>
  <c r="E554" i="13"/>
  <c r="E554" i="8"/>
  <c r="E475" i="13"/>
  <c r="E475" i="8"/>
  <c r="E521" i="13"/>
  <c r="E521" i="8"/>
  <c r="E525" i="13"/>
  <c r="E525" i="8"/>
  <c r="H631" i="8"/>
  <c r="H631" i="13"/>
  <c r="H642" i="8"/>
  <c r="H642" i="13"/>
  <c r="H141" i="33"/>
  <c r="I141" i="33"/>
  <c r="H201" i="33"/>
  <c r="I201" i="33"/>
  <c r="J420" i="8"/>
  <c r="J420" i="13"/>
  <c r="J418" i="8"/>
  <c r="J418" i="13"/>
  <c r="J315" i="8"/>
  <c r="J315" i="13"/>
  <c r="J371" i="8"/>
  <c r="J371" i="13"/>
  <c r="J302" i="13"/>
  <c r="J302" i="8"/>
  <c r="G595" i="8"/>
  <c r="G595" i="13"/>
  <c r="G556" i="13"/>
  <c r="G556" i="8"/>
  <c r="G567" i="13"/>
  <c r="G567" i="8"/>
  <c r="G514" i="13"/>
  <c r="G514" i="8"/>
  <c r="G573" i="13"/>
  <c r="G573" i="8"/>
  <c r="G528" i="13"/>
  <c r="G528" i="8"/>
  <c r="G20" i="33"/>
  <c r="F35" i="33"/>
  <c r="G35" i="33"/>
  <c r="F33" i="33"/>
  <c r="G33" i="33"/>
  <c r="D264" i="8"/>
  <c r="D264" i="13"/>
  <c r="D300" i="8"/>
  <c r="D300" i="13"/>
  <c r="D372" i="8"/>
  <c r="D372" i="13"/>
  <c r="D346" i="8"/>
  <c r="D346" i="13"/>
  <c r="D423" i="8"/>
  <c r="D423" i="13"/>
  <c r="D275" i="13"/>
  <c r="D275" i="8"/>
  <c r="H331" i="8"/>
  <c r="H331" i="13"/>
  <c r="H241" i="8"/>
  <c r="H241" i="13"/>
  <c r="H392" i="8"/>
  <c r="H392" i="13"/>
  <c r="K331" i="13"/>
  <c r="K331" i="8"/>
  <c r="K217" i="13"/>
  <c r="K217" i="8"/>
  <c r="K212" i="13"/>
  <c r="K212" i="8"/>
  <c r="K337" i="13"/>
  <c r="K337" i="8"/>
  <c r="K833" i="8"/>
  <c r="K833" i="13"/>
  <c r="J665" i="8"/>
  <c r="J665" i="13"/>
  <c r="G726" i="8"/>
  <c r="G726" i="13"/>
  <c r="H151" i="33"/>
  <c r="D676" i="8"/>
  <c r="D676" i="13"/>
  <c r="D702" i="8"/>
  <c r="D702" i="13"/>
  <c r="D686" i="8"/>
  <c r="D686" i="13"/>
  <c r="D784" i="8"/>
  <c r="D784" i="13"/>
  <c r="D694" i="8"/>
  <c r="D694" i="13"/>
  <c r="D764" i="8"/>
  <c r="D764" i="13"/>
  <c r="F76" i="33"/>
  <c r="E777" i="8"/>
  <c r="E777" i="13"/>
  <c r="E761" i="8"/>
  <c r="E761" i="13"/>
  <c r="K803" i="8"/>
  <c r="K803" i="13"/>
  <c r="E741" i="8"/>
  <c r="E741" i="13"/>
  <c r="E747" i="8"/>
  <c r="E747" i="13"/>
  <c r="E46" i="33"/>
  <c r="F46" i="33"/>
  <c r="C63" i="33"/>
  <c r="D63" i="33"/>
  <c r="C232" i="33"/>
  <c r="D232" i="33"/>
  <c r="C661" i="8"/>
  <c r="C661" i="13"/>
  <c r="F226" i="35"/>
  <c r="F217" i="35"/>
  <c r="F186" i="35"/>
  <c r="F221" i="35"/>
  <c r="F235" i="35"/>
  <c r="F96" i="35"/>
  <c r="F153" i="35"/>
  <c r="F222" i="35"/>
  <c r="F85" i="35"/>
  <c r="F99" i="35"/>
  <c r="F154" i="35"/>
  <c r="F219" i="35"/>
  <c r="F60" i="35"/>
  <c r="F119" i="35"/>
  <c r="F104" i="35"/>
  <c r="F90" i="35"/>
  <c r="F218" i="35"/>
  <c r="F187" i="35"/>
  <c r="F162" i="35"/>
  <c r="F196" i="35"/>
  <c r="F224" i="35"/>
  <c r="F88" i="35"/>
  <c r="F103" i="35"/>
  <c r="F185" i="35"/>
  <c r="F64" i="35"/>
  <c r="F94" i="35"/>
  <c r="F148" i="35"/>
  <c r="F177" i="35"/>
  <c r="F194" i="35"/>
  <c r="F92" i="35"/>
  <c r="F100" i="35"/>
  <c r="F112" i="35"/>
  <c r="F188" i="35"/>
  <c r="F179" i="35"/>
  <c r="F156" i="35"/>
  <c r="F169" i="35"/>
  <c r="F228" i="35"/>
  <c r="F80" i="35"/>
  <c r="F95" i="35"/>
  <c r="F183" i="35"/>
  <c r="F57" i="35"/>
  <c r="F175" i="35"/>
  <c r="F120" i="35"/>
  <c r="F170" i="35"/>
  <c r="F113" i="35"/>
  <c r="F89" i="35"/>
  <c r="F84" i="35"/>
  <c r="F98" i="35"/>
  <c r="F166" i="35"/>
  <c r="F114" i="35"/>
  <c r="F149" i="35"/>
  <c r="F180" i="35"/>
  <c r="F167" i="35"/>
  <c r="F150" i="35"/>
  <c r="F163" i="35"/>
  <c r="F184" i="35"/>
  <c r="F71" i="35"/>
  <c r="F87" i="35"/>
  <c r="F181" i="35"/>
  <c r="F50" i="35"/>
  <c r="F165" i="35"/>
  <c r="F105" i="35"/>
  <c r="F111" i="35"/>
  <c r="F69" i="35"/>
  <c r="F81" i="35"/>
  <c r="F66" i="35"/>
  <c r="F75" i="35"/>
  <c r="F155" i="35"/>
  <c r="F58" i="35"/>
  <c r="F82" i="35"/>
  <c r="F168" i="35"/>
  <c r="F159" i="35"/>
  <c r="F118" i="35"/>
  <c r="F157" i="35"/>
  <c r="F176" i="35"/>
  <c r="F63" i="35"/>
  <c r="F79" i="35"/>
  <c r="F115" i="35"/>
  <c r="F230" i="35"/>
  <c r="F76" i="35"/>
  <c r="F101" i="35"/>
  <c r="F86" i="35"/>
  <c r="F65" i="35"/>
  <c r="F78" i="35"/>
  <c r="F67" i="35"/>
  <c r="F160" i="35"/>
  <c r="F151" i="35"/>
  <c r="F110" i="35"/>
  <c r="F117" i="35"/>
  <c r="F164" i="35"/>
  <c r="F53" i="35"/>
  <c r="F232" i="35"/>
  <c r="F70" i="35"/>
  <c r="F107" i="35"/>
  <c r="F182" i="35"/>
  <c r="F59" i="35"/>
  <c r="F68" i="35"/>
  <c r="F83" i="35"/>
  <c r="F56" i="35"/>
  <c r="F191" i="35"/>
  <c r="F49" i="35"/>
  <c r="F74" i="35"/>
  <c r="F152" i="35"/>
  <c r="F220" i="35"/>
  <c r="F102" i="35"/>
  <c r="F109" i="35"/>
  <c r="F121" i="35"/>
  <c r="F223" i="35"/>
  <c r="F62" i="35"/>
  <c r="F97" i="35"/>
  <c r="F178" i="35"/>
  <c r="F216" i="35"/>
  <c r="F55" i="35"/>
  <c r="F77" i="35"/>
  <c r="F158" i="35"/>
  <c r="F225" i="35"/>
  <c r="F91" i="35"/>
  <c r="F195" i="35"/>
  <c r="F108" i="35"/>
  <c r="F227" i="35"/>
  <c r="F189" i="35"/>
  <c r="F93" i="35"/>
  <c r="F229" i="35"/>
  <c r="F51" i="35"/>
  <c r="F116" i="35"/>
  <c r="F72" i="35"/>
  <c r="F161" i="35"/>
  <c r="F106" i="35"/>
  <c r="F52" i="35"/>
  <c r="C19" i="35"/>
  <c r="C127" i="35"/>
  <c r="C128" i="35"/>
  <c r="C42" i="35"/>
  <c r="C132" i="35"/>
  <c r="C18" i="35"/>
  <c r="C200" i="35"/>
  <c r="C23" i="35"/>
  <c r="C13" i="35"/>
  <c r="C137" i="35"/>
  <c r="C133" i="35"/>
  <c r="C16" i="35"/>
  <c r="C32" i="35"/>
  <c r="C202" i="35"/>
  <c r="C11" i="35"/>
  <c r="C27" i="35"/>
  <c r="C14" i="35"/>
  <c r="C24" i="35"/>
  <c r="C20" i="35"/>
  <c r="C145" i="35"/>
  <c r="C44" i="35"/>
  <c r="C17" i="35"/>
  <c r="C136" i="35"/>
  <c r="C199" i="35"/>
  <c r="C143" i="35"/>
  <c r="C43" i="35"/>
  <c r="C31" i="35"/>
  <c r="C28" i="35"/>
  <c r="C25" i="35"/>
  <c r="C21" i="35"/>
  <c r="C10" i="35"/>
  <c r="C130" i="35"/>
  <c r="C30" i="35"/>
  <c r="C138" i="35"/>
  <c r="C201" i="35"/>
  <c r="C47" i="35"/>
  <c r="C35" i="35"/>
  <c r="C29" i="35"/>
  <c r="C26" i="35"/>
  <c r="C22" i="35"/>
  <c r="C135" i="35"/>
  <c r="C41" i="35"/>
  <c r="C131" i="35"/>
  <c r="C33" i="35"/>
  <c r="C139" i="35"/>
  <c r="C12" i="35"/>
  <c r="C39" i="35"/>
  <c r="C36" i="35"/>
  <c r="C40" i="35"/>
  <c r="C142" i="35"/>
  <c r="C129" i="35"/>
  <c r="C140" i="35"/>
  <c r="C134" i="35"/>
  <c r="C37" i="35"/>
  <c r="C45" i="35"/>
  <c r="C197" i="35"/>
  <c r="C141" i="35"/>
  <c r="C173" i="35"/>
  <c r="C144" i="35"/>
  <c r="C15" i="35"/>
  <c r="C146" i="35"/>
  <c r="C234" i="35"/>
  <c r="C38" i="35"/>
  <c r="C46" i="35"/>
  <c r="C34" i="35"/>
  <c r="C198" i="35"/>
  <c r="K726" i="8"/>
  <c r="K726" i="13"/>
  <c r="H69" i="7"/>
  <c r="D9" i="4" s="1"/>
  <c r="D8" i="4"/>
  <c r="I108" i="33"/>
  <c r="H681" i="13"/>
  <c r="H681" i="8"/>
  <c r="H107" i="33"/>
  <c r="I107" i="33"/>
  <c r="H97" i="33"/>
  <c r="I97" i="33"/>
  <c r="H772" i="8"/>
  <c r="H772" i="13"/>
  <c r="K701" i="8"/>
  <c r="K701" i="13"/>
  <c r="H99" i="33"/>
  <c r="I99" i="33"/>
  <c r="H689" i="8"/>
  <c r="H689" i="13"/>
  <c r="H109" i="33"/>
  <c r="I109" i="33"/>
  <c r="I687" i="8"/>
  <c r="I687" i="13"/>
  <c r="H58" i="33"/>
  <c r="I58" i="33"/>
  <c r="H730" i="8"/>
  <c r="H730" i="13"/>
  <c r="H117" i="33"/>
  <c r="I117" i="33"/>
  <c r="H674" i="8"/>
  <c r="H674" i="13"/>
  <c r="H676" i="8"/>
  <c r="H676" i="13"/>
  <c r="H787" i="8"/>
  <c r="H787" i="13"/>
  <c r="H776" i="8"/>
  <c r="H776" i="13"/>
  <c r="H218" i="33"/>
  <c r="I218" i="33"/>
  <c r="H777" i="8"/>
  <c r="H777" i="13"/>
  <c r="H82" i="33"/>
  <c r="H833" i="8"/>
  <c r="H833" i="13"/>
  <c r="H797" i="8"/>
  <c r="H797" i="13"/>
  <c r="I151" i="33"/>
  <c r="K645" i="8"/>
  <c r="K645" i="13"/>
  <c r="K138" i="33"/>
  <c r="K643" i="8"/>
  <c r="K643" i="13"/>
  <c r="K642" i="8"/>
  <c r="K642" i="13"/>
  <c r="K738" i="8"/>
  <c r="K738" i="13"/>
  <c r="K740" i="8"/>
  <c r="K740" i="13"/>
  <c r="K748" i="8"/>
  <c r="K748" i="13"/>
  <c r="G380" i="8"/>
  <c r="G380" i="13"/>
  <c r="G300" i="8"/>
  <c r="G300" i="13"/>
  <c r="G262" i="8"/>
  <c r="G262" i="13"/>
  <c r="G355" i="8"/>
  <c r="G355" i="13"/>
  <c r="G277" i="8"/>
  <c r="G277" i="13"/>
  <c r="G357" i="8"/>
  <c r="G357" i="13"/>
  <c r="G252" i="8"/>
  <c r="G252" i="13"/>
  <c r="G253" i="8"/>
  <c r="G253" i="13"/>
  <c r="G261" i="8"/>
  <c r="G261" i="13"/>
  <c r="G390" i="13"/>
  <c r="G390" i="8"/>
  <c r="G430" i="8"/>
  <c r="G430" i="13"/>
  <c r="G276" i="8"/>
  <c r="G276" i="13"/>
  <c r="G346" i="8"/>
  <c r="G346" i="13"/>
  <c r="G306" i="8"/>
  <c r="G306" i="13"/>
  <c r="G354" i="8"/>
  <c r="G354" i="13"/>
  <c r="G293" i="8"/>
  <c r="G293" i="13"/>
  <c r="J232" i="33"/>
  <c r="K804" i="8"/>
  <c r="K804" i="13"/>
  <c r="J699" i="8"/>
  <c r="J699" i="13"/>
  <c r="I52" i="33"/>
  <c r="J52" i="33"/>
  <c r="J669" i="8"/>
  <c r="J669" i="13"/>
  <c r="J718" i="8"/>
  <c r="J718" i="13"/>
  <c r="I51" i="33"/>
  <c r="J51" i="33"/>
  <c r="I116" i="33"/>
  <c r="J116" i="33"/>
  <c r="J687" i="8"/>
  <c r="J687" i="13"/>
  <c r="I70" i="33"/>
  <c r="J70" i="33"/>
  <c r="J693" i="8"/>
  <c r="J693" i="13"/>
  <c r="I153" i="33"/>
  <c r="J153" i="33"/>
  <c r="I82" i="33"/>
  <c r="I186" i="33"/>
  <c r="J186" i="33"/>
  <c r="I216" i="33"/>
  <c r="J216" i="33"/>
  <c r="I87" i="33"/>
  <c r="J87" i="33"/>
  <c r="J773" i="8"/>
  <c r="J773" i="13"/>
  <c r="J731" i="8"/>
  <c r="J731" i="13"/>
  <c r="F662" i="8"/>
  <c r="F662" i="13"/>
  <c r="F115" i="33"/>
  <c r="G115" i="33"/>
  <c r="G101" i="33"/>
  <c r="G103" i="33"/>
  <c r="G60" i="33"/>
  <c r="G66" i="33"/>
  <c r="G94" i="33"/>
  <c r="G217" i="33"/>
  <c r="F776" i="8"/>
  <c r="F776" i="13"/>
  <c r="F789" i="8"/>
  <c r="F789" i="13"/>
  <c r="F834" i="8"/>
  <c r="F834" i="13"/>
  <c r="F158" i="33"/>
  <c r="G158" i="33"/>
  <c r="G87" i="33"/>
  <c r="F790" i="8"/>
  <c r="F790" i="13"/>
  <c r="G219" i="33"/>
  <c r="F797" i="8"/>
  <c r="F797" i="13"/>
  <c r="D623" i="8"/>
  <c r="D623" i="13"/>
  <c r="D625" i="8"/>
  <c r="D625" i="13"/>
  <c r="D749" i="8"/>
  <c r="D749" i="13"/>
  <c r="D647" i="8"/>
  <c r="D647" i="13"/>
  <c r="D755" i="8"/>
  <c r="D755" i="13"/>
  <c r="D620" i="8"/>
  <c r="D620" i="13"/>
  <c r="D740" i="8"/>
  <c r="D740" i="13"/>
  <c r="C634" i="8"/>
  <c r="C634" i="13"/>
  <c r="C10" i="33"/>
  <c r="D10" i="33"/>
  <c r="C746" i="8"/>
  <c r="C746" i="13"/>
  <c r="C641" i="8"/>
  <c r="C641" i="13"/>
  <c r="C620" i="8"/>
  <c r="C620" i="13"/>
  <c r="C744" i="8"/>
  <c r="C744" i="13"/>
  <c r="C635" i="8"/>
  <c r="C635" i="13"/>
  <c r="C737" i="8"/>
  <c r="C737" i="13"/>
  <c r="C310" i="8"/>
  <c r="C310" i="13"/>
  <c r="C300" i="8"/>
  <c r="C300" i="13"/>
  <c r="C312" i="8"/>
  <c r="C312" i="13"/>
  <c r="C251" i="8"/>
  <c r="C251" i="13"/>
  <c r="C305" i="8"/>
  <c r="C305" i="13"/>
  <c r="C264" i="8"/>
  <c r="C264" i="13"/>
  <c r="C370" i="8"/>
  <c r="C370" i="13"/>
  <c r="C303" i="8"/>
  <c r="C303" i="13"/>
  <c r="C371" i="8"/>
  <c r="C371" i="13"/>
  <c r="C364" i="13"/>
  <c r="C364" i="8"/>
  <c r="C259" i="8"/>
  <c r="C259" i="13"/>
  <c r="C414" i="8"/>
  <c r="C414" i="13"/>
  <c r="C254" i="8"/>
  <c r="C254" i="13"/>
  <c r="C384" i="8"/>
  <c r="C384" i="13"/>
  <c r="C292" i="8"/>
  <c r="C292" i="13"/>
  <c r="C361" i="8"/>
  <c r="C361" i="13"/>
  <c r="K309" i="8"/>
  <c r="K309" i="13"/>
  <c r="K362" i="8"/>
  <c r="K362" i="13"/>
  <c r="K290" i="8"/>
  <c r="K290" i="13"/>
  <c r="K300" i="8"/>
  <c r="K300" i="13"/>
  <c r="K376" i="8"/>
  <c r="K376" i="13"/>
  <c r="K314" i="8"/>
  <c r="K314" i="13"/>
  <c r="K381" i="8"/>
  <c r="K381" i="13"/>
  <c r="K255" i="8"/>
  <c r="K255" i="13"/>
  <c r="K294" i="13"/>
  <c r="K294" i="8"/>
  <c r="K251" i="13"/>
  <c r="K251" i="8"/>
  <c r="K246" i="8"/>
  <c r="K246" i="13"/>
  <c r="K260" i="8"/>
  <c r="K260" i="13"/>
  <c r="K253" i="8"/>
  <c r="K253" i="13"/>
  <c r="K269" i="8"/>
  <c r="K269" i="13"/>
  <c r="K254" i="8"/>
  <c r="K254" i="13"/>
  <c r="K277" i="8"/>
  <c r="K277" i="13"/>
  <c r="J149" i="33"/>
  <c r="H527" i="13"/>
  <c r="H527" i="8"/>
  <c r="H569" i="13"/>
  <c r="H569" i="8"/>
  <c r="H468" i="13"/>
  <c r="H468" i="8"/>
  <c r="H531" i="13"/>
  <c r="H531" i="8"/>
  <c r="H612" i="13"/>
  <c r="H612" i="8"/>
  <c r="H605" i="13"/>
  <c r="H605" i="8"/>
  <c r="H484" i="13"/>
  <c r="H484" i="8"/>
  <c r="H595" i="13"/>
  <c r="H595" i="8"/>
  <c r="H568" i="13"/>
  <c r="H568" i="8"/>
  <c r="H541" i="13"/>
  <c r="H541" i="8"/>
  <c r="H494" i="13"/>
  <c r="H494" i="8"/>
  <c r="H582" i="13"/>
  <c r="H582" i="8"/>
  <c r="H469" i="13"/>
  <c r="H469" i="8"/>
  <c r="H549" i="13"/>
  <c r="H549" i="8"/>
  <c r="H495" i="13"/>
  <c r="H495" i="8"/>
  <c r="H543" i="13"/>
  <c r="H543" i="8"/>
  <c r="H610" i="13"/>
  <c r="H610" i="8"/>
  <c r="H502" i="13"/>
  <c r="H502" i="8"/>
  <c r="H538" i="13"/>
  <c r="H538" i="8"/>
  <c r="H452" i="13"/>
  <c r="H452" i="8"/>
  <c r="E561" i="13"/>
  <c r="E561" i="8"/>
  <c r="E546" i="13"/>
  <c r="E546" i="8"/>
  <c r="E547" i="13"/>
  <c r="E547" i="8"/>
  <c r="E577" i="13"/>
  <c r="E577" i="8"/>
  <c r="E583" i="13"/>
  <c r="E583" i="8"/>
  <c r="E605" i="13"/>
  <c r="E605" i="8"/>
  <c r="E541" i="13"/>
  <c r="E541" i="8"/>
  <c r="E557" i="13"/>
  <c r="E557" i="8"/>
  <c r="E572" i="13"/>
  <c r="E572" i="8"/>
  <c r="E604" i="13"/>
  <c r="E604" i="8"/>
  <c r="E514" i="13"/>
  <c r="E514" i="8"/>
  <c r="E536" i="13"/>
  <c r="E536" i="8"/>
  <c r="E612" i="13"/>
  <c r="E612" i="8"/>
  <c r="E513" i="13"/>
  <c r="E513" i="8"/>
  <c r="E603" i="13"/>
  <c r="E603" i="8"/>
  <c r="E500" i="13"/>
  <c r="E500" i="8"/>
  <c r="E590" i="13"/>
  <c r="E590" i="8"/>
  <c r="E503" i="13"/>
  <c r="E503" i="8"/>
  <c r="E478" i="13"/>
  <c r="E478" i="8"/>
  <c r="H132" i="33"/>
  <c r="I132" i="33"/>
  <c r="H641" i="8"/>
  <c r="H641" i="13"/>
  <c r="H133" i="33"/>
  <c r="I133" i="33"/>
  <c r="H843" i="8"/>
  <c r="H843" i="13"/>
  <c r="H135" i="33"/>
  <c r="I135" i="33"/>
  <c r="H749" i="8"/>
  <c r="H749" i="13"/>
  <c r="H745" i="8"/>
  <c r="H745" i="13"/>
  <c r="H651" i="8"/>
  <c r="H651" i="13"/>
  <c r="H200" i="33"/>
  <c r="I200" i="33"/>
  <c r="J258" i="8"/>
  <c r="J258" i="13"/>
  <c r="J304" i="8"/>
  <c r="J304" i="13"/>
  <c r="J311" i="8"/>
  <c r="J311" i="13"/>
  <c r="J276" i="8"/>
  <c r="J276" i="13"/>
  <c r="J298" i="8"/>
  <c r="J298" i="13"/>
  <c r="J282" i="8"/>
  <c r="J282" i="13"/>
  <c r="J275" i="13"/>
  <c r="J275" i="8"/>
  <c r="J261" i="13"/>
  <c r="J261" i="8"/>
  <c r="J305" i="13"/>
  <c r="J305" i="8"/>
  <c r="J313" i="13"/>
  <c r="J313" i="8"/>
  <c r="J364" i="8"/>
  <c r="J364" i="13"/>
  <c r="J244" i="8"/>
  <c r="J244" i="13"/>
  <c r="J374" i="13"/>
  <c r="J374" i="8"/>
  <c r="J253" i="8"/>
  <c r="J253" i="13"/>
  <c r="J415" i="13"/>
  <c r="J415" i="8"/>
  <c r="J314" i="8"/>
  <c r="J314" i="13"/>
  <c r="G481" i="13"/>
  <c r="G481" i="8"/>
  <c r="G532" i="13"/>
  <c r="G532" i="8"/>
  <c r="G465" i="13"/>
  <c r="G465" i="8"/>
  <c r="G520" i="13"/>
  <c r="G520" i="8"/>
  <c r="G555" i="13"/>
  <c r="G555" i="8"/>
  <c r="G594" i="13"/>
  <c r="G594" i="8"/>
  <c r="G534" i="8"/>
  <c r="G534" i="13"/>
  <c r="G489" i="13"/>
  <c r="G489" i="8"/>
  <c r="G544" i="8"/>
  <c r="G544" i="13"/>
  <c r="G570" i="13"/>
  <c r="G570" i="8"/>
  <c r="G515" i="13"/>
  <c r="G515" i="8"/>
  <c r="G507" i="8"/>
  <c r="G507" i="13"/>
  <c r="G498" i="13"/>
  <c r="G498" i="8"/>
  <c r="G506" i="13"/>
  <c r="G506" i="8"/>
  <c r="G589" i="13"/>
  <c r="G589" i="8"/>
  <c r="G479" i="8"/>
  <c r="G479" i="13"/>
  <c r="G608" i="13"/>
  <c r="G608" i="8"/>
  <c r="G525" i="8"/>
  <c r="G525" i="13"/>
  <c r="G459" i="13"/>
  <c r="G459" i="8"/>
  <c r="G450" i="13"/>
  <c r="G450" i="8"/>
  <c r="G10" i="33"/>
  <c r="F741" i="8"/>
  <c r="F741" i="13"/>
  <c r="G12" i="33"/>
  <c r="F752" i="8"/>
  <c r="F752" i="13"/>
  <c r="F751" i="8"/>
  <c r="F751" i="13"/>
  <c r="G11" i="33"/>
  <c r="F737" i="8"/>
  <c r="F737" i="13"/>
  <c r="G29" i="33"/>
  <c r="F808" i="13"/>
  <c r="F808" i="8"/>
  <c r="D276" i="8"/>
  <c r="D276" i="13"/>
  <c r="D247" i="8"/>
  <c r="D247" i="13"/>
  <c r="D281" i="8"/>
  <c r="D281" i="13"/>
  <c r="D257" i="8"/>
  <c r="D257" i="13"/>
  <c r="D290" i="8"/>
  <c r="D290" i="13"/>
  <c r="D286" i="8"/>
  <c r="D286" i="13"/>
  <c r="D296" i="13"/>
  <c r="D296" i="8"/>
  <c r="D292" i="8"/>
  <c r="D292" i="13"/>
  <c r="D244" i="8"/>
  <c r="D244" i="13"/>
  <c r="D304" i="8"/>
  <c r="D304" i="13"/>
  <c r="D362" i="8"/>
  <c r="D362" i="13"/>
  <c r="D309" i="8"/>
  <c r="D309" i="13"/>
  <c r="D265" i="8"/>
  <c r="D265" i="13"/>
  <c r="D422" i="8"/>
  <c r="D422" i="13"/>
  <c r="D412" i="8"/>
  <c r="D412" i="13"/>
  <c r="D315" i="8"/>
  <c r="D315" i="13"/>
  <c r="H239" i="13"/>
  <c r="H239" i="8"/>
  <c r="H236" i="8"/>
  <c r="H236" i="13"/>
  <c r="H233" i="8"/>
  <c r="H233" i="13"/>
  <c r="H211" i="8"/>
  <c r="H211" i="13"/>
  <c r="H226" i="8"/>
  <c r="H226" i="13"/>
  <c r="H328" i="8"/>
  <c r="H328" i="13"/>
  <c r="H326" i="8"/>
  <c r="H326" i="13"/>
  <c r="H368" i="13"/>
  <c r="H368" i="8"/>
  <c r="K225" i="13"/>
  <c r="K225" i="8"/>
  <c r="K210" i="8"/>
  <c r="K210" i="13"/>
  <c r="K394" i="13"/>
  <c r="K394" i="8"/>
  <c r="K368" i="8"/>
  <c r="K368" i="13"/>
  <c r="K325" i="8"/>
  <c r="K325" i="13"/>
  <c r="K333" i="8"/>
  <c r="K333" i="13"/>
  <c r="K322" i="8"/>
  <c r="K322" i="13"/>
  <c r="K395" i="13"/>
  <c r="K395" i="8"/>
  <c r="J66" i="33"/>
  <c r="G667" i="8"/>
  <c r="G667" i="13"/>
  <c r="H76" i="33"/>
  <c r="G727" i="8"/>
  <c r="G727" i="13"/>
  <c r="G679" i="8"/>
  <c r="G679" i="13"/>
  <c r="G836" i="8"/>
  <c r="G836" i="13"/>
  <c r="G163" i="33"/>
  <c r="G150" i="33"/>
  <c r="H157" i="33"/>
  <c r="G166" i="33"/>
  <c r="G165" i="33"/>
  <c r="D708" i="8"/>
  <c r="D708" i="13"/>
  <c r="E97" i="33"/>
  <c r="D720" i="8"/>
  <c r="D720" i="13"/>
  <c r="D728" i="8"/>
  <c r="D728" i="13"/>
  <c r="D719" i="8"/>
  <c r="D719" i="13"/>
  <c r="D711" i="8"/>
  <c r="D711" i="13"/>
  <c r="D727" i="8"/>
  <c r="D727" i="13"/>
  <c r="E72" i="33"/>
  <c r="D767" i="8"/>
  <c r="D767" i="13"/>
  <c r="D796" i="8"/>
  <c r="D796" i="13"/>
  <c r="D761" i="8"/>
  <c r="D761" i="13"/>
  <c r="D777" i="8"/>
  <c r="D777" i="13"/>
  <c r="D194" i="33"/>
  <c r="D837" i="8"/>
  <c r="D837" i="13"/>
  <c r="D235" i="33"/>
  <c r="E235" i="33"/>
  <c r="D757" i="8"/>
  <c r="D757" i="13"/>
  <c r="D773" i="8"/>
  <c r="D773" i="13"/>
  <c r="E705" i="8"/>
  <c r="E705" i="13"/>
  <c r="F62" i="33"/>
  <c r="E101" i="33"/>
  <c r="F101" i="33"/>
  <c r="E79" i="33"/>
  <c r="F79" i="33"/>
  <c r="E108" i="33"/>
  <c r="F108" i="33"/>
  <c r="F51" i="33"/>
  <c r="E103" i="33"/>
  <c r="F103" i="33"/>
  <c r="E662" i="8"/>
  <c r="E662" i="13"/>
  <c r="E219" i="33"/>
  <c r="F219" i="33"/>
  <c r="E784" i="8"/>
  <c r="E784" i="13"/>
  <c r="E792" i="8"/>
  <c r="E792" i="13"/>
  <c r="E695" i="8"/>
  <c r="E695" i="13"/>
  <c r="E805" i="8"/>
  <c r="E805" i="13"/>
  <c r="E796" i="8"/>
  <c r="E796" i="13"/>
  <c r="E785" i="8"/>
  <c r="E785" i="13"/>
  <c r="F84" i="33"/>
  <c r="J633" i="8"/>
  <c r="J633" i="13"/>
  <c r="J17" i="33"/>
  <c r="J620" i="8"/>
  <c r="J620" i="13"/>
  <c r="I198" i="33"/>
  <c r="I146" i="33"/>
  <c r="J146" i="33"/>
  <c r="I142" i="33"/>
  <c r="J142" i="33"/>
  <c r="J200" i="33"/>
  <c r="E746" i="8"/>
  <c r="E746" i="13"/>
  <c r="E32" i="33"/>
  <c r="F32" i="33"/>
  <c r="E807" i="8"/>
  <c r="E807" i="13"/>
  <c r="E38" i="33"/>
  <c r="F38" i="33"/>
  <c r="E749" i="8"/>
  <c r="E749" i="13"/>
  <c r="F44" i="33"/>
  <c r="F43" i="33"/>
  <c r="E753" i="8"/>
  <c r="E753" i="13"/>
  <c r="C833" i="8"/>
  <c r="C833" i="13"/>
  <c r="C665" i="8"/>
  <c r="C665" i="13"/>
  <c r="C687" i="8"/>
  <c r="C687" i="13"/>
  <c r="C674" i="8"/>
  <c r="C674" i="13"/>
  <c r="C792" i="8"/>
  <c r="C792" i="13"/>
  <c r="C767" i="8"/>
  <c r="C767" i="13"/>
  <c r="C667" i="8"/>
  <c r="C667" i="13"/>
  <c r="C834" i="8"/>
  <c r="C834" i="13"/>
  <c r="C82" i="33"/>
  <c r="D82" i="33"/>
  <c r="C711" i="8"/>
  <c r="C711" i="13"/>
  <c r="C760" i="8"/>
  <c r="C760" i="13"/>
  <c r="C791" i="8"/>
  <c r="C791" i="13"/>
  <c r="C831" i="8"/>
  <c r="C831" i="13"/>
  <c r="C686" i="8"/>
  <c r="C686" i="13"/>
  <c r="C837" i="8"/>
  <c r="C837" i="13"/>
  <c r="C216" i="33"/>
  <c r="D216" i="33"/>
  <c r="K20" i="33"/>
  <c r="J21" i="33"/>
  <c r="K21" i="33"/>
  <c r="J141" i="33"/>
  <c r="J479" i="13"/>
  <c r="J479" i="8"/>
  <c r="J519" i="13"/>
  <c r="J519" i="8"/>
  <c r="J506" i="13"/>
  <c r="J506" i="8"/>
  <c r="J511" i="13"/>
  <c r="J511" i="8"/>
  <c r="J610" i="13"/>
  <c r="J610" i="8"/>
  <c r="J450" i="13"/>
  <c r="J450" i="8"/>
  <c r="J557" i="13"/>
  <c r="J557" i="8"/>
  <c r="J451" i="13"/>
  <c r="J451" i="8"/>
  <c r="J555" i="13"/>
  <c r="J555" i="8"/>
  <c r="J489" i="13"/>
  <c r="J489" i="8"/>
  <c r="J516" i="13"/>
  <c r="J516" i="8"/>
  <c r="J566" i="13"/>
  <c r="J566" i="8"/>
  <c r="J460" i="13"/>
  <c r="J460" i="8"/>
  <c r="J547" i="13"/>
  <c r="J547" i="8"/>
  <c r="J453" i="13"/>
  <c r="J453" i="8"/>
  <c r="J528" i="13"/>
  <c r="J528" i="8"/>
  <c r="J604" i="13"/>
  <c r="J604" i="8"/>
  <c r="J478" i="13"/>
  <c r="J478" i="8"/>
  <c r="J571" i="13"/>
  <c r="J571" i="8"/>
  <c r="J491" i="13"/>
  <c r="J491" i="8"/>
  <c r="J510" i="13"/>
  <c r="J510" i="8"/>
  <c r="J505" i="13"/>
  <c r="J505" i="8"/>
  <c r="J544" i="13"/>
  <c r="J544" i="8"/>
  <c r="J503" i="13"/>
  <c r="J503" i="8"/>
  <c r="J532" i="13"/>
  <c r="J532" i="8"/>
  <c r="J600" i="13"/>
  <c r="J600" i="8"/>
  <c r="H688" i="8"/>
  <c r="H688" i="13"/>
  <c r="H837" i="8"/>
  <c r="H837" i="13"/>
  <c r="K628" i="8"/>
  <c r="K628" i="13"/>
  <c r="G417" i="8"/>
  <c r="G417" i="13"/>
  <c r="G284" i="13"/>
  <c r="G284" i="8"/>
  <c r="H652" i="8"/>
  <c r="H652" i="13"/>
  <c r="J695" i="8"/>
  <c r="J695" i="13"/>
  <c r="G90" i="33"/>
  <c r="G105" i="33"/>
  <c r="F162" i="33"/>
  <c r="G162" i="33"/>
  <c r="D746" i="8"/>
  <c r="D746" i="13"/>
  <c r="D736" i="8"/>
  <c r="D736" i="13"/>
  <c r="C750" i="8"/>
  <c r="C750" i="13"/>
  <c r="C354" i="13"/>
  <c r="C354" i="8"/>
  <c r="C389" i="8"/>
  <c r="C389" i="13"/>
  <c r="C274" i="8"/>
  <c r="C274" i="13"/>
  <c r="K266" i="8"/>
  <c r="K266" i="13"/>
  <c r="K345" i="8"/>
  <c r="K345" i="13"/>
  <c r="K384" i="8"/>
  <c r="K384" i="13"/>
  <c r="K716" i="8"/>
  <c r="K716" i="13"/>
  <c r="H505" i="13"/>
  <c r="H505" i="8"/>
  <c r="H523" i="13"/>
  <c r="H523" i="8"/>
  <c r="H590" i="13"/>
  <c r="H590" i="8"/>
  <c r="E540" i="13"/>
  <c r="E540" i="8"/>
  <c r="E487" i="13"/>
  <c r="E487" i="8"/>
  <c r="E509" i="13"/>
  <c r="E509" i="8"/>
  <c r="E567" i="13"/>
  <c r="E567" i="8"/>
  <c r="E566" i="13"/>
  <c r="E566" i="8"/>
  <c r="H644" i="8"/>
  <c r="H644" i="13"/>
  <c r="J362" i="8"/>
  <c r="J362" i="13"/>
  <c r="J422" i="13"/>
  <c r="J422" i="8"/>
  <c r="J292" i="8"/>
  <c r="J292" i="13"/>
  <c r="G552" i="8"/>
  <c r="G552" i="13"/>
  <c r="G566" i="13"/>
  <c r="G566" i="8"/>
  <c r="G472" i="13"/>
  <c r="G472" i="8"/>
  <c r="F754" i="8"/>
  <c r="F754" i="13"/>
  <c r="D316" i="8"/>
  <c r="D316" i="13"/>
  <c r="D364" i="8"/>
  <c r="D364" i="13"/>
  <c r="D414" i="8"/>
  <c r="D414" i="13"/>
  <c r="H334" i="13"/>
  <c r="H334" i="8"/>
  <c r="H231" i="13"/>
  <c r="H231" i="8"/>
  <c r="K323" i="8"/>
  <c r="K323" i="13"/>
  <c r="K397" i="8"/>
  <c r="K397" i="13"/>
  <c r="G739" i="8"/>
  <c r="G739" i="13"/>
  <c r="H50" i="33"/>
  <c r="G777" i="8"/>
  <c r="G777" i="13"/>
  <c r="H158" i="33"/>
  <c r="G839" i="8"/>
  <c r="G839" i="13"/>
  <c r="D679" i="8"/>
  <c r="D679" i="13"/>
  <c r="E825" i="8"/>
  <c r="E825" i="13"/>
  <c r="E78" i="33"/>
  <c r="F78" i="33"/>
  <c r="E834" i="8"/>
  <c r="E834" i="13"/>
  <c r="I127" i="33"/>
  <c r="J127" i="33"/>
  <c r="E656" i="8"/>
  <c r="E656" i="13"/>
  <c r="C776" i="8"/>
  <c r="C776" i="13"/>
  <c r="J484" i="13"/>
  <c r="J484" i="8"/>
  <c r="J576" i="13"/>
  <c r="J576" i="8"/>
  <c r="J574" i="13"/>
  <c r="J574" i="8"/>
  <c r="J598" i="13"/>
  <c r="J598" i="8"/>
  <c r="F21" i="35"/>
  <c r="F146" i="35"/>
  <c r="F143" i="35"/>
  <c r="F22" i="35"/>
  <c r="F20" i="35"/>
  <c r="F134" i="35"/>
  <c r="F129" i="35"/>
  <c r="F141" i="35"/>
  <c r="F201" i="35"/>
  <c r="F25" i="35"/>
  <c r="F198" i="35"/>
  <c r="F24" i="35"/>
  <c r="F38" i="35"/>
  <c r="F145" i="35"/>
  <c r="F15" i="35"/>
  <c r="F46" i="35"/>
  <c r="F197" i="35"/>
  <c r="F200" i="35"/>
  <c r="F29" i="35"/>
  <c r="F14" i="35"/>
  <c r="F26" i="35"/>
  <c r="F42" i="35"/>
  <c r="F19" i="35"/>
  <c r="F173" i="35"/>
  <c r="F33" i="35"/>
  <c r="F39" i="35"/>
  <c r="F32" i="35"/>
  <c r="F23" i="35"/>
  <c r="F127" i="35"/>
  <c r="F37" i="35"/>
  <c r="F41" i="35"/>
  <c r="F138" i="35"/>
  <c r="F35" i="35"/>
  <c r="F28" i="35"/>
  <c r="F133" i="35"/>
  <c r="F131" i="35"/>
  <c r="F27" i="35"/>
  <c r="F128" i="35"/>
  <c r="F130" i="35"/>
  <c r="F137" i="35"/>
  <c r="F31" i="35"/>
  <c r="F144" i="35"/>
  <c r="F132" i="35"/>
  <c r="F40" i="35"/>
  <c r="F10" i="35"/>
  <c r="F13" i="35"/>
  <c r="F11" i="35"/>
  <c r="F135" i="35"/>
  <c r="F30" i="35"/>
  <c r="F16" i="35"/>
  <c r="F136" i="35"/>
  <c r="F34" i="35"/>
  <c r="F43" i="35"/>
  <c r="F142" i="35"/>
  <c r="F44" i="35"/>
  <c r="F139" i="35"/>
  <c r="F36" i="35"/>
  <c r="F199" i="35"/>
  <c r="F18" i="35"/>
  <c r="F140" i="35"/>
  <c r="F45" i="35"/>
  <c r="F234" i="35"/>
  <c r="F17" i="35"/>
  <c r="F12" i="35"/>
  <c r="F202" i="35"/>
  <c r="F47" i="35"/>
  <c r="K778" i="8"/>
  <c r="K778" i="13"/>
  <c r="H702" i="13"/>
  <c r="H702" i="8"/>
  <c r="H114" i="33"/>
  <c r="I114" i="33"/>
  <c r="G391" i="8"/>
  <c r="G391" i="13"/>
  <c r="G558" i="13"/>
  <c r="G558" i="8"/>
  <c r="G560" i="8"/>
  <c r="G560" i="13"/>
  <c r="G565" i="8"/>
  <c r="G565" i="13"/>
  <c r="G593" i="13"/>
  <c r="G593" i="8"/>
  <c r="G509" i="8"/>
  <c r="G509" i="13"/>
  <c r="G554" i="13"/>
  <c r="G554" i="8"/>
  <c r="G572" i="13"/>
  <c r="G572" i="8"/>
  <c r="G517" i="8"/>
  <c r="G517" i="13"/>
  <c r="G521" i="8"/>
  <c r="G521" i="13"/>
  <c r="G470" i="8"/>
  <c r="G470" i="13"/>
  <c r="G469" i="13"/>
  <c r="G469" i="8"/>
  <c r="G25" i="33"/>
  <c r="G13" i="33"/>
  <c r="F755" i="8"/>
  <c r="F755" i="13"/>
  <c r="G38" i="33"/>
  <c r="F811" i="8"/>
  <c r="F811" i="13"/>
  <c r="G234" i="33"/>
  <c r="G28" i="33"/>
  <c r="F753" i="8"/>
  <c r="F753" i="13"/>
  <c r="F810" i="8"/>
  <c r="F810" i="13"/>
  <c r="D390" i="8"/>
  <c r="D390" i="13"/>
  <c r="D391" i="8"/>
  <c r="D391" i="13"/>
  <c r="D356" i="8"/>
  <c r="D356" i="13"/>
  <c r="D248" i="13"/>
  <c r="D248" i="8"/>
  <c r="D347" i="8"/>
  <c r="D347" i="13"/>
  <c r="D271" i="8"/>
  <c r="D271" i="13"/>
  <c r="D417" i="13"/>
  <c r="D417" i="8"/>
  <c r="D260" i="8"/>
  <c r="D260" i="13"/>
  <c r="D282" i="8"/>
  <c r="D282" i="13"/>
  <c r="D269" i="8"/>
  <c r="D269" i="13"/>
  <c r="D351" i="8"/>
  <c r="D351" i="13"/>
  <c r="D427" i="8"/>
  <c r="D427" i="13"/>
  <c r="D250" i="8"/>
  <c r="D250" i="13"/>
  <c r="D424" i="8"/>
  <c r="D424" i="13"/>
  <c r="D293" i="8"/>
  <c r="D293" i="13"/>
  <c r="D348" i="8"/>
  <c r="D348" i="13"/>
  <c r="H220" i="8"/>
  <c r="H220" i="13"/>
  <c r="H330" i="13"/>
  <c r="H330" i="8"/>
  <c r="H205" i="8"/>
  <c r="H205" i="13"/>
  <c r="H327" i="13"/>
  <c r="H327" i="8"/>
  <c r="H207" i="8"/>
  <c r="H207" i="13"/>
  <c r="H230" i="8"/>
  <c r="H230" i="13"/>
  <c r="H429" i="13"/>
  <c r="H429" i="8"/>
  <c r="H332" i="8"/>
  <c r="H332" i="13"/>
  <c r="K235" i="8"/>
  <c r="K235" i="13"/>
  <c r="K330" i="8"/>
  <c r="K330" i="13"/>
  <c r="K393" i="8"/>
  <c r="K393" i="13"/>
  <c r="K228" i="13"/>
  <c r="K228" i="8"/>
  <c r="K239" i="8"/>
  <c r="K239" i="13"/>
  <c r="K231" i="8"/>
  <c r="K231" i="13"/>
  <c r="K227" i="8"/>
  <c r="K227" i="13"/>
  <c r="K241" i="8"/>
  <c r="K241" i="13"/>
  <c r="J23" i="35"/>
  <c r="J18" i="35"/>
  <c r="J13" i="35"/>
  <c r="J40" i="35"/>
  <c r="J14" i="35"/>
  <c r="J136" i="35"/>
  <c r="J146" i="35"/>
  <c r="J143" i="35"/>
  <c r="J27" i="35"/>
  <c r="J32" i="35"/>
  <c r="J130" i="35"/>
  <c r="J131" i="35"/>
  <c r="J46" i="35"/>
  <c r="J42" i="35"/>
  <c r="J144" i="35"/>
  <c r="J200" i="35"/>
  <c r="J31" i="35"/>
  <c r="J33" i="35"/>
  <c r="J133" i="35"/>
  <c r="J141" i="35"/>
  <c r="J12" i="35"/>
  <c r="J128" i="35"/>
  <c r="J137" i="35"/>
  <c r="J11" i="35"/>
  <c r="J35" i="35"/>
  <c r="J24" i="35"/>
  <c r="J34" i="35"/>
  <c r="J142" i="35"/>
  <c r="J36" i="35"/>
  <c r="J138" i="35"/>
  <c r="J197" i="35"/>
  <c r="J38" i="35"/>
  <c r="J41" i="35"/>
  <c r="J39" i="35"/>
  <c r="J25" i="35"/>
  <c r="J127" i="35"/>
  <c r="J201" i="35"/>
  <c r="J129" i="35"/>
  <c r="J139" i="35"/>
  <c r="J198" i="35"/>
  <c r="J45" i="35"/>
  <c r="J44" i="35"/>
  <c r="J43" i="35"/>
  <c r="J26" i="35"/>
  <c r="J20" i="35"/>
  <c r="J132" i="35"/>
  <c r="J202" i="35"/>
  <c r="J173" i="35"/>
  <c r="J134" i="35"/>
  <c r="J140" i="35"/>
  <c r="J15" i="35"/>
  <c r="J47" i="35"/>
  <c r="J21" i="35"/>
  <c r="J16" i="35"/>
  <c r="J199" i="35"/>
  <c r="J30" i="35"/>
  <c r="J135" i="35"/>
  <c r="J234" i="35"/>
  <c r="J17" i="35"/>
  <c r="J10" i="35"/>
  <c r="J37" i="35"/>
  <c r="J29" i="35"/>
  <c r="J19" i="35"/>
  <c r="J145" i="35"/>
  <c r="J22" i="35"/>
  <c r="J28" i="35"/>
  <c r="G668" i="8"/>
  <c r="G668" i="13"/>
  <c r="H112" i="33"/>
  <c r="H161" i="33"/>
  <c r="H156" i="33"/>
  <c r="G776" i="8"/>
  <c r="G776" i="13"/>
  <c r="D713" i="8"/>
  <c r="D713" i="13"/>
  <c r="D668" i="8"/>
  <c r="D668" i="13"/>
  <c r="E677" i="8"/>
  <c r="E677" i="13"/>
  <c r="D724" i="8"/>
  <c r="D724" i="13"/>
  <c r="D75" i="33"/>
  <c r="E75" i="33"/>
  <c r="E74" i="33"/>
  <c r="D786" i="8"/>
  <c r="D786" i="13"/>
  <c r="D793" i="8"/>
  <c r="D793" i="13"/>
  <c r="D788" i="8"/>
  <c r="D788" i="13"/>
  <c r="D791" i="8"/>
  <c r="D791" i="13"/>
  <c r="D758" i="8"/>
  <c r="D758" i="13"/>
  <c r="D832" i="8"/>
  <c r="D832" i="13"/>
  <c r="D797" i="8"/>
  <c r="D797" i="13"/>
  <c r="D804" i="8"/>
  <c r="D804" i="13"/>
  <c r="E122" i="33"/>
  <c r="E667" i="8"/>
  <c r="E667" i="13"/>
  <c r="E720" i="8"/>
  <c r="E720" i="13"/>
  <c r="E723" i="8"/>
  <c r="E723" i="13"/>
  <c r="F72" i="33"/>
  <c r="E728" i="8"/>
  <c r="E728" i="13"/>
  <c r="E665" i="8"/>
  <c r="E665" i="13"/>
  <c r="E724" i="8"/>
  <c r="E724" i="13"/>
  <c r="E218" i="33"/>
  <c r="F218" i="33"/>
  <c r="E778" i="8"/>
  <c r="E778" i="13"/>
  <c r="E775" i="8"/>
  <c r="E775" i="13"/>
  <c r="E791" i="8"/>
  <c r="E791" i="13"/>
  <c r="E838" i="8"/>
  <c r="E838" i="13"/>
  <c r="E837" i="8"/>
  <c r="E837" i="13"/>
  <c r="E832" i="8"/>
  <c r="E832" i="13"/>
  <c r="E148" i="33"/>
  <c r="F148" i="33"/>
  <c r="E773" i="8"/>
  <c r="E773" i="13"/>
  <c r="J178" i="33"/>
  <c r="J619" i="8"/>
  <c r="J619" i="13"/>
  <c r="J624" i="8"/>
  <c r="J624" i="13"/>
  <c r="I46" i="33"/>
  <c r="J46" i="33"/>
  <c r="I19" i="33"/>
  <c r="J19" i="33"/>
  <c r="I128" i="33"/>
  <c r="J199" i="33"/>
  <c r="F21" i="33"/>
  <c r="F17" i="33"/>
  <c r="E755" i="8"/>
  <c r="E755" i="13"/>
  <c r="E754" i="8"/>
  <c r="E754" i="13"/>
  <c r="E738" i="8"/>
  <c r="E738" i="13"/>
  <c r="E646" i="8"/>
  <c r="E646" i="13"/>
  <c r="E42" i="33"/>
  <c r="F42" i="33"/>
  <c r="E782" i="8"/>
  <c r="E782" i="13"/>
  <c r="C704" i="8"/>
  <c r="C704" i="13"/>
  <c r="C797" i="8"/>
  <c r="C797" i="13"/>
  <c r="C709" i="8"/>
  <c r="C709" i="13"/>
  <c r="C696" i="8"/>
  <c r="C696" i="13"/>
  <c r="C695" i="8"/>
  <c r="C695" i="13"/>
  <c r="C680" i="8"/>
  <c r="C680" i="13"/>
  <c r="C772" i="8"/>
  <c r="C772" i="13"/>
  <c r="C774" i="8"/>
  <c r="C774" i="13"/>
  <c r="C722" i="8"/>
  <c r="C722" i="13"/>
  <c r="C688" i="8"/>
  <c r="C688" i="13"/>
  <c r="C89" i="33"/>
  <c r="D89" i="33"/>
  <c r="C68" i="33"/>
  <c r="D68" i="33"/>
  <c r="C98" i="33"/>
  <c r="D98" i="33"/>
  <c r="C727" i="8"/>
  <c r="C727" i="13"/>
  <c r="C713" i="8"/>
  <c r="C713" i="13"/>
  <c r="C701" i="8"/>
  <c r="C701" i="13"/>
  <c r="K12" i="33"/>
  <c r="K32" i="33"/>
  <c r="J133" i="33"/>
  <c r="J44" i="33"/>
  <c r="J140" i="33"/>
  <c r="G738" i="8"/>
  <c r="G738" i="13"/>
  <c r="J524" i="13"/>
  <c r="J524" i="8"/>
  <c r="J463" i="13"/>
  <c r="J463" i="8"/>
  <c r="J512" i="13"/>
  <c r="J512" i="8"/>
  <c r="J597" i="13"/>
  <c r="J597" i="8"/>
  <c r="J458" i="13"/>
  <c r="J458" i="8"/>
  <c r="J499" i="13"/>
  <c r="J499" i="8"/>
  <c r="J580" i="13"/>
  <c r="J580" i="8"/>
  <c r="J497" i="13"/>
  <c r="J497" i="8"/>
  <c r="J559" i="13"/>
  <c r="J559" i="8"/>
  <c r="J495" i="13"/>
  <c r="J495" i="8"/>
  <c r="J527" i="13"/>
  <c r="J527" i="8"/>
  <c r="J595" i="13"/>
  <c r="J595" i="8"/>
  <c r="J522" i="13"/>
  <c r="J522" i="8"/>
  <c r="J613" i="13"/>
  <c r="J613" i="8"/>
  <c r="J539" i="13"/>
  <c r="J539" i="8"/>
  <c r="J504" i="13"/>
  <c r="J504" i="8"/>
  <c r="J480" i="13"/>
  <c r="J480" i="8"/>
  <c r="J579" i="13"/>
  <c r="J579" i="8"/>
  <c r="J492" i="13"/>
  <c r="J492" i="8"/>
  <c r="J553" i="13"/>
  <c r="J553" i="8"/>
  <c r="J612" i="13"/>
  <c r="J612" i="8"/>
  <c r="H788" i="8"/>
  <c r="H788" i="13"/>
  <c r="H836" i="8"/>
  <c r="H836" i="13"/>
  <c r="G348" i="8"/>
  <c r="G348" i="13"/>
  <c r="G308" i="8"/>
  <c r="G308" i="13"/>
  <c r="G282" i="13"/>
  <c r="G282" i="8"/>
  <c r="J721" i="8"/>
  <c r="J721" i="13"/>
  <c r="I177" i="33"/>
  <c r="J177" i="33"/>
  <c r="G75" i="33"/>
  <c r="F795" i="8"/>
  <c r="F795" i="13"/>
  <c r="G218" i="33"/>
  <c r="D655" i="8"/>
  <c r="D655" i="13"/>
  <c r="C740" i="8"/>
  <c r="C740" i="13"/>
  <c r="C811" i="8"/>
  <c r="C811" i="13"/>
  <c r="C350" i="8"/>
  <c r="C350" i="13"/>
  <c r="C298" i="8"/>
  <c r="C298" i="13"/>
  <c r="C246" i="8"/>
  <c r="C246" i="13"/>
  <c r="K422" i="8"/>
  <c r="K422" i="13"/>
  <c r="K282" i="8"/>
  <c r="K282" i="13"/>
  <c r="K371" i="13"/>
  <c r="K371" i="8"/>
  <c r="H496" i="13"/>
  <c r="H496" i="8"/>
  <c r="H613" i="13"/>
  <c r="H613" i="8"/>
  <c r="H601" i="13"/>
  <c r="H601" i="8"/>
  <c r="H600" i="13"/>
  <c r="H600" i="8"/>
  <c r="H606" i="13"/>
  <c r="H606" i="8"/>
  <c r="E549" i="13"/>
  <c r="E549" i="8"/>
  <c r="E553" i="13"/>
  <c r="E553" i="8"/>
  <c r="E589" i="13"/>
  <c r="E589" i="8"/>
  <c r="E488" i="13"/>
  <c r="E488" i="8"/>
  <c r="E458" i="13"/>
  <c r="E458" i="8"/>
  <c r="E532" i="13"/>
  <c r="E532" i="8"/>
  <c r="H144" i="33"/>
  <c r="I144" i="33"/>
  <c r="J416" i="8"/>
  <c r="J416" i="13"/>
  <c r="J356" i="8"/>
  <c r="J356" i="13"/>
  <c r="J378" i="8"/>
  <c r="J378" i="13"/>
  <c r="G543" i="8"/>
  <c r="G543" i="13"/>
  <c r="G500" i="13"/>
  <c r="G500" i="8"/>
  <c r="G545" i="13"/>
  <c r="G545" i="8"/>
  <c r="F747" i="8"/>
  <c r="F747" i="13"/>
  <c r="D261" i="13"/>
  <c r="D261" i="8"/>
  <c r="D262" i="8"/>
  <c r="D262" i="13"/>
  <c r="D380" i="8"/>
  <c r="D380" i="13"/>
  <c r="D307" i="8"/>
  <c r="D307" i="13"/>
  <c r="H238" i="8"/>
  <c r="H238" i="13"/>
  <c r="H223" i="13"/>
  <c r="H223" i="8"/>
  <c r="K328" i="8"/>
  <c r="K328" i="13"/>
  <c r="G788" i="8"/>
  <c r="G788" i="13"/>
  <c r="D730" i="8"/>
  <c r="D730" i="13"/>
  <c r="D776" i="8"/>
  <c r="D776" i="13"/>
  <c r="D771" i="8"/>
  <c r="D771" i="13"/>
  <c r="E99" i="33"/>
  <c r="F99" i="33"/>
  <c r="E92" i="33"/>
  <c r="F92" i="33"/>
  <c r="E788" i="8"/>
  <c r="E788" i="13"/>
  <c r="E795" i="8"/>
  <c r="E795" i="13"/>
  <c r="J722" i="8"/>
  <c r="J722" i="13"/>
  <c r="I26" i="33"/>
  <c r="J26" i="33"/>
  <c r="E750" i="8"/>
  <c r="E750" i="13"/>
  <c r="K788" i="8"/>
  <c r="K788" i="13"/>
  <c r="C678" i="8"/>
  <c r="C678" i="13"/>
  <c r="C839" i="8"/>
  <c r="C839" i="13"/>
  <c r="K689" i="8"/>
  <c r="K689" i="13"/>
  <c r="H118" i="33"/>
  <c r="I118" i="33"/>
  <c r="H675" i="8"/>
  <c r="H796" i="8"/>
  <c r="H796" i="13"/>
  <c r="H792" i="8"/>
  <c r="H792" i="13"/>
  <c r="H798" i="8"/>
  <c r="H798" i="13"/>
  <c r="H148" i="33"/>
  <c r="I148" i="33"/>
  <c r="K654" i="8"/>
  <c r="K654" i="13"/>
  <c r="K750" i="8"/>
  <c r="K750" i="13"/>
  <c r="K651" i="8"/>
  <c r="K651" i="13"/>
  <c r="G415" i="8"/>
  <c r="G415" i="13"/>
  <c r="G288" i="8"/>
  <c r="G288" i="13"/>
  <c r="G299" i="8"/>
  <c r="G299" i="13"/>
  <c r="G305" i="8"/>
  <c r="G305" i="13"/>
  <c r="G260" i="8"/>
  <c r="G260" i="13"/>
  <c r="G266" i="8"/>
  <c r="G266" i="13"/>
  <c r="G287" i="8"/>
  <c r="G287" i="13"/>
  <c r="G273" i="13"/>
  <c r="G273" i="8"/>
  <c r="K792" i="8"/>
  <c r="K792" i="13"/>
  <c r="G645" i="8"/>
  <c r="G645" i="13"/>
  <c r="I106" i="33"/>
  <c r="I71" i="33"/>
  <c r="J71" i="33"/>
  <c r="I155" i="33"/>
  <c r="J155" i="33"/>
  <c r="J779" i="8"/>
  <c r="J779" i="13"/>
  <c r="I791" i="8"/>
  <c r="I791" i="13"/>
  <c r="F729" i="8"/>
  <c r="F729" i="13"/>
  <c r="G80" i="33"/>
  <c r="G49" i="33"/>
  <c r="F668" i="8"/>
  <c r="F668" i="13"/>
  <c r="F832" i="8"/>
  <c r="F832" i="13"/>
  <c r="F154" i="33"/>
  <c r="G154" i="33"/>
  <c r="F786" i="8"/>
  <c r="F786" i="13"/>
  <c r="G151" i="33"/>
  <c r="D624" i="8"/>
  <c r="D624" i="13"/>
  <c r="D744" i="8"/>
  <c r="D744" i="13"/>
  <c r="D737" i="8"/>
  <c r="D737" i="13"/>
  <c r="C743" i="8"/>
  <c r="C743" i="13"/>
  <c r="C633" i="8"/>
  <c r="C633" i="13"/>
  <c r="C40" i="33"/>
  <c r="D40" i="33"/>
  <c r="C646" i="8"/>
  <c r="C646" i="13"/>
  <c r="C279" i="8"/>
  <c r="C279" i="13"/>
  <c r="C380" i="8"/>
  <c r="C380" i="13"/>
  <c r="C419" i="8"/>
  <c r="C419" i="13"/>
  <c r="C287" i="8"/>
  <c r="C287" i="13"/>
  <c r="C374" i="8"/>
  <c r="C374" i="13"/>
  <c r="C352" i="8"/>
  <c r="C352" i="13"/>
  <c r="C262" i="8"/>
  <c r="C262" i="13"/>
  <c r="C267" i="8"/>
  <c r="C267" i="13"/>
  <c r="K287" i="8"/>
  <c r="K287" i="13"/>
  <c r="K273" i="8"/>
  <c r="K273" i="13"/>
  <c r="K274" i="13"/>
  <c r="K274" i="8"/>
  <c r="K352" i="13"/>
  <c r="K352" i="8"/>
  <c r="K271" i="8"/>
  <c r="K271" i="13"/>
  <c r="K280" i="8"/>
  <c r="K280" i="13"/>
  <c r="K288" i="13"/>
  <c r="K288" i="8"/>
  <c r="K291" i="8"/>
  <c r="K291" i="13"/>
  <c r="K825" i="8"/>
  <c r="K825" i="13"/>
  <c r="H562" i="13"/>
  <c r="H562" i="8"/>
  <c r="H558" i="13"/>
  <c r="H558" i="8"/>
  <c r="H456" i="13"/>
  <c r="H456" i="8"/>
  <c r="H457" i="13"/>
  <c r="H457" i="8"/>
  <c r="H567" i="13"/>
  <c r="H567" i="8"/>
  <c r="H462" i="13"/>
  <c r="H462" i="8"/>
  <c r="H477" i="13"/>
  <c r="H477" i="8"/>
  <c r="H542" i="13"/>
  <c r="H542" i="8"/>
  <c r="H464" i="13"/>
  <c r="H464" i="8"/>
  <c r="H478" i="13"/>
  <c r="H478" i="8"/>
  <c r="H537" i="13"/>
  <c r="H537" i="8"/>
  <c r="H467" i="13"/>
  <c r="H467" i="8"/>
  <c r="E613" i="13"/>
  <c r="E613" i="8"/>
  <c r="G491" i="13"/>
  <c r="G491" i="8"/>
  <c r="J182" i="33"/>
  <c r="J689" i="8"/>
  <c r="J689" i="13"/>
  <c r="I8" i="3"/>
  <c r="I12" i="4"/>
  <c r="I699" i="8"/>
  <c r="I699" i="13"/>
  <c r="H104" i="33"/>
  <c r="I104" i="33"/>
  <c r="I63" i="33"/>
  <c r="H102" i="33"/>
  <c r="I102" i="33"/>
  <c r="H105" i="33"/>
  <c r="I105" i="33"/>
  <c r="H800" i="8"/>
  <c r="H800" i="13"/>
  <c r="H839" i="8"/>
  <c r="H839" i="13"/>
  <c r="H222" i="33"/>
  <c r="I222" i="33"/>
  <c r="H829" i="8"/>
  <c r="H829" i="13"/>
  <c r="H790" i="8"/>
  <c r="H790" i="13"/>
  <c r="H789" i="8"/>
  <c r="H789" i="13"/>
  <c r="I778" i="8"/>
  <c r="I778" i="13"/>
  <c r="H235" i="33"/>
  <c r="I731" i="8"/>
  <c r="I731" i="13"/>
  <c r="K744" i="8"/>
  <c r="K744" i="13"/>
  <c r="K40" i="33"/>
  <c r="K656" i="8"/>
  <c r="K128" i="33"/>
  <c r="K127" i="33"/>
  <c r="K745" i="8"/>
  <c r="K745" i="13"/>
  <c r="K638" i="8"/>
  <c r="K638" i="13"/>
  <c r="G413" i="8"/>
  <c r="G413" i="13"/>
  <c r="G350" i="8"/>
  <c r="G350" i="13"/>
  <c r="G270" i="13"/>
  <c r="G270" i="8"/>
  <c r="G247" i="8"/>
  <c r="G247" i="13"/>
  <c r="G297" i="8"/>
  <c r="G297" i="13"/>
  <c r="G257" i="8"/>
  <c r="G257" i="13"/>
  <c r="G309" i="13"/>
  <c r="G309" i="8"/>
  <c r="G265" i="8"/>
  <c r="G265" i="13"/>
  <c r="G344" i="8"/>
  <c r="G344" i="13"/>
  <c r="G246" i="8"/>
  <c r="G246" i="13"/>
  <c r="G250" i="8"/>
  <c r="G250" i="13"/>
  <c r="G255" i="8"/>
  <c r="G255" i="13"/>
  <c r="G245" i="8"/>
  <c r="G245" i="13"/>
  <c r="G264" i="8"/>
  <c r="G264" i="13"/>
  <c r="G379" i="8"/>
  <c r="G379" i="13"/>
  <c r="G386" i="8"/>
  <c r="G386" i="13"/>
  <c r="K767" i="8"/>
  <c r="K767" i="13"/>
  <c r="K671" i="8"/>
  <c r="K671" i="13"/>
  <c r="K721" i="8"/>
  <c r="K721" i="13"/>
  <c r="K839" i="8"/>
  <c r="K839" i="13"/>
  <c r="I77" i="33"/>
  <c r="J77" i="33"/>
  <c r="I119" i="33"/>
  <c r="J119" i="33"/>
  <c r="I68" i="33"/>
  <c r="J68" i="33"/>
  <c r="I65" i="33"/>
  <c r="J65" i="33"/>
  <c r="I93" i="33"/>
  <c r="J93" i="33"/>
  <c r="I111" i="33"/>
  <c r="J111" i="33"/>
  <c r="J726" i="8"/>
  <c r="J726" i="13"/>
  <c r="I67" i="33"/>
  <c r="J67" i="33"/>
  <c r="I163" i="33"/>
  <c r="J163" i="33"/>
  <c r="I81" i="33"/>
  <c r="J81" i="33"/>
  <c r="I160" i="33"/>
  <c r="I158" i="33"/>
  <c r="J158" i="33"/>
  <c r="I85" i="33"/>
  <c r="J85" i="33"/>
  <c r="J775" i="8"/>
  <c r="J775" i="13"/>
  <c r="I235" i="33"/>
  <c r="J235" i="33"/>
  <c r="G98" i="33"/>
  <c r="F114" i="33"/>
  <c r="G114" i="33"/>
  <c r="F676" i="8"/>
  <c r="F676" i="13"/>
  <c r="G68" i="33"/>
  <c r="G100" i="33"/>
  <c r="G91" i="33"/>
  <c r="G108" i="33"/>
  <c r="F704" i="8"/>
  <c r="F704" i="13"/>
  <c r="G148" i="33"/>
  <c r="F788" i="8"/>
  <c r="F788" i="13"/>
  <c r="G82" i="33"/>
  <c r="G195" i="33"/>
  <c r="F835" i="8"/>
  <c r="F835" i="13"/>
  <c r="F157" i="33"/>
  <c r="G157" i="33"/>
  <c r="G194" i="33"/>
  <c r="F839" i="8"/>
  <c r="F839" i="13"/>
  <c r="G235" i="33"/>
  <c r="D43" i="33"/>
  <c r="E43" i="33"/>
  <c r="D745" i="8"/>
  <c r="D745" i="13"/>
  <c r="D17" i="33"/>
  <c r="E17" i="33"/>
  <c r="D44" i="33"/>
  <c r="E44" i="33"/>
  <c r="D752" i="8"/>
  <c r="D752" i="13"/>
  <c r="D645" i="8"/>
  <c r="D645" i="13"/>
  <c r="D650" i="8"/>
  <c r="D650" i="13"/>
  <c r="D782" i="8"/>
  <c r="D782" i="13"/>
  <c r="C742" i="8"/>
  <c r="C742" i="13"/>
  <c r="C745" i="8"/>
  <c r="C745" i="13"/>
  <c r="C654" i="8"/>
  <c r="C654" i="13"/>
  <c r="C12" i="33"/>
  <c r="D12" i="33"/>
  <c r="C747" i="8"/>
  <c r="C747" i="13"/>
  <c r="C636" i="8"/>
  <c r="C636" i="13"/>
  <c r="C807" i="8"/>
  <c r="C807" i="13"/>
  <c r="C631" i="8"/>
  <c r="C631" i="13"/>
  <c r="C283" i="8"/>
  <c r="C283" i="13"/>
  <c r="C349" i="8"/>
  <c r="C349" i="13"/>
  <c r="C306" i="13"/>
  <c r="C306" i="8"/>
  <c r="C417" i="8"/>
  <c r="C417" i="13"/>
  <c r="C314" i="8"/>
  <c r="C314" i="13"/>
  <c r="C297" i="8"/>
  <c r="C297" i="13"/>
  <c r="C359" i="13"/>
  <c r="C359" i="8"/>
  <c r="C363" i="8"/>
  <c r="C363" i="13"/>
  <c r="C250" i="8"/>
  <c r="C250" i="13"/>
  <c r="C372" i="13"/>
  <c r="C372" i="8"/>
  <c r="C348" i="8"/>
  <c r="C348" i="13"/>
  <c r="C416" i="8"/>
  <c r="C416" i="13"/>
  <c r="C355" i="8"/>
  <c r="C355" i="13"/>
  <c r="C420" i="8"/>
  <c r="C420" i="13"/>
  <c r="C275" i="8"/>
  <c r="C275" i="13"/>
  <c r="C299" i="8"/>
  <c r="C299" i="13"/>
  <c r="K299" i="8"/>
  <c r="K299" i="13"/>
  <c r="K311" i="8"/>
  <c r="K311" i="13"/>
  <c r="K343" i="13"/>
  <c r="K343" i="8"/>
  <c r="K350" i="8"/>
  <c r="K350" i="13"/>
  <c r="K295" i="8"/>
  <c r="K295" i="13"/>
  <c r="K308" i="8"/>
  <c r="K308" i="13"/>
  <c r="K259" i="13"/>
  <c r="K259" i="8"/>
  <c r="K346" i="13"/>
  <c r="K346" i="8"/>
  <c r="K382" i="8"/>
  <c r="K382" i="13"/>
  <c r="K372" i="13"/>
  <c r="K372" i="8"/>
  <c r="K305" i="8"/>
  <c r="K305" i="13"/>
  <c r="K252" i="8"/>
  <c r="K252" i="13"/>
  <c r="K347" i="8"/>
  <c r="K347" i="13"/>
  <c r="K391" i="13"/>
  <c r="K391" i="8"/>
  <c r="K353" i="8"/>
  <c r="K353" i="13"/>
  <c r="K420" i="13"/>
  <c r="K420" i="8"/>
  <c r="J777" i="8"/>
  <c r="J777" i="13"/>
  <c r="K723" i="8"/>
  <c r="K723" i="13"/>
  <c r="H608" i="13"/>
  <c r="H608" i="8"/>
  <c r="H592" i="13"/>
  <c r="H592" i="8"/>
  <c r="H536" i="13"/>
  <c r="H536" i="8"/>
  <c r="H572" i="13"/>
  <c r="H572" i="8"/>
  <c r="H453" i="13"/>
  <c r="H453" i="8"/>
  <c r="H465" i="13"/>
  <c r="H465" i="8"/>
  <c r="H480" i="13"/>
  <c r="H480" i="8"/>
  <c r="H540" i="13"/>
  <c r="H540" i="8"/>
  <c r="H503" i="13"/>
  <c r="H503" i="8"/>
  <c r="H524" i="13"/>
  <c r="H524" i="8"/>
  <c r="H563" i="13"/>
  <c r="H563" i="8"/>
  <c r="H532" i="13"/>
  <c r="H532" i="8"/>
  <c r="H463" i="13"/>
  <c r="H463" i="8"/>
  <c r="H498" i="13"/>
  <c r="H498" i="8"/>
  <c r="H451" i="13"/>
  <c r="H451" i="8"/>
  <c r="H526" i="13"/>
  <c r="H526" i="8"/>
  <c r="H586" i="13"/>
  <c r="H586" i="8"/>
  <c r="H450" i="13"/>
  <c r="H450" i="8"/>
  <c r="H570" i="13"/>
  <c r="H570" i="8"/>
  <c r="H481" i="13"/>
  <c r="H481" i="8"/>
  <c r="H521" i="13"/>
  <c r="H521" i="8"/>
  <c r="H528" i="13"/>
  <c r="H528" i="8"/>
  <c r="E533" i="13"/>
  <c r="E533" i="8"/>
  <c r="E472" i="13"/>
  <c r="E472" i="8"/>
  <c r="E556" i="13"/>
  <c r="E556" i="8"/>
  <c r="E527" i="13"/>
  <c r="E527" i="8"/>
  <c r="E588" i="13"/>
  <c r="E588" i="8"/>
  <c r="E535" i="13"/>
  <c r="E535" i="8"/>
  <c r="E611" i="13"/>
  <c r="E611" i="8"/>
  <c r="E476" i="13"/>
  <c r="E476" i="8"/>
  <c r="E518" i="13"/>
  <c r="E518" i="8"/>
  <c r="E581" i="13"/>
  <c r="E581" i="8"/>
  <c r="E498" i="13"/>
  <c r="E498" i="8"/>
  <c r="E602" i="13"/>
  <c r="E602" i="8"/>
  <c r="E464" i="13"/>
  <c r="E464" i="8"/>
  <c r="E600" i="13"/>
  <c r="E600" i="8"/>
  <c r="E607" i="13"/>
  <c r="E607" i="8"/>
  <c r="E463" i="13"/>
  <c r="E463" i="8"/>
  <c r="E544" i="13"/>
  <c r="E544" i="8"/>
  <c r="E597" i="13"/>
  <c r="E597" i="8"/>
  <c r="H25" i="33"/>
  <c r="I25" i="33"/>
  <c r="H24" i="33"/>
  <c r="I24" i="33"/>
  <c r="H655" i="8"/>
  <c r="H655" i="13"/>
  <c r="H41" i="33"/>
  <c r="I41" i="33"/>
  <c r="H807" i="8"/>
  <c r="H807" i="13"/>
  <c r="H737" i="8"/>
  <c r="H737" i="13"/>
  <c r="J271" i="8"/>
  <c r="J271" i="13"/>
  <c r="J280" i="13"/>
  <c r="J280" i="8"/>
  <c r="J352" i="8"/>
  <c r="J352" i="13"/>
  <c r="J279" i="8"/>
  <c r="J279" i="13"/>
  <c r="J251" i="13"/>
  <c r="J251" i="8"/>
  <c r="J380" i="8"/>
  <c r="J380" i="13"/>
  <c r="J277" i="8"/>
  <c r="J277" i="13"/>
  <c r="J307" i="8"/>
  <c r="J307" i="13"/>
  <c r="J265" i="13"/>
  <c r="J265" i="8"/>
  <c r="J301" i="8"/>
  <c r="J301" i="13"/>
  <c r="J273" i="8"/>
  <c r="J273" i="13"/>
  <c r="J348" i="8"/>
  <c r="J348" i="13"/>
  <c r="J310" i="8"/>
  <c r="J310" i="13"/>
  <c r="J354" i="8"/>
  <c r="J354" i="13"/>
  <c r="J297" i="8"/>
  <c r="J297" i="13"/>
  <c r="J365" i="8"/>
  <c r="J365" i="13"/>
  <c r="G519" i="8"/>
  <c r="G519" i="13"/>
  <c r="G536" i="13"/>
  <c r="G536" i="8"/>
  <c r="G502" i="8"/>
  <c r="G502" i="13"/>
  <c r="G590" i="13"/>
  <c r="G590" i="8"/>
  <c r="G547" i="13"/>
  <c r="G547" i="8"/>
  <c r="G562" i="13"/>
  <c r="G562" i="8"/>
  <c r="G538" i="13"/>
  <c r="G538" i="8"/>
  <c r="G542" i="8"/>
  <c r="G542" i="13"/>
  <c r="G484" i="13"/>
  <c r="G484" i="8"/>
  <c r="G546" i="8"/>
  <c r="G546" i="13"/>
  <c r="G591" i="8"/>
  <c r="G591" i="13"/>
  <c r="G529" i="13"/>
  <c r="G529" i="8"/>
  <c r="G582" i="13"/>
  <c r="G582" i="8"/>
  <c r="G577" i="8"/>
  <c r="G577" i="13"/>
  <c r="G508" i="8"/>
  <c r="G508" i="13"/>
  <c r="G607" i="8"/>
  <c r="G607" i="13"/>
  <c r="G584" i="8"/>
  <c r="G584" i="13"/>
  <c r="G24" i="33"/>
  <c r="G27" i="33"/>
  <c r="F646" i="8"/>
  <c r="F646" i="13"/>
  <c r="F746" i="8"/>
  <c r="F746" i="13"/>
  <c r="G19" i="33"/>
  <c r="G39" i="33"/>
  <c r="F645" i="8"/>
  <c r="F645" i="13"/>
  <c r="G42" i="33"/>
  <c r="D267" i="13"/>
  <c r="D267" i="8"/>
  <c r="D280" i="8"/>
  <c r="D280" i="13"/>
  <c r="D411" i="8"/>
  <c r="D411" i="13"/>
  <c r="D279" i="13"/>
  <c r="D279" i="8"/>
  <c r="D274" i="13"/>
  <c r="D274" i="8"/>
  <c r="D305" i="8"/>
  <c r="D305" i="13"/>
  <c r="D283" i="13"/>
  <c r="D283" i="8"/>
  <c r="D350" i="8"/>
  <c r="D350" i="13"/>
  <c r="D297" i="8"/>
  <c r="D297" i="13"/>
  <c r="D359" i="8"/>
  <c r="D359" i="13"/>
  <c r="D303" i="8"/>
  <c r="D303" i="13"/>
  <c r="D360" i="8"/>
  <c r="D360" i="13"/>
  <c r="D389" i="13"/>
  <c r="D389" i="8"/>
  <c r="D382" i="8"/>
  <c r="D382" i="13"/>
  <c r="D383" i="13"/>
  <c r="D383" i="8"/>
  <c r="D353" i="8"/>
  <c r="D353" i="13"/>
  <c r="D357" i="8"/>
  <c r="D357" i="13"/>
  <c r="H221" i="13"/>
  <c r="H221" i="8"/>
  <c r="H242" i="8"/>
  <c r="H242" i="13"/>
  <c r="H322" i="13"/>
  <c r="H322" i="8"/>
  <c r="H335" i="13"/>
  <c r="H335" i="8"/>
  <c r="H222" i="8"/>
  <c r="H222" i="13"/>
  <c r="H333" i="8"/>
  <c r="H333" i="13"/>
  <c r="H210" i="8"/>
  <c r="H210" i="13"/>
  <c r="H339" i="8"/>
  <c r="H339" i="13"/>
  <c r="K208" i="8"/>
  <c r="K208" i="13"/>
  <c r="K219" i="8"/>
  <c r="K219" i="13"/>
  <c r="K429" i="8"/>
  <c r="K429" i="13"/>
  <c r="K206" i="8"/>
  <c r="K206" i="13"/>
  <c r="K223" i="8"/>
  <c r="K223" i="13"/>
  <c r="K205" i="8"/>
  <c r="K205" i="13"/>
  <c r="K238" i="8"/>
  <c r="K238" i="13"/>
  <c r="K224" i="8"/>
  <c r="K224" i="13"/>
  <c r="J50" i="33"/>
  <c r="G674" i="8"/>
  <c r="G674" i="13"/>
  <c r="G728" i="8"/>
  <c r="G728" i="13"/>
  <c r="G729" i="8"/>
  <c r="G729" i="13"/>
  <c r="H71" i="33"/>
  <c r="H160" i="33"/>
  <c r="G793" i="8"/>
  <c r="G793" i="13"/>
  <c r="G785" i="8"/>
  <c r="G785" i="13"/>
  <c r="G835" i="8"/>
  <c r="G835" i="13"/>
  <c r="D699" i="8"/>
  <c r="D699" i="13"/>
  <c r="D718" i="8"/>
  <c r="D718" i="13"/>
  <c r="D705" i="8"/>
  <c r="D705" i="13"/>
  <c r="D722" i="8"/>
  <c r="D722" i="13"/>
  <c r="D667" i="8"/>
  <c r="D667" i="13"/>
  <c r="D700" i="8"/>
  <c r="D700" i="13"/>
  <c r="D704" i="8"/>
  <c r="D704" i="13"/>
  <c r="D712" i="8"/>
  <c r="D712" i="13"/>
  <c r="D88" i="33"/>
  <c r="E88" i="33"/>
  <c r="D785" i="8"/>
  <c r="D785" i="13"/>
  <c r="D778" i="8"/>
  <c r="D778" i="13"/>
  <c r="D795" i="8"/>
  <c r="D795" i="13"/>
  <c r="D787" i="8"/>
  <c r="D787" i="13"/>
  <c r="D772" i="8"/>
  <c r="D772" i="13"/>
  <c r="D831" i="8"/>
  <c r="D831" i="13"/>
  <c r="D768" i="8"/>
  <c r="D768" i="13"/>
  <c r="E181" i="35"/>
  <c r="E168" i="35"/>
  <c r="E119" i="35"/>
  <c r="E150" i="35"/>
  <c r="E115" i="35"/>
  <c r="E228" i="35"/>
  <c r="E80" i="35"/>
  <c r="E112" i="35"/>
  <c r="E159" i="35"/>
  <c r="E151" i="35"/>
  <c r="E59" i="35"/>
  <c r="E148" i="35"/>
  <c r="E170" i="35"/>
  <c r="E57" i="35"/>
  <c r="E58" i="35"/>
  <c r="E156" i="35"/>
  <c r="E76" i="35"/>
  <c r="E49" i="35"/>
  <c r="E169" i="35"/>
  <c r="E160" i="35"/>
  <c r="E111" i="35"/>
  <c r="E118" i="35"/>
  <c r="E109" i="35"/>
  <c r="E184" i="35"/>
  <c r="E71" i="35"/>
  <c r="E104" i="35"/>
  <c r="E157" i="35"/>
  <c r="E114" i="35"/>
  <c r="E107" i="35"/>
  <c r="E167" i="35"/>
  <c r="E196" i="35"/>
  <c r="E106" i="35"/>
  <c r="E191" i="35"/>
  <c r="E108" i="35"/>
  <c r="E163" i="35"/>
  <c r="E166" i="35"/>
  <c r="E161" i="35"/>
  <c r="E152" i="35"/>
  <c r="E103" i="35"/>
  <c r="E110" i="35"/>
  <c r="E97" i="35"/>
  <c r="E176" i="35"/>
  <c r="E63" i="35"/>
  <c r="E101" i="35"/>
  <c r="E113" i="35"/>
  <c r="E85" i="35"/>
  <c r="E99" i="35"/>
  <c r="E117" i="35"/>
  <c r="E182" i="35"/>
  <c r="E79" i="35"/>
  <c r="E75" i="35"/>
  <c r="E66" i="35"/>
  <c r="E149" i="35"/>
  <c r="E183" i="35"/>
  <c r="E153" i="35"/>
  <c r="E194" i="35"/>
  <c r="E220" i="35"/>
  <c r="E102" i="35"/>
  <c r="E89" i="35"/>
  <c r="E164" i="35"/>
  <c r="E53" i="35"/>
  <c r="E90" i="35"/>
  <c r="E105" i="35"/>
  <c r="E82" i="35"/>
  <c r="E94" i="35"/>
  <c r="E86" i="35"/>
  <c r="E224" i="35"/>
  <c r="E52" i="35"/>
  <c r="E70" i="35"/>
  <c r="E50" i="35"/>
  <c r="E189" i="35"/>
  <c r="E120" i="35"/>
  <c r="E62" i="35"/>
  <c r="E226" i="35"/>
  <c r="E185" i="35"/>
  <c r="E195" i="35"/>
  <c r="E229" i="35"/>
  <c r="E81" i="35"/>
  <c r="E121" i="35"/>
  <c r="E84" i="35"/>
  <c r="E93" i="35"/>
  <c r="E67" i="35"/>
  <c r="E230" i="35"/>
  <c r="E91" i="35"/>
  <c r="E83" i="35"/>
  <c r="E95" i="35"/>
  <c r="E223" i="35"/>
  <c r="E98" i="35"/>
  <c r="E88" i="35"/>
  <c r="E227" i="35"/>
  <c r="E218" i="35"/>
  <c r="E179" i="35"/>
  <c r="E186" i="35"/>
  <c r="E225" i="35"/>
  <c r="E72" i="35"/>
  <c r="E116" i="35"/>
  <c r="E158" i="35"/>
  <c r="E78" i="35"/>
  <c r="E87" i="35"/>
  <c r="E175" i="35"/>
  <c r="E222" i="35"/>
  <c r="E68" i="35"/>
  <c r="E77" i="35"/>
  <c r="E92" i="35"/>
  <c r="E69" i="35"/>
  <c r="E100" i="35"/>
  <c r="E180" i="35"/>
  <c r="E55" i="35"/>
  <c r="E178" i="35"/>
  <c r="E219" i="35"/>
  <c r="E188" i="35"/>
  <c r="E155" i="35"/>
  <c r="E162" i="35"/>
  <c r="E217" i="35"/>
  <c r="E64" i="35"/>
  <c r="E96" i="35"/>
  <c r="E154" i="35"/>
  <c r="E56" i="35"/>
  <c r="E232" i="35"/>
  <c r="E165" i="35"/>
  <c r="E216" i="35"/>
  <c r="E51" i="35"/>
  <c r="E60" i="35"/>
  <c r="E74" i="35"/>
  <c r="E65" i="35"/>
  <c r="E235" i="35"/>
  <c r="E187" i="35"/>
  <c r="E221" i="35"/>
  <c r="E177" i="35"/>
  <c r="E106" i="33"/>
  <c r="F106" i="33"/>
  <c r="F97" i="33"/>
  <c r="E93" i="33"/>
  <c r="F93" i="33"/>
  <c r="E63" i="33"/>
  <c r="F63" i="33"/>
  <c r="E704" i="8"/>
  <c r="E704" i="13"/>
  <c r="F71" i="33"/>
  <c r="E77" i="33"/>
  <c r="F77" i="33"/>
  <c r="E149" i="33"/>
  <c r="F149" i="33"/>
  <c r="E833" i="8"/>
  <c r="E833" i="13"/>
  <c r="E772" i="8"/>
  <c r="E772" i="13"/>
  <c r="E776" i="8"/>
  <c r="E776" i="13"/>
  <c r="E769" i="8"/>
  <c r="E769" i="13"/>
  <c r="E81" i="33"/>
  <c r="F81" i="33"/>
  <c r="E194" i="33"/>
  <c r="F194" i="33"/>
  <c r="E762" i="8"/>
  <c r="E762" i="13"/>
  <c r="F235" i="33"/>
  <c r="J14" i="33"/>
  <c r="I16" i="33"/>
  <c r="J16" i="33"/>
  <c r="I44" i="33"/>
  <c r="I202" i="33"/>
  <c r="J202" i="33"/>
  <c r="I33" i="33"/>
  <c r="I39" i="33"/>
  <c r="J39" i="33"/>
  <c r="I42" i="33"/>
  <c r="I139" i="33"/>
  <c r="E23" i="33"/>
  <c r="F23" i="33"/>
  <c r="E12" i="33"/>
  <c r="F12" i="33"/>
  <c r="E752" i="8"/>
  <c r="E752" i="13"/>
  <c r="E739" i="8"/>
  <c r="E739" i="13"/>
  <c r="E31" i="33"/>
  <c r="F31" i="33"/>
  <c r="E45" i="33"/>
  <c r="F45" i="33"/>
  <c r="F29" i="33"/>
  <c r="E809" i="8"/>
  <c r="E809" i="13"/>
  <c r="J180" i="33"/>
  <c r="C786" i="8"/>
  <c r="C786" i="13"/>
  <c r="C700" i="8"/>
  <c r="C700" i="13"/>
  <c r="C702" i="8"/>
  <c r="C702" i="13"/>
  <c r="C832" i="8"/>
  <c r="C832" i="13"/>
  <c r="C719" i="8"/>
  <c r="C719" i="13"/>
  <c r="C72" i="33"/>
  <c r="D72" i="33"/>
  <c r="C50" i="33"/>
  <c r="D50" i="33"/>
  <c r="C769" i="8"/>
  <c r="C769" i="13"/>
  <c r="C793" i="8"/>
  <c r="C793" i="13"/>
  <c r="C761" i="8"/>
  <c r="C761" i="13"/>
  <c r="C796" i="8"/>
  <c r="C796" i="13"/>
  <c r="C725" i="8"/>
  <c r="C725" i="13"/>
  <c r="C770" i="8"/>
  <c r="C770" i="13"/>
  <c r="C51" i="33"/>
  <c r="D51" i="33"/>
  <c r="C838" i="8"/>
  <c r="C838" i="13"/>
  <c r="C785" i="8"/>
  <c r="C785" i="13"/>
  <c r="K15" i="33"/>
  <c r="K16" i="33"/>
  <c r="J28" i="33"/>
  <c r="J135" i="33"/>
  <c r="J33" i="33"/>
  <c r="J143" i="33"/>
  <c r="J592" i="13"/>
  <c r="J592" i="8"/>
  <c r="J575" i="13"/>
  <c r="J575" i="8"/>
  <c r="J490" i="13"/>
  <c r="J490" i="8"/>
  <c r="J509" i="13"/>
  <c r="J509" i="8"/>
  <c r="J588" i="13"/>
  <c r="J588" i="8"/>
  <c r="J454" i="13"/>
  <c r="J454" i="8"/>
  <c r="J468" i="13"/>
  <c r="J468" i="8"/>
  <c r="J474" i="13"/>
  <c r="J474" i="8"/>
  <c r="J475" i="13"/>
  <c r="J475" i="8"/>
  <c r="J558" i="13"/>
  <c r="J558" i="8"/>
  <c r="J456" i="13"/>
  <c r="J456" i="8"/>
  <c r="J521" i="13"/>
  <c r="J521" i="8"/>
  <c r="J603" i="13"/>
  <c r="J603" i="8"/>
  <c r="J569" i="13"/>
  <c r="J569" i="8"/>
  <c r="J586" i="13"/>
  <c r="J586" i="8"/>
  <c r="J467" i="13"/>
  <c r="J467" i="8"/>
  <c r="J549" i="13"/>
  <c r="J549" i="8"/>
  <c r="J561" i="13"/>
  <c r="J561" i="8"/>
  <c r="J518" i="13"/>
  <c r="J518" i="8"/>
  <c r="J514" i="13"/>
  <c r="J514" i="8"/>
  <c r="J590" i="13"/>
  <c r="J590" i="8"/>
  <c r="I712" i="8"/>
  <c r="I712" i="13"/>
  <c r="H764" i="13"/>
  <c r="H764" i="8"/>
  <c r="K637" i="8"/>
  <c r="K637" i="13"/>
  <c r="G313" i="8"/>
  <c r="G313" i="13"/>
  <c r="G423" i="8"/>
  <c r="G423" i="13"/>
  <c r="G290" i="8"/>
  <c r="G290" i="13"/>
  <c r="K764" i="8"/>
  <c r="K764" i="13"/>
  <c r="H632" i="8"/>
  <c r="H632" i="13"/>
  <c r="J724" i="8"/>
  <c r="J724" i="13"/>
  <c r="I789" i="8"/>
  <c r="I789" i="13"/>
  <c r="G63" i="33"/>
  <c r="F153" i="33"/>
  <c r="G153" i="33"/>
  <c r="F787" i="8"/>
  <c r="F787" i="13"/>
  <c r="E622" i="8"/>
  <c r="E622" i="13"/>
  <c r="D809" i="8"/>
  <c r="D809" i="13"/>
  <c r="C639" i="8"/>
  <c r="C639" i="13"/>
  <c r="C253" i="13"/>
  <c r="C253" i="8"/>
  <c r="C286" i="13"/>
  <c r="C286" i="8"/>
  <c r="C285" i="8"/>
  <c r="C285" i="13"/>
  <c r="C427" i="13"/>
  <c r="C427" i="8"/>
  <c r="K411" i="8"/>
  <c r="K411" i="13"/>
  <c r="K354" i="8"/>
  <c r="K354" i="13"/>
  <c r="K412" i="8"/>
  <c r="K412" i="13"/>
  <c r="H504" i="13"/>
  <c r="H504" i="8"/>
  <c r="H459" i="13"/>
  <c r="H459" i="8"/>
  <c r="H556" i="13"/>
  <c r="H556" i="8"/>
  <c r="H547" i="13"/>
  <c r="H547" i="8"/>
  <c r="H454" i="13"/>
  <c r="H454" i="8"/>
  <c r="H573" i="13"/>
  <c r="H573" i="8"/>
  <c r="H517" i="13"/>
  <c r="H517" i="8"/>
  <c r="E477" i="13"/>
  <c r="E477" i="8"/>
  <c r="E565" i="13"/>
  <c r="E565" i="8"/>
  <c r="E517" i="13"/>
  <c r="E517" i="8"/>
  <c r="E507" i="13"/>
  <c r="E507" i="8"/>
  <c r="E573" i="13"/>
  <c r="E573" i="8"/>
  <c r="E608" i="13"/>
  <c r="E608" i="8"/>
  <c r="H640" i="8"/>
  <c r="H640" i="13"/>
  <c r="J316" i="8"/>
  <c r="J316" i="13"/>
  <c r="J293" i="8"/>
  <c r="J293" i="13"/>
  <c r="J370" i="8"/>
  <c r="J370" i="13"/>
  <c r="G501" i="8"/>
  <c r="G501" i="13"/>
  <c r="G576" i="13"/>
  <c r="G576" i="8"/>
  <c r="G499" i="13"/>
  <c r="G499" i="8"/>
  <c r="G548" i="13"/>
  <c r="G548" i="8"/>
  <c r="G596" i="8"/>
  <c r="G596" i="13"/>
  <c r="G480" i="13"/>
  <c r="G480" i="8"/>
  <c r="G32" i="33"/>
  <c r="G40" i="33"/>
  <c r="D378" i="8"/>
  <c r="D378" i="13"/>
  <c r="D311" i="13"/>
  <c r="D311" i="8"/>
  <c r="D355" i="13"/>
  <c r="D355" i="8"/>
  <c r="H208" i="8"/>
  <c r="H208" i="13"/>
  <c r="H340" i="8"/>
  <c r="H340" i="13"/>
  <c r="K216" i="13"/>
  <c r="K216" i="8"/>
  <c r="K336" i="8"/>
  <c r="K336" i="13"/>
  <c r="K731" i="8"/>
  <c r="K731" i="13"/>
  <c r="G832" i="8"/>
  <c r="G832" i="13"/>
  <c r="H81" i="33"/>
  <c r="H194" i="33"/>
  <c r="D107" i="33"/>
  <c r="E107" i="33"/>
  <c r="D775" i="8"/>
  <c r="D775" i="13"/>
  <c r="D762" i="8"/>
  <c r="D762" i="13"/>
  <c r="E711" i="8"/>
  <c r="E711" i="13"/>
  <c r="E80" i="33"/>
  <c r="F80" i="33"/>
  <c r="E220" i="33"/>
  <c r="F220" i="33"/>
  <c r="E763" i="8"/>
  <c r="E763" i="13"/>
  <c r="K776" i="8"/>
  <c r="K776" i="13"/>
  <c r="J650" i="8"/>
  <c r="J650" i="13"/>
  <c r="E811" i="8"/>
  <c r="E811" i="13"/>
  <c r="E810" i="8"/>
  <c r="E810" i="13"/>
  <c r="C726" i="8"/>
  <c r="C726" i="13"/>
  <c r="C74" i="33"/>
  <c r="D74" i="33"/>
  <c r="C676" i="8"/>
  <c r="C676" i="13"/>
  <c r="C829" i="8"/>
  <c r="C829" i="13"/>
  <c r="C694" i="8"/>
  <c r="C694" i="13"/>
  <c r="J737" i="8"/>
  <c r="J737" i="13"/>
  <c r="K796" i="8"/>
  <c r="K796" i="13"/>
  <c r="J502" i="13"/>
  <c r="J502" i="8"/>
  <c r="J541" i="13"/>
  <c r="J541" i="8"/>
  <c r="J593" i="13"/>
  <c r="J593" i="8"/>
  <c r="G29" i="35"/>
  <c r="G19" i="35"/>
  <c r="G26" i="35"/>
  <c r="G145" i="35"/>
  <c r="G139" i="35"/>
  <c r="G46" i="35"/>
  <c r="G11" i="35"/>
  <c r="G127" i="35"/>
  <c r="G142" i="35"/>
  <c r="G33" i="35"/>
  <c r="G20" i="35"/>
  <c r="G27" i="35"/>
  <c r="G173" i="35"/>
  <c r="G140" i="35"/>
  <c r="G128" i="35"/>
  <c r="G34" i="35"/>
  <c r="G202" i="35"/>
  <c r="G37" i="35"/>
  <c r="G28" i="35"/>
  <c r="G201" i="35"/>
  <c r="G141" i="35"/>
  <c r="G198" i="35"/>
  <c r="G200" i="35"/>
  <c r="G30" i="35"/>
  <c r="G47" i="35"/>
  <c r="G41" i="35"/>
  <c r="G42" i="35"/>
  <c r="G12" i="35"/>
  <c r="G38" i="35"/>
  <c r="G10" i="35"/>
  <c r="G133" i="35"/>
  <c r="G130" i="35"/>
  <c r="G13" i="35"/>
  <c r="G45" i="35"/>
  <c r="G14" i="35"/>
  <c r="G43" i="35"/>
  <c r="G36" i="35"/>
  <c r="G24" i="35"/>
  <c r="G135" i="35"/>
  <c r="G143" i="35"/>
  <c r="G234" i="35"/>
  <c r="G17" i="35"/>
  <c r="G15" i="35"/>
  <c r="G44" i="35"/>
  <c r="G22" i="35"/>
  <c r="G32" i="35"/>
  <c r="G136" i="35"/>
  <c r="G144" i="35"/>
  <c r="G23" i="35"/>
  <c r="G199" i="35"/>
  <c r="G21" i="35"/>
  <c r="G16" i="35"/>
  <c r="G129" i="35"/>
  <c r="G31" i="35"/>
  <c r="G35" i="35"/>
  <c r="G146" i="35"/>
  <c r="G131" i="35"/>
  <c r="G197" i="35"/>
  <c r="G25" i="35"/>
  <c r="G132" i="35"/>
  <c r="G134" i="35"/>
  <c r="G138" i="35"/>
  <c r="G39" i="35"/>
  <c r="G137" i="35"/>
  <c r="G18" i="35"/>
  <c r="G40" i="35"/>
  <c r="K719" i="8"/>
  <c r="K719" i="13"/>
  <c r="H715" i="8"/>
  <c r="H715" i="13"/>
  <c r="H170" i="33"/>
  <c r="I170" i="33"/>
  <c r="K843" i="8"/>
  <c r="K843" i="13"/>
  <c r="K137" i="33"/>
  <c r="G363" i="8"/>
  <c r="G363" i="13"/>
  <c r="G416" i="8"/>
  <c r="G416" i="13"/>
  <c r="G303" i="8"/>
  <c r="G303" i="13"/>
  <c r="G311" i="13"/>
  <c r="G311" i="8"/>
  <c r="K687" i="8"/>
  <c r="K687" i="13"/>
  <c r="I675" i="8"/>
  <c r="I675" i="13"/>
  <c r="J727" i="8"/>
  <c r="J727" i="13"/>
  <c r="I225" i="33"/>
  <c r="J225" i="33"/>
  <c r="J759" i="8"/>
  <c r="J759" i="13"/>
  <c r="F725" i="8"/>
  <c r="F725" i="13"/>
  <c r="G104" i="33"/>
  <c r="G77" i="33"/>
  <c r="F785" i="8"/>
  <c r="F785" i="13"/>
  <c r="G220" i="33"/>
  <c r="D631" i="8"/>
  <c r="D631" i="13"/>
  <c r="D648" i="8"/>
  <c r="D648" i="13"/>
  <c r="D19" i="33"/>
  <c r="E19" i="33"/>
  <c r="D810" i="13"/>
  <c r="D810" i="8"/>
  <c r="C13" i="33"/>
  <c r="D13" i="33"/>
  <c r="C632" i="8"/>
  <c r="C632" i="13"/>
  <c r="C248" i="8"/>
  <c r="C248" i="13"/>
  <c r="H725" i="8"/>
  <c r="H725" i="13"/>
  <c r="H101" i="33"/>
  <c r="H115" i="33"/>
  <c r="I115" i="33"/>
  <c r="H665" i="8"/>
  <c r="H665" i="13"/>
  <c r="H834" i="8"/>
  <c r="H834" i="13"/>
  <c r="H838" i="8"/>
  <c r="H838" i="13"/>
  <c r="K754" i="8"/>
  <c r="K754" i="13"/>
  <c r="G358" i="13"/>
  <c r="G358" i="8"/>
  <c r="G289" i="8"/>
  <c r="G289" i="13"/>
  <c r="G370" i="8"/>
  <c r="G370" i="13"/>
  <c r="G347" i="8"/>
  <c r="G347" i="13"/>
  <c r="G280" i="8"/>
  <c r="G280" i="13"/>
  <c r="G271" i="8"/>
  <c r="G271" i="13"/>
  <c r="G376" i="8"/>
  <c r="G376" i="13"/>
  <c r="G248" i="8"/>
  <c r="G248" i="13"/>
  <c r="K844" i="8"/>
  <c r="K844" i="13"/>
  <c r="J95" i="33"/>
  <c r="K838" i="8"/>
  <c r="K838" i="13"/>
  <c r="I98" i="33"/>
  <c r="J98" i="33"/>
  <c r="J712" i="8"/>
  <c r="J712" i="13"/>
  <c r="I79" i="33"/>
  <c r="I837" i="8"/>
  <c r="I837" i="13"/>
  <c r="J692" i="8"/>
  <c r="J692" i="13"/>
  <c r="I152" i="33"/>
  <c r="J152" i="33"/>
  <c r="J771" i="8"/>
  <c r="J771" i="13"/>
  <c r="C8" i="3"/>
  <c r="C12" i="4"/>
  <c r="G79" i="33"/>
  <c r="F728" i="8"/>
  <c r="F728" i="13"/>
  <c r="F678" i="8"/>
  <c r="F678" i="13"/>
  <c r="G81" i="33"/>
  <c r="F85" i="33"/>
  <c r="G85" i="33"/>
  <c r="F777" i="8"/>
  <c r="F777" i="13"/>
  <c r="F196" i="33"/>
  <c r="G196" i="33"/>
  <c r="E630" i="8"/>
  <c r="E630" i="13"/>
  <c r="D656" i="8"/>
  <c r="D656" i="13"/>
  <c r="D644" i="8"/>
  <c r="D644" i="13"/>
  <c r="D806" i="8"/>
  <c r="D806" i="13"/>
  <c r="C642" i="8"/>
  <c r="C642" i="13"/>
  <c r="C20" i="33"/>
  <c r="D20" i="33"/>
  <c r="C21" i="33"/>
  <c r="D21" i="33"/>
  <c r="C625" i="8"/>
  <c r="C625" i="13"/>
  <c r="C422" i="8"/>
  <c r="C422" i="13"/>
  <c r="C296" i="13"/>
  <c r="C296" i="8"/>
  <c r="C260" i="8"/>
  <c r="C260" i="13"/>
  <c r="C302" i="8"/>
  <c r="C302" i="13"/>
  <c r="C373" i="8"/>
  <c r="C373" i="13"/>
  <c r="C415" i="8"/>
  <c r="C415" i="13"/>
  <c r="C421" i="13"/>
  <c r="C421" i="8"/>
  <c r="C261" i="8"/>
  <c r="C261" i="13"/>
  <c r="K316" i="8"/>
  <c r="K316" i="13"/>
  <c r="K349" i="13"/>
  <c r="K349" i="8"/>
  <c r="K315" i="13"/>
  <c r="K315" i="8"/>
  <c r="K375" i="8"/>
  <c r="K375" i="13"/>
  <c r="K383" i="8"/>
  <c r="K383" i="13"/>
  <c r="K430" i="8"/>
  <c r="K430" i="13"/>
  <c r="K261" i="8"/>
  <c r="K261" i="13"/>
  <c r="K270" i="8"/>
  <c r="K270" i="13"/>
  <c r="K777" i="8"/>
  <c r="K777" i="13"/>
  <c r="J59" i="33"/>
  <c r="H515" i="13"/>
  <c r="H515" i="8"/>
  <c r="H458" i="13"/>
  <c r="H458" i="8"/>
  <c r="H497" i="13"/>
  <c r="H497" i="8"/>
  <c r="H473" i="13"/>
  <c r="H473" i="8"/>
  <c r="H490" i="13"/>
  <c r="H490" i="8"/>
  <c r="H533" i="13"/>
  <c r="H533" i="8"/>
  <c r="H474" i="13"/>
  <c r="H474" i="8"/>
  <c r="H506" i="13"/>
  <c r="H506" i="8"/>
  <c r="H500" i="13"/>
  <c r="H500" i="8"/>
  <c r="H485" i="13"/>
  <c r="H485" i="8"/>
  <c r="E504" i="13"/>
  <c r="E504" i="8"/>
  <c r="E455" i="13"/>
  <c r="E455" i="8"/>
  <c r="E582" i="13"/>
  <c r="E582" i="8"/>
  <c r="E534" i="13"/>
  <c r="E534" i="8"/>
  <c r="E610" i="13"/>
  <c r="E610" i="8"/>
  <c r="E474" i="13"/>
  <c r="E474" i="8"/>
  <c r="E542" i="13"/>
  <c r="E542" i="8"/>
  <c r="E558" i="13"/>
  <c r="E558" i="8"/>
  <c r="E529" i="13"/>
  <c r="E529" i="8"/>
  <c r="E601" i="13"/>
  <c r="E601" i="8"/>
  <c r="E486" i="13"/>
  <c r="E486" i="8"/>
  <c r="E508" i="13"/>
  <c r="E508" i="8"/>
  <c r="E523" i="13"/>
  <c r="E523" i="8"/>
  <c r="E489" i="13"/>
  <c r="E489" i="8"/>
  <c r="E599" i="13"/>
  <c r="E599" i="8"/>
  <c r="E551" i="13"/>
  <c r="E551" i="8"/>
  <c r="E457" i="13"/>
  <c r="E457" i="8"/>
  <c r="E570" i="13"/>
  <c r="E570" i="8"/>
  <c r="H622" i="13"/>
  <c r="H622" i="8"/>
  <c r="H15" i="33"/>
  <c r="I15" i="33"/>
  <c r="H649" i="8"/>
  <c r="H649" i="13"/>
  <c r="H47" i="33"/>
  <c r="I47" i="33"/>
  <c r="H645" i="8"/>
  <c r="H645" i="13"/>
  <c r="H755" i="8"/>
  <c r="H755" i="13"/>
  <c r="H29" i="33"/>
  <c r="I29" i="33"/>
  <c r="H806" i="8"/>
  <c r="H806" i="13"/>
  <c r="J299" i="8"/>
  <c r="J299" i="13"/>
  <c r="J377" i="13"/>
  <c r="J377" i="8"/>
  <c r="J267" i="8"/>
  <c r="J267" i="13"/>
  <c r="J372" i="8"/>
  <c r="J372" i="13"/>
  <c r="J363" i="8"/>
  <c r="J363" i="13"/>
  <c r="J252" i="8"/>
  <c r="J252" i="13"/>
  <c r="J266" i="8"/>
  <c r="J266" i="13"/>
  <c r="J391" i="13"/>
  <c r="J391" i="8"/>
  <c r="J303" i="8"/>
  <c r="J303" i="13"/>
  <c r="J308" i="8"/>
  <c r="J308" i="13"/>
  <c r="J290" i="8"/>
  <c r="J290" i="13"/>
  <c r="J349" i="13"/>
  <c r="J349" i="8"/>
  <c r="J295" i="8"/>
  <c r="J295" i="13"/>
  <c r="J357" i="13"/>
  <c r="J357" i="8"/>
  <c r="J419" i="13"/>
  <c r="J419" i="8"/>
  <c r="J262" i="8"/>
  <c r="J262" i="13"/>
  <c r="G527" i="13"/>
  <c r="G527" i="8"/>
  <c r="G476" i="8"/>
  <c r="G476" i="13"/>
  <c r="G486" i="8"/>
  <c r="G486" i="13"/>
  <c r="G511" i="13"/>
  <c r="G511" i="8"/>
  <c r="G599" i="8"/>
  <c r="G599" i="13"/>
  <c r="G478" i="13"/>
  <c r="G478" i="8"/>
  <c r="H235" i="35"/>
  <c r="H232" i="35"/>
  <c r="H228" i="35"/>
  <c r="H229" i="35"/>
  <c r="H230" i="35"/>
  <c r="H94" i="35"/>
  <c r="H179" i="35"/>
  <c r="H77" i="35"/>
  <c r="H72" i="35"/>
  <c r="H183" i="35"/>
  <c r="H64" i="35"/>
  <c r="H109" i="35"/>
  <c r="H92" i="35"/>
  <c r="H176" i="35"/>
  <c r="H98" i="35"/>
  <c r="H62" i="35"/>
  <c r="H224" i="35"/>
  <c r="H223" i="35"/>
  <c r="H222" i="35"/>
  <c r="H187" i="35"/>
  <c r="H220" i="35"/>
  <c r="H86" i="35"/>
  <c r="H167" i="35"/>
  <c r="H68" i="35"/>
  <c r="H66" i="35"/>
  <c r="H168" i="35"/>
  <c r="H226" i="35"/>
  <c r="H97" i="35"/>
  <c r="H84" i="35"/>
  <c r="H161" i="35"/>
  <c r="H90" i="35"/>
  <c r="H63" i="35"/>
  <c r="H227" i="35"/>
  <c r="H154" i="35"/>
  <c r="H216" i="35"/>
  <c r="H196" i="35"/>
  <c r="H180" i="35"/>
  <c r="H181" i="35"/>
  <c r="H191" i="35"/>
  <c r="H78" i="35"/>
  <c r="H159" i="35"/>
  <c r="H59" i="35"/>
  <c r="H188" i="35"/>
  <c r="H103" i="35"/>
  <c r="H219" i="35"/>
  <c r="H89" i="35"/>
  <c r="H81" i="35"/>
  <c r="H121" i="35"/>
  <c r="H87" i="35"/>
  <c r="H55" i="35"/>
  <c r="H160" i="35"/>
  <c r="H217" i="35"/>
  <c r="H75" i="35"/>
  <c r="H186" i="35"/>
  <c r="H185" i="35"/>
  <c r="H170" i="35"/>
  <c r="H175" i="35"/>
  <c r="H182" i="35"/>
  <c r="H69" i="35"/>
  <c r="H117" i="35"/>
  <c r="H50" i="35"/>
  <c r="H225" i="35"/>
  <c r="H184" i="35"/>
  <c r="H101" i="35"/>
  <c r="H162" i="35"/>
  <c r="H74" i="35"/>
  <c r="H57" i="35"/>
  <c r="H102" i="35"/>
  <c r="H70" i="35"/>
  <c r="H49" i="35"/>
  <c r="H169" i="35"/>
  <c r="H76" i="35"/>
  <c r="H178" i="35"/>
  <c r="H177" i="35"/>
  <c r="H164" i="35"/>
  <c r="H151" i="35"/>
  <c r="H156" i="35"/>
  <c r="H60" i="35"/>
  <c r="H111" i="35"/>
  <c r="H194" i="35"/>
  <c r="H114" i="35"/>
  <c r="H99" i="35"/>
  <c r="H56" i="35"/>
  <c r="H65" i="35"/>
  <c r="H52" i="35"/>
  <c r="H95" i="35"/>
  <c r="H67" i="35"/>
  <c r="H166" i="35"/>
  <c r="H165" i="35"/>
  <c r="H116" i="35"/>
  <c r="H115" i="35"/>
  <c r="H148" i="35"/>
  <c r="H51" i="35"/>
  <c r="H105" i="35"/>
  <c r="H189" i="35"/>
  <c r="H106" i="35"/>
  <c r="H91" i="35"/>
  <c r="H218" i="35"/>
  <c r="H155" i="35"/>
  <c r="H58" i="35"/>
  <c r="H163" i="35"/>
  <c r="H158" i="35"/>
  <c r="H157" i="35"/>
  <c r="H108" i="35"/>
  <c r="H107" i="35"/>
  <c r="H110" i="35"/>
  <c r="H93" i="35"/>
  <c r="H113" i="35"/>
  <c r="H88" i="35"/>
  <c r="H83" i="35"/>
  <c r="H153" i="35"/>
  <c r="H152" i="35"/>
  <c r="H53" i="35"/>
  <c r="H120" i="35"/>
  <c r="H118" i="35"/>
  <c r="H195" i="35"/>
  <c r="H96" i="35"/>
  <c r="H150" i="35"/>
  <c r="H79" i="35"/>
  <c r="H149" i="35"/>
  <c r="H82" i="35"/>
  <c r="H100" i="35"/>
  <c r="H80" i="35"/>
  <c r="H221" i="35"/>
  <c r="H104" i="35"/>
  <c r="H119" i="35"/>
  <c r="H85" i="35"/>
  <c r="H112" i="35"/>
  <c r="H71" i="35"/>
  <c r="C48" i="22"/>
  <c r="C8" i="2" s="1"/>
  <c r="K773" i="8"/>
  <c r="K773" i="13"/>
  <c r="H636" i="8"/>
  <c r="H636" i="13"/>
  <c r="H53" i="33"/>
  <c r="I53" i="33"/>
  <c r="H92" i="33"/>
  <c r="I92" i="33"/>
  <c r="I669" i="8"/>
  <c r="I669" i="13"/>
  <c r="H673" i="8"/>
  <c r="H673" i="13"/>
  <c r="H660" i="8"/>
  <c r="H660" i="13"/>
  <c r="H686" i="13"/>
  <c r="H686" i="8"/>
  <c r="H703" i="13"/>
  <c r="H703" i="8"/>
  <c r="H679" i="8"/>
  <c r="H679" i="13"/>
  <c r="H221" i="33"/>
  <c r="H784" i="8"/>
  <c r="H784" i="13"/>
  <c r="H832" i="8"/>
  <c r="H832" i="13"/>
  <c r="H804" i="8"/>
  <c r="H804" i="13"/>
  <c r="H83" i="33"/>
  <c r="I83" i="33"/>
  <c r="H794" i="8"/>
  <c r="H794" i="13"/>
  <c r="H774" i="8"/>
  <c r="H774" i="13"/>
  <c r="K620" i="8"/>
  <c r="K620" i="13"/>
  <c r="K647" i="13"/>
  <c r="K644" i="8"/>
  <c r="K644" i="13"/>
  <c r="K198" i="33"/>
  <c r="K753" i="8"/>
  <c r="K753" i="13"/>
  <c r="G285" i="8"/>
  <c r="G285" i="13"/>
  <c r="G373" i="13"/>
  <c r="G373" i="8"/>
  <c r="G424" i="8"/>
  <c r="G424" i="13"/>
  <c r="G356" i="13"/>
  <c r="G356" i="8"/>
  <c r="G251" i="13"/>
  <c r="G251" i="8"/>
  <c r="G418" i="8"/>
  <c r="G418" i="13"/>
  <c r="G316" i="8"/>
  <c r="G316" i="13"/>
  <c r="G427" i="8"/>
  <c r="G427" i="13"/>
  <c r="G371" i="8"/>
  <c r="G371" i="13"/>
  <c r="G343" i="8"/>
  <c r="G343" i="13"/>
  <c r="G279" i="8"/>
  <c r="G279" i="13"/>
  <c r="G351" i="8"/>
  <c r="G351" i="13"/>
  <c r="G254" i="13"/>
  <c r="G254" i="8"/>
  <c r="G377" i="8"/>
  <c r="G377" i="13"/>
  <c r="G301" i="8"/>
  <c r="G301" i="13"/>
  <c r="G298" i="13"/>
  <c r="G298" i="8"/>
  <c r="J804" i="8"/>
  <c r="J804" i="13"/>
  <c r="K667" i="8"/>
  <c r="K667" i="13"/>
  <c r="K730" i="8"/>
  <c r="K730" i="13"/>
  <c r="K800" i="8"/>
  <c r="K800" i="13"/>
  <c r="I94" i="33"/>
  <c r="J94" i="33"/>
  <c r="I730" i="8"/>
  <c r="I730" i="13"/>
  <c r="I57" i="33"/>
  <c r="J57" i="33"/>
  <c r="I76" i="33"/>
  <c r="I72" i="33"/>
  <c r="J72" i="33"/>
  <c r="J706" i="8"/>
  <c r="J706" i="13"/>
  <c r="I62" i="33"/>
  <c r="J62" i="33"/>
  <c r="J757" i="8"/>
  <c r="J757" i="13"/>
  <c r="I223" i="33"/>
  <c r="J223" i="33"/>
  <c r="I183" i="33"/>
  <c r="J183" i="33"/>
  <c r="I195" i="33"/>
  <c r="I175" i="33"/>
  <c r="J175" i="33"/>
  <c r="I194" i="33"/>
  <c r="J194" i="33"/>
  <c r="G99" i="33"/>
  <c r="G106" i="33"/>
  <c r="F113" i="33"/>
  <c r="G113" i="33"/>
  <c r="G112" i="33"/>
  <c r="F111" i="33"/>
  <c r="G97" i="33"/>
  <c r="G51" i="33"/>
  <c r="F711" i="8"/>
  <c r="F711" i="13"/>
  <c r="F86" i="33"/>
  <c r="G86" i="33"/>
  <c r="F784" i="8"/>
  <c r="F784" i="13"/>
  <c r="F159" i="33"/>
  <c r="G159" i="33"/>
  <c r="F836" i="8"/>
  <c r="F836" i="13"/>
  <c r="F155" i="33"/>
  <c r="G155" i="33"/>
  <c r="F778" i="8"/>
  <c r="F778" i="13"/>
  <c r="F798" i="8"/>
  <c r="F798" i="13"/>
  <c r="G84" i="33"/>
  <c r="D627" i="8"/>
  <c r="D627" i="13"/>
  <c r="D741" i="8"/>
  <c r="D741" i="13"/>
  <c r="D636" i="8"/>
  <c r="D636" i="13"/>
  <c r="D637" i="8"/>
  <c r="D637" i="13"/>
  <c r="D738" i="8"/>
  <c r="D738" i="13"/>
  <c r="D654" i="8"/>
  <c r="D654" i="13"/>
  <c r="D742" i="8"/>
  <c r="D742" i="13"/>
  <c r="D808" i="13"/>
  <c r="D808" i="8"/>
  <c r="C751" i="8"/>
  <c r="C751" i="13"/>
  <c r="C645" i="8"/>
  <c r="C645" i="13"/>
  <c r="C748" i="8"/>
  <c r="C748" i="13"/>
  <c r="C754" i="8"/>
  <c r="C754" i="13"/>
  <c r="C653" i="8"/>
  <c r="C653" i="13"/>
  <c r="C626" i="8"/>
  <c r="C626" i="13"/>
  <c r="C738" i="8"/>
  <c r="C738" i="13"/>
  <c r="C623" i="8"/>
  <c r="C623" i="13"/>
  <c r="C270" i="8"/>
  <c r="C270" i="13"/>
  <c r="C411" i="8"/>
  <c r="C411" i="13"/>
  <c r="C375" i="8"/>
  <c r="C375" i="13"/>
  <c r="C278" i="8"/>
  <c r="C278" i="13"/>
  <c r="C383" i="8"/>
  <c r="C383" i="13"/>
  <c r="C425" i="8"/>
  <c r="C425" i="13"/>
  <c r="C360" i="8"/>
  <c r="C360" i="13"/>
  <c r="C362" i="8"/>
  <c r="C362" i="13"/>
  <c r="C313" i="8"/>
  <c r="C313" i="13"/>
  <c r="C386" i="8"/>
  <c r="C386" i="13"/>
  <c r="C301" i="8"/>
  <c r="C301" i="13"/>
  <c r="C263" i="8"/>
  <c r="C263" i="13"/>
  <c r="C391" i="13"/>
  <c r="C391" i="8"/>
  <c r="C423" i="8"/>
  <c r="C423" i="13"/>
  <c r="C244" i="13"/>
  <c r="C244" i="8"/>
  <c r="C430" i="8"/>
  <c r="C430" i="13"/>
  <c r="K257" i="8"/>
  <c r="K257" i="13"/>
  <c r="K285" i="8"/>
  <c r="K285" i="13"/>
  <c r="K364" i="8"/>
  <c r="K364" i="13"/>
  <c r="K298" i="8"/>
  <c r="K298" i="13"/>
  <c r="K276" i="13"/>
  <c r="K276" i="8"/>
  <c r="K357" i="8"/>
  <c r="K357" i="13"/>
  <c r="K379" i="8"/>
  <c r="K379" i="13"/>
  <c r="K355" i="8"/>
  <c r="K355" i="13"/>
  <c r="K293" i="8"/>
  <c r="K293" i="13"/>
  <c r="K361" i="8"/>
  <c r="K361" i="13"/>
  <c r="K374" i="8"/>
  <c r="K374" i="13"/>
  <c r="K380" i="8"/>
  <c r="K380" i="13"/>
  <c r="K265" i="13"/>
  <c r="K265" i="8"/>
  <c r="K413" i="8"/>
  <c r="K413" i="13"/>
  <c r="K279" i="8"/>
  <c r="K279" i="13"/>
  <c r="K419" i="8"/>
  <c r="K419" i="13"/>
  <c r="H604" i="13"/>
  <c r="H604" i="8"/>
  <c r="H483" i="13"/>
  <c r="H483" i="8"/>
  <c r="H598" i="13"/>
  <c r="H598" i="8"/>
  <c r="H471" i="13"/>
  <c r="H471" i="8"/>
  <c r="H489" i="13"/>
  <c r="H489" i="8"/>
  <c r="H522" i="13"/>
  <c r="H522" i="8"/>
  <c r="H510" i="13"/>
  <c r="H510" i="8"/>
  <c r="H587" i="13"/>
  <c r="H587" i="8"/>
  <c r="H461" i="13"/>
  <c r="H461" i="8"/>
  <c r="H482" i="13"/>
  <c r="H482" i="8"/>
  <c r="H488" i="13"/>
  <c r="H488" i="8"/>
  <c r="H609" i="13"/>
  <c r="H609" i="8"/>
  <c r="H603" i="13"/>
  <c r="H603" i="8"/>
  <c r="H525" i="13"/>
  <c r="H525" i="8"/>
  <c r="H571" i="13"/>
  <c r="H571" i="8"/>
  <c r="H514" i="13"/>
  <c r="H514" i="8"/>
  <c r="H591" i="13"/>
  <c r="H591" i="8"/>
  <c r="H466" i="13"/>
  <c r="H466" i="8"/>
  <c r="H520" i="13"/>
  <c r="H520" i="8"/>
  <c r="H470" i="13"/>
  <c r="H470" i="8"/>
  <c r="H560" i="13"/>
  <c r="H560" i="8"/>
  <c r="H607" i="13"/>
  <c r="H607" i="8"/>
  <c r="E485" i="13"/>
  <c r="E485" i="8"/>
  <c r="E545" i="13"/>
  <c r="E545" i="8"/>
  <c r="E569" i="13"/>
  <c r="E569" i="8"/>
  <c r="E451" i="13"/>
  <c r="E451" i="8"/>
  <c r="E516" i="13"/>
  <c r="E516" i="8"/>
  <c r="E467" i="13"/>
  <c r="E467" i="8"/>
  <c r="E528" i="13"/>
  <c r="E528" i="8"/>
  <c r="E596" i="13"/>
  <c r="E596" i="8"/>
  <c r="E461" i="13"/>
  <c r="E461" i="8"/>
  <c r="E592" i="13"/>
  <c r="E592" i="8"/>
  <c r="E483" i="13"/>
  <c r="E483" i="8"/>
  <c r="E580" i="13"/>
  <c r="E580" i="8"/>
  <c r="E594" i="13"/>
  <c r="E594" i="8"/>
  <c r="E471" i="13"/>
  <c r="E471" i="8"/>
  <c r="E454" i="13"/>
  <c r="E454" i="8"/>
  <c r="E524" i="13"/>
  <c r="E524" i="8"/>
  <c r="E571" i="13"/>
  <c r="E571" i="8"/>
  <c r="E539" i="13"/>
  <c r="E539" i="8"/>
  <c r="E555" i="13"/>
  <c r="E555" i="8"/>
  <c r="H17" i="33"/>
  <c r="I17" i="33"/>
  <c r="H747" i="8"/>
  <c r="H747" i="13"/>
  <c r="H37" i="33"/>
  <c r="I37" i="33"/>
  <c r="H654" i="8"/>
  <c r="H654" i="13"/>
  <c r="H653" i="13"/>
  <c r="H653" i="8"/>
  <c r="I627" i="8"/>
  <c r="I627" i="13"/>
  <c r="I199" i="33"/>
  <c r="H199" i="33"/>
  <c r="J263" i="8"/>
  <c r="J263" i="13"/>
  <c r="J254" i="13"/>
  <c r="J254" i="8"/>
  <c r="J430" i="8"/>
  <c r="J430" i="13"/>
  <c r="J421" i="8"/>
  <c r="J421" i="13"/>
  <c r="J250" i="8"/>
  <c r="J250" i="13"/>
  <c r="J287" i="8"/>
  <c r="J287" i="13"/>
  <c r="J248" i="8"/>
  <c r="J248" i="13"/>
  <c r="J300" i="8"/>
  <c r="J300" i="13"/>
  <c r="J257" i="8"/>
  <c r="J257" i="13"/>
  <c r="J358" i="8"/>
  <c r="J358" i="13"/>
  <c r="J264" i="8"/>
  <c r="J264" i="13"/>
  <c r="J309" i="8"/>
  <c r="J309" i="13"/>
  <c r="J269" i="8"/>
  <c r="J269" i="13"/>
  <c r="J347" i="8"/>
  <c r="J347" i="13"/>
  <c r="J312" i="8"/>
  <c r="J312" i="13"/>
  <c r="J360" i="8"/>
  <c r="J360" i="13"/>
  <c r="G510" i="13"/>
  <c r="G510" i="8"/>
  <c r="G592" i="8"/>
  <c r="G592" i="13"/>
  <c r="G488" i="13"/>
  <c r="G488" i="8"/>
  <c r="G563" i="13"/>
  <c r="G563" i="8"/>
  <c r="G610" i="13"/>
  <c r="G610" i="8"/>
  <c r="G512" i="13"/>
  <c r="G512" i="8"/>
  <c r="G603" i="8"/>
  <c r="G603" i="13"/>
  <c r="G574" i="13"/>
  <c r="G574" i="8"/>
  <c r="G535" i="8"/>
  <c r="G535" i="13"/>
  <c r="G497" i="13"/>
  <c r="G497" i="8"/>
  <c r="G505" i="13"/>
  <c r="G505" i="8"/>
  <c r="G605" i="8"/>
  <c r="G605" i="13"/>
  <c r="G463" i="8"/>
  <c r="G463" i="13"/>
  <c r="G579" i="13"/>
  <c r="G579" i="8"/>
  <c r="G522" i="13"/>
  <c r="G522" i="8"/>
  <c r="G587" i="13"/>
  <c r="G587" i="8"/>
  <c r="G602" i="8"/>
  <c r="G602" i="13"/>
  <c r="G485" i="13"/>
  <c r="G485" i="8"/>
  <c r="G487" i="8"/>
  <c r="G487" i="13"/>
  <c r="G493" i="8"/>
  <c r="G493" i="13"/>
  <c r="G471" i="13"/>
  <c r="G471" i="8"/>
  <c r="G464" i="13"/>
  <c r="G464" i="8"/>
  <c r="G458" i="8"/>
  <c r="G458" i="13"/>
  <c r="G17" i="33"/>
  <c r="F22" i="33"/>
  <c r="G22" i="33"/>
  <c r="G44" i="33"/>
  <c r="G46" i="33"/>
  <c r="F742" i="8"/>
  <c r="F742" i="13"/>
  <c r="F650" i="8"/>
  <c r="F650" i="13"/>
  <c r="F749" i="8"/>
  <c r="F749" i="13"/>
  <c r="F748" i="8"/>
  <c r="F748" i="13"/>
  <c r="D252" i="8"/>
  <c r="D252" i="13"/>
  <c r="D273" i="8"/>
  <c r="D273" i="13"/>
  <c r="D270" i="13"/>
  <c r="D270" i="8"/>
  <c r="D255" i="8"/>
  <c r="D255" i="13"/>
  <c r="D416" i="8"/>
  <c r="D416" i="13"/>
  <c r="D246" i="8"/>
  <c r="D246" i="13"/>
  <c r="D288" i="8"/>
  <c r="D288" i="13"/>
  <c r="D343" i="8"/>
  <c r="D343" i="13"/>
  <c r="D425" i="8"/>
  <c r="D425" i="13"/>
  <c r="D302" i="8"/>
  <c r="D302" i="13"/>
  <c r="D418" i="8"/>
  <c r="D418" i="13"/>
  <c r="D381" i="13"/>
  <c r="D381" i="8"/>
  <c r="D379" i="8"/>
  <c r="D379" i="13"/>
  <c r="D285" i="8"/>
  <c r="D285" i="13"/>
  <c r="D245" i="13"/>
  <c r="D245" i="8"/>
  <c r="D306" i="8"/>
  <c r="D306" i="13"/>
  <c r="H397" i="8"/>
  <c r="H397" i="13"/>
  <c r="H218" i="13"/>
  <c r="H218" i="8"/>
  <c r="H213" i="8"/>
  <c r="H213" i="13"/>
  <c r="H325" i="8"/>
  <c r="H325" i="13"/>
  <c r="H206" i="8"/>
  <c r="H206" i="13"/>
  <c r="H396" i="13"/>
  <c r="H396" i="8"/>
  <c r="H224" i="8"/>
  <c r="H224" i="13"/>
  <c r="H227" i="8"/>
  <c r="H227" i="13"/>
  <c r="H209" i="8"/>
  <c r="H209" i="13"/>
  <c r="K339" i="13"/>
  <c r="K339" i="8"/>
  <c r="K211" i="8"/>
  <c r="K211" i="13"/>
  <c r="K207" i="13"/>
  <c r="K207" i="8"/>
  <c r="K213" i="8"/>
  <c r="K213" i="13"/>
  <c r="K209" i="13"/>
  <c r="K209" i="8"/>
  <c r="K236" i="13"/>
  <c r="K236" i="8"/>
  <c r="K338" i="8"/>
  <c r="K338" i="13"/>
  <c r="K242" i="8"/>
  <c r="K242" i="13"/>
  <c r="G737" i="8"/>
  <c r="G737" i="13"/>
  <c r="J160" i="33"/>
  <c r="H98" i="33"/>
  <c r="H57" i="33"/>
  <c r="G676" i="8"/>
  <c r="G676" i="13"/>
  <c r="H78" i="33"/>
  <c r="G720" i="8"/>
  <c r="G720" i="13"/>
  <c r="G95" i="33"/>
  <c r="G834" i="8"/>
  <c r="G834" i="13"/>
  <c r="G790" i="8"/>
  <c r="G790" i="13"/>
  <c r="G169" i="33"/>
  <c r="H169" i="33"/>
  <c r="H196" i="33"/>
  <c r="G795" i="8"/>
  <c r="G795" i="13"/>
  <c r="G784" i="8"/>
  <c r="G784" i="13"/>
  <c r="G794" i="8"/>
  <c r="G794" i="13"/>
  <c r="G170" i="33"/>
  <c r="G797" i="8"/>
  <c r="G797" i="13"/>
  <c r="D703" i="8"/>
  <c r="D703" i="13"/>
  <c r="D689" i="8"/>
  <c r="D689" i="13"/>
  <c r="E49" i="33"/>
  <c r="D726" i="8"/>
  <c r="D726" i="13"/>
  <c r="D57" i="33"/>
  <c r="E57" i="33"/>
  <c r="D717" i="8"/>
  <c r="D717" i="13"/>
  <c r="D710" i="8"/>
  <c r="D710" i="13"/>
  <c r="D52" i="33"/>
  <c r="E52" i="33"/>
  <c r="D838" i="8"/>
  <c r="D838" i="13"/>
  <c r="D769" i="8"/>
  <c r="D769" i="13"/>
  <c r="D828" i="8"/>
  <c r="D828" i="13"/>
  <c r="D833" i="8"/>
  <c r="D833" i="13"/>
  <c r="D792" i="8"/>
  <c r="D792" i="13"/>
  <c r="D835" i="8"/>
  <c r="D835" i="13"/>
  <c r="D779" i="8"/>
  <c r="D779" i="13"/>
  <c r="F98" i="33"/>
  <c r="E727" i="8"/>
  <c r="E727" i="13"/>
  <c r="E112" i="33"/>
  <c r="F112" i="33"/>
  <c r="F52" i="33"/>
  <c r="E94" i="33"/>
  <c r="F94" i="33"/>
  <c r="E66" i="33"/>
  <c r="F66" i="33"/>
  <c r="F55" i="33"/>
  <c r="F75" i="33"/>
  <c r="E217" i="33"/>
  <c r="F217" i="33"/>
  <c r="E798" i="8"/>
  <c r="E798" i="13"/>
  <c r="E82" i="33"/>
  <c r="F82" i="33"/>
  <c r="E774" i="8"/>
  <c r="E774" i="13"/>
  <c r="E195" i="33"/>
  <c r="F195" i="33"/>
  <c r="E793" i="8"/>
  <c r="E793" i="13"/>
  <c r="F88" i="33"/>
  <c r="F87" i="33"/>
  <c r="E797" i="8"/>
  <c r="E797" i="13"/>
  <c r="J88" i="33"/>
  <c r="I22" i="33"/>
  <c r="I20" i="33"/>
  <c r="J20" i="33"/>
  <c r="I45" i="33"/>
  <c r="J45" i="33"/>
  <c r="I36" i="33"/>
  <c r="J656" i="8"/>
  <c r="J656" i="13"/>
  <c r="J753" i="8"/>
  <c r="J753" i="13"/>
  <c r="F25" i="33"/>
  <c r="E27" i="33"/>
  <c r="F27" i="33"/>
  <c r="E627" i="8"/>
  <c r="E627" i="13"/>
  <c r="E643" i="8"/>
  <c r="E643" i="13"/>
  <c r="E30" i="33"/>
  <c r="F30" i="33"/>
  <c r="E650" i="8"/>
  <c r="E650" i="13"/>
  <c r="E234" i="33"/>
  <c r="F234" i="33"/>
  <c r="E743" i="8"/>
  <c r="E743" i="13"/>
  <c r="E808" i="13"/>
  <c r="E808" i="8"/>
  <c r="C828" i="8"/>
  <c r="C828" i="13"/>
  <c r="C723" i="8"/>
  <c r="C723" i="13"/>
  <c r="C766" i="8"/>
  <c r="C766" i="13"/>
  <c r="C708" i="8"/>
  <c r="C708" i="13"/>
  <c r="C720" i="8"/>
  <c r="C720" i="13"/>
  <c r="C679" i="8"/>
  <c r="C679" i="13"/>
  <c r="C728" i="8"/>
  <c r="C728" i="13"/>
  <c r="C775" i="8"/>
  <c r="C775" i="13"/>
  <c r="C779" i="8"/>
  <c r="C779" i="13"/>
  <c r="C765" i="8"/>
  <c r="C765" i="13"/>
  <c r="C699" i="8"/>
  <c r="C699" i="13"/>
  <c r="C835" i="8"/>
  <c r="C835" i="13"/>
  <c r="C675" i="8"/>
  <c r="C675" i="13"/>
  <c r="C773" i="8"/>
  <c r="C773" i="13"/>
  <c r="C714" i="8"/>
  <c r="C714" i="13"/>
  <c r="C217" i="33"/>
  <c r="D217" i="33"/>
  <c r="H14" i="33"/>
  <c r="K10" i="33"/>
  <c r="K24" i="33"/>
  <c r="J36" i="33"/>
  <c r="J42" i="33"/>
  <c r="J173" i="33"/>
  <c r="K173" i="33"/>
  <c r="J96" i="33"/>
  <c r="J602" i="13"/>
  <c r="J602" i="8"/>
  <c r="J535" i="13"/>
  <c r="J535" i="8"/>
  <c r="J459" i="13"/>
  <c r="J459" i="8"/>
  <c r="J542" i="13"/>
  <c r="J542" i="8"/>
  <c r="J611" i="13"/>
  <c r="J611" i="8"/>
  <c r="J530" i="13"/>
  <c r="J530" i="8"/>
  <c r="J536" i="13"/>
  <c r="J536" i="8"/>
  <c r="J473" i="13"/>
  <c r="J473" i="8"/>
  <c r="J565" i="13"/>
  <c r="J565" i="8"/>
  <c r="J585" i="13"/>
  <c r="J585" i="8"/>
  <c r="J581" i="13"/>
  <c r="J581" i="8"/>
  <c r="J583" i="13"/>
  <c r="J583" i="8"/>
  <c r="J529" i="13"/>
  <c r="J529" i="8"/>
  <c r="J609" i="13"/>
  <c r="J609" i="8"/>
  <c r="J469" i="13"/>
  <c r="J469" i="8"/>
  <c r="J551" i="13"/>
  <c r="J551" i="8"/>
  <c r="J552" i="13"/>
  <c r="J552" i="8"/>
  <c r="J498" i="13"/>
  <c r="J498" i="8"/>
  <c r="I12" i="8" l="1"/>
  <c r="G10" i="13"/>
  <c r="G12" i="13" s="1"/>
  <c r="F11" i="13"/>
  <c r="F12" i="13" s="1"/>
  <c r="F10" i="8"/>
  <c r="G10" i="8"/>
  <c r="F11" i="8"/>
  <c r="F12" i="8" s="1"/>
  <c r="G11" i="8"/>
  <c r="K640" i="13"/>
  <c r="H677" i="13"/>
  <c r="H619" i="8"/>
  <c r="H694" i="13"/>
  <c r="H619" i="13"/>
  <c r="G665" i="13"/>
  <c r="K811" i="13"/>
  <c r="J652" i="13"/>
  <c r="F633" i="13"/>
  <c r="J807" i="13"/>
  <c r="K634" i="8"/>
  <c r="I774" i="8"/>
  <c r="E685" i="13"/>
  <c r="I704" i="8"/>
  <c r="H8" i="3"/>
  <c r="H12" i="4"/>
  <c r="I829" i="8"/>
  <c r="J810" i="8"/>
  <c r="F619" i="8"/>
  <c r="F698" i="8"/>
  <c r="K809" i="8"/>
  <c r="E707" i="13"/>
  <c r="I632" i="13"/>
  <c r="I758" i="13"/>
  <c r="I649" i="13"/>
  <c r="F669" i="13"/>
  <c r="K741" i="13"/>
  <c r="F692" i="13"/>
  <c r="I652" i="13"/>
  <c r="I766" i="13"/>
  <c r="I647" i="8"/>
  <c r="F622" i="13"/>
  <c r="I738" i="13"/>
  <c r="K652" i="8"/>
  <c r="J634" i="8"/>
  <c r="K635" i="13"/>
  <c r="F666" i="13"/>
  <c r="J739" i="13"/>
  <c r="K806" i="13"/>
  <c r="J740" i="13"/>
  <c r="E671" i="13"/>
  <c r="K755" i="13"/>
  <c r="J649" i="13"/>
  <c r="H704" i="8"/>
  <c r="I830" i="13"/>
  <c r="J627" i="13"/>
  <c r="J644" i="13"/>
  <c r="I684" i="13"/>
  <c r="J746" i="13"/>
  <c r="F658" i="13"/>
  <c r="I636" i="13"/>
  <c r="F675" i="8"/>
  <c r="F675" i="13"/>
  <c r="H646" i="8"/>
  <c r="H646" i="13"/>
  <c r="H310" i="8"/>
  <c r="H310" i="13"/>
  <c r="H383" i="8"/>
  <c r="H383" i="13"/>
  <c r="G368" i="8"/>
  <c r="G368" i="13"/>
  <c r="D660" i="8"/>
  <c r="D660" i="13"/>
  <c r="J623" i="8"/>
  <c r="J623" i="13"/>
  <c r="E383" i="13"/>
  <c r="E383" i="8"/>
  <c r="E300" i="13"/>
  <c r="E300" i="8"/>
  <c r="E253" i="8"/>
  <c r="E253" i="13"/>
  <c r="I634" i="8"/>
  <c r="I634" i="13"/>
  <c r="I728" i="8"/>
  <c r="I728" i="13"/>
  <c r="J628" i="8"/>
  <c r="J628" i="13"/>
  <c r="J336" i="8"/>
  <c r="J336" i="13"/>
  <c r="F335" i="8"/>
  <c r="F335" i="13"/>
  <c r="F218" i="13"/>
  <c r="F218" i="8"/>
  <c r="F652" i="8"/>
  <c r="F652" i="13"/>
  <c r="E706" i="8"/>
  <c r="E706" i="13"/>
  <c r="H827" i="8"/>
  <c r="H827" i="13"/>
  <c r="C393" i="8"/>
  <c r="C393" i="13"/>
  <c r="C238" i="8"/>
  <c r="C238" i="13"/>
  <c r="F353" i="8"/>
  <c r="F353" i="13"/>
  <c r="F270" i="8"/>
  <c r="F270" i="13"/>
  <c r="F343" i="8"/>
  <c r="F343" i="13"/>
  <c r="H760" i="8"/>
  <c r="H760" i="13"/>
  <c r="H750" i="8"/>
  <c r="H750" i="13"/>
  <c r="E634" i="8"/>
  <c r="E634" i="13"/>
  <c r="E212" i="8"/>
  <c r="E212" i="13"/>
  <c r="E760" i="8"/>
  <c r="E760" i="13"/>
  <c r="D329" i="8"/>
  <c r="D329" i="13"/>
  <c r="I244" i="8"/>
  <c r="I244" i="13"/>
  <c r="I365" i="8"/>
  <c r="I365" i="13"/>
  <c r="I264" i="8"/>
  <c r="I264" i="13"/>
  <c r="J621" i="8"/>
  <c r="J621" i="13"/>
  <c r="G654" i="8"/>
  <c r="G654" i="13"/>
  <c r="I835" i="8"/>
  <c r="I835" i="13"/>
  <c r="I429" i="8"/>
  <c r="I429" i="13"/>
  <c r="I785" i="8"/>
  <c r="I785" i="13"/>
  <c r="K782" i="8"/>
  <c r="K782" i="13"/>
  <c r="E675" i="8"/>
  <c r="E675" i="13"/>
  <c r="H707" i="8"/>
  <c r="H707" i="13"/>
  <c r="F695" i="8"/>
  <c r="F695" i="13"/>
  <c r="J703" i="8"/>
  <c r="J703" i="13"/>
  <c r="I701" i="8"/>
  <c r="I701" i="13"/>
  <c r="H311" i="8"/>
  <c r="H311" i="13"/>
  <c r="H254" i="8"/>
  <c r="H254" i="13"/>
  <c r="H427" i="13"/>
  <c r="H427" i="8"/>
  <c r="F805" i="8"/>
  <c r="F805" i="13"/>
  <c r="G327" i="13"/>
  <c r="G327" i="8"/>
  <c r="G222" i="8"/>
  <c r="G222" i="13"/>
  <c r="C660" i="8"/>
  <c r="C660" i="13"/>
  <c r="F844" i="8"/>
  <c r="F844" i="13"/>
  <c r="E414" i="8"/>
  <c r="E414" i="13"/>
  <c r="E378" i="13"/>
  <c r="E378" i="8"/>
  <c r="E423" i="8"/>
  <c r="E423" i="13"/>
  <c r="H634" i="8"/>
  <c r="H634" i="13"/>
  <c r="D626" i="8"/>
  <c r="D626" i="13"/>
  <c r="I628" i="8"/>
  <c r="I628" i="13"/>
  <c r="J238" i="8"/>
  <c r="J238" i="13"/>
  <c r="F327" i="8"/>
  <c r="F327" i="13"/>
  <c r="I736" i="8"/>
  <c r="I736" i="13"/>
  <c r="E641" i="8"/>
  <c r="E641" i="13"/>
  <c r="D844" i="8"/>
  <c r="D844" i="13"/>
  <c r="C235" i="8"/>
  <c r="C235" i="13"/>
  <c r="F272" i="8"/>
  <c r="F272" i="13"/>
  <c r="F261" i="13"/>
  <c r="F261" i="8"/>
  <c r="F382" i="8"/>
  <c r="F382" i="13"/>
  <c r="J826" i="8"/>
  <c r="J826" i="13"/>
  <c r="E237" i="8"/>
  <c r="E237" i="13"/>
  <c r="F825" i="8"/>
  <c r="F825" i="13"/>
  <c r="G666" i="8"/>
  <c r="G666" i="13"/>
  <c r="D230" i="8"/>
  <c r="D230" i="13"/>
  <c r="I349" i="8"/>
  <c r="I349" i="13"/>
  <c r="G216" i="8"/>
  <c r="G216" i="13"/>
  <c r="G221" i="13"/>
  <c r="G221" i="8"/>
  <c r="I642" i="8"/>
  <c r="I642" i="13"/>
  <c r="E702" i="8"/>
  <c r="E702" i="13"/>
  <c r="E424" i="8"/>
  <c r="E424" i="13"/>
  <c r="E302" i="8"/>
  <c r="E302" i="13"/>
  <c r="I686" i="8"/>
  <c r="I686" i="13"/>
  <c r="J655" i="8"/>
  <c r="J655" i="13"/>
  <c r="J219" i="8"/>
  <c r="J219" i="13"/>
  <c r="F339" i="8"/>
  <c r="F339" i="13"/>
  <c r="J750" i="8"/>
  <c r="J750" i="13"/>
  <c r="G712" i="8"/>
  <c r="G712" i="13"/>
  <c r="I725" i="8"/>
  <c r="I725" i="13"/>
  <c r="C241" i="8"/>
  <c r="C241" i="13"/>
  <c r="C217" i="8"/>
  <c r="C217" i="13"/>
  <c r="C394" i="13"/>
  <c r="C394" i="8"/>
  <c r="C218" i="8"/>
  <c r="C218" i="13"/>
  <c r="F384" i="13"/>
  <c r="F384" i="8"/>
  <c r="F297" i="8"/>
  <c r="F297" i="13"/>
  <c r="F296" i="8"/>
  <c r="F296" i="13"/>
  <c r="F276" i="13"/>
  <c r="F276" i="8"/>
  <c r="F361" i="8"/>
  <c r="F361" i="13"/>
  <c r="F383" i="8"/>
  <c r="F383" i="13"/>
  <c r="F413" i="8"/>
  <c r="F413" i="13"/>
  <c r="G629" i="8"/>
  <c r="G629" i="13"/>
  <c r="G664" i="8"/>
  <c r="G664" i="13"/>
  <c r="I826" i="8"/>
  <c r="I826" i="13"/>
  <c r="E339" i="13"/>
  <c r="E339" i="8"/>
  <c r="E333" i="13"/>
  <c r="E333" i="8"/>
  <c r="E242" i="13"/>
  <c r="E242" i="8"/>
  <c r="E334" i="8"/>
  <c r="E334" i="13"/>
  <c r="E327" i="8"/>
  <c r="E327" i="13"/>
  <c r="E233" i="8"/>
  <c r="E233" i="13"/>
  <c r="E210" i="8"/>
  <c r="E210" i="13"/>
  <c r="E341" i="13"/>
  <c r="E341" i="8"/>
  <c r="D685" i="8"/>
  <c r="D685" i="13"/>
  <c r="F628" i="8"/>
  <c r="F628" i="13"/>
  <c r="E700" i="8"/>
  <c r="E700" i="13"/>
  <c r="D692" i="8"/>
  <c r="D692" i="13"/>
  <c r="G671" i="13"/>
  <c r="G671" i="8"/>
  <c r="G643" i="8"/>
  <c r="G643" i="13"/>
  <c r="I620" i="8"/>
  <c r="I620" i="13"/>
  <c r="F761" i="8"/>
  <c r="F761" i="13"/>
  <c r="I763" i="8"/>
  <c r="I763" i="13"/>
  <c r="I729" i="8"/>
  <c r="I729" i="13"/>
  <c r="I773" i="8"/>
  <c r="I773" i="13"/>
  <c r="I775" i="8"/>
  <c r="I775" i="13"/>
  <c r="D368" i="8"/>
  <c r="D368" i="13"/>
  <c r="D339" i="8"/>
  <c r="D339" i="13"/>
  <c r="D240" i="13"/>
  <c r="D240" i="8"/>
  <c r="D223" i="8"/>
  <c r="D223" i="13"/>
  <c r="D212" i="8"/>
  <c r="D212" i="13"/>
  <c r="D220" i="13"/>
  <c r="D220" i="8"/>
  <c r="D337" i="8"/>
  <c r="D337" i="13"/>
  <c r="D226" i="8"/>
  <c r="D226" i="13"/>
  <c r="J641" i="8"/>
  <c r="J641" i="13"/>
  <c r="F719" i="8"/>
  <c r="F719" i="13"/>
  <c r="D635" i="8"/>
  <c r="D635" i="13"/>
  <c r="G687" i="8"/>
  <c r="G687" i="13"/>
  <c r="H761" i="8"/>
  <c r="H761" i="13"/>
  <c r="E633" i="8"/>
  <c r="E633" i="13"/>
  <c r="I254" i="8"/>
  <c r="I254" i="13"/>
  <c r="I346" i="8"/>
  <c r="I346" i="13"/>
  <c r="I263" i="13"/>
  <c r="I263" i="8"/>
  <c r="I251" i="8"/>
  <c r="I251" i="13"/>
  <c r="I376" i="8"/>
  <c r="I376" i="13"/>
  <c r="I420" i="8"/>
  <c r="I420" i="13"/>
  <c r="I422" i="8"/>
  <c r="I422" i="13"/>
  <c r="I247" i="8"/>
  <c r="I247" i="13"/>
  <c r="I419" i="13"/>
  <c r="I419" i="8"/>
  <c r="I292" i="13"/>
  <c r="I292" i="8"/>
  <c r="I294" i="8"/>
  <c r="I294" i="13"/>
  <c r="I278" i="8"/>
  <c r="I278" i="13"/>
  <c r="I352" i="8"/>
  <c r="I352" i="13"/>
  <c r="I307" i="13"/>
  <c r="I307" i="8"/>
  <c r="J631" i="8"/>
  <c r="J631" i="13"/>
  <c r="C671" i="8"/>
  <c r="C671" i="13"/>
  <c r="E620" i="8"/>
  <c r="E620" i="13"/>
  <c r="J843" i="8"/>
  <c r="J843" i="13"/>
  <c r="I630" i="8"/>
  <c r="I630" i="13"/>
  <c r="E680" i="8"/>
  <c r="E680" i="13"/>
  <c r="G705" i="8"/>
  <c r="G705" i="13"/>
  <c r="E638" i="8"/>
  <c r="E638" i="13"/>
  <c r="G758" i="8"/>
  <c r="G758" i="13"/>
  <c r="G719" i="8"/>
  <c r="G719" i="13"/>
  <c r="G718" i="8"/>
  <c r="G718" i="13"/>
  <c r="H695" i="8"/>
  <c r="H695" i="13"/>
  <c r="I719" i="8"/>
  <c r="I719" i="13"/>
  <c r="I241" i="8"/>
  <c r="I241" i="13"/>
  <c r="I229" i="8"/>
  <c r="I229" i="13"/>
  <c r="I336" i="8"/>
  <c r="I336" i="13"/>
  <c r="I341" i="13"/>
  <c r="I341" i="8"/>
  <c r="I396" i="13"/>
  <c r="I396" i="8"/>
  <c r="I242" i="8"/>
  <c r="I242" i="13"/>
  <c r="I227" i="8"/>
  <c r="I227" i="13"/>
  <c r="F759" i="8"/>
  <c r="F759" i="13"/>
  <c r="I788" i="8"/>
  <c r="I788" i="13"/>
  <c r="I722" i="8"/>
  <c r="I722" i="13"/>
  <c r="F636" i="8"/>
  <c r="F636" i="13"/>
  <c r="G695" i="8"/>
  <c r="G695" i="13"/>
  <c r="H350" i="8"/>
  <c r="H350" i="13"/>
  <c r="H355" i="13"/>
  <c r="H355" i="8"/>
  <c r="H423" i="8"/>
  <c r="H423" i="13"/>
  <c r="G329" i="8"/>
  <c r="G329" i="13"/>
  <c r="G233" i="8"/>
  <c r="G233" i="13"/>
  <c r="J744" i="8"/>
  <c r="J744" i="13"/>
  <c r="F621" i="8"/>
  <c r="F621" i="13"/>
  <c r="E382" i="8"/>
  <c r="E382" i="13"/>
  <c r="E316" i="8"/>
  <c r="E316" i="13"/>
  <c r="E391" i="8"/>
  <c r="E391" i="13"/>
  <c r="I650" i="8"/>
  <c r="I650" i="13"/>
  <c r="F766" i="8"/>
  <c r="F766" i="13"/>
  <c r="I690" i="8"/>
  <c r="I690" i="13"/>
  <c r="J680" i="8"/>
  <c r="J680" i="13"/>
  <c r="D677" i="8"/>
  <c r="D677" i="13"/>
  <c r="J337" i="8"/>
  <c r="J337" i="13"/>
  <c r="F235" i="13"/>
  <c r="F235" i="8"/>
  <c r="F217" i="13"/>
  <c r="F217" i="8"/>
  <c r="F641" i="8"/>
  <c r="F641" i="13"/>
  <c r="F712" i="8"/>
  <c r="F712" i="13"/>
  <c r="H718" i="13"/>
  <c r="H718" i="8"/>
  <c r="C368" i="8"/>
  <c r="C368" i="13"/>
  <c r="C219" i="8"/>
  <c r="C219" i="13"/>
  <c r="F316" i="8"/>
  <c r="F316" i="13"/>
  <c r="F371" i="8"/>
  <c r="F371" i="13"/>
  <c r="F315" i="8"/>
  <c r="F315" i="13"/>
  <c r="C672" i="8"/>
  <c r="C672" i="13"/>
  <c r="E368" i="8"/>
  <c r="E368" i="13"/>
  <c r="E330" i="8"/>
  <c r="E330" i="13"/>
  <c r="I640" i="8"/>
  <c r="I640" i="13"/>
  <c r="G635" i="8"/>
  <c r="G635" i="13"/>
  <c r="D227" i="8"/>
  <c r="D227" i="13"/>
  <c r="D221" i="8"/>
  <c r="D221" i="13"/>
  <c r="I378" i="8"/>
  <c r="I378" i="13"/>
  <c r="I277" i="8"/>
  <c r="I277" i="13"/>
  <c r="I360" i="8"/>
  <c r="I360" i="13"/>
  <c r="J636" i="8"/>
  <c r="J636" i="13"/>
  <c r="H705" i="8"/>
  <c r="H705" i="13"/>
  <c r="H746" i="8"/>
  <c r="H746" i="13"/>
  <c r="I325" i="8"/>
  <c r="I325" i="13"/>
  <c r="I233" i="13"/>
  <c r="I233" i="8"/>
  <c r="F8" i="3"/>
  <c r="F12" i="4"/>
  <c r="H623" i="8"/>
  <c r="H623" i="13"/>
  <c r="E636" i="8"/>
  <c r="E636" i="13"/>
  <c r="F707" i="8"/>
  <c r="F707" i="13"/>
  <c r="I792" i="8"/>
  <c r="I792" i="13"/>
  <c r="H413" i="13"/>
  <c r="H413" i="8"/>
  <c r="H377" i="8"/>
  <c r="H377" i="13"/>
  <c r="H363" i="8"/>
  <c r="H363" i="13"/>
  <c r="G238" i="8"/>
  <c r="G238" i="13"/>
  <c r="E430" i="13"/>
  <c r="E430" i="8"/>
  <c r="E290" i="8"/>
  <c r="E290" i="13"/>
  <c r="E347" i="8"/>
  <c r="E347" i="13"/>
  <c r="H680" i="13"/>
  <c r="H680" i="8"/>
  <c r="G717" i="8"/>
  <c r="G717" i="13"/>
  <c r="J702" i="8"/>
  <c r="J702" i="13"/>
  <c r="K736" i="8"/>
  <c r="K736" i="13"/>
  <c r="G760" i="8"/>
  <c r="G760" i="13"/>
  <c r="I753" i="8"/>
  <c r="I753" i="13"/>
  <c r="F681" i="8"/>
  <c r="F681" i="13"/>
  <c r="H721" i="8"/>
  <c r="H721" i="13"/>
  <c r="J220" i="13"/>
  <c r="J220" i="8"/>
  <c r="F331" i="8"/>
  <c r="F331" i="13"/>
  <c r="F338" i="8"/>
  <c r="F338" i="13"/>
  <c r="F653" i="8"/>
  <c r="F653" i="13"/>
  <c r="E712" i="8"/>
  <c r="E712" i="13"/>
  <c r="G703" i="8"/>
  <c r="G703" i="13"/>
  <c r="C330" i="8"/>
  <c r="C330" i="13"/>
  <c r="C214" i="8"/>
  <c r="C214" i="13"/>
  <c r="F281" i="8"/>
  <c r="F281" i="13"/>
  <c r="F374" i="8"/>
  <c r="F374" i="13"/>
  <c r="F655" i="8"/>
  <c r="F655" i="13"/>
  <c r="E323" i="13"/>
  <c r="E323" i="8"/>
  <c r="C731" i="8"/>
  <c r="C731" i="13"/>
  <c r="E692" i="8"/>
  <c r="E692" i="13"/>
  <c r="G841" i="8"/>
  <c r="G841" i="13"/>
  <c r="D338" i="8"/>
  <c r="D338" i="13"/>
  <c r="D211" i="8"/>
  <c r="D211" i="13"/>
  <c r="F649" i="8"/>
  <c r="F649" i="13"/>
  <c r="I291" i="8"/>
  <c r="I291" i="13"/>
  <c r="I280" i="8"/>
  <c r="I280" i="13"/>
  <c r="I304" i="8"/>
  <c r="I304" i="13"/>
  <c r="K631" i="8"/>
  <c r="K631" i="13"/>
  <c r="I743" i="8"/>
  <c r="I743" i="13"/>
  <c r="I216" i="13"/>
  <c r="I216" i="8"/>
  <c r="I323" i="8"/>
  <c r="I323" i="13"/>
  <c r="F639" i="8"/>
  <c r="F639" i="13"/>
  <c r="G631" i="8"/>
  <c r="G631" i="13"/>
  <c r="H830" i="8"/>
  <c r="H830" i="13"/>
  <c r="H248" i="8"/>
  <c r="H248" i="13"/>
  <c r="H373" i="13"/>
  <c r="H373" i="8"/>
  <c r="H354" i="8"/>
  <c r="H354" i="13"/>
  <c r="H430" i="8"/>
  <c r="H430" i="13"/>
  <c r="G210" i="8"/>
  <c r="G210" i="13"/>
  <c r="G215" i="8"/>
  <c r="G215" i="13"/>
  <c r="K625" i="8"/>
  <c r="K625" i="13"/>
  <c r="F640" i="8"/>
  <c r="F640" i="13"/>
  <c r="E417" i="8"/>
  <c r="E417" i="13"/>
  <c r="E344" i="8"/>
  <c r="E344" i="13"/>
  <c r="E306" i="8"/>
  <c r="E306" i="13"/>
  <c r="I772" i="8"/>
  <c r="I772" i="13"/>
  <c r="E827" i="8"/>
  <c r="E827" i="13"/>
  <c r="J335" i="8"/>
  <c r="J335" i="13"/>
  <c r="J213" i="13"/>
  <c r="J213" i="8"/>
  <c r="F242" i="13"/>
  <c r="F242" i="8"/>
  <c r="F395" i="13"/>
  <c r="F395" i="8"/>
  <c r="G714" i="8"/>
  <c r="G714" i="13"/>
  <c r="F724" i="8"/>
  <c r="F724" i="13"/>
  <c r="I762" i="8"/>
  <c r="I762" i="13"/>
  <c r="I661" i="8"/>
  <c r="I661" i="13"/>
  <c r="K747" i="8"/>
  <c r="K747" i="13"/>
  <c r="C231" i="13"/>
  <c r="C231" i="8"/>
  <c r="C325" i="8"/>
  <c r="C325" i="13"/>
  <c r="C222" i="8"/>
  <c r="C222" i="13"/>
  <c r="F247" i="8"/>
  <c r="F247" i="13"/>
  <c r="F250" i="13"/>
  <c r="F250" i="8"/>
  <c r="F312" i="8"/>
  <c r="F312" i="13"/>
  <c r="F313" i="8"/>
  <c r="F313" i="13"/>
  <c r="F266" i="8"/>
  <c r="F266" i="13"/>
  <c r="F252" i="8"/>
  <c r="F252" i="13"/>
  <c r="F259" i="8"/>
  <c r="F259" i="13"/>
  <c r="E655" i="8"/>
  <c r="E655" i="13"/>
  <c r="I335" i="13"/>
  <c r="I335" i="8"/>
  <c r="J651" i="8"/>
  <c r="J651" i="13"/>
  <c r="C826" i="8"/>
  <c r="C826" i="13"/>
  <c r="E639" i="8"/>
  <c r="E639" i="13"/>
  <c r="I629" i="8"/>
  <c r="I629" i="13"/>
  <c r="E703" i="8"/>
  <c r="E703" i="13"/>
  <c r="J769" i="8"/>
  <c r="J769" i="13"/>
  <c r="F631" i="8"/>
  <c r="F631" i="13"/>
  <c r="H808" i="13"/>
  <c r="H808" i="8"/>
  <c r="I626" i="8"/>
  <c r="I626" i="13"/>
  <c r="F768" i="8"/>
  <c r="F768" i="13"/>
  <c r="F722" i="8"/>
  <c r="F722" i="13"/>
  <c r="J803" i="8"/>
  <c r="J803" i="13"/>
  <c r="I832" i="8"/>
  <c r="I832" i="13"/>
  <c r="I681" i="8"/>
  <c r="I681" i="13"/>
  <c r="H692" i="8"/>
  <c r="H692" i="13"/>
  <c r="I662" i="8"/>
  <c r="I662" i="13"/>
  <c r="H307" i="13"/>
  <c r="H307" i="8"/>
  <c r="H344" i="8"/>
  <c r="H344" i="13"/>
  <c r="H347" i="8"/>
  <c r="H347" i="13"/>
  <c r="H303" i="8"/>
  <c r="H303" i="13"/>
  <c r="H301" i="13"/>
  <c r="H301" i="8"/>
  <c r="H361" i="8"/>
  <c r="H361" i="13"/>
  <c r="H389" i="8"/>
  <c r="H389" i="13"/>
  <c r="H271" i="8"/>
  <c r="H271" i="13"/>
  <c r="H296" i="8"/>
  <c r="H296" i="13"/>
  <c r="H365" i="13"/>
  <c r="H365" i="8"/>
  <c r="H316" i="13"/>
  <c r="H316" i="8"/>
  <c r="H273" i="8"/>
  <c r="H273" i="13"/>
  <c r="H258" i="8"/>
  <c r="H258" i="13"/>
  <c r="H263" i="8"/>
  <c r="H263" i="13"/>
  <c r="H257" i="13"/>
  <c r="H257" i="8"/>
  <c r="H272" i="8"/>
  <c r="H272" i="13"/>
  <c r="I638" i="8"/>
  <c r="I638" i="13"/>
  <c r="J668" i="8"/>
  <c r="J668" i="13"/>
  <c r="C629" i="8"/>
  <c r="C629" i="13"/>
  <c r="J704" i="8"/>
  <c r="J704" i="13"/>
  <c r="I779" i="8"/>
  <c r="I779" i="13"/>
  <c r="G235" i="13"/>
  <c r="G235" i="8"/>
  <c r="G392" i="8"/>
  <c r="G392" i="13"/>
  <c r="G394" i="8"/>
  <c r="G394" i="13"/>
  <c r="G212" i="8"/>
  <c r="G212" i="13"/>
  <c r="G240" i="13"/>
  <c r="G240" i="8"/>
  <c r="G236" i="8"/>
  <c r="G236" i="13"/>
  <c r="G232" i="13"/>
  <c r="G232" i="8"/>
  <c r="G228" i="8"/>
  <c r="G228" i="13"/>
  <c r="G214" i="13"/>
  <c r="G214" i="8"/>
  <c r="D683" i="8"/>
  <c r="D683" i="13"/>
  <c r="F829" i="8"/>
  <c r="F829" i="13"/>
  <c r="K624" i="8"/>
  <c r="K624" i="13"/>
  <c r="E640" i="8"/>
  <c r="E640" i="13"/>
  <c r="E632" i="8"/>
  <c r="E632" i="13"/>
  <c r="J811" i="8"/>
  <c r="J811" i="13"/>
  <c r="E686" i="8"/>
  <c r="E686" i="13"/>
  <c r="F706" i="8"/>
  <c r="F706" i="13"/>
  <c r="E269" i="8"/>
  <c r="E269" i="13"/>
  <c r="E291" i="8"/>
  <c r="E291" i="13"/>
  <c r="E250" i="8"/>
  <c r="E250" i="13"/>
  <c r="E370" i="13"/>
  <c r="E370" i="8"/>
  <c r="E374" i="13"/>
  <c r="E374" i="8"/>
  <c r="E286" i="8"/>
  <c r="E286" i="13"/>
  <c r="E390" i="8"/>
  <c r="E390" i="13"/>
  <c r="E247" i="13"/>
  <c r="E247" i="8"/>
  <c r="E359" i="8"/>
  <c r="E359" i="13"/>
  <c r="E261" i="8"/>
  <c r="E261" i="13"/>
  <c r="E296" i="8"/>
  <c r="E296" i="13"/>
  <c r="E361" i="8"/>
  <c r="E361" i="13"/>
  <c r="E309" i="13"/>
  <c r="E309" i="8"/>
  <c r="E355" i="8"/>
  <c r="E355" i="13"/>
  <c r="E343" i="8"/>
  <c r="E343" i="13"/>
  <c r="E345" i="8"/>
  <c r="E345" i="13"/>
  <c r="G651" i="8"/>
  <c r="G651" i="13"/>
  <c r="G628" i="8"/>
  <c r="G628" i="13"/>
  <c r="G707" i="8"/>
  <c r="G707" i="13"/>
  <c r="I694" i="8"/>
  <c r="I694" i="13"/>
  <c r="J676" i="8"/>
  <c r="J676" i="13"/>
  <c r="J674" i="8"/>
  <c r="J674" i="13"/>
  <c r="I714" i="8"/>
  <c r="I714" i="13"/>
  <c r="H713" i="8"/>
  <c r="H713" i="13"/>
  <c r="G689" i="8"/>
  <c r="G689" i="13"/>
  <c r="I757" i="8"/>
  <c r="I757" i="13"/>
  <c r="J635" i="8"/>
  <c r="J635" i="13"/>
  <c r="F701" i="8"/>
  <c r="F701" i="13"/>
  <c r="J749" i="8"/>
  <c r="J749" i="13"/>
  <c r="C698" i="8"/>
  <c r="C698" i="13"/>
  <c r="E651" i="8"/>
  <c r="E651" i="13"/>
  <c r="I655" i="8"/>
  <c r="I655" i="13"/>
  <c r="F757" i="8"/>
  <c r="F757" i="13"/>
  <c r="D684" i="8"/>
  <c r="D684" i="13"/>
  <c r="J217" i="13"/>
  <c r="J217" i="8"/>
  <c r="J330" i="13"/>
  <c r="J330" i="8"/>
  <c r="J329" i="8"/>
  <c r="J329" i="13"/>
  <c r="J240" i="8"/>
  <c r="J240" i="13"/>
  <c r="J236" i="8"/>
  <c r="J236" i="13"/>
  <c r="J230" i="8"/>
  <c r="J230" i="13"/>
  <c r="J226" i="13"/>
  <c r="J226" i="8"/>
  <c r="J222" i="8"/>
  <c r="J222" i="13"/>
  <c r="J218" i="8"/>
  <c r="J218" i="13"/>
  <c r="F397" i="13"/>
  <c r="F397" i="8"/>
  <c r="F231" i="13"/>
  <c r="F231" i="8"/>
  <c r="F225" i="13"/>
  <c r="F225" i="8"/>
  <c r="F226" i="8"/>
  <c r="F226" i="13"/>
  <c r="F230" i="8"/>
  <c r="F230" i="13"/>
  <c r="F228" i="8"/>
  <c r="F228" i="13"/>
  <c r="F392" i="13"/>
  <c r="F392" i="8"/>
  <c r="F396" i="8"/>
  <c r="F396" i="13"/>
  <c r="F216" i="8"/>
  <c r="F216" i="13"/>
  <c r="K630" i="8"/>
  <c r="K630" i="13"/>
  <c r="F717" i="8"/>
  <c r="F717" i="13"/>
  <c r="G621" i="8"/>
  <c r="G621" i="13"/>
  <c r="I744" i="8"/>
  <c r="I744" i="13"/>
  <c r="I741" i="8"/>
  <c r="I741" i="13"/>
  <c r="J758" i="8"/>
  <c r="J758" i="13"/>
  <c r="I696" i="8"/>
  <c r="I696" i="13"/>
  <c r="J660" i="8"/>
  <c r="J660" i="13"/>
  <c r="I760" i="8"/>
  <c r="I760" i="13"/>
  <c r="I667" i="8"/>
  <c r="I667" i="13"/>
  <c r="I708" i="8"/>
  <c r="I708" i="13"/>
  <c r="I717" i="8"/>
  <c r="I717" i="13"/>
  <c r="C233" i="8"/>
  <c r="C233" i="13"/>
  <c r="C240" i="13"/>
  <c r="C240" i="8"/>
  <c r="C234" i="8"/>
  <c r="C234" i="13"/>
  <c r="C221" i="8"/>
  <c r="C221" i="13"/>
  <c r="C205" i="13"/>
  <c r="C205" i="8"/>
  <c r="C331" i="8"/>
  <c r="C331" i="13"/>
  <c r="C206" i="8"/>
  <c r="C206" i="13"/>
  <c r="C395" i="8"/>
  <c r="C395" i="13"/>
  <c r="F301" i="8"/>
  <c r="F301" i="13"/>
  <c r="F422" i="8"/>
  <c r="F422" i="13"/>
  <c r="F411" i="13"/>
  <c r="F411" i="8"/>
  <c r="F415" i="8"/>
  <c r="F415" i="13"/>
  <c r="F254" i="8"/>
  <c r="F254" i="13"/>
  <c r="F305" i="8"/>
  <c r="F305" i="13"/>
  <c r="F271" i="8"/>
  <c r="F271" i="13"/>
  <c r="F354" i="8"/>
  <c r="F354" i="13"/>
  <c r="F264" i="13"/>
  <c r="F264" i="8"/>
  <c r="F379" i="8"/>
  <c r="F379" i="13"/>
  <c r="F293" i="8"/>
  <c r="F293" i="13"/>
  <c r="F378" i="8"/>
  <c r="F378" i="13"/>
  <c r="F307" i="8"/>
  <c r="F307" i="13"/>
  <c r="F380" i="8"/>
  <c r="F380" i="13"/>
  <c r="F285" i="13"/>
  <c r="F285" i="8"/>
  <c r="F417" i="13"/>
  <c r="F417" i="8"/>
  <c r="F685" i="8"/>
  <c r="F685" i="13"/>
  <c r="I810" i="13"/>
  <c r="I810" i="8"/>
  <c r="G685" i="8"/>
  <c r="G685" i="13"/>
  <c r="E336" i="8"/>
  <c r="E336" i="13"/>
  <c r="E214" i="13"/>
  <c r="E214" i="8"/>
  <c r="E231" i="8"/>
  <c r="E231" i="13"/>
  <c r="E239" i="8"/>
  <c r="E239" i="13"/>
  <c r="E332" i="8"/>
  <c r="E332" i="13"/>
  <c r="E208" i="13"/>
  <c r="E208" i="8"/>
  <c r="E229" i="8"/>
  <c r="E229" i="13"/>
  <c r="E429" i="8"/>
  <c r="E429" i="13"/>
  <c r="C685" i="8"/>
  <c r="C685" i="13"/>
  <c r="H699" i="8"/>
  <c r="H699" i="13"/>
  <c r="G627" i="8"/>
  <c r="G627" i="13"/>
  <c r="G630" i="8"/>
  <c r="G630" i="13"/>
  <c r="H620" i="8"/>
  <c r="H620" i="13"/>
  <c r="G770" i="8"/>
  <c r="G770" i="13"/>
  <c r="G661" i="8"/>
  <c r="G661" i="13"/>
  <c r="J776" i="8"/>
  <c r="J776" i="13"/>
  <c r="J700" i="8"/>
  <c r="J700" i="13"/>
  <c r="J710" i="8"/>
  <c r="J710" i="13"/>
  <c r="K627" i="8"/>
  <c r="K627" i="13"/>
  <c r="H773" i="8"/>
  <c r="H773" i="13"/>
  <c r="H775" i="8"/>
  <c r="H775" i="13"/>
  <c r="D215" i="8"/>
  <c r="D215" i="13"/>
  <c r="D330" i="8"/>
  <c r="D330" i="13"/>
  <c r="D219" i="8"/>
  <c r="D219" i="13"/>
  <c r="D214" i="13"/>
  <c r="D214" i="8"/>
  <c r="D209" i="8"/>
  <c r="D209" i="13"/>
  <c r="D218" i="13"/>
  <c r="D218" i="8"/>
  <c r="D237" i="8"/>
  <c r="D237" i="13"/>
  <c r="D326" i="13"/>
  <c r="D326" i="8"/>
  <c r="I641" i="8"/>
  <c r="I641" i="13"/>
  <c r="E719" i="8"/>
  <c r="E719" i="13"/>
  <c r="G825" i="8"/>
  <c r="G825" i="13"/>
  <c r="D633" i="8"/>
  <c r="D633" i="13"/>
  <c r="I248" i="8"/>
  <c r="I248" i="13"/>
  <c r="I384" i="8"/>
  <c r="I384" i="13"/>
  <c r="I273" i="8"/>
  <c r="I273" i="13"/>
  <c r="I362" i="13"/>
  <c r="I362" i="8"/>
  <c r="I259" i="8"/>
  <c r="I259" i="13"/>
  <c r="I298" i="8"/>
  <c r="I298" i="13"/>
  <c r="I390" i="8"/>
  <c r="I390" i="13"/>
  <c r="I260" i="8"/>
  <c r="I260" i="13"/>
  <c r="I383" i="8"/>
  <c r="I383" i="13"/>
  <c r="I289" i="8"/>
  <c r="I289" i="13"/>
  <c r="I411" i="8"/>
  <c r="I411" i="13"/>
  <c r="I414" i="8"/>
  <c r="I414" i="13"/>
  <c r="I343" i="8"/>
  <c r="I343" i="13"/>
  <c r="I269" i="8"/>
  <c r="I269" i="13"/>
  <c r="I296" i="13"/>
  <c r="I296" i="8"/>
  <c r="I245" i="8"/>
  <c r="I245" i="13"/>
  <c r="K810" i="8"/>
  <c r="K810" i="13"/>
  <c r="D669" i="8"/>
  <c r="D669" i="13"/>
  <c r="F637" i="8"/>
  <c r="F637" i="13"/>
  <c r="F623" i="8"/>
  <c r="F623" i="13"/>
  <c r="I843" i="8"/>
  <c r="I843" i="13"/>
  <c r="F714" i="8"/>
  <c r="F714" i="13"/>
  <c r="F677" i="8"/>
  <c r="F677" i="13"/>
  <c r="D680" i="8"/>
  <c r="D680" i="13"/>
  <c r="H683" i="8"/>
  <c r="H683" i="13"/>
  <c r="J774" i="8"/>
  <c r="J774" i="13"/>
  <c r="G632" i="8"/>
  <c r="G632" i="13"/>
  <c r="I637" i="8"/>
  <c r="I637" i="13"/>
  <c r="E649" i="8"/>
  <c r="E649" i="13"/>
  <c r="J790" i="8"/>
  <c r="J790" i="13"/>
  <c r="J664" i="8"/>
  <c r="J664" i="13"/>
  <c r="I689" i="8"/>
  <c r="I689" i="13"/>
  <c r="I770" i="8"/>
  <c r="I770" i="13"/>
  <c r="I678" i="8"/>
  <c r="I678" i="13"/>
  <c r="H719" i="8"/>
  <c r="H719" i="13"/>
  <c r="I220" i="8"/>
  <c r="I220" i="13"/>
  <c r="I230" i="8"/>
  <c r="I230" i="13"/>
  <c r="I392" i="8"/>
  <c r="I392" i="13"/>
  <c r="I332" i="8"/>
  <c r="I332" i="13"/>
  <c r="I331" i="8"/>
  <c r="I331" i="13"/>
  <c r="I212" i="8"/>
  <c r="I212" i="13"/>
  <c r="I210" i="13"/>
  <c r="I210" i="8"/>
  <c r="I333" i="13"/>
  <c r="I333" i="8"/>
  <c r="D658" i="8"/>
  <c r="D658" i="13"/>
  <c r="F648" i="8"/>
  <c r="F648" i="13"/>
  <c r="E759" i="8"/>
  <c r="E759" i="13"/>
  <c r="G623" i="8"/>
  <c r="G623" i="13"/>
  <c r="H722" i="8"/>
  <c r="H722" i="13"/>
  <c r="K619" i="13"/>
  <c r="K619" i="8"/>
  <c r="J654" i="8"/>
  <c r="J654" i="13"/>
  <c r="E661" i="8"/>
  <c r="E661" i="13"/>
  <c r="H359" i="13"/>
  <c r="H359" i="8"/>
  <c r="H417" i="8"/>
  <c r="H417" i="13"/>
  <c r="G324" i="8"/>
  <c r="G324" i="13"/>
  <c r="G334" i="13"/>
  <c r="G334" i="8"/>
  <c r="F758" i="8"/>
  <c r="F758" i="13"/>
  <c r="E267" i="8"/>
  <c r="E267" i="13"/>
  <c r="E294" i="8"/>
  <c r="E294" i="13"/>
  <c r="J659" i="8"/>
  <c r="J659" i="13"/>
  <c r="G763" i="8"/>
  <c r="G763" i="13"/>
  <c r="J221" i="8"/>
  <c r="J221" i="13"/>
  <c r="F349" i="8"/>
  <c r="F349" i="13"/>
  <c r="D392" i="8"/>
  <c r="D392" i="13"/>
  <c r="I416" i="8"/>
  <c r="I416" i="13"/>
  <c r="I386" i="13"/>
  <c r="I386" i="8"/>
  <c r="G678" i="13"/>
  <c r="G678" i="8"/>
  <c r="I395" i="8"/>
  <c r="I395" i="13"/>
  <c r="I740" i="8"/>
  <c r="I740" i="13"/>
  <c r="F697" i="8"/>
  <c r="F697" i="13"/>
  <c r="D661" i="8"/>
  <c r="D661" i="13"/>
  <c r="H305" i="8"/>
  <c r="H305" i="13"/>
  <c r="H269" i="13"/>
  <c r="H269" i="8"/>
  <c r="H418" i="8"/>
  <c r="H418" i="13"/>
  <c r="G207" i="8"/>
  <c r="G207" i="13"/>
  <c r="E654" i="8"/>
  <c r="E654" i="13"/>
  <c r="F702" i="8"/>
  <c r="F702" i="13"/>
  <c r="E276" i="8"/>
  <c r="E276" i="13"/>
  <c r="E313" i="13"/>
  <c r="E313" i="8"/>
  <c r="H650" i="8"/>
  <c r="H650" i="13"/>
  <c r="F763" i="8"/>
  <c r="F763" i="13"/>
  <c r="J786" i="8"/>
  <c r="J786" i="13"/>
  <c r="J328" i="8"/>
  <c r="J328" i="13"/>
  <c r="F393" i="8"/>
  <c r="F393" i="13"/>
  <c r="F671" i="8"/>
  <c r="F671" i="13"/>
  <c r="G696" i="8"/>
  <c r="G696" i="13"/>
  <c r="J762" i="8"/>
  <c r="J762" i="13"/>
  <c r="C338" i="13"/>
  <c r="C338" i="8"/>
  <c r="F304" i="8"/>
  <c r="F304" i="13"/>
  <c r="F282" i="13"/>
  <c r="F282" i="8"/>
  <c r="F294" i="8"/>
  <c r="F294" i="13"/>
  <c r="E325" i="8"/>
  <c r="E325" i="13"/>
  <c r="E215" i="13"/>
  <c r="E215" i="8"/>
  <c r="E669" i="8"/>
  <c r="E669" i="13"/>
  <c r="H671" i="8"/>
  <c r="H671" i="13"/>
  <c r="J729" i="8"/>
  <c r="J729" i="13"/>
  <c r="D234" i="8"/>
  <c r="D234" i="13"/>
  <c r="D207" i="13"/>
  <c r="D207" i="8"/>
  <c r="I315" i="8"/>
  <c r="I315" i="13"/>
  <c r="I345" i="8"/>
  <c r="I345" i="13"/>
  <c r="I252" i="8"/>
  <c r="I252" i="13"/>
  <c r="I351" i="13"/>
  <c r="I351" i="8"/>
  <c r="D638" i="8"/>
  <c r="D638" i="13"/>
  <c r="I695" i="8"/>
  <c r="I695" i="13"/>
  <c r="I232" i="8"/>
  <c r="I232" i="13"/>
  <c r="I236" i="8"/>
  <c r="I236" i="13"/>
  <c r="J741" i="8"/>
  <c r="J741" i="13"/>
  <c r="J788" i="8"/>
  <c r="J788" i="13"/>
  <c r="J782" i="8"/>
  <c r="J782" i="13"/>
  <c r="J629" i="8"/>
  <c r="J629" i="13"/>
  <c r="G768" i="8"/>
  <c r="G768" i="13"/>
  <c r="H701" i="13"/>
  <c r="H701" i="8"/>
  <c r="H286" i="8"/>
  <c r="H286" i="13"/>
  <c r="H357" i="8"/>
  <c r="H357" i="13"/>
  <c r="H422" i="8"/>
  <c r="H422" i="13"/>
  <c r="H267" i="8"/>
  <c r="H267" i="13"/>
  <c r="H656" i="8"/>
  <c r="H656" i="13"/>
  <c r="D628" i="8"/>
  <c r="D628" i="13"/>
  <c r="G237" i="8"/>
  <c r="G237" i="13"/>
  <c r="F686" i="8"/>
  <c r="F686" i="13"/>
  <c r="E381" i="8"/>
  <c r="E381" i="13"/>
  <c r="E308" i="8"/>
  <c r="E308" i="13"/>
  <c r="G636" i="8"/>
  <c r="G636" i="13"/>
  <c r="G677" i="8"/>
  <c r="G677" i="13"/>
  <c r="J223" i="8"/>
  <c r="J223" i="13"/>
  <c r="J228" i="8"/>
  <c r="J228" i="13"/>
  <c r="F220" i="8"/>
  <c r="F220" i="13"/>
  <c r="F660" i="8"/>
  <c r="F660" i="13"/>
  <c r="H685" i="8"/>
  <c r="H685" i="13"/>
  <c r="J696" i="8"/>
  <c r="J696" i="13"/>
  <c r="F421" i="8"/>
  <c r="F421" i="13"/>
  <c r="I293" i="13"/>
  <c r="I293" i="8"/>
  <c r="F804" i="8"/>
  <c r="F804" i="13"/>
  <c r="H626" i="8"/>
  <c r="H626" i="13"/>
  <c r="G764" i="8"/>
  <c r="G764" i="13"/>
  <c r="I803" i="8"/>
  <c r="I803" i="13"/>
  <c r="I685" i="8"/>
  <c r="I685" i="13"/>
  <c r="H662" i="8"/>
  <c r="H662" i="13"/>
  <c r="H280" i="8"/>
  <c r="H280" i="13"/>
  <c r="H274" i="8"/>
  <c r="H274" i="13"/>
  <c r="H348" i="8"/>
  <c r="H348" i="13"/>
  <c r="H352" i="8"/>
  <c r="H352" i="13"/>
  <c r="H384" i="8"/>
  <c r="H384" i="13"/>
  <c r="H262" i="8"/>
  <c r="H262" i="13"/>
  <c r="H306" i="8"/>
  <c r="H306" i="13"/>
  <c r="H364" i="8"/>
  <c r="H364" i="13"/>
  <c r="H379" i="13"/>
  <c r="H379" i="8"/>
  <c r="H380" i="8"/>
  <c r="H380" i="13"/>
  <c r="H276" i="8"/>
  <c r="H276" i="13"/>
  <c r="H386" i="8"/>
  <c r="H386" i="13"/>
  <c r="H285" i="8"/>
  <c r="H285" i="13"/>
  <c r="H362" i="13"/>
  <c r="H362" i="8"/>
  <c r="H293" i="13"/>
  <c r="H293" i="8"/>
  <c r="H374" i="8"/>
  <c r="H374" i="13"/>
  <c r="H638" i="8"/>
  <c r="H638" i="13"/>
  <c r="G694" i="8"/>
  <c r="G694" i="13"/>
  <c r="I688" i="8"/>
  <c r="I688" i="13"/>
  <c r="I724" i="8"/>
  <c r="I724" i="13"/>
  <c r="G686" i="8"/>
  <c r="G686" i="13"/>
  <c r="H779" i="8"/>
  <c r="H779" i="13"/>
  <c r="G213" i="13"/>
  <c r="G213" i="8"/>
  <c r="G326" i="8"/>
  <c r="G326" i="13"/>
  <c r="G218" i="8"/>
  <c r="G218" i="13"/>
  <c r="G429" i="8"/>
  <c r="G429" i="13"/>
  <c r="G208" i="8"/>
  <c r="G208" i="13"/>
  <c r="G242" i="8"/>
  <c r="G242" i="13"/>
  <c r="G397" i="8"/>
  <c r="G397" i="13"/>
  <c r="G337" i="8"/>
  <c r="G337" i="13"/>
  <c r="G224" i="8"/>
  <c r="G224" i="13"/>
  <c r="C683" i="8"/>
  <c r="C683" i="13"/>
  <c r="E829" i="8"/>
  <c r="E829" i="13"/>
  <c r="J789" i="8"/>
  <c r="J789" i="13"/>
  <c r="I811" i="8"/>
  <c r="I811" i="13"/>
  <c r="F803" i="8"/>
  <c r="F803" i="13"/>
  <c r="F680" i="8"/>
  <c r="F680" i="13"/>
  <c r="F715" i="8"/>
  <c r="F715" i="13"/>
  <c r="E255" i="8"/>
  <c r="E255" i="13"/>
  <c r="E259" i="13"/>
  <c r="E259" i="8"/>
  <c r="E375" i="8"/>
  <c r="E375" i="13"/>
  <c r="E282" i="13"/>
  <c r="E282" i="8"/>
  <c r="E413" i="8"/>
  <c r="E413" i="13"/>
  <c r="E425" i="8"/>
  <c r="E425" i="13"/>
  <c r="E380" i="8"/>
  <c r="E380" i="13"/>
  <c r="E419" i="8"/>
  <c r="E419" i="13"/>
  <c r="E284" i="13"/>
  <c r="E284" i="8"/>
  <c r="E270" i="8"/>
  <c r="E270" i="13"/>
  <c r="E258" i="8"/>
  <c r="E258" i="13"/>
  <c r="E358" i="8"/>
  <c r="E358" i="13"/>
  <c r="E352" i="8"/>
  <c r="E352" i="13"/>
  <c r="E364" i="8"/>
  <c r="E364" i="13"/>
  <c r="E254" i="8"/>
  <c r="E254" i="13"/>
  <c r="E314" i="8"/>
  <c r="E314" i="13"/>
  <c r="I633" i="8"/>
  <c r="I633" i="13"/>
  <c r="E652" i="8"/>
  <c r="E652" i="13"/>
  <c r="G803" i="8"/>
  <c r="G803" i="13"/>
  <c r="G804" i="8"/>
  <c r="G804" i="13"/>
  <c r="G757" i="8"/>
  <c r="G757" i="13"/>
  <c r="G700" i="8"/>
  <c r="G700" i="13"/>
  <c r="J767" i="8"/>
  <c r="J767" i="13"/>
  <c r="I676" i="8"/>
  <c r="I676" i="13"/>
  <c r="I674" i="8"/>
  <c r="I674" i="13"/>
  <c r="H844" i="8"/>
  <c r="H844" i="13"/>
  <c r="H714" i="8"/>
  <c r="H714" i="13"/>
  <c r="J791" i="8"/>
  <c r="J791" i="13"/>
  <c r="I715" i="8"/>
  <c r="I715" i="13"/>
  <c r="H757" i="8"/>
  <c r="H757" i="13"/>
  <c r="I635" i="8"/>
  <c r="I635" i="13"/>
  <c r="E701" i="8"/>
  <c r="E701" i="13"/>
  <c r="G684" i="8"/>
  <c r="G684" i="13"/>
  <c r="J653" i="8"/>
  <c r="J653" i="13"/>
  <c r="F626" i="8"/>
  <c r="F626" i="13"/>
  <c r="E757" i="8"/>
  <c r="E757" i="13"/>
  <c r="H770" i="8"/>
  <c r="H770" i="13"/>
  <c r="J340" i="8"/>
  <c r="J340" i="13"/>
  <c r="J225" i="13"/>
  <c r="J225" i="8"/>
  <c r="J368" i="13"/>
  <c r="J368" i="8"/>
  <c r="J393" i="8"/>
  <c r="J393" i="13"/>
  <c r="J233" i="8"/>
  <c r="J233" i="13"/>
  <c r="J206" i="8"/>
  <c r="J206" i="13"/>
  <c r="J395" i="13"/>
  <c r="J395" i="8"/>
  <c r="J338" i="8"/>
  <c r="J338" i="13"/>
  <c r="G843" i="8"/>
  <c r="G843" i="13"/>
  <c r="I723" i="8"/>
  <c r="I723" i="13"/>
  <c r="F207" i="8"/>
  <c r="F207" i="13"/>
  <c r="F334" i="8"/>
  <c r="F334" i="13"/>
  <c r="F330" i="8"/>
  <c r="F330" i="13"/>
  <c r="F332" i="8"/>
  <c r="F332" i="13"/>
  <c r="F333" i="8"/>
  <c r="F333" i="13"/>
  <c r="F368" i="8"/>
  <c r="F368" i="13"/>
  <c r="F241" i="8"/>
  <c r="F241" i="13"/>
  <c r="F336" i="8"/>
  <c r="F336" i="13"/>
  <c r="F687" i="8"/>
  <c r="F687" i="13"/>
  <c r="H767" i="13"/>
  <c r="H767" i="8"/>
  <c r="H659" i="8"/>
  <c r="H659" i="13"/>
  <c r="J630" i="8"/>
  <c r="J630" i="13"/>
  <c r="D691" i="8"/>
  <c r="D691" i="13"/>
  <c r="F647" i="8"/>
  <c r="F647" i="13"/>
  <c r="J809" i="8"/>
  <c r="J809" i="13"/>
  <c r="J626" i="8"/>
  <c r="J626" i="13"/>
  <c r="F828" i="8"/>
  <c r="F828" i="13"/>
  <c r="E717" i="8"/>
  <c r="E717" i="13"/>
  <c r="D803" i="8"/>
  <c r="D803" i="13"/>
  <c r="J675" i="8"/>
  <c r="J675" i="13"/>
  <c r="G620" i="8"/>
  <c r="G620" i="13"/>
  <c r="H744" i="8"/>
  <c r="H744" i="13"/>
  <c r="H741" i="8"/>
  <c r="H741" i="13"/>
  <c r="G828" i="8"/>
  <c r="G828" i="13"/>
  <c r="G767" i="8"/>
  <c r="G767" i="13"/>
  <c r="G675" i="8"/>
  <c r="G675" i="13"/>
  <c r="J825" i="8"/>
  <c r="J825" i="13"/>
  <c r="I660" i="8"/>
  <c r="I660" i="13"/>
  <c r="H691" i="8"/>
  <c r="H691" i="13"/>
  <c r="H667" i="8"/>
  <c r="H667" i="13"/>
  <c r="H708" i="8"/>
  <c r="H708" i="13"/>
  <c r="C429" i="13"/>
  <c r="C429" i="8"/>
  <c r="C232" i="13"/>
  <c r="C232" i="8"/>
  <c r="C207" i="13"/>
  <c r="C207" i="8"/>
  <c r="C224" i="8"/>
  <c r="C224" i="13"/>
  <c r="C216" i="13"/>
  <c r="C216" i="8"/>
  <c r="C212" i="8"/>
  <c r="C212" i="13"/>
  <c r="C397" i="8"/>
  <c r="C397" i="13"/>
  <c r="C213" i="13"/>
  <c r="C213" i="8"/>
  <c r="F356" i="8"/>
  <c r="F356" i="13"/>
  <c r="F303" i="13"/>
  <c r="F303" i="8"/>
  <c r="F373" i="13"/>
  <c r="F373" i="8"/>
  <c r="F347" i="8"/>
  <c r="F347" i="13"/>
  <c r="F377" i="8"/>
  <c r="F377" i="13"/>
  <c r="F346" i="8"/>
  <c r="F346" i="13"/>
  <c r="F425" i="8"/>
  <c r="F425" i="13"/>
  <c r="F363" i="8"/>
  <c r="F363" i="13"/>
  <c r="F306" i="8"/>
  <c r="F306" i="13"/>
  <c r="F358" i="13"/>
  <c r="F358" i="8"/>
  <c r="F279" i="13"/>
  <c r="F279" i="8"/>
  <c r="F290" i="8"/>
  <c r="F290" i="13"/>
  <c r="F295" i="8"/>
  <c r="F295" i="13"/>
  <c r="F298" i="8"/>
  <c r="F298" i="13"/>
  <c r="F299" i="8"/>
  <c r="F299" i="13"/>
  <c r="F348" i="8"/>
  <c r="F348" i="13"/>
  <c r="F642" i="8"/>
  <c r="F642" i="13"/>
  <c r="H810" i="13"/>
  <c r="H810" i="8"/>
  <c r="G702" i="8"/>
  <c r="G702" i="13"/>
  <c r="E226" i="13"/>
  <c r="E226" i="8"/>
  <c r="E217" i="13"/>
  <c r="E217" i="8"/>
  <c r="E236" i="13"/>
  <c r="E236" i="8"/>
  <c r="E227" i="8"/>
  <c r="E227" i="13"/>
  <c r="E328" i="8"/>
  <c r="E328" i="13"/>
  <c r="E232" i="8"/>
  <c r="E232" i="13"/>
  <c r="E221" i="13"/>
  <c r="E221" i="8"/>
  <c r="E396" i="8"/>
  <c r="E396" i="13"/>
  <c r="E222" i="8"/>
  <c r="E222" i="13"/>
  <c r="J647" i="8"/>
  <c r="J647" i="13"/>
  <c r="F627" i="8"/>
  <c r="F627" i="13"/>
  <c r="F643" i="8"/>
  <c r="F643" i="13"/>
  <c r="G10" i="4"/>
  <c r="G692" i="8"/>
  <c r="G692" i="13"/>
  <c r="I776" i="8"/>
  <c r="I776" i="13"/>
  <c r="I700" i="8"/>
  <c r="I700" i="13"/>
  <c r="I710" i="8"/>
  <c r="I710" i="13"/>
  <c r="H658" i="8"/>
  <c r="H658" i="13"/>
  <c r="D208" i="8"/>
  <c r="D208" i="13"/>
  <c r="D322" i="8"/>
  <c r="D322" i="13"/>
  <c r="D241" i="8"/>
  <c r="D241" i="13"/>
  <c r="D213" i="8"/>
  <c r="D213" i="13"/>
  <c r="D394" i="13"/>
  <c r="D394" i="8"/>
  <c r="D396" i="13"/>
  <c r="D396" i="8"/>
  <c r="D242" i="8"/>
  <c r="D242" i="13"/>
  <c r="D238" i="8"/>
  <c r="D238" i="13"/>
  <c r="K739" i="8"/>
  <c r="K739" i="13"/>
  <c r="G640" i="8"/>
  <c r="G640" i="13"/>
  <c r="J833" i="8"/>
  <c r="J833" i="13"/>
  <c r="I314" i="8"/>
  <c r="I314" i="13"/>
  <c r="I281" i="8"/>
  <c r="I281" i="13"/>
  <c r="I348" i="8"/>
  <c r="I348" i="13"/>
  <c r="I353" i="8"/>
  <c r="I353" i="13"/>
  <c r="I373" i="13"/>
  <c r="I373" i="8"/>
  <c r="I305" i="8"/>
  <c r="I305" i="13"/>
  <c r="I391" i="8"/>
  <c r="I391" i="13"/>
  <c r="I267" i="8"/>
  <c r="I267" i="13"/>
  <c r="I382" i="8"/>
  <c r="I382" i="13"/>
  <c r="I381" i="8"/>
  <c r="I381" i="13"/>
  <c r="I424" i="8"/>
  <c r="I424" i="13"/>
  <c r="I246" i="8"/>
  <c r="I246" i="13"/>
  <c r="I344" i="8"/>
  <c r="I344" i="13"/>
  <c r="I423" i="13"/>
  <c r="I423" i="8"/>
  <c r="I282" i="8"/>
  <c r="I282" i="13"/>
  <c r="I312" i="8"/>
  <c r="I312" i="13"/>
  <c r="C669" i="8"/>
  <c r="C669" i="13"/>
  <c r="E637" i="8"/>
  <c r="E637" i="13"/>
  <c r="E623" i="8"/>
  <c r="E623" i="13"/>
  <c r="I644" i="8"/>
  <c r="I644" i="13"/>
  <c r="E714" i="8"/>
  <c r="E714" i="13"/>
  <c r="E696" i="8"/>
  <c r="E696" i="13"/>
  <c r="H637" i="8"/>
  <c r="H637" i="13"/>
  <c r="G769" i="8"/>
  <c r="G769" i="13"/>
  <c r="J765" i="8"/>
  <c r="J765" i="13"/>
  <c r="I790" i="8"/>
  <c r="I790" i="13"/>
  <c r="I664" i="8"/>
  <c r="I664" i="13"/>
  <c r="I658" i="8"/>
  <c r="I658" i="13"/>
  <c r="I698" i="8"/>
  <c r="I698" i="13"/>
  <c r="I206" i="13"/>
  <c r="I206" i="8"/>
  <c r="I235" i="13"/>
  <c r="I235" i="8"/>
  <c r="I393" i="8"/>
  <c r="I393" i="13"/>
  <c r="I231" i="8"/>
  <c r="I231" i="13"/>
  <c r="I211" i="13"/>
  <c r="I211" i="8"/>
  <c r="I322" i="8"/>
  <c r="I322" i="13"/>
  <c r="I340" i="8"/>
  <c r="I340" i="13"/>
  <c r="I368" i="8"/>
  <c r="I368" i="13"/>
  <c r="I239" i="8"/>
  <c r="I239" i="13"/>
  <c r="C658" i="8"/>
  <c r="C658" i="13"/>
  <c r="E648" i="8"/>
  <c r="E648" i="13"/>
  <c r="G711" i="8"/>
  <c r="G711" i="13"/>
  <c r="F696" i="8"/>
  <c r="F696" i="13"/>
  <c r="J792" i="8"/>
  <c r="J792" i="13"/>
  <c r="H275" i="8"/>
  <c r="H275" i="13"/>
  <c r="H251" i="13"/>
  <c r="H251" i="8"/>
  <c r="H411" i="8"/>
  <c r="H411" i="13"/>
  <c r="G690" i="8"/>
  <c r="G690" i="13"/>
  <c r="K746" i="8"/>
  <c r="K746" i="13"/>
  <c r="G231" i="8"/>
  <c r="G231" i="13"/>
  <c r="D681" i="8"/>
  <c r="D681" i="13"/>
  <c r="J648" i="8"/>
  <c r="J648" i="13"/>
  <c r="E672" i="8"/>
  <c r="E672" i="13"/>
  <c r="E418" i="8"/>
  <c r="E418" i="13"/>
  <c r="E298" i="13"/>
  <c r="E298" i="8"/>
  <c r="I720" i="8"/>
  <c r="I720" i="13"/>
  <c r="E731" i="8"/>
  <c r="E731" i="13"/>
  <c r="J322" i="8"/>
  <c r="J322" i="13"/>
  <c r="F229" i="8"/>
  <c r="F229" i="13"/>
  <c r="F219" i="8"/>
  <c r="F219" i="13"/>
  <c r="E710" i="8"/>
  <c r="E710" i="13"/>
  <c r="H766" i="8"/>
  <c r="H766" i="13"/>
  <c r="G724" i="8"/>
  <c r="G724" i="13"/>
  <c r="C236" i="8"/>
  <c r="C236" i="13"/>
  <c r="C322" i="8"/>
  <c r="C322" i="13"/>
  <c r="F251" i="8"/>
  <c r="F251" i="13"/>
  <c r="F376" i="8"/>
  <c r="F376" i="13"/>
  <c r="F357" i="8"/>
  <c r="F357" i="13"/>
  <c r="E209" i="8"/>
  <c r="E209" i="13"/>
  <c r="D731" i="8"/>
  <c r="D731" i="13"/>
  <c r="E624" i="8"/>
  <c r="E624" i="13"/>
  <c r="H696" i="8"/>
  <c r="H696" i="13"/>
  <c r="G652" i="8"/>
  <c r="G652" i="13"/>
  <c r="G659" i="8"/>
  <c r="G659" i="13"/>
  <c r="D336" i="8"/>
  <c r="D336" i="13"/>
  <c r="D397" i="8"/>
  <c r="D397" i="13"/>
  <c r="I347" i="8"/>
  <c r="I347" i="13"/>
  <c r="I374" i="8"/>
  <c r="I374" i="13"/>
  <c r="I300" i="8"/>
  <c r="I300" i="13"/>
  <c r="J743" i="8"/>
  <c r="J743" i="13"/>
  <c r="I397" i="8"/>
  <c r="I397" i="13"/>
  <c r="E628" i="8"/>
  <c r="E628" i="13"/>
  <c r="G211" i="8"/>
  <c r="G211" i="13"/>
  <c r="G340" i="8"/>
  <c r="G340" i="13"/>
  <c r="H803" i="8"/>
  <c r="H803" i="13"/>
  <c r="I648" i="8"/>
  <c r="I648" i="13"/>
  <c r="E251" i="8"/>
  <c r="E251" i="13"/>
  <c r="E245" i="8"/>
  <c r="E245" i="13"/>
  <c r="E362" i="8"/>
  <c r="E362" i="13"/>
  <c r="J686" i="8"/>
  <c r="J686" i="13"/>
  <c r="I831" i="8"/>
  <c r="I831" i="13"/>
  <c r="C677" i="8"/>
  <c r="C677" i="13"/>
  <c r="J212" i="8"/>
  <c r="J212" i="13"/>
  <c r="J325" i="8"/>
  <c r="J325" i="13"/>
  <c r="G634" i="8"/>
  <c r="G634" i="13"/>
  <c r="F328" i="8"/>
  <c r="F328" i="13"/>
  <c r="J725" i="8"/>
  <c r="J725" i="13"/>
  <c r="C229" i="8"/>
  <c r="C229" i="13"/>
  <c r="C209" i="13"/>
  <c r="C209" i="8"/>
  <c r="F278" i="8"/>
  <c r="F278" i="13"/>
  <c r="F309" i="13"/>
  <c r="F309" i="8"/>
  <c r="F412" i="13"/>
  <c r="F412" i="8"/>
  <c r="I697" i="8"/>
  <c r="I697" i="13"/>
  <c r="E228" i="8"/>
  <c r="E228" i="13"/>
  <c r="E218" i="13"/>
  <c r="E218" i="8"/>
  <c r="C706" i="8"/>
  <c r="C706" i="13"/>
  <c r="J763" i="8"/>
  <c r="J763" i="13"/>
  <c r="H828" i="13"/>
  <c r="H828" i="8"/>
  <c r="D327" i="8"/>
  <c r="D327" i="13"/>
  <c r="D216" i="13"/>
  <c r="D216" i="8"/>
  <c r="E635" i="8"/>
  <c r="E635" i="13"/>
  <c r="H639" i="8"/>
  <c r="H639" i="13"/>
  <c r="I290" i="8"/>
  <c r="I290" i="13"/>
  <c r="I377" i="8"/>
  <c r="I377" i="13"/>
  <c r="I288" i="13"/>
  <c r="I288" i="8"/>
  <c r="I275" i="8"/>
  <c r="I275" i="13"/>
  <c r="D671" i="8"/>
  <c r="D671" i="13"/>
  <c r="I621" i="8"/>
  <c r="I621" i="13"/>
  <c r="I394" i="8"/>
  <c r="I394" i="13"/>
  <c r="I338" i="8"/>
  <c r="I338" i="13"/>
  <c r="H740" i="8"/>
  <c r="H740" i="13"/>
  <c r="F634" i="8"/>
  <c r="F634" i="13"/>
  <c r="E658" i="8"/>
  <c r="E658" i="13"/>
  <c r="J832" i="8"/>
  <c r="J832" i="13"/>
  <c r="H266" i="13"/>
  <c r="H266" i="8"/>
  <c r="H302" i="8"/>
  <c r="H302" i="13"/>
  <c r="H309" i="13"/>
  <c r="H309" i="8"/>
  <c r="H370" i="8"/>
  <c r="H370" i="13"/>
  <c r="H261" i="8"/>
  <c r="H261" i="13"/>
  <c r="G220" i="8"/>
  <c r="G220" i="13"/>
  <c r="G209" i="13"/>
  <c r="G209" i="8"/>
  <c r="F632" i="8"/>
  <c r="F632" i="13"/>
  <c r="E260" i="8"/>
  <c r="E260" i="13"/>
  <c r="E278" i="13"/>
  <c r="E278" i="8"/>
  <c r="E356" i="8"/>
  <c r="E356" i="13"/>
  <c r="F651" i="8"/>
  <c r="F651" i="13"/>
  <c r="E684" i="8"/>
  <c r="E684" i="13"/>
  <c r="J429" i="8"/>
  <c r="J429" i="13"/>
  <c r="J227" i="13"/>
  <c r="J227" i="8"/>
  <c r="F211" i="8"/>
  <c r="F211" i="13"/>
  <c r="F341" i="8"/>
  <c r="F341" i="13"/>
  <c r="F263" i="8"/>
  <c r="F263" i="13"/>
  <c r="D827" i="8"/>
  <c r="D827" i="13"/>
  <c r="E826" i="8"/>
  <c r="E826" i="13"/>
  <c r="H666" i="8"/>
  <c r="H666" i="13"/>
  <c r="G693" i="8"/>
  <c r="G693" i="13"/>
  <c r="F764" i="8"/>
  <c r="F764" i="13"/>
  <c r="F720" i="8"/>
  <c r="F720" i="13"/>
  <c r="G715" i="8"/>
  <c r="G715" i="13"/>
  <c r="J784" i="8"/>
  <c r="J784" i="13"/>
  <c r="J666" i="8"/>
  <c r="J666" i="13"/>
  <c r="H314" i="8"/>
  <c r="H314" i="13"/>
  <c r="H345" i="8"/>
  <c r="H345" i="13"/>
  <c r="H278" i="8"/>
  <c r="H278" i="13"/>
  <c r="H353" i="13"/>
  <c r="H353" i="8"/>
  <c r="H300" i="8"/>
  <c r="H300" i="13"/>
  <c r="H290" i="8"/>
  <c r="H290" i="13"/>
  <c r="H255" i="8"/>
  <c r="H255" i="13"/>
  <c r="H244" i="8"/>
  <c r="H244" i="13"/>
  <c r="H420" i="8"/>
  <c r="H420" i="13"/>
  <c r="H381" i="13"/>
  <c r="H381" i="8"/>
  <c r="H284" i="13"/>
  <c r="H284" i="8"/>
  <c r="H376" i="8"/>
  <c r="H376" i="13"/>
  <c r="H356" i="8"/>
  <c r="H356" i="13"/>
  <c r="H281" i="13"/>
  <c r="H281" i="8"/>
  <c r="H371" i="13"/>
  <c r="H371" i="8"/>
  <c r="H289" i="13"/>
  <c r="H289" i="8"/>
  <c r="I624" i="8"/>
  <c r="I624" i="13"/>
  <c r="F694" i="8"/>
  <c r="F694" i="13"/>
  <c r="H724" i="8"/>
  <c r="H724" i="13"/>
  <c r="D622" i="8"/>
  <c r="D622" i="13"/>
  <c r="G332" i="8"/>
  <c r="G332" i="13"/>
  <c r="G341" i="8"/>
  <c r="G341" i="13"/>
  <c r="G339" i="13"/>
  <c r="G339" i="8"/>
  <c r="G338" i="8"/>
  <c r="G338" i="13"/>
  <c r="G325" i="8"/>
  <c r="G325" i="13"/>
  <c r="G225" i="13"/>
  <c r="G225" i="8"/>
  <c r="G229" i="13"/>
  <c r="G229" i="8"/>
  <c r="G322" i="13"/>
  <c r="G322" i="8"/>
  <c r="F689" i="8"/>
  <c r="F689" i="13"/>
  <c r="E716" i="8"/>
  <c r="E716" i="13"/>
  <c r="H690" i="8"/>
  <c r="H690" i="13"/>
  <c r="G762" i="8"/>
  <c r="G762" i="13"/>
  <c r="I653" i="8"/>
  <c r="I653" i="13"/>
  <c r="E803" i="8"/>
  <c r="E803" i="13"/>
  <c r="E715" i="8"/>
  <c r="E715" i="13"/>
  <c r="E246" i="8"/>
  <c r="E246" i="13"/>
  <c r="E412" i="8"/>
  <c r="E412" i="13"/>
  <c r="E295" i="8"/>
  <c r="E295" i="13"/>
  <c r="E273" i="8"/>
  <c r="E273" i="13"/>
  <c r="E422" i="8"/>
  <c r="E422" i="13"/>
  <c r="E262" i="8"/>
  <c r="E262" i="13"/>
  <c r="E421" i="8"/>
  <c r="E421" i="13"/>
  <c r="E281" i="8"/>
  <c r="E281" i="13"/>
  <c r="E297" i="8"/>
  <c r="E297" i="13"/>
  <c r="E274" i="8"/>
  <c r="E274" i="13"/>
  <c r="E371" i="8"/>
  <c r="E371" i="13"/>
  <c r="E303" i="8"/>
  <c r="E303" i="13"/>
  <c r="E299" i="8"/>
  <c r="E299" i="13"/>
  <c r="E244" i="13"/>
  <c r="E244" i="8"/>
  <c r="E346" i="8"/>
  <c r="E346" i="13"/>
  <c r="E363" i="8"/>
  <c r="E363" i="13"/>
  <c r="E697" i="8"/>
  <c r="E697" i="13"/>
  <c r="G633" i="8"/>
  <c r="G633" i="13"/>
  <c r="H633" i="8"/>
  <c r="H633" i="13"/>
  <c r="D652" i="8"/>
  <c r="D652" i="13"/>
  <c r="I767" i="8"/>
  <c r="I767" i="13"/>
  <c r="J677" i="8"/>
  <c r="J677" i="13"/>
  <c r="K649" i="8"/>
  <c r="K649" i="13"/>
  <c r="I711" i="8"/>
  <c r="I711" i="13"/>
  <c r="D649" i="8"/>
  <c r="D649" i="13"/>
  <c r="I727" i="8"/>
  <c r="I727" i="13"/>
  <c r="F708" i="8"/>
  <c r="F708" i="13"/>
  <c r="J742" i="8"/>
  <c r="J742" i="13"/>
  <c r="F630" i="8"/>
  <c r="F630" i="13"/>
  <c r="J214" i="8"/>
  <c r="J214" i="13"/>
  <c r="J394" i="13"/>
  <c r="J394" i="8"/>
  <c r="J397" i="8"/>
  <c r="J397" i="13"/>
  <c r="J334" i="8"/>
  <c r="J334" i="13"/>
  <c r="J392" i="8"/>
  <c r="J392" i="13"/>
  <c r="J332" i="8"/>
  <c r="J332" i="13"/>
  <c r="J339" i="8"/>
  <c r="J339" i="13"/>
  <c r="J341" i="8"/>
  <c r="J341" i="13"/>
  <c r="H723" i="8"/>
  <c r="H723" i="13"/>
  <c r="F212" i="8"/>
  <c r="F212" i="13"/>
  <c r="F239" i="8"/>
  <c r="F239" i="13"/>
  <c r="F206" i="13"/>
  <c r="F206" i="8"/>
  <c r="F325" i="8"/>
  <c r="F325" i="13"/>
  <c r="F236" i="13"/>
  <c r="F236" i="8"/>
  <c r="F214" i="8"/>
  <c r="F214" i="13"/>
  <c r="F210" i="13"/>
  <c r="F210" i="8"/>
  <c r="F324" i="8"/>
  <c r="F324" i="13"/>
  <c r="E687" i="8"/>
  <c r="E687" i="13"/>
  <c r="G699" i="8"/>
  <c r="G699" i="13"/>
  <c r="K629" i="8"/>
  <c r="K629" i="13"/>
  <c r="C691" i="8"/>
  <c r="C691" i="13"/>
  <c r="E647" i="8"/>
  <c r="E647" i="13"/>
  <c r="J751" i="8"/>
  <c r="J751" i="13"/>
  <c r="E828" i="8"/>
  <c r="E828" i="13"/>
  <c r="F688" i="8"/>
  <c r="F688" i="13"/>
  <c r="E681" i="8"/>
  <c r="E681" i="13"/>
  <c r="G775" i="8"/>
  <c r="G775" i="13"/>
  <c r="I809" i="8"/>
  <c r="I809" i="13"/>
  <c r="G710" i="8"/>
  <c r="G710" i="13"/>
  <c r="I825" i="8"/>
  <c r="I825" i="13"/>
  <c r="J679" i="8"/>
  <c r="J679" i="13"/>
  <c r="I706" i="8"/>
  <c r="I706" i="13"/>
  <c r="D10" i="4"/>
  <c r="C341" i="8"/>
  <c r="C341" i="13"/>
  <c r="C329" i="8"/>
  <c r="C329" i="13"/>
  <c r="C334" i="8"/>
  <c r="C334" i="13"/>
  <c r="C230" i="8"/>
  <c r="C230" i="13"/>
  <c r="C220" i="13"/>
  <c r="C220" i="8"/>
  <c r="C239" i="8"/>
  <c r="C239" i="13"/>
  <c r="C227" i="8"/>
  <c r="C227" i="13"/>
  <c r="C327" i="13"/>
  <c r="C327" i="8"/>
  <c r="F267" i="13"/>
  <c r="F267" i="8"/>
  <c r="F390" i="8"/>
  <c r="F390" i="13"/>
  <c r="F292" i="8"/>
  <c r="F292" i="13"/>
  <c r="F269" i="8"/>
  <c r="F269" i="13"/>
  <c r="F302" i="8"/>
  <c r="F302" i="13"/>
  <c r="F355" i="13"/>
  <c r="F355" i="8"/>
  <c r="F310" i="8"/>
  <c r="F310" i="13"/>
  <c r="F277" i="8"/>
  <c r="F277" i="13"/>
  <c r="F300" i="8"/>
  <c r="F300" i="13"/>
  <c r="F345" i="8"/>
  <c r="F345" i="13"/>
  <c r="F284" i="8"/>
  <c r="F284" i="13"/>
  <c r="F275" i="8"/>
  <c r="F275" i="13"/>
  <c r="F287" i="8"/>
  <c r="F287" i="13"/>
  <c r="F283" i="8"/>
  <c r="F283" i="13"/>
  <c r="F314" i="8"/>
  <c r="F314" i="13"/>
  <c r="F291" i="8"/>
  <c r="F291" i="13"/>
  <c r="D841" i="8"/>
  <c r="D841" i="13"/>
  <c r="J683" i="8"/>
  <c r="J683" i="13"/>
  <c r="E393" i="8"/>
  <c r="E393" i="13"/>
  <c r="E205" i="8"/>
  <c r="E205" i="13"/>
  <c r="E235" i="8"/>
  <c r="E235" i="13"/>
  <c r="E230" i="13"/>
  <c r="E230" i="8"/>
  <c r="E329" i="8"/>
  <c r="E329" i="13"/>
  <c r="E397" i="13"/>
  <c r="E397" i="8"/>
  <c r="E335" i="8"/>
  <c r="E335" i="13"/>
  <c r="E324" i="13"/>
  <c r="E324" i="8"/>
  <c r="E225" i="8"/>
  <c r="E225" i="13"/>
  <c r="J643" i="8"/>
  <c r="J643" i="13"/>
  <c r="F629" i="8"/>
  <c r="F629" i="13"/>
  <c r="I749" i="8"/>
  <c r="I749" i="13"/>
  <c r="E693" i="8"/>
  <c r="E693" i="13"/>
  <c r="J766" i="8"/>
  <c r="J766" i="13"/>
  <c r="F770" i="8"/>
  <c r="F770" i="13"/>
  <c r="J796" i="8"/>
  <c r="J796" i="13"/>
  <c r="J793" i="8"/>
  <c r="J793" i="13"/>
  <c r="J673" i="8"/>
  <c r="J673" i="13"/>
  <c r="H664" i="8"/>
  <c r="H664" i="13"/>
  <c r="D341" i="8"/>
  <c r="D341" i="13"/>
  <c r="D205" i="13"/>
  <c r="D205" i="8"/>
  <c r="D340" i="8"/>
  <c r="D340" i="13"/>
  <c r="D395" i="8"/>
  <c r="D395" i="13"/>
  <c r="D222" i="8"/>
  <c r="D222" i="13"/>
  <c r="D331" i="8"/>
  <c r="D331" i="13"/>
  <c r="D233" i="8"/>
  <c r="D233" i="13"/>
  <c r="D229" i="8"/>
  <c r="D229" i="13"/>
  <c r="I841" i="8"/>
  <c r="I841" i="13"/>
  <c r="I833" i="8"/>
  <c r="I833" i="13"/>
  <c r="I354" i="13"/>
  <c r="I354" i="8"/>
  <c r="I371" i="13"/>
  <c r="I371" i="8"/>
  <c r="I389" i="8"/>
  <c r="I389" i="13"/>
  <c r="I370" i="8"/>
  <c r="I370" i="13"/>
  <c r="I265" i="8"/>
  <c r="I265" i="13"/>
  <c r="I253" i="8"/>
  <c r="I253" i="13"/>
  <c r="I311" i="8"/>
  <c r="I311" i="13"/>
  <c r="I356" i="8"/>
  <c r="I356" i="13"/>
  <c r="I417" i="8"/>
  <c r="I417" i="13"/>
  <c r="I358" i="8"/>
  <c r="I358" i="13"/>
  <c r="I425" i="8"/>
  <c r="I425" i="13"/>
  <c r="I363" i="8"/>
  <c r="I363" i="13"/>
  <c r="I250" i="13"/>
  <c r="I250" i="8"/>
  <c r="I287" i="8"/>
  <c r="I287" i="13"/>
  <c r="I261" i="13"/>
  <c r="I261" i="8"/>
  <c r="I309" i="13"/>
  <c r="I309" i="8"/>
  <c r="F635" i="8"/>
  <c r="F635" i="13"/>
  <c r="I752" i="8"/>
  <c r="I752" i="13"/>
  <c r="F841" i="8"/>
  <c r="F841" i="13"/>
  <c r="D696" i="8"/>
  <c r="D696" i="13"/>
  <c r="H698" i="8"/>
  <c r="H698" i="13"/>
  <c r="I739" i="8"/>
  <c r="I739" i="13"/>
  <c r="G765" i="8"/>
  <c r="G765" i="13"/>
  <c r="I765" i="8"/>
  <c r="I765" i="13"/>
  <c r="I234" i="8"/>
  <c r="I234" i="13"/>
  <c r="I225" i="8"/>
  <c r="I225" i="13"/>
  <c r="I205" i="8"/>
  <c r="I205" i="13"/>
  <c r="I329" i="8"/>
  <c r="I329" i="13"/>
  <c r="I228" i="8"/>
  <c r="I228" i="13"/>
  <c r="I209" i="8"/>
  <c r="I209" i="13"/>
  <c r="I223" i="8"/>
  <c r="I223" i="13"/>
  <c r="I208" i="8"/>
  <c r="I208" i="13"/>
  <c r="I238" i="8"/>
  <c r="I238" i="13"/>
  <c r="K632" i="8"/>
  <c r="K632" i="13"/>
  <c r="F625" i="8"/>
  <c r="F625" i="13"/>
  <c r="K646" i="8"/>
  <c r="K646" i="13"/>
  <c r="F691" i="8"/>
  <c r="F691" i="13"/>
  <c r="H288" i="13"/>
  <c r="H288" i="8"/>
  <c r="H264" i="8"/>
  <c r="H264" i="13"/>
  <c r="H259" i="8"/>
  <c r="H259" i="13"/>
  <c r="G336" i="8"/>
  <c r="G336" i="13"/>
  <c r="F654" i="8"/>
  <c r="F654" i="13"/>
  <c r="E427" i="8"/>
  <c r="E427" i="13"/>
  <c r="E384" i="8"/>
  <c r="E384" i="13"/>
  <c r="E304" i="8"/>
  <c r="E304" i="13"/>
  <c r="J205" i="8"/>
  <c r="J205" i="13"/>
  <c r="J235" i="8"/>
  <c r="J235" i="13"/>
  <c r="F209" i="13"/>
  <c r="F209" i="8"/>
  <c r="G772" i="8"/>
  <c r="G772" i="13"/>
  <c r="G619" i="8"/>
  <c r="G619" i="13"/>
  <c r="I691" i="8"/>
  <c r="I691" i="13"/>
  <c r="H716" i="8"/>
  <c r="H716" i="13"/>
  <c r="C333" i="13"/>
  <c r="C333" i="8"/>
  <c r="F424" i="8"/>
  <c r="F424" i="13"/>
  <c r="F260" i="8"/>
  <c r="F260" i="13"/>
  <c r="F351" i="13"/>
  <c r="F351" i="8"/>
  <c r="I768" i="8"/>
  <c r="I768" i="13"/>
  <c r="E326" i="8"/>
  <c r="E326" i="13"/>
  <c r="E331" i="8"/>
  <c r="E331" i="13"/>
  <c r="D706" i="8"/>
  <c r="D706" i="13"/>
  <c r="I805" i="8"/>
  <c r="I805" i="13"/>
  <c r="D429" i="8"/>
  <c r="D429" i="13"/>
  <c r="D393" i="13"/>
  <c r="D393" i="8"/>
  <c r="I285" i="8"/>
  <c r="I285" i="13"/>
  <c r="I274" i="13"/>
  <c r="I274" i="8"/>
  <c r="I302" i="8"/>
  <c r="I302" i="13"/>
  <c r="I709" i="8"/>
  <c r="I709" i="13"/>
  <c r="I217" i="8"/>
  <c r="I217" i="13"/>
  <c r="I219" i="13"/>
  <c r="I219" i="8"/>
  <c r="K808" i="13"/>
  <c r="K808" i="8"/>
  <c r="E691" i="8"/>
  <c r="E691" i="13"/>
  <c r="G722" i="8"/>
  <c r="G722" i="13"/>
  <c r="H315" i="8"/>
  <c r="H315" i="13"/>
  <c r="H372" i="8"/>
  <c r="H372" i="13"/>
  <c r="H349" i="13"/>
  <c r="H349" i="8"/>
  <c r="I656" i="8"/>
  <c r="I656" i="13"/>
  <c r="G239" i="13"/>
  <c r="G239" i="8"/>
  <c r="J637" i="8"/>
  <c r="J637" i="13"/>
  <c r="E621" i="8"/>
  <c r="E621" i="13"/>
  <c r="E758" i="8"/>
  <c r="E758" i="13"/>
  <c r="E420" i="8"/>
  <c r="E420" i="13"/>
  <c r="E280" i="13"/>
  <c r="E280" i="8"/>
  <c r="J772" i="8"/>
  <c r="J772" i="13"/>
  <c r="E683" i="8"/>
  <c r="E683" i="13"/>
  <c r="J229" i="8"/>
  <c r="J229" i="13"/>
  <c r="G647" i="8"/>
  <c r="G647" i="13"/>
  <c r="F213" i="8"/>
  <c r="F213" i="13"/>
  <c r="F224" i="8"/>
  <c r="F224" i="13"/>
  <c r="J661" i="8"/>
  <c r="J661" i="13"/>
  <c r="C225" i="13"/>
  <c r="C225" i="8"/>
  <c r="F288" i="8"/>
  <c r="F288" i="13"/>
  <c r="F352" i="8"/>
  <c r="F352" i="13"/>
  <c r="F289" i="8"/>
  <c r="F289" i="13"/>
  <c r="E223" i="8"/>
  <c r="E223" i="13"/>
  <c r="E211" i="13"/>
  <c r="E211" i="8"/>
  <c r="F700" i="8"/>
  <c r="F700" i="13"/>
  <c r="D325" i="8"/>
  <c r="D325" i="13"/>
  <c r="D217" i="8"/>
  <c r="D217" i="13"/>
  <c r="I270" i="13"/>
  <c r="I270" i="8"/>
  <c r="I255" i="8"/>
  <c r="I255" i="13"/>
  <c r="I350" i="8"/>
  <c r="I350" i="13"/>
  <c r="I430" i="8"/>
  <c r="I430" i="13"/>
  <c r="I215" i="8"/>
  <c r="I215" i="13"/>
  <c r="I214" i="8"/>
  <c r="I214" i="13"/>
  <c r="E718" i="8"/>
  <c r="E718" i="13"/>
  <c r="D826" i="8"/>
  <c r="D826" i="13"/>
  <c r="F703" i="8"/>
  <c r="F703" i="13"/>
  <c r="I703" i="8"/>
  <c r="I703" i="13"/>
  <c r="I692" i="8"/>
  <c r="I692" i="13"/>
  <c r="H277" i="8"/>
  <c r="H277" i="13"/>
  <c r="H360" i="8"/>
  <c r="H360" i="13"/>
  <c r="H282" i="8"/>
  <c r="H282" i="13"/>
  <c r="H419" i="8"/>
  <c r="H419" i="13"/>
  <c r="D629" i="8"/>
  <c r="D629" i="13"/>
  <c r="G223" i="13"/>
  <c r="G223" i="8"/>
  <c r="G641" i="8"/>
  <c r="G641" i="13"/>
  <c r="E349" i="8"/>
  <c r="E349" i="13"/>
  <c r="E265" i="8"/>
  <c r="E265" i="13"/>
  <c r="E365" i="8"/>
  <c r="E365" i="13"/>
  <c r="I702" i="8"/>
  <c r="I702" i="13"/>
  <c r="H831" i="8"/>
  <c r="H831" i="13"/>
  <c r="J239" i="8"/>
  <c r="J239" i="13"/>
  <c r="F223" i="8"/>
  <c r="F223" i="13"/>
  <c r="F280" i="8"/>
  <c r="F280" i="13"/>
  <c r="I412" i="8"/>
  <c r="I412" i="13"/>
  <c r="I631" i="8"/>
  <c r="I631" i="13"/>
  <c r="F826" i="8"/>
  <c r="F826" i="13"/>
  <c r="F661" i="8"/>
  <c r="F661" i="13"/>
  <c r="G779" i="8"/>
  <c r="G779" i="13"/>
  <c r="G704" i="8"/>
  <c r="G704" i="13"/>
  <c r="J697" i="8"/>
  <c r="J697" i="13"/>
  <c r="F721" i="8"/>
  <c r="F721" i="13"/>
  <c r="H778" i="8"/>
  <c r="H778" i="13"/>
  <c r="J645" i="8"/>
  <c r="J645" i="13"/>
  <c r="F684" i="8"/>
  <c r="F684" i="13"/>
  <c r="G721" i="8"/>
  <c r="G721" i="13"/>
  <c r="I784" i="8"/>
  <c r="I784" i="13"/>
  <c r="I666" i="8"/>
  <c r="I666" i="13"/>
  <c r="H299" i="8"/>
  <c r="H299" i="13"/>
  <c r="H291" i="8"/>
  <c r="H291" i="13"/>
  <c r="H283" i="8"/>
  <c r="H283" i="13"/>
  <c r="H358" i="8"/>
  <c r="H358" i="13"/>
  <c r="H246" i="8"/>
  <c r="H246" i="13"/>
  <c r="H247" i="13"/>
  <c r="H247" i="8"/>
  <c r="H351" i="8"/>
  <c r="H351" i="13"/>
  <c r="H265" i="13"/>
  <c r="H265" i="8"/>
  <c r="H245" i="13"/>
  <c r="H245" i="8"/>
  <c r="H414" i="8"/>
  <c r="H414" i="13"/>
  <c r="H375" i="13"/>
  <c r="H375" i="8"/>
  <c r="H279" i="8"/>
  <c r="H279" i="13"/>
  <c r="H415" i="8"/>
  <c r="H415" i="13"/>
  <c r="H287" i="8"/>
  <c r="H287" i="13"/>
  <c r="H425" i="8"/>
  <c r="H425" i="13"/>
  <c r="H624" i="8"/>
  <c r="H624" i="13"/>
  <c r="G805" i="8"/>
  <c r="G805" i="13"/>
  <c r="J761" i="8"/>
  <c r="J761" i="13"/>
  <c r="H710" i="8"/>
  <c r="H710" i="13"/>
  <c r="C622" i="8"/>
  <c r="C622" i="13"/>
  <c r="J834" i="8"/>
  <c r="J834" i="13"/>
  <c r="G234" i="8"/>
  <c r="G234" i="13"/>
  <c r="G230" i="8"/>
  <c r="G230" i="13"/>
  <c r="G331" i="13"/>
  <c r="G331" i="8"/>
  <c r="G330" i="8"/>
  <c r="G330" i="13"/>
  <c r="G328" i="8"/>
  <c r="G328" i="13"/>
  <c r="G395" i="8"/>
  <c r="G395" i="13"/>
  <c r="G323" i="8"/>
  <c r="G323" i="13"/>
  <c r="G206" i="8"/>
  <c r="G206" i="13"/>
  <c r="E689" i="8"/>
  <c r="E689" i="13"/>
  <c r="D716" i="8"/>
  <c r="D716" i="13"/>
  <c r="J752" i="8"/>
  <c r="J752" i="13"/>
  <c r="D659" i="8"/>
  <c r="D659" i="13"/>
  <c r="I748" i="8"/>
  <c r="I748" i="13"/>
  <c r="J625" i="8"/>
  <c r="J625" i="13"/>
  <c r="F690" i="8"/>
  <c r="F690" i="13"/>
  <c r="E372" i="8"/>
  <c r="E372" i="13"/>
  <c r="E411" i="13"/>
  <c r="E411" i="8"/>
  <c r="E357" i="13"/>
  <c r="E357" i="8"/>
  <c r="E264" i="8"/>
  <c r="E264" i="13"/>
  <c r="E353" i="8"/>
  <c r="E353" i="13"/>
  <c r="E283" i="8"/>
  <c r="E283" i="13"/>
  <c r="E288" i="8"/>
  <c r="E288" i="13"/>
  <c r="E257" i="8"/>
  <c r="E257" i="13"/>
  <c r="E289" i="8"/>
  <c r="E289" i="13"/>
  <c r="E415" i="13"/>
  <c r="E415" i="8"/>
  <c r="E377" i="8"/>
  <c r="E377" i="13"/>
  <c r="E292" i="8"/>
  <c r="E292" i="13"/>
  <c r="E386" i="8"/>
  <c r="E386" i="13"/>
  <c r="E266" i="8"/>
  <c r="E266" i="13"/>
  <c r="E271" i="8"/>
  <c r="E271" i="13"/>
  <c r="E354" i="8"/>
  <c r="E354" i="13"/>
  <c r="E376" i="8"/>
  <c r="E376" i="13"/>
  <c r="D697" i="8"/>
  <c r="D697" i="13"/>
  <c r="D621" i="8"/>
  <c r="D621" i="13"/>
  <c r="E653" i="8"/>
  <c r="E653" i="13"/>
  <c r="G844" i="8"/>
  <c r="G844" i="13"/>
  <c r="G766" i="8"/>
  <c r="G766" i="13"/>
  <c r="J844" i="8"/>
  <c r="J844" i="13"/>
  <c r="I769" i="8"/>
  <c r="I769" i="13"/>
  <c r="I677" i="8"/>
  <c r="I677" i="13"/>
  <c r="H711" i="8"/>
  <c r="H711" i="13"/>
  <c r="C649" i="8"/>
  <c r="C649" i="13"/>
  <c r="J764" i="8"/>
  <c r="J764" i="13"/>
  <c r="H727" i="8"/>
  <c r="H727" i="13"/>
  <c r="E708" i="8"/>
  <c r="E708" i="13"/>
  <c r="K641" i="8"/>
  <c r="K641" i="13"/>
  <c r="D707" i="8"/>
  <c r="D707" i="13"/>
  <c r="J808" i="13"/>
  <c r="J808" i="8"/>
  <c r="H765" i="13"/>
  <c r="H765" i="8"/>
  <c r="J224" i="8"/>
  <c r="J224" i="13"/>
  <c r="J211" i="13"/>
  <c r="J211" i="8"/>
  <c r="J327" i="8"/>
  <c r="J327" i="13"/>
  <c r="J324" i="13"/>
  <c r="J324" i="8"/>
  <c r="J333" i="8"/>
  <c r="J333" i="13"/>
  <c r="J323" i="8"/>
  <c r="J323" i="13"/>
  <c r="J237" i="8"/>
  <c r="J237" i="13"/>
  <c r="J331" i="13"/>
  <c r="J331" i="8"/>
  <c r="G622" i="8"/>
  <c r="G622" i="13"/>
  <c r="F429" i="8"/>
  <c r="F429" i="13"/>
  <c r="F337" i="8"/>
  <c r="F337" i="13"/>
  <c r="F208" i="8"/>
  <c r="F208" i="13"/>
  <c r="F323" i="8"/>
  <c r="F323" i="13"/>
  <c r="F232" i="8"/>
  <c r="F232" i="13"/>
  <c r="F237" i="13"/>
  <c r="F237" i="8"/>
  <c r="F340" i="8"/>
  <c r="F340" i="13"/>
  <c r="F329" i="8"/>
  <c r="F329" i="13"/>
  <c r="G771" i="8"/>
  <c r="G771" i="13"/>
  <c r="D825" i="8"/>
  <c r="D825" i="13"/>
  <c r="I751" i="8"/>
  <c r="I751" i="13"/>
  <c r="E688" i="8"/>
  <c r="E688" i="13"/>
  <c r="G774" i="8"/>
  <c r="G774" i="13"/>
  <c r="H809" i="13"/>
  <c r="H809" i="8"/>
  <c r="G826" i="8"/>
  <c r="G826" i="13"/>
  <c r="J795" i="8"/>
  <c r="J795" i="13"/>
  <c r="I679" i="8"/>
  <c r="I679" i="13"/>
  <c r="H706" i="8"/>
  <c r="H706" i="13"/>
  <c r="C210" i="8"/>
  <c r="C210" i="13"/>
  <c r="C335" i="8"/>
  <c r="C335" i="13"/>
  <c r="C228" i="8"/>
  <c r="C228" i="13"/>
  <c r="C242" i="13"/>
  <c r="C242" i="8"/>
  <c r="C223" i="13"/>
  <c r="C223" i="8"/>
  <c r="C340" i="8"/>
  <c r="C340" i="13"/>
  <c r="C211" i="13"/>
  <c r="C211" i="8"/>
  <c r="C237" i="8"/>
  <c r="C237" i="13"/>
  <c r="F311" i="8"/>
  <c r="F311" i="13"/>
  <c r="F286" i="8"/>
  <c r="F286" i="13"/>
  <c r="F257" i="8"/>
  <c r="F257" i="13"/>
  <c r="F244" i="8"/>
  <c r="F244" i="13"/>
  <c r="F265" i="8"/>
  <c r="F265" i="13"/>
  <c r="F262" i="8"/>
  <c r="F262" i="13"/>
  <c r="F274" i="8"/>
  <c r="F274" i="13"/>
  <c r="F253" i="8"/>
  <c r="F253" i="13"/>
  <c r="F360" i="8"/>
  <c r="F360" i="13"/>
  <c r="F362" i="8"/>
  <c r="F362" i="13"/>
  <c r="F308" i="13"/>
  <c r="F308" i="8"/>
  <c r="F423" i="8"/>
  <c r="F423" i="13"/>
  <c r="F389" i="8"/>
  <c r="F389" i="13"/>
  <c r="F419" i="13"/>
  <c r="F419" i="8"/>
  <c r="F255" i="8"/>
  <c r="F255" i="13"/>
  <c r="F430" i="8"/>
  <c r="F430" i="13"/>
  <c r="C841" i="8"/>
  <c r="C841" i="13"/>
  <c r="G644" i="8"/>
  <c r="G644" i="13"/>
  <c r="J754" i="8"/>
  <c r="J754" i="13"/>
  <c r="G681" i="8"/>
  <c r="G681" i="13"/>
  <c r="I683" i="8"/>
  <c r="I683" i="13"/>
  <c r="E322" i="8"/>
  <c r="E322" i="13"/>
  <c r="E394" i="13"/>
  <c r="E394" i="8"/>
  <c r="E213" i="13"/>
  <c r="E213" i="8"/>
  <c r="E234" i="13"/>
  <c r="E234" i="8"/>
  <c r="E207" i="13"/>
  <c r="E207" i="8"/>
  <c r="E206" i="8"/>
  <c r="E206" i="13"/>
  <c r="E216" i="8"/>
  <c r="E216" i="13"/>
  <c r="E224" i="8"/>
  <c r="E224" i="13"/>
  <c r="K626" i="8"/>
  <c r="K626" i="13"/>
  <c r="D664" i="8"/>
  <c r="D664" i="13"/>
  <c r="E629" i="8"/>
  <c r="E629" i="13"/>
  <c r="I643" i="8"/>
  <c r="I643" i="13"/>
  <c r="F683" i="8"/>
  <c r="F683" i="13"/>
  <c r="D693" i="8"/>
  <c r="D693" i="13"/>
  <c r="G683" i="8"/>
  <c r="G683" i="13"/>
  <c r="I796" i="8"/>
  <c r="I796" i="13"/>
  <c r="I793" i="8"/>
  <c r="I793" i="13"/>
  <c r="I673" i="8"/>
  <c r="I673" i="13"/>
  <c r="I759" i="8"/>
  <c r="I759" i="13"/>
  <c r="I693" i="8"/>
  <c r="I693" i="13"/>
  <c r="H672" i="13"/>
  <c r="D210" i="8"/>
  <c r="D210" i="13"/>
  <c r="D334" i="8"/>
  <c r="D334" i="13"/>
  <c r="D231" i="13"/>
  <c r="D231" i="8"/>
  <c r="D332" i="8"/>
  <c r="D332" i="13"/>
  <c r="D239" i="8"/>
  <c r="D239" i="13"/>
  <c r="D232" i="8"/>
  <c r="D232" i="13"/>
  <c r="D333" i="13"/>
  <c r="D333" i="8"/>
  <c r="D206" i="8"/>
  <c r="D206" i="13"/>
  <c r="J745" i="8"/>
  <c r="J745" i="13"/>
  <c r="F699" i="8"/>
  <c r="F699" i="13"/>
  <c r="H669" i="8"/>
  <c r="H669" i="13"/>
  <c r="J830" i="8"/>
  <c r="J830" i="13"/>
  <c r="J794" i="8"/>
  <c r="J794" i="13"/>
  <c r="J622" i="8"/>
  <c r="J622" i="13"/>
  <c r="H717" i="13"/>
  <c r="H717" i="8"/>
  <c r="G830" i="8"/>
  <c r="G830" i="13"/>
  <c r="I313" i="13"/>
  <c r="I313" i="8"/>
  <c r="I372" i="8"/>
  <c r="I372" i="13"/>
  <c r="I295" i="8"/>
  <c r="I295" i="13"/>
  <c r="I379" i="8"/>
  <c r="I379" i="13"/>
  <c r="I258" i="8"/>
  <c r="I258" i="13"/>
  <c r="I357" i="8"/>
  <c r="I357" i="13"/>
  <c r="I286" i="8"/>
  <c r="I286" i="13"/>
  <c r="I316" i="8"/>
  <c r="I316" i="13"/>
  <c r="I418" i="8"/>
  <c r="I418" i="13"/>
  <c r="I361" i="8"/>
  <c r="I361" i="13"/>
  <c r="I427" i="8"/>
  <c r="I427" i="13"/>
  <c r="I279" i="8"/>
  <c r="I279" i="13"/>
  <c r="I364" i="8"/>
  <c r="I364" i="13"/>
  <c r="I306" i="8"/>
  <c r="I306" i="13"/>
  <c r="I276" i="8"/>
  <c r="I276" i="13"/>
  <c r="I310" i="8"/>
  <c r="I310" i="13"/>
  <c r="J738" i="8"/>
  <c r="J738" i="13"/>
  <c r="J747" i="8"/>
  <c r="J747" i="13"/>
  <c r="E841" i="8"/>
  <c r="E841" i="13"/>
  <c r="F659" i="8"/>
  <c r="F659" i="13"/>
  <c r="E709" i="8"/>
  <c r="E709" i="13"/>
  <c r="G731" i="8"/>
  <c r="G731" i="13"/>
  <c r="H678" i="8"/>
  <c r="H678" i="13"/>
  <c r="G625" i="8"/>
  <c r="G625" i="13"/>
  <c r="H739" i="13"/>
  <c r="H739" i="8"/>
  <c r="F769" i="8"/>
  <c r="F769" i="13"/>
  <c r="F765" i="8"/>
  <c r="F765" i="13"/>
  <c r="G698" i="8"/>
  <c r="G698" i="13"/>
  <c r="I777" i="8"/>
  <c r="I777" i="13"/>
  <c r="H763" i="13"/>
  <c r="H763" i="8"/>
  <c r="H684" i="8"/>
  <c r="H684" i="13"/>
  <c r="I240" i="8"/>
  <c r="I240" i="13"/>
  <c r="I337" i="8"/>
  <c r="I337" i="13"/>
  <c r="I324" i="8"/>
  <c r="I324" i="13"/>
  <c r="I222" i="13"/>
  <c r="I222" i="8"/>
  <c r="I327" i="8"/>
  <c r="I327" i="13"/>
  <c r="I224" i="8"/>
  <c r="I224" i="13"/>
  <c r="I237" i="8"/>
  <c r="I237" i="13"/>
  <c r="I330" i="8"/>
  <c r="I330" i="13"/>
  <c r="J632" i="8"/>
  <c r="J632" i="13"/>
  <c r="E625" i="8"/>
  <c r="E625" i="13"/>
  <c r="G697" i="8"/>
  <c r="G697" i="13"/>
  <c r="J705" i="8"/>
  <c r="J705" i="13"/>
  <c r="G708" i="8"/>
  <c r="G708" i="13"/>
  <c r="H313" i="8"/>
  <c r="H313" i="13"/>
  <c r="H252" i="8"/>
  <c r="H252" i="13"/>
  <c r="H421" i="13"/>
  <c r="H421" i="8"/>
  <c r="D630" i="8"/>
  <c r="D630" i="13"/>
  <c r="I707" i="8"/>
  <c r="I707" i="13"/>
  <c r="G217" i="13"/>
  <c r="G217" i="8"/>
  <c r="E272" i="8"/>
  <c r="E272" i="13"/>
  <c r="E348" i="8"/>
  <c r="E348" i="13"/>
  <c r="E275" i="8"/>
  <c r="E275" i="13"/>
  <c r="G648" i="8"/>
  <c r="G648" i="13"/>
  <c r="E626" i="8"/>
  <c r="E626" i="13"/>
  <c r="F723" i="8"/>
  <c r="F723" i="13"/>
  <c r="G658" i="8"/>
  <c r="G658" i="13"/>
  <c r="J787" i="8"/>
  <c r="J787" i="13"/>
  <c r="J242" i="8"/>
  <c r="J242" i="13"/>
  <c r="J326" i="13"/>
  <c r="J326" i="8"/>
  <c r="F326" i="8"/>
  <c r="F326" i="13"/>
  <c r="J736" i="8"/>
  <c r="J736" i="13"/>
  <c r="I755" i="8"/>
  <c r="I755" i="13"/>
  <c r="E844" i="8"/>
  <c r="E844" i="13"/>
  <c r="G759" i="8"/>
  <c r="G759" i="13"/>
  <c r="H742" i="8"/>
  <c r="H742" i="13"/>
  <c r="D619" i="13"/>
  <c r="D619" i="8"/>
  <c r="H726" i="8"/>
  <c r="H726" i="13"/>
  <c r="C337" i="8"/>
  <c r="C337" i="13"/>
  <c r="C332" i="8"/>
  <c r="C332" i="13"/>
  <c r="F248" i="8"/>
  <c r="F248" i="13"/>
  <c r="F344" i="8"/>
  <c r="F344" i="13"/>
  <c r="F381" i="8"/>
  <c r="F381" i="13"/>
  <c r="E238" i="8"/>
  <c r="E238" i="13"/>
  <c r="E219" i="8"/>
  <c r="E219" i="13"/>
  <c r="E713" i="8"/>
  <c r="E713" i="13"/>
  <c r="I828" i="8"/>
  <c r="I828" i="13"/>
  <c r="D228" i="13"/>
  <c r="D228" i="8"/>
  <c r="H709" i="8"/>
  <c r="H709" i="13"/>
  <c r="I639" i="8"/>
  <c r="I639" i="13"/>
  <c r="I283" i="8"/>
  <c r="I283" i="13"/>
  <c r="I413" i="8"/>
  <c r="I413" i="13"/>
  <c r="I284" i="8"/>
  <c r="I284" i="13"/>
  <c r="G773" i="8"/>
  <c r="G773" i="13"/>
  <c r="H771" i="8"/>
  <c r="H771" i="13"/>
  <c r="I339" i="8"/>
  <c r="I339" i="13"/>
  <c r="F718" i="8"/>
  <c r="F718" i="13"/>
  <c r="I654" i="8"/>
  <c r="I654" i="13"/>
  <c r="G706" i="8"/>
  <c r="G706" i="13"/>
  <c r="H295" i="8"/>
  <c r="H295" i="13"/>
  <c r="H294" i="8"/>
  <c r="H294" i="13"/>
  <c r="H250" i="8"/>
  <c r="H250" i="13"/>
  <c r="H378" i="8"/>
  <c r="H378" i="13"/>
  <c r="C630" i="8"/>
  <c r="C630" i="13"/>
  <c r="G396" i="8"/>
  <c r="G396" i="13"/>
  <c r="G672" i="8"/>
  <c r="G672" i="13"/>
  <c r="C681" i="8"/>
  <c r="C681" i="13"/>
  <c r="E263" i="8"/>
  <c r="E263" i="13"/>
  <c r="E285" i="8"/>
  <c r="E285" i="13"/>
  <c r="E252" i="8"/>
  <c r="E252" i="13"/>
  <c r="I680" i="8"/>
  <c r="I680" i="13"/>
  <c r="F827" i="8"/>
  <c r="F827" i="13"/>
  <c r="J210" i="8"/>
  <c r="J210" i="13"/>
  <c r="J208" i="8"/>
  <c r="J208" i="13"/>
  <c r="G637" i="8"/>
  <c r="G637" i="13"/>
  <c r="F227" i="8"/>
  <c r="F227" i="13"/>
  <c r="F771" i="8"/>
  <c r="F771" i="13"/>
  <c r="I807" i="8"/>
  <c r="I807" i="13"/>
  <c r="C619" i="8"/>
  <c r="C619" i="13"/>
  <c r="C336" i="8"/>
  <c r="C336" i="13"/>
  <c r="C208" i="8"/>
  <c r="C208" i="13"/>
  <c r="F359" i="8"/>
  <c r="F359" i="13"/>
  <c r="F370" i="8"/>
  <c r="F370" i="13"/>
  <c r="F620" i="8"/>
  <c r="F620" i="13"/>
  <c r="J681" i="8"/>
  <c r="J681" i="13"/>
  <c r="E373" i="13"/>
  <c r="E373" i="8"/>
  <c r="E248" i="13"/>
  <c r="E248" i="8"/>
  <c r="E310" i="8"/>
  <c r="E310" i="13"/>
  <c r="J694" i="8"/>
  <c r="J694" i="13"/>
  <c r="K737" i="8"/>
  <c r="K737" i="13"/>
  <c r="I713" i="8"/>
  <c r="I713" i="13"/>
  <c r="H753" i="8"/>
  <c r="H753" i="13"/>
  <c r="I786" i="8"/>
  <c r="I786" i="13"/>
  <c r="D698" i="8"/>
  <c r="D698" i="13"/>
  <c r="J234" i="8"/>
  <c r="J234" i="13"/>
  <c r="F394" i="8"/>
  <c r="F394" i="13"/>
  <c r="F234" i="8"/>
  <c r="F234" i="13"/>
  <c r="C392" i="13"/>
  <c r="C392" i="8"/>
  <c r="G642" i="8"/>
  <c r="G642" i="13"/>
  <c r="G655" i="8"/>
  <c r="G655" i="13"/>
  <c r="I808" i="13"/>
  <c r="I808" i="8"/>
  <c r="E804" i="8"/>
  <c r="E804" i="13"/>
  <c r="F843" i="8"/>
  <c r="F843" i="13"/>
  <c r="E721" i="8"/>
  <c r="E721" i="13"/>
  <c r="E666" i="8"/>
  <c r="E666" i="13"/>
  <c r="G626" i="8"/>
  <c r="G626" i="13"/>
  <c r="G660" i="8"/>
  <c r="G660" i="13"/>
  <c r="J671" i="8"/>
  <c r="J671" i="13"/>
  <c r="H270" i="8"/>
  <c r="H270" i="13"/>
  <c r="K633" i="8"/>
  <c r="K633" i="13"/>
  <c r="E843" i="8"/>
  <c r="E843" i="13"/>
  <c r="I645" i="8"/>
  <c r="I645" i="13"/>
  <c r="F664" i="8"/>
  <c r="F664" i="13"/>
  <c r="D666" i="8"/>
  <c r="D666" i="13"/>
  <c r="H805" i="8"/>
  <c r="H805" i="13"/>
  <c r="G778" i="8"/>
  <c r="G778" i="13"/>
  <c r="H687" i="13"/>
  <c r="H687" i="8"/>
  <c r="G653" i="8"/>
  <c r="G653" i="13"/>
  <c r="I646" i="8"/>
  <c r="I646" i="13"/>
  <c r="I804" i="8"/>
  <c r="I804" i="13"/>
  <c r="I671" i="8"/>
  <c r="I671" i="13"/>
  <c r="K807" i="8"/>
  <c r="K807" i="13"/>
  <c r="H416" i="8"/>
  <c r="H416" i="13"/>
  <c r="H390" i="8"/>
  <c r="H390" i="13"/>
  <c r="H308" i="8"/>
  <c r="H308" i="13"/>
  <c r="H253" i="8"/>
  <c r="H253" i="13"/>
  <c r="H343" i="13"/>
  <c r="H343" i="8"/>
  <c r="H260" i="13"/>
  <c r="H260" i="8"/>
  <c r="H346" i="8"/>
  <c r="H346" i="13"/>
  <c r="H297" i="8"/>
  <c r="H297" i="13"/>
  <c r="H312" i="8"/>
  <c r="H312" i="13"/>
  <c r="H412" i="13"/>
  <c r="H412" i="8"/>
  <c r="H298" i="8"/>
  <c r="H298" i="13"/>
  <c r="H391" i="8"/>
  <c r="H391" i="13"/>
  <c r="H292" i="13"/>
  <c r="H292" i="8"/>
  <c r="H382" i="8"/>
  <c r="H382" i="13"/>
  <c r="H304" i="13"/>
  <c r="H304" i="8"/>
  <c r="H424" i="13"/>
  <c r="H424" i="8"/>
  <c r="G688" i="8"/>
  <c r="G688" i="13"/>
  <c r="I761" i="8"/>
  <c r="I761" i="13"/>
  <c r="J707" i="8"/>
  <c r="J707" i="13"/>
  <c r="G829" i="8"/>
  <c r="G829" i="13"/>
  <c r="G713" i="8"/>
  <c r="G713" i="13"/>
  <c r="I834" i="8"/>
  <c r="I834" i="13"/>
  <c r="G333" i="8"/>
  <c r="G333" i="13"/>
  <c r="G226" i="8"/>
  <c r="G226" i="13"/>
  <c r="G227" i="8"/>
  <c r="G227" i="13"/>
  <c r="G219" i="8"/>
  <c r="G219" i="13"/>
  <c r="G205" i="8"/>
  <c r="G205" i="13"/>
  <c r="G393" i="13"/>
  <c r="G393" i="8"/>
  <c r="G335" i="13"/>
  <c r="G335" i="8"/>
  <c r="G241" i="8"/>
  <c r="G241" i="13"/>
  <c r="G649" i="8"/>
  <c r="G649" i="13"/>
  <c r="F762" i="8"/>
  <c r="F762" i="13"/>
  <c r="J642" i="8"/>
  <c r="J642" i="13"/>
  <c r="C659" i="8"/>
  <c r="C659" i="13"/>
  <c r="F638" i="8"/>
  <c r="F638" i="13"/>
  <c r="I651" i="8"/>
  <c r="I651" i="13"/>
  <c r="I625" i="8"/>
  <c r="I625" i="13"/>
  <c r="E690" i="8"/>
  <c r="E690" i="13"/>
  <c r="F672" i="8"/>
  <c r="F672" i="13"/>
  <c r="E416" i="8"/>
  <c r="E416" i="13"/>
  <c r="E360" i="8"/>
  <c r="E360" i="13"/>
  <c r="E350" i="13"/>
  <c r="E350" i="8"/>
  <c r="E287" i="8"/>
  <c r="E287" i="13"/>
  <c r="E311" i="13"/>
  <c r="E311" i="8"/>
  <c r="E293" i="8"/>
  <c r="E293" i="13"/>
  <c r="E279" i="8"/>
  <c r="E279" i="13"/>
  <c r="E315" i="8"/>
  <c r="E315" i="13"/>
  <c r="E277" i="8"/>
  <c r="E277" i="13"/>
  <c r="E389" i="8"/>
  <c r="E389" i="13"/>
  <c r="E312" i="8"/>
  <c r="E312" i="13"/>
  <c r="E305" i="8"/>
  <c r="E305" i="13"/>
  <c r="E301" i="8"/>
  <c r="E301" i="13"/>
  <c r="E379" i="8"/>
  <c r="E379" i="13"/>
  <c r="E351" i="8"/>
  <c r="E351" i="13"/>
  <c r="E307" i="8"/>
  <c r="E307" i="13"/>
  <c r="H769" i="13"/>
  <c r="H769" i="8"/>
  <c r="C621" i="8"/>
  <c r="C621" i="13"/>
  <c r="D653" i="8"/>
  <c r="D653" i="13"/>
  <c r="G691" i="8"/>
  <c r="G691" i="13"/>
  <c r="G709" i="8"/>
  <c r="G709" i="13"/>
  <c r="G723" i="8"/>
  <c r="G723" i="13"/>
  <c r="I844" i="8"/>
  <c r="I844" i="13"/>
  <c r="J690" i="8"/>
  <c r="J690" i="13"/>
  <c r="J720" i="8"/>
  <c r="J720" i="13"/>
  <c r="J728" i="8"/>
  <c r="J728" i="13"/>
  <c r="I672" i="8"/>
  <c r="I672" i="13"/>
  <c r="I764" i="8"/>
  <c r="I764" i="13"/>
  <c r="G827" i="8"/>
  <c r="G827" i="13"/>
  <c r="K621" i="8"/>
  <c r="K621" i="13"/>
  <c r="C707" i="8"/>
  <c r="C707" i="13"/>
  <c r="I737" i="8"/>
  <c r="I737" i="13"/>
  <c r="J232" i="8"/>
  <c r="J232" i="13"/>
  <c r="J216" i="8"/>
  <c r="J216" i="13"/>
  <c r="J215" i="8"/>
  <c r="J215" i="13"/>
  <c r="J396" i="13"/>
  <c r="J396" i="8"/>
  <c r="J231" i="8"/>
  <c r="J231" i="13"/>
  <c r="J207" i="8"/>
  <c r="J207" i="13"/>
  <c r="J241" i="13"/>
  <c r="J241" i="8"/>
  <c r="J209" i="13"/>
  <c r="J209" i="8"/>
  <c r="F240" i="8"/>
  <c r="F240" i="13"/>
  <c r="F238" i="8"/>
  <c r="F238" i="13"/>
  <c r="F205" i="13"/>
  <c r="F205" i="8"/>
  <c r="F222" i="8"/>
  <c r="F222" i="13"/>
  <c r="F322" i="8"/>
  <c r="F322" i="13"/>
  <c r="F221" i="13"/>
  <c r="F221" i="8"/>
  <c r="F233" i="8"/>
  <c r="F233" i="13"/>
  <c r="F215" i="8"/>
  <c r="F215" i="13"/>
  <c r="C825" i="8"/>
  <c r="C825" i="13"/>
  <c r="J755" i="8"/>
  <c r="J755" i="13"/>
  <c r="F693" i="8"/>
  <c r="F693" i="13"/>
  <c r="F710" i="8"/>
  <c r="F710" i="13"/>
  <c r="G638" i="8"/>
  <c r="G638" i="13"/>
  <c r="I742" i="8"/>
  <c r="I742" i="13"/>
  <c r="F767" i="8"/>
  <c r="F767" i="13"/>
  <c r="G669" i="8"/>
  <c r="G669" i="13"/>
  <c r="I795" i="8"/>
  <c r="I795" i="13"/>
  <c r="J841" i="8"/>
  <c r="J841" i="13"/>
  <c r="I827" i="8"/>
  <c r="I827" i="13"/>
  <c r="I726" i="8"/>
  <c r="I726" i="13"/>
  <c r="I718" i="8"/>
  <c r="I718" i="13"/>
  <c r="I716" i="8"/>
  <c r="I716" i="13"/>
  <c r="C339" i="8"/>
  <c r="C339" i="13"/>
  <c r="C324" i="8"/>
  <c r="C324" i="13"/>
  <c r="C326" i="8"/>
  <c r="C326" i="13"/>
  <c r="C396" i="13"/>
  <c r="C396" i="8"/>
  <c r="C226" i="8"/>
  <c r="C226" i="13"/>
  <c r="C215" i="8"/>
  <c r="C215" i="13"/>
  <c r="C328" i="8"/>
  <c r="C328" i="13"/>
  <c r="C323" i="8"/>
  <c r="C323" i="13"/>
  <c r="F246" i="8"/>
  <c r="F246" i="13"/>
  <c r="F420" i="8"/>
  <c r="F420" i="13"/>
  <c r="F418" i="8"/>
  <c r="F418" i="13"/>
  <c r="F386" i="8"/>
  <c r="F386" i="13"/>
  <c r="F427" i="8"/>
  <c r="F427" i="13"/>
  <c r="F273" i="8"/>
  <c r="F273" i="13"/>
  <c r="F258" i="13"/>
  <c r="F258" i="8"/>
  <c r="F350" i="13"/>
  <c r="F350" i="8"/>
  <c r="F245" i="13"/>
  <c r="F245" i="8"/>
  <c r="F375" i="8"/>
  <c r="F375" i="13"/>
  <c r="F365" i="8"/>
  <c r="F365" i="13"/>
  <c r="F364" i="8"/>
  <c r="F364" i="13"/>
  <c r="F372" i="8"/>
  <c r="F372" i="13"/>
  <c r="F391" i="8"/>
  <c r="F391" i="13"/>
  <c r="F414" i="8"/>
  <c r="F414" i="13"/>
  <c r="F416" i="8"/>
  <c r="F416" i="13"/>
  <c r="D672" i="8"/>
  <c r="D672" i="13"/>
  <c r="F644" i="8"/>
  <c r="F644" i="13"/>
  <c r="I750" i="8"/>
  <c r="I750" i="13"/>
  <c r="E619" i="8"/>
  <c r="E619" i="13"/>
  <c r="J768" i="8"/>
  <c r="J768" i="13"/>
  <c r="I754" i="8"/>
  <c r="I754" i="13"/>
  <c r="D634" i="8"/>
  <c r="D634" i="13"/>
  <c r="I659" i="8"/>
  <c r="I659" i="13"/>
  <c r="E392" i="13"/>
  <c r="E392" i="8"/>
  <c r="E395" i="8"/>
  <c r="E395" i="13"/>
  <c r="E340" i="8"/>
  <c r="E340" i="13"/>
  <c r="E241" i="8"/>
  <c r="E241" i="13"/>
  <c r="E220" i="8"/>
  <c r="E220" i="13"/>
  <c r="E240" i="8"/>
  <c r="E240" i="13"/>
  <c r="E338" i="8"/>
  <c r="E338" i="13"/>
  <c r="E337" i="13"/>
  <c r="E337" i="8"/>
  <c r="K622" i="8"/>
  <c r="K622" i="13"/>
  <c r="C664" i="8"/>
  <c r="C664" i="13"/>
  <c r="F624" i="8"/>
  <c r="F624" i="13"/>
  <c r="J640" i="8"/>
  <c r="J640" i="13"/>
  <c r="F760" i="8"/>
  <c r="F760" i="13"/>
  <c r="F713" i="8"/>
  <c r="F713" i="13"/>
  <c r="G639" i="8"/>
  <c r="G639" i="13"/>
  <c r="G761" i="8"/>
  <c r="G761" i="13"/>
  <c r="G680" i="8"/>
  <c r="G680" i="13"/>
  <c r="J805" i="8"/>
  <c r="J805" i="13"/>
  <c r="H759" i="13"/>
  <c r="H759" i="8"/>
  <c r="H693" i="13"/>
  <c r="H693" i="8"/>
  <c r="D335" i="8"/>
  <c r="D335" i="13"/>
  <c r="D323" i="8"/>
  <c r="D323" i="13"/>
  <c r="D235" i="8"/>
  <c r="D235" i="13"/>
  <c r="D224" i="8"/>
  <c r="D224" i="13"/>
  <c r="D328" i="8"/>
  <c r="D328" i="13"/>
  <c r="D236" i="8"/>
  <c r="D236" i="13"/>
  <c r="D324" i="13"/>
  <c r="D324" i="8"/>
  <c r="D225" i="13"/>
  <c r="D225" i="8"/>
  <c r="I745" i="8"/>
  <c r="I745" i="13"/>
  <c r="E699" i="8"/>
  <c r="E699" i="13"/>
  <c r="H731" i="8"/>
  <c r="H731" i="13"/>
  <c r="I794" i="8"/>
  <c r="I794" i="13"/>
  <c r="I622" i="8"/>
  <c r="I622" i="13"/>
  <c r="G624" i="8"/>
  <c r="G624" i="13"/>
  <c r="F830" i="8"/>
  <c r="F830" i="13"/>
  <c r="I375" i="8"/>
  <c r="I375" i="13"/>
  <c r="I266" i="8"/>
  <c r="I266" i="13"/>
  <c r="I297" i="8"/>
  <c r="I297" i="13"/>
  <c r="I380" i="8"/>
  <c r="I380" i="13"/>
  <c r="I299" i="8"/>
  <c r="I299" i="13"/>
  <c r="I272" i="13"/>
  <c r="I272" i="8"/>
  <c r="I355" i="8"/>
  <c r="I355" i="13"/>
  <c r="I262" i="8"/>
  <c r="I262" i="13"/>
  <c r="I415" i="8"/>
  <c r="I415" i="13"/>
  <c r="I271" i="8"/>
  <c r="I271" i="13"/>
  <c r="I303" i="8"/>
  <c r="I303" i="13"/>
  <c r="I421" i="8"/>
  <c r="I421" i="13"/>
  <c r="I257" i="8"/>
  <c r="I257" i="13"/>
  <c r="I301" i="8"/>
  <c r="I301" i="13"/>
  <c r="I308" i="8"/>
  <c r="I308" i="13"/>
  <c r="I359" i="8"/>
  <c r="I359" i="13"/>
  <c r="K636" i="8"/>
  <c r="K636" i="13"/>
  <c r="I747" i="8"/>
  <c r="I747" i="13"/>
  <c r="F716" i="8"/>
  <c r="F716" i="13"/>
  <c r="D709" i="8"/>
  <c r="D709" i="13"/>
  <c r="H712" i="8"/>
  <c r="H712" i="13"/>
  <c r="I746" i="8"/>
  <c r="I746" i="13"/>
  <c r="G701" i="8"/>
  <c r="G701" i="13"/>
  <c r="G716" i="8"/>
  <c r="G716" i="13"/>
  <c r="J835" i="8"/>
  <c r="J835" i="13"/>
  <c r="J709" i="8"/>
  <c r="J709" i="13"/>
  <c r="I771" i="8"/>
  <c r="I771" i="13"/>
  <c r="I721" i="8"/>
  <c r="I721" i="13"/>
  <c r="E8" i="3"/>
  <c r="E12" i="4"/>
  <c r="I328" i="8"/>
  <c r="I328" i="13"/>
  <c r="I213" i="8"/>
  <c r="I213" i="13"/>
  <c r="I226" i="8"/>
  <c r="I226" i="13"/>
  <c r="I334" i="8"/>
  <c r="I334" i="13"/>
  <c r="I218" i="13"/>
  <c r="I218" i="8"/>
  <c r="I326" i="13"/>
  <c r="I326" i="8"/>
  <c r="I207" i="8"/>
  <c r="I207" i="13"/>
  <c r="I221" i="13"/>
  <c r="I221" i="8"/>
  <c r="J829" i="8"/>
  <c r="J829" i="13"/>
  <c r="J785" i="8"/>
  <c r="J785" i="13"/>
  <c r="G12" i="8" l="1"/>
  <c r="E10" i="8"/>
  <c r="E11" i="8"/>
  <c r="J11" i="13"/>
  <c r="J10" i="13"/>
  <c r="C10" i="13"/>
  <c r="C11" i="13"/>
  <c r="G8" i="3"/>
  <c r="G12" i="4"/>
  <c r="C11" i="8"/>
  <c r="D10" i="8"/>
  <c r="H11" i="13"/>
  <c r="H10" i="13"/>
  <c r="D11" i="13"/>
  <c r="D10" i="13"/>
  <c r="I11" i="13"/>
  <c r="I10" i="13"/>
  <c r="D11" i="8"/>
  <c r="D8" i="3"/>
  <c r="D12" i="4"/>
  <c r="C10" i="8"/>
  <c r="E12" i="8" l="1"/>
  <c r="J14" i="8"/>
  <c r="H9" i="3"/>
  <c r="H11" i="3" s="1"/>
  <c r="H13" i="3" s="1"/>
  <c r="C12" i="8"/>
  <c r="C9" i="3" s="1"/>
  <c r="C11" i="3" s="1"/>
  <c r="C13" i="3" s="1"/>
  <c r="C12" i="13"/>
  <c r="C14" i="13" s="1"/>
  <c r="D12" i="13"/>
  <c r="D14" i="13" s="1"/>
  <c r="J12" i="13"/>
  <c r="J14" i="13" s="1"/>
  <c r="H12" i="13"/>
  <c r="H14" i="13" s="1"/>
  <c r="C14" i="4"/>
  <c r="I12" i="13"/>
  <c r="I14" i="13" s="1"/>
  <c r="E14" i="13"/>
  <c r="D12" i="8"/>
  <c r="C14" i="8" l="1"/>
  <c r="J9" i="3"/>
  <c r="J11" i="3" s="1"/>
  <c r="J13" i="3" s="1"/>
  <c r="H14" i="8"/>
  <c r="G14" i="8"/>
  <c r="G14" i="13"/>
  <c r="F9" i="3"/>
  <c r="F11" i="3" s="1"/>
  <c r="F13" i="3" s="1"/>
  <c r="F14" i="8"/>
  <c r="F14" i="13"/>
  <c r="C16" i="13" s="1"/>
  <c r="C9" i="2" s="1"/>
  <c r="D10" i="2" s="1"/>
  <c r="G9" i="3"/>
  <c r="G11" i="3" s="1"/>
  <c r="G13" i="3" s="1"/>
  <c r="E9" i="3"/>
  <c r="E11" i="3" s="1"/>
  <c r="E13" i="3" s="1"/>
  <c r="E14" i="8"/>
  <c r="D9" i="3"/>
  <c r="D11" i="3" s="1"/>
  <c r="D13" i="3" s="1"/>
  <c r="D14" i="8"/>
  <c r="I9" i="3"/>
  <c r="I11" i="3" s="1"/>
  <c r="I13" i="3" s="1"/>
  <c r="I14" i="8"/>
  <c r="C16" i="8" l="1"/>
  <c r="C15" i="3"/>
  <c r="C13" i="2" s="1"/>
  <c r="D15" i="2" s="1"/>
  <c r="D17" i="2" s="1"/>
</calcChain>
</file>

<file path=xl/sharedStrings.xml><?xml version="1.0" encoding="utf-8"?>
<sst xmlns="http://schemas.openxmlformats.org/spreadsheetml/2006/main" count="4495" uniqueCount="691">
  <si>
    <t>Contenido</t>
  </si>
  <si>
    <t>1. Factor de Productividad (Factor X)</t>
  </si>
  <si>
    <t>2.1.1. Ingresos operativos</t>
  </si>
  <si>
    <t>2.1.2. Cantidades</t>
  </si>
  <si>
    <t>2.2.2. Productos intermedios (Materiales)</t>
  </si>
  <si>
    <t>2.2.3. Capital</t>
  </si>
  <si>
    <t>2.2.3.1. Tasas de depreciación</t>
  </si>
  <si>
    <t>3. Índice de precios de insumos de la empresa</t>
  </si>
  <si>
    <t>6. Otras variables</t>
  </si>
  <si>
    <t>6.1. Índice de Precios al por Mayor (IPM)</t>
  </si>
  <si>
    <t>6.2. Índice de Precios al Consumidor (IPC)</t>
  </si>
  <si>
    <t>6.3. Índice de Precios de Maquinaria y Equipo (IPME)</t>
  </si>
  <si>
    <t>6.4. Índice de Precios de Mateariales de Construcción (IPMC)</t>
  </si>
  <si>
    <t>Índice</t>
  </si>
  <si>
    <t>Diferencia en el Crecimiento en Precios Insumos con la Economía</t>
  </si>
  <si>
    <t>Crecimiento en Precios Insumos Empresa W</t>
  </si>
  <si>
    <t>Diferencia</t>
  </si>
  <si>
    <t>Diferencia en el Crecimiento en la PTF con la Economía</t>
  </si>
  <si>
    <t>Crecimiento en la PTF de la Empresa T</t>
  </si>
  <si>
    <t>Factor X</t>
  </si>
  <si>
    <t>Crecimiento anual</t>
  </si>
  <si>
    <t>Promedio</t>
  </si>
  <si>
    <t>Índice de Laspeyres</t>
  </si>
  <si>
    <t>Índice de Paasche</t>
  </si>
  <si>
    <t>Índice de Fisher</t>
  </si>
  <si>
    <t>Crecimiento Anual</t>
  </si>
  <si>
    <t>Ítem</t>
  </si>
  <si>
    <t>Categoría o Denominación de los Servicios</t>
  </si>
  <si>
    <t>2.1.2. Cantidad de servicios prestados</t>
  </si>
  <si>
    <t>2.1.3. Precio Implícito (En USD)</t>
  </si>
  <si>
    <t>2.2. Índice de cantidades de insumos de la empresa</t>
  </si>
  <si>
    <t>a) Índice de Cantidad de Insumos</t>
  </si>
  <si>
    <t>b) Precio de Insumos</t>
  </si>
  <si>
    <t>b.1) Mano de Obra (USD/hora-hombre)</t>
  </si>
  <si>
    <t>Categorías Laborales</t>
  </si>
  <si>
    <t>Personal Estable</t>
  </si>
  <si>
    <t>Empleados</t>
  </si>
  <si>
    <t>b.2) Productos intermedios (materiales)</t>
  </si>
  <si>
    <t>Gastos de servicios prestados por terceros</t>
  </si>
  <si>
    <t>Otros gastos de gestión</t>
  </si>
  <si>
    <t>b.3) Capital</t>
  </si>
  <si>
    <t>c) Cantidad de Insumos</t>
  </si>
  <si>
    <t>c.1) Mano de Obra (hora-hombre)</t>
  </si>
  <si>
    <t>c.2) Productos intermedios (materiales)</t>
  </si>
  <si>
    <t>c.3) Capital</t>
  </si>
  <si>
    <r>
      <t xml:space="preserve">a) Cantidad horas-hombre </t>
    </r>
    <r>
      <rPr>
        <i/>
        <sz val="10"/>
        <color theme="1"/>
        <rFont val="Arial"/>
        <family val="2"/>
      </rPr>
      <t>(horas-hombre)</t>
    </r>
  </si>
  <si>
    <r>
      <t xml:space="preserve">b) Gasto en mano de obra </t>
    </r>
    <r>
      <rPr>
        <i/>
        <sz val="10"/>
        <color theme="1"/>
        <rFont val="Arial"/>
        <family val="2"/>
      </rPr>
      <t>(En USD)</t>
    </r>
  </si>
  <si>
    <t>Gasto en materiales</t>
  </si>
  <si>
    <t>IPC ajustado por Tipo de Cambio</t>
  </si>
  <si>
    <t>Categorías Contables</t>
  </si>
  <si>
    <t>a) Índice de Precio de Insumos</t>
  </si>
  <si>
    <t>Variación PTF economía</t>
  </si>
  <si>
    <t>Ingreso promedio por hora del último trimestre (en Soles corrientes)</t>
  </si>
  <si>
    <t>Tipo de Cambio promedio del último trimestre (Soles por USD)</t>
  </si>
  <si>
    <t>Ingreso promedio por hora (en Dólares corrientes)</t>
  </si>
  <si>
    <t xml:space="preserve">Variación de precios del insumo trabajo </t>
  </si>
  <si>
    <t>IPME a diciembre (base 2013)</t>
  </si>
  <si>
    <t>IPMC a diciembre (base 2013)</t>
  </si>
  <si>
    <t>Tipo de Cambio a diciembre (Soles por USD)</t>
  </si>
  <si>
    <t>a) Precios de maquinaria y equipo:</t>
  </si>
  <si>
    <t>Variación del IPME</t>
  </si>
  <si>
    <t>Part. % de Maquinaria y Equipo</t>
  </si>
  <si>
    <t>b) Precios de materiales de construcción:</t>
  </si>
  <si>
    <t>Variación del IPMC</t>
  </si>
  <si>
    <t>Part. % de Materiales de Construcción</t>
  </si>
  <si>
    <t>Variación media de precios del insumo capital</t>
  </si>
  <si>
    <t>Part. % del insumo trabajo</t>
  </si>
  <si>
    <t>Variación de precios del insumo capital</t>
  </si>
  <si>
    <t>Part. % del insumo capital</t>
  </si>
  <si>
    <t>Variación de precios de insumos de la economía</t>
  </si>
  <si>
    <t>IPM (Base 2013)</t>
  </si>
  <si>
    <t>Tipo de Cambio (Soles por USD)</t>
  </si>
  <si>
    <t>IPM ajustado por Tipo de Cambio</t>
  </si>
  <si>
    <t>IPC (Base 2013)</t>
  </si>
  <si>
    <t>IPME (Base 2013)</t>
  </si>
  <si>
    <t>Revalorización</t>
  </si>
  <si>
    <t>6.4. Índice de Precios de Materiales de Construcción (IPMC)</t>
  </si>
  <si>
    <t>IPMC (Base 2013)</t>
  </si>
  <si>
    <t>Tasa efectiva de impuestos</t>
  </si>
  <si>
    <t>IPME a diciembre (base 2011)</t>
  </si>
  <si>
    <t>IPMC a diciembre (base 2011)</t>
  </si>
  <si>
    <t>IPME a diciembre ajustado por Tipo de Cambio (Base 2011)</t>
  </si>
  <si>
    <t>IPMC a diciembre ajustado por Tipo de Cambio (Base 2011)</t>
  </si>
  <si>
    <t>Tipo de Cambio (Base 2011)</t>
  </si>
  <si>
    <t>IPM (Base 2011)</t>
  </si>
  <si>
    <t>IPC (Base 2011)</t>
  </si>
  <si>
    <t>IPME (Base 2011)</t>
  </si>
  <si>
    <t>IPME (Base 2011) - Inicio del periodo</t>
  </si>
  <si>
    <t>IPME (Base 2011) - Final del periodo</t>
  </si>
  <si>
    <t>IPME ajustado por Tipo de Cambio (Base 2011) - Inicio del periodo</t>
  </si>
  <si>
    <t>IPME ajustado por Tipo de Cambio (Base 2011) - Final del periodo</t>
  </si>
  <si>
    <t>IPMC (Base 2011) - Inicio del periodo</t>
  </si>
  <si>
    <t>IPMC (Base 2011) - Final del periodo</t>
  </si>
  <si>
    <t>IPMC ajustado por Tipo de Cambio (Base 2011) - Inicio del periodo</t>
  </si>
  <si>
    <t>IPMC ajustado por Tipo de Cambio (Base 2011) - Final del periodo</t>
  </si>
  <si>
    <t>IPMC (Base 2011)</t>
  </si>
  <si>
    <t>Leasing PCs</t>
  </si>
  <si>
    <t>Suministros</t>
  </si>
  <si>
    <t>Combustible</t>
  </si>
  <si>
    <t>Correos - Courier</t>
  </si>
  <si>
    <t>Alojamiento</t>
  </si>
  <si>
    <t>Agua</t>
  </si>
  <si>
    <t>Internet</t>
  </si>
  <si>
    <t>Radio</t>
  </si>
  <si>
    <t>Telecomunicaciones</t>
  </si>
  <si>
    <t>Management Fees</t>
  </si>
  <si>
    <t>Almacenamiento</t>
  </si>
  <si>
    <t>Seguro Vida Ley Emple-Vida Ley</t>
  </si>
  <si>
    <t>Seg. Vida Grupo Part-Comp.Vida</t>
  </si>
  <si>
    <t>Uniformes</t>
  </si>
  <si>
    <t>Combustible Diesel</t>
  </si>
  <si>
    <t>Transporte de carga</t>
  </si>
  <si>
    <t>Transporte personal</t>
  </si>
  <si>
    <t>Servicio de traslados</t>
  </si>
  <si>
    <t>Pasajes nacionales</t>
  </si>
  <si>
    <t>Pasajes aéreos</t>
  </si>
  <si>
    <t>Alimentación</t>
  </si>
  <si>
    <t>Viáticos exterior</t>
  </si>
  <si>
    <t>Viáticos nacional</t>
  </si>
  <si>
    <t>Asesoría legal</t>
  </si>
  <si>
    <t>Asesoría laboral</t>
  </si>
  <si>
    <t>Asesoría laboral - KPMG</t>
  </si>
  <si>
    <t>Asesoría laboral - PayRoll</t>
  </si>
  <si>
    <t>Asesoría financiera</t>
  </si>
  <si>
    <t>Asesoría auditoría</t>
  </si>
  <si>
    <t>Servicios de asesoría en tarifas y precios</t>
  </si>
  <si>
    <t xml:space="preserve">Servicios topográficos        </t>
  </si>
  <si>
    <t>Precios de transferencia</t>
  </si>
  <si>
    <t xml:space="preserve">Seguridad industrial y civil  </t>
  </si>
  <si>
    <t>Asesoría comunicacional</t>
  </si>
  <si>
    <t>Servicios médicos</t>
  </si>
  <si>
    <t>Mantenimiento y reparación</t>
  </si>
  <si>
    <t>Mantenimiento y reparación vehículos propios</t>
  </si>
  <si>
    <t>Mantenimiento y reparación maquinaria y equipo</t>
  </si>
  <si>
    <t>Mantenimiento seguridad electrónica</t>
  </si>
  <si>
    <t>Tarjetas de proximidad</t>
  </si>
  <si>
    <t>Mantenimiento software</t>
  </si>
  <si>
    <t>Mantenimiento de balanzas camiones</t>
  </si>
  <si>
    <t>Mantenimiento electromecánico de silos</t>
  </si>
  <si>
    <t>Alquiler terrenos</t>
  </si>
  <si>
    <t>Alquiler equipos para estibas</t>
  </si>
  <si>
    <t>Alquiler de grúas / stackers</t>
  </si>
  <si>
    <t>Otros alquileres mantenimiento</t>
  </si>
  <si>
    <t>Otros alquileres adm.</t>
  </si>
  <si>
    <t>Alquiler unidades transporte</t>
  </si>
  <si>
    <t>Equipos diversos</t>
  </si>
  <si>
    <t>Equipos de cómputo</t>
  </si>
  <si>
    <t>Energía eléctrica</t>
  </si>
  <si>
    <t>Teléfono</t>
  </si>
  <si>
    <t>Teléfono móvil</t>
  </si>
  <si>
    <t>Publicidad y publicaciones</t>
  </si>
  <si>
    <t>Publicaciones y diseños</t>
  </si>
  <si>
    <t>Atenciones y representaciones</t>
  </si>
  <si>
    <t>Servicios de inspección</t>
  </si>
  <si>
    <t>Servicio de contratistas</t>
  </si>
  <si>
    <t>Lab/Exam. médicos Blue Collar</t>
  </si>
  <si>
    <t>Lab/Exam. médicos White Collar</t>
  </si>
  <si>
    <t>Serv. terc. - operaciones</t>
  </si>
  <si>
    <t>Servicios y Outsourcing IT</t>
  </si>
  <si>
    <t>Serv. terc. - administración</t>
  </si>
  <si>
    <t>Management Fees - variable</t>
  </si>
  <si>
    <t>Servicios compartidos La Haya</t>
  </si>
  <si>
    <t>Servicio succión y cisternas</t>
  </si>
  <si>
    <t>Saneamiento de silos</t>
  </si>
  <si>
    <t>Desratización y desinfección</t>
  </si>
  <si>
    <t>Administración base datos</t>
  </si>
  <si>
    <t>Inspección y certificación SGS</t>
  </si>
  <si>
    <t>Mantenimiento de servidores - hardware</t>
  </si>
  <si>
    <t>Servicio de archivo documentario</t>
  </si>
  <si>
    <t>Consultoría de soporte para aplicaciones</t>
  </si>
  <si>
    <t>Costos de soporte para aplicación</t>
  </si>
  <si>
    <t>Consultoría para desarrollo de aplicaciones</t>
  </si>
  <si>
    <t>Almacenamiento y copia de seguridad IT</t>
  </si>
  <si>
    <t>Soporte IT - mesa de ayuda</t>
  </si>
  <si>
    <t>Otros costos de IT</t>
  </si>
  <si>
    <t>Servicios compartidos Alconsa</t>
  </si>
  <si>
    <t>Servicio de seguridad</t>
  </si>
  <si>
    <t>Servicio de PNP</t>
  </si>
  <si>
    <t>Servicio contraincendio</t>
  </si>
  <si>
    <t>Servicio de limpieza</t>
  </si>
  <si>
    <t>Atención nave pasajeros</t>
  </si>
  <si>
    <t>Instalación - redes</t>
  </si>
  <si>
    <t>Descarga de desechos</t>
  </si>
  <si>
    <t>Gastos de Aduana</t>
  </si>
  <si>
    <t>Otros gastos de importación</t>
  </si>
  <si>
    <t>Otros servicios diversos</t>
  </si>
  <si>
    <t>Serv. estiba - contenedores</t>
  </si>
  <si>
    <t>Serv. estiba - carga general</t>
  </si>
  <si>
    <t>Serv. estiba - Vehículos</t>
  </si>
  <si>
    <t>Serv. estiba - carga sólida</t>
  </si>
  <si>
    <t>Serv. estiba - carga líquida</t>
  </si>
  <si>
    <t>Serv. estiba - pesq., metal y otros</t>
  </si>
  <si>
    <t>Instalaciones - redes software</t>
  </si>
  <si>
    <t>Instalaciones - redes hardware</t>
  </si>
  <si>
    <t>Costo - IFRIC12</t>
  </si>
  <si>
    <t>Seguro responsabilidad civil</t>
  </si>
  <si>
    <t>Seguro Vehículos</t>
  </si>
  <si>
    <t>Seguro SOAT</t>
  </si>
  <si>
    <t>Seguro SCTR White Collar</t>
  </si>
  <si>
    <t>Seguro EPS White Collar</t>
  </si>
  <si>
    <t>Seguro Oncológico</t>
  </si>
  <si>
    <t>Seguro accidentes personales</t>
  </si>
  <si>
    <t>Seguro otros</t>
  </si>
  <si>
    <t>SCTR Pensiones - accidentes trabajo</t>
  </si>
  <si>
    <t>Seguro asistencia médica</t>
  </si>
  <si>
    <t>Seguro EPS Blue Collar</t>
  </si>
  <si>
    <t>SCTR seguro Blue Collar</t>
  </si>
  <si>
    <t>Seguro EPS estibadores</t>
  </si>
  <si>
    <t>Licencias y derechos de vigen.</t>
  </si>
  <si>
    <t>Suministros oficina</t>
  </si>
  <si>
    <t>Suministros cómputo</t>
  </si>
  <si>
    <t>Botiquín</t>
  </si>
  <si>
    <t>Activos menores</t>
  </si>
  <si>
    <t>Cafetería</t>
  </si>
  <si>
    <t>Suministros de aseo</t>
  </si>
  <si>
    <t>Suministros mantenimiento</t>
  </si>
  <si>
    <t>Impresiones varias</t>
  </si>
  <si>
    <t>Suministros operaciones</t>
  </si>
  <si>
    <t>Oxígeno en m3</t>
  </si>
  <si>
    <t>Implementos de seguridad</t>
  </si>
  <si>
    <t>Combustible y lubric. ejecutivo</t>
  </si>
  <si>
    <t>Estaci., peajes y fletes</t>
  </si>
  <si>
    <t>Gestión medioambiental</t>
  </si>
  <si>
    <t>Combustible GLP</t>
  </si>
  <si>
    <t>Scrap - suministros de mantenimiento</t>
  </si>
  <si>
    <t>Scrap - suministros oficina</t>
  </si>
  <si>
    <t>Scrap - suministros de operaciones</t>
  </si>
  <si>
    <t>Programa piloto nutricional</t>
  </si>
  <si>
    <t>Mov./Traslado personal</t>
  </si>
  <si>
    <t>Per - diems</t>
  </si>
  <si>
    <t>Gastos por siniestros</t>
  </si>
  <si>
    <t>Gastos de representación</t>
  </si>
  <si>
    <t>Ajuste de inventario (Pérdida)</t>
  </si>
  <si>
    <t>Devolución de inventory part</t>
  </si>
  <si>
    <t>Otros gastos de viaje</t>
  </si>
  <si>
    <t>Otros gastos</t>
  </si>
  <si>
    <t>Cantidad en materiales</t>
  </si>
  <si>
    <t>Cantidad de servicios prestados por terceros</t>
  </si>
  <si>
    <t>Cantidad de otros gastos de gestión</t>
  </si>
  <si>
    <t>2011 (P1)</t>
  </si>
  <si>
    <r>
      <t>2011</t>
    </r>
    <r>
      <rPr>
        <b/>
        <vertAlign val="superscript"/>
        <sz val="10"/>
        <color theme="1"/>
        <rFont val="Arial"/>
        <family val="2"/>
      </rPr>
      <t>a/</t>
    </r>
  </si>
  <si>
    <t>a/ Información correspondiente al segundo semestre del año 2011.</t>
  </si>
  <si>
    <t>Funcionarios</t>
  </si>
  <si>
    <r>
      <t>Personal Eventual</t>
    </r>
    <r>
      <rPr>
        <vertAlign val="superscript"/>
        <sz val="10"/>
        <color theme="1"/>
        <rFont val="Arial"/>
        <family val="2"/>
      </rPr>
      <t>1/</t>
    </r>
  </si>
  <si>
    <t>1/ Incluye los datos de los estibadores que eran subcontratados con las agencias marítimas y empresas de estiba en los años 2011 y 2012.</t>
  </si>
  <si>
    <t>a) Cálculo del WACC</t>
  </si>
  <si>
    <t>Rf</t>
  </si>
  <si>
    <t>Rm</t>
  </si>
  <si>
    <t>Rm-rf</t>
  </si>
  <si>
    <t>Beta TPE</t>
  </si>
  <si>
    <t>Beta desapalancado</t>
  </si>
  <si>
    <t xml:space="preserve">Deuda Financiera </t>
  </si>
  <si>
    <t>Patrimonio</t>
  </si>
  <si>
    <t>R país</t>
  </si>
  <si>
    <t>Re</t>
  </si>
  <si>
    <t>Costo deuda</t>
  </si>
  <si>
    <t>Costo deuda ddi</t>
  </si>
  <si>
    <t>D/(D+E)</t>
  </si>
  <si>
    <t>E/(D+E)</t>
  </si>
  <si>
    <t>WACC</t>
  </si>
  <si>
    <t>b) Rentabilidad esperada de activos sin riesgo (Porcentaje)</t>
  </si>
  <si>
    <t>Return on 10-year T. Bond</t>
  </si>
  <si>
    <t>Año</t>
  </si>
  <si>
    <t>c) Riesgo de mercado (Porcentaje)</t>
  </si>
  <si>
    <t>S&amp;P 500</t>
  </si>
  <si>
    <t>d) Riesgo país (Porcentaje)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</si>
  <si>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</si>
  <si>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</si>
  <si>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</si>
  <si>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</si>
  <si>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</si>
  <si>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</si>
  <si>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</si>
  <si>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</si>
  <si>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</si>
  <si>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</si>
  <si>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</si>
  <si>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</si>
  <si>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</si>
  <si>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</si>
  <si>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>e) Betas</t>
  </si>
  <si>
    <t>Betas apalancados</t>
  </si>
  <si>
    <t>Tasa de Impuesto</t>
  </si>
  <si>
    <t>D/E</t>
  </si>
  <si>
    <t>Beta no apalancado</t>
  </si>
  <si>
    <t>Beta promedio no apalancado</t>
  </si>
  <si>
    <t>Tasa impositiva</t>
  </si>
  <si>
    <t>SERVICIOS ESTÁNDAR</t>
  </si>
  <si>
    <t>SERVICIO EN FUNCIÓN A LA NAVE</t>
  </si>
  <si>
    <t>Por metro eslora - hora</t>
  </si>
  <si>
    <t>SERVICIOS EN FUNCIÓN A LA CARGA</t>
  </si>
  <si>
    <t>-Servicio de embarque o descarga</t>
  </si>
  <si>
    <t>Servicio con grúa pórtico de muelle</t>
  </si>
  <si>
    <t>Contenedores de 20 pies lleno</t>
  </si>
  <si>
    <t>Contenedores de 40 pies lleno</t>
  </si>
  <si>
    <t>Contenedores de 20 pies vacío</t>
  </si>
  <si>
    <t>Contenedores de 40 pies vacío</t>
  </si>
  <si>
    <t>Servicio sin grúa pórtico de muelle</t>
  </si>
  <si>
    <t>Carga fraccionada</t>
  </si>
  <si>
    <t>Carga rodante</t>
  </si>
  <si>
    <t>Carga sólida a granel</t>
  </si>
  <si>
    <t>Carga líquida a granel</t>
  </si>
  <si>
    <t>Pasajeros</t>
  </si>
  <si>
    <t>-Servicios de transbordo</t>
  </si>
  <si>
    <t>SERVICIOS ESPECIALES CON TARIFA FIJADA POR OSITRÁN</t>
  </si>
  <si>
    <t>Re-estiba carga rodante vía nave</t>
  </si>
  <si>
    <t>Re-estiba carga rodante vía muelle</t>
  </si>
  <si>
    <t>Re-estiba carga fraccionada vía nave</t>
  </si>
  <si>
    <t>Re-estiba carga fraccionada vía muelle</t>
  </si>
  <si>
    <t>Embarque/descarga carga proyecto con grúa móvil</t>
  </si>
  <si>
    <t>Embarque/descarga carga proyecto sin grúa móvil</t>
  </si>
  <si>
    <t>Carga fraccionada peligrosa directa con equipamiento y personal adicional</t>
  </si>
  <si>
    <t>Carga fraccionada peligrosa indirecta con equipamiento y personal adicional</t>
  </si>
  <si>
    <t>Uso de barrera de contención</t>
  </si>
  <si>
    <t>Retiro de separadores artificiales en las bodegas de las naves</t>
  </si>
  <si>
    <t>Provisión de equipos para incrementar productividad a solicitud del usuario de carga fraccionada</t>
  </si>
  <si>
    <t>SERVICIOS ESPECIALES CON PRECIO</t>
  </si>
  <si>
    <t>1.2.3.1</t>
  </si>
  <si>
    <t>Provisión de grúa móvil para incrementar  productividad de embarque/descarga de contenedores (precio por turno o fracción de turno)</t>
  </si>
  <si>
    <t>Uso de Área Operativa de contenedores</t>
  </si>
  <si>
    <t>G1</t>
  </si>
  <si>
    <t>G2</t>
  </si>
  <si>
    <t>Tratamiento de carga peligrosa</t>
  </si>
  <si>
    <t>G3</t>
  </si>
  <si>
    <t>Suministro de equipos especiales para manipuleo de contenedores</t>
  </si>
  <si>
    <t>G4</t>
  </si>
  <si>
    <t>Contenedores alto cubicaje (high cube 9'6" altura)</t>
  </si>
  <si>
    <t>G5</t>
  </si>
  <si>
    <t>1.4.1</t>
  </si>
  <si>
    <t>Servicio integrado  de depósito  temporal para contenedores secos de importación</t>
  </si>
  <si>
    <t>1.4.2</t>
  </si>
  <si>
    <t>Servicio integrado  de depósito  temporal para contenedores secos de exportación</t>
  </si>
  <si>
    <t>1.4.4</t>
  </si>
  <si>
    <t>Servicio integrado  de depósito  temporal para contenedores reefer de exportación</t>
  </si>
  <si>
    <t>1.5.3</t>
  </si>
  <si>
    <t>3.2.2</t>
  </si>
  <si>
    <t>Transbordo  carga rodante - ciclo completo</t>
  </si>
  <si>
    <t>3.3.1</t>
  </si>
  <si>
    <t>Uso de Área Operativa - carga rodante - en función a la carga</t>
  </si>
  <si>
    <t>4.3.2</t>
  </si>
  <si>
    <t>Uso de Área Operativa - carga sólida a granel - en función a la carga</t>
  </si>
  <si>
    <t>7.1.4.1</t>
  </si>
  <si>
    <t>Suministro  de agua</t>
  </si>
  <si>
    <t>Moneda</t>
  </si>
  <si>
    <t>Otros servicios especiales con precio</t>
  </si>
  <si>
    <t>-</t>
  </si>
  <si>
    <t>USD</t>
  </si>
  <si>
    <t>Metro eslora-hora o fracción</t>
  </si>
  <si>
    <t>Movimiento</t>
  </si>
  <si>
    <t>Tonelada</t>
  </si>
  <si>
    <t>Pasajero</t>
  </si>
  <si>
    <t>Ciclo completo</t>
  </si>
  <si>
    <t>Unidad cobro</t>
  </si>
  <si>
    <t>Por Grúa/Turno</t>
  </si>
  <si>
    <t>Por TEU/día</t>
  </si>
  <si>
    <t>Por TEU</t>
  </si>
  <si>
    <t>Por contenedor</t>
  </si>
  <si>
    <t>Total</t>
  </si>
  <si>
    <t>Por Contenedor</t>
  </si>
  <si>
    <t>Por Tonelada</t>
  </si>
  <si>
    <t>Aporte por Regulación</t>
  </si>
  <si>
    <t>Aporte a ENAPU</t>
  </si>
  <si>
    <t>Retribución al Estado</t>
  </si>
  <si>
    <t>Tonelada o m3</t>
  </si>
  <si>
    <t>Día o fracción</t>
  </si>
  <si>
    <t>Operación</t>
  </si>
  <si>
    <t>Tonelada/hora</t>
  </si>
  <si>
    <r>
      <t xml:space="preserve">a) Ingresos operativos brutos </t>
    </r>
    <r>
      <rPr>
        <i/>
        <sz val="10"/>
        <color theme="1"/>
        <rFont val="Arial"/>
        <family val="2"/>
      </rPr>
      <t>(En USD)</t>
    </r>
  </si>
  <si>
    <t>Porcentaje</t>
  </si>
  <si>
    <t>Unidad</t>
  </si>
  <si>
    <t>b) Retribucción al Estado, Aporte por Regulación y Aporte a ENAPU</t>
  </si>
  <si>
    <r>
      <t xml:space="preserve">c) Ingresos operativos netos </t>
    </r>
    <r>
      <rPr>
        <i/>
        <sz val="10"/>
        <color theme="1"/>
        <rFont val="Arial"/>
        <family val="2"/>
      </rPr>
      <t>(En USD)</t>
    </r>
  </si>
  <si>
    <t>Activos Fijos</t>
  </si>
  <si>
    <t>Instalaciones</t>
  </si>
  <si>
    <t>Implementación Sala Servidores</t>
  </si>
  <si>
    <t>Pozo a tierra</t>
  </si>
  <si>
    <t>Pozo a tierra - Muelle 4</t>
  </si>
  <si>
    <t>Dragado Muelle 7</t>
  </si>
  <si>
    <t>Accesorios fijos para maquinaria</t>
  </si>
  <si>
    <t>Labarthe</t>
  </si>
  <si>
    <t>Unidades de transporte</t>
  </si>
  <si>
    <t>Camionetas</t>
  </si>
  <si>
    <t>Tractor</t>
  </si>
  <si>
    <t>Camión</t>
  </si>
  <si>
    <t>Camión cisterna</t>
  </si>
  <si>
    <t>Muebles y enseres</t>
  </si>
  <si>
    <t>Maquinaria y equipo</t>
  </si>
  <si>
    <t>Montacargas</t>
  </si>
  <si>
    <t>Motor bomba grúa</t>
  </si>
  <si>
    <t>RTG (equipo soporte IT)</t>
  </si>
  <si>
    <t>Reach stacker (equipo soporte IT)</t>
  </si>
  <si>
    <t>Bote inspección</t>
  </si>
  <si>
    <t>Cuchara y tolvas</t>
  </si>
  <si>
    <t>Equipo descarga pescado</t>
  </si>
  <si>
    <t>Spreader (MHC)</t>
  </si>
  <si>
    <t>Apilador</t>
  </si>
  <si>
    <t>Reach stacker (overhaul)</t>
  </si>
  <si>
    <t>Terminal tractor (overhaul)</t>
  </si>
  <si>
    <t>Over height frame</t>
  </si>
  <si>
    <t>Activo fijo recibido de ENAPU</t>
  </si>
  <si>
    <t>Activos Intangibles</t>
  </si>
  <si>
    <t>Bienes de la Concesión (Recepcionados por APN)</t>
  </si>
  <si>
    <t>Inversiones Obligatorias Etapas 1 y 2</t>
  </si>
  <si>
    <t>Infraestructura y obras</t>
  </si>
  <si>
    <t>Taller de mantenimiento</t>
  </si>
  <si>
    <t>Equipamiento</t>
  </si>
  <si>
    <t xml:space="preserve">Reach Stacker (RS) </t>
  </si>
  <si>
    <t>Software</t>
  </si>
  <si>
    <t xml:space="preserve">Inversiones complementarias </t>
  </si>
  <si>
    <t>Cucharas</t>
  </si>
  <si>
    <t>Sistema Most</t>
  </si>
  <si>
    <t>Otros intangibles (EEFF auditados)</t>
  </si>
  <si>
    <t>Costo concesión (infraestructura y obras)</t>
  </si>
  <si>
    <t>Licencia</t>
  </si>
  <si>
    <t>Hardware</t>
  </si>
  <si>
    <t>EIA y CIRA</t>
  </si>
  <si>
    <t>Spreader MHC</t>
  </si>
  <si>
    <t>Equipo contra incendio</t>
  </si>
  <si>
    <t>MHC (overhaul)</t>
  </si>
  <si>
    <t>RS (overhaul)</t>
  </si>
  <si>
    <t>Tolva</t>
  </si>
  <si>
    <t>Grúa Terex</t>
  </si>
  <si>
    <t>Montacargas - reposición</t>
  </si>
  <si>
    <t>Reach stacker - reposición</t>
  </si>
  <si>
    <t>Terminal tractor - reposición</t>
  </si>
  <si>
    <t>Software y licencias</t>
  </si>
  <si>
    <t>Software y programas</t>
  </si>
  <si>
    <t>Activo intangible recibido de ENAPU</t>
  </si>
  <si>
    <t>Tasa de depreciación</t>
  </si>
  <si>
    <t>Años de Vida Útil</t>
  </si>
  <si>
    <t>Instalación varios</t>
  </si>
  <si>
    <t>Construcción de SSHH para damas (zona puerta de gavieros)</t>
  </si>
  <si>
    <t>Confección de canastillas, casetas y otros</t>
  </si>
  <si>
    <t>Vaciado loza y plataforma de muelle, enmallado vigas (Muelle 2)</t>
  </si>
  <si>
    <t>Instalación inversiones adicionales Muelle 7</t>
  </si>
  <si>
    <t>Señalización Muelle 5</t>
  </si>
  <si>
    <t>Escritorio de 25 mm + credenza lateral de 3 puertas para Gerencia Legal</t>
  </si>
  <si>
    <t>Estantería selectiva simple profundidad N°1 - 05 niveles</t>
  </si>
  <si>
    <t>Muebles y enseres (Varios)</t>
  </si>
  <si>
    <t>Cisco Catalyst 3560-CX 8</t>
  </si>
  <si>
    <t>IP DESK MASTER e Intercomunicador</t>
  </si>
  <si>
    <t>Demoledor y dobladora</t>
  </si>
  <si>
    <t>Equipos diversos (gata, arco detector, otros)</t>
  </si>
  <si>
    <t>UPS 2KVA APC</t>
  </si>
  <si>
    <t>Terminal Truck N° 0695/MOVILIZADOR DE CONTENEDOR (TT-10)</t>
  </si>
  <si>
    <t>Terminal Truck (Mejoras)</t>
  </si>
  <si>
    <t>Forklift TCM (varios)</t>
  </si>
  <si>
    <t>Motor fuera de Borda para Dicapi</t>
  </si>
  <si>
    <t>Motor Bomba 12v y Jostick</t>
  </si>
  <si>
    <t>Podadora y motoguaraña</t>
  </si>
  <si>
    <t>Aspiradora industrial</t>
  </si>
  <si>
    <t>Motobomba de 13HP (para cambiar agua de pozos)</t>
  </si>
  <si>
    <t>2.3.1 y 2.4.1</t>
  </si>
  <si>
    <t>Uso de Área Operativa - carga fraccionada - en función a la carga y Servicio integrado  de depósito  temporal - carga fraccionada - en función a la carga</t>
  </si>
  <si>
    <t>Servicios de consolidación y desconsolidación</t>
  </si>
  <si>
    <t>2013 (P2)</t>
  </si>
  <si>
    <t>2014 (P3)</t>
  </si>
  <si>
    <t>2016 (P7)</t>
  </si>
  <si>
    <t>f) Estructura deuda patrimonio</t>
  </si>
  <si>
    <t>g) Costo de deuda</t>
  </si>
  <si>
    <t>Deuda Largo plazo corriente</t>
  </si>
  <si>
    <t>Deuda Largo plazo no corriente</t>
  </si>
  <si>
    <t>Deuda Financiera</t>
  </si>
  <si>
    <t>Deuda Financiera/Patrimonio</t>
  </si>
  <si>
    <t>Deuda Financiera/(Deuda Financiera + Patrimonio)</t>
  </si>
  <si>
    <t>Patrimonio/(Deuda Financiera + Patrimonio)</t>
  </si>
  <si>
    <t>Loan I</t>
  </si>
  <si>
    <t>Loan II</t>
  </si>
  <si>
    <t>Loan 2A</t>
  </si>
  <si>
    <t>Monto del préstamo</t>
  </si>
  <si>
    <t>Monto coberturado</t>
  </si>
  <si>
    <t>Saldo de la deuda</t>
  </si>
  <si>
    <t>Intereses</t>
  </si>
  <si>
    <t>Gastos de emisión de deuda</t>
  </si>
  <si>
    <t>Otros gastos financieros</t>
  </si>
  <si>
    <t>Costo de la deuda - Loan I</t>
  </si>
  <si>
    <t>Costo de la deuda - Loan II</t>
  </si>
  <si>
    <t>Costo de la deuda - Loan 2A</t>
  </si>
  <si>
    <t>Costo de la deuda promedio</t>
  </si>
  <si>
    <t>Emisión de deuda</t>
  </si>
  <si>
    <t>Costo de la deuda</t>
  </si>
  <si>
    <t>Analistas, asistentes y practicantes</t>
  </si>
  <si>
    <t>Blue Collar</t>
  </si>
  <si>
    <t>White Collar</t>
  </si>
  <si>
    <t>Resto de personal White Collar</t>
  </si>
  <si>
    <t>a.3) Cantidad de horas-hombre por categoría laboral</t>
  </si>
  <si>
    <t>Twinlift spreader</t>
  </si>
  <si>
    <t>Twinlift spreader -Adaptador</t>
  </si>
  <si>
    <t>Spreaders Mod T40 con 4 estrobos (02 unid)</t>
  </si>
  <si>
    <t xml:space="preserve">Spreaders de 20 pies con 4 estrobos </t>
  </si>
  <si>
    <t>Muelle de 350m</t>
  </si>
  <si>
    <t>Dragado a -16m</t>
  </si>
  <si>
    <t>Patio de contenedores de respaldo</t>
  </si>
  <si>
    <t>Edificio administrativo y oficinas públicas</t>
  </si>
  <si>
    <t>Edificio de amenidades</t>
  </si>
  <si>
    <t>Obras de demolición</t>
  </si>
  <si>
    <t>Obras de dragado</t>
  </si>
  <si>
    <t>Obras de relleno</t>
  </si>
  <si>
    <t>Pavimento</t>
  </si>
  <si>
    <t>Muelle 11</t>
  </si>
  <si>
    <t>Sistema de Agua</t>
  </si>
  <si>
    <t>Sistemas Eléctricos</t>
  </si>
  <si>
    <t>Edificios Eléctricos y Obras menores</t>
  </si>
  <si>
    <t>Taller (workshop)</t>
  </si>
  <si>
    <t>Balanzas (entrada)</t>
  </si>
  <si>
    <t>Tuberías para productos petrolíferos</t>
  </si>
  <si>
    <t>Estabilidad de Talud en el Muelle 11</t>
  </si>
  <si>
    <t>Sistema de Alarma contra incendios</t>
  </si>
  <si>
    <t>Obras civiles Sistema de Descarga de granos</t>
  </si>
  <si>
    <t>Columnas de grava</t>
  </si>
  <si>
    <t>Sistema de descarga de granos</t>
  </si>
  <si>
    <t>Upgrade reefer racks</t>
  </si>
  <si>
    <t>6 plataformas</t>
  </si>
  <si>
    <t>a.1) Cantidad de horas-hombre clasificado por APM Terminals Callao</t>
  </si>
  <si>
    <t>b.1) Gasto en mano de obra clasificado por APM Terminals Callao</t>
  </si>
  <si>
    <t>b.3) Gasto en mano de obra por categoría laboral</t>
  </si>
  <si>
    <t>Asian Terminals Inc.</t>
  </si>
  <si>
    <t xml:space="preserve">Northland Port </t>
  </si>
  <si>
    <t>Port of Lyttelton</t>
  </si>
  <si>
    <t>Puerto Ventanas</t>
  </si>
  <si>
    <t>Nanjing Port Co Ltd</t>
  </si>
  <si>
    <t>Piraeus Port Authority S.A.</t>
  </si>
  <si>
    <t>Santos Brasil Participações S.A.</t>
  </si>
  <si>
    <t>SAAM Puertos S.A.</t>
  </si>
  <si>
    <t xml:space="preserve">International Container Terminal Services Inc </t>
  </si>
  <si>
    <t>Port of Tauranga Limited</t>
  </si>
  <si>
    <t>Hutchison Port Holdings Trust</t>
  </si>
  <si>
    <t>South Port New Zealand Ltd</t>
  </si>
  <si>
    <t>Salalah Port Services Company</t>
  </si>
  <si>
    <t>Bintulu Port Holdings Bhd</t>
  </si>
  <si>
    <t>Gujarat Pipavav Port Limited</t>
  </si>
  <si>
    <t>Transbordo carga rodante - ciclo completo</t>
  </si>
  <si>
    <t>Asistencia técnica (hab. urbana, licencias y permisos)</t>
  </si>
  <si>
    <t>6.5. Tasa Efectiva de Impuestos</t>
  </si>
  <si>
    <t>2.2.3.3. Stock de Capital a fin de año</t>
  </si>
  <si>
    <t>2.2.3.6. Costo Promedio Ponderado de Capital (WACC)</t>
  </si>
  <si>
    <t xml:space="preserve">Habilitación Urbana </t>
  </si>
  <si>
    <t>a.2) Cantidad de horas-hombre de personal White Collar</t>
  </si>
  <si>
    <t>b.2) Gasto en mano de obra del personal White Collar</t>
  </si>
  <si>
    <r>
      <t>Estibadores</t>
    </r>
    <r>
      <rPr>
        <vertAlign val="superscript"/>
        <sz val="10"/>
        <color theme="1"/>
        <rFont val="Arial"/>
        <family val="2"/>
      </rPr>
      <t>1/</t>
    </r>
  </si>
  <si>
    <t>2.1.3. Precio implícito</t>
  </si>
  <si>
    <t>2.2. Índice de cantidades de insumos</t>
  </si>
  <si>
    <t>2.2.1. Mano de obra</t>
  </si>
  <si>
    <t>2.2.3.2. Inversión, ajustes y depreciación</t>
  </si>
  <si>
    <t>Índices de cantidades de productos</t>
  </si>
  <si>
    <t>Índices de cantidades de insumos</t>
  </si>
  <si>
    <t>Honorarios Traducciones Com.</t>
  </si>
  <si>
    <t>Honorarios Mantenimiento</t>
  </si>
  <si>
    <t>Honorarios Administración</t>
  </si>
  <si>
    <t>Honorarios Traducciones Adm.</t>
  </si>
  <si>
    <t>Honorarios Profesionales</t>
  </si>
  <si>
    <t>Mant. Psion Teklogix</t>
  </si>
  <si>
    <t>STS Grúas Pórtico Contenedores</t>
  </si>
  <si>
    <t>RTG-E Grúa Pórticos</t>
  </si>
  <si>
    <t>Alquiler vivienda Expats.</t>
  </si>
  <si>
    <t>Serv. Ter. Contrib. Expat.</t>
  </si>
  <si>
    <t>Serv. Ter. Seguro Expat.</t>
  </si>
  <si>
    <t>Serv. Terc. Expats.</t>
  </si>
  <si>
    <t>Seguro 3D (Desho., Des. y De.)</t>
  </si>
  <si>
    <t>Suministro de energía</t>
  </si>
  <si>
    <t>Cambio de sanitarios, duchas, mayólicas e instalación de puertas</t>
  </si>
  <si>
    <t>Reconstrucción de baños para gavieros</t>
  </si>
  <si>
    <t>Instalación de sala capacitación-Balanza 2</t>
  </si>
  <si>
    <t>Confección pared 4to piso oficinas de seguridad</t>
  </si>
  <si>
    <t>Instalación eléctrica, servicio de limpieza (Labbarthe) y otros</t>
  </si>
  <si>
    <t>Servicio de remodelación de SSHH área electricistas</t>
  </si>
  <si>
    <t>Pintado y señalización en el muelle 5C Y 5D, Trazados de líneas</t>
  </si>
  <si>
    <t>Señalización de Muelles</t>
  </si>
  <si>
    <t>Señalización pavimento Muelles 1, 2 y 4 y vías de acceso</t>
  </si>
  <si>
    <t>Repotenciación Sist. Eléctrico y contra incendio muelle 7-Vopak</t>
  </si>
  <si>
    <t>Vehículo incendio</t>
  </si>
  <si>
    <t>Frio bar</t>
  </si>
  <si>
    <t>Carretilla hidráulica y cortadora</t>
  </si>
  <si>
    <t>Grúa Pórtico Muelle STS 01 y 02 - Mejoras traslado del gasto 2012</t>
  </si>
  <si>
    <t>Spreader RAM Modelos 2050 y 2070 (20 y 40 pies) semi automático</t>
  </si>
  <si>
    <t>Torquímetro (instrumento de precisión para grúas porticas)</t>
  </si>
  <si>
    <t>Tráiler para spreaders</t>
  </si>
  <si>
    <t>Escáner y detectores</t>
  </si>
  <si>
    <t>Absorbente</t>
  </si>
  <si>
    <t>Mejora Sub estación eléctrica 10KV</t>
  </si>
  <si>
    <t>Trámites municipales</t>
  </si>
  <si>
    <t>Tráiler ro-ro</t>
  </si>
  <si>
    <t>Tráiler - reposición</t>
  </si>
  <si>
    <t>Escritorio de cómputo 1.20 mts. Nogal oscuro</t>
  </si>
  <si>
    <t>Comité consultivo</t>
  </si>
  <si>
    <t>Asesoría contable y tributaria</t>
  </si>
  <si>
    <t>Asesoría empresarial Apoyo</t>
  </si>
  <si>
    <t>Asesoría comercial</t>
  </si>
  <si>
    <t>Uso de barreras de contención</t>
  </si>
  <si>
    <t>Servicios impresión HP</t>
  </si>
  <si>
    <t>Seguro multirriesgo</t>
  </si>
  <si>
    <t>Otros combustibles y lubricantes</t>
  </si>
  <si>
    <t>Instalación de puntos de red (edif. adm)</t>
  </si>
  <si>
    <t>Habilitación del aula y SSHH centro de capacitación</t>
  </si>
  <si>
    <t>Instalación de cámaras de seg. en ofic. facturación</t>
  </si>
  <si>
    <t>Instalac. en infraestructura del edif. gavieros</t>
  </si>
  <si>
    <t>Instalaciones en el muelle 7 (infraestructura y eqp. eléctricos)</t>
  </si>
  <si>
    <t>Señalización y trazado de líneas</t>
  </si>
  <si>
    <t>Mejora en infraestructura zona 5, muelle 7, balanza 4</t>
  </si>
  <si>
    <t>Sistema contra incendio - muelle 7</t>
  </si>
  <si>
    <t>Sistema eléctrico de emergencia - muelle 7</t>
  </si>
  <si>
    <t>Bitas (216 unid) con anclaje y tuercas</t>
  </si>
  <si>
    <t>Instalaciones en el muelle 7 (sistema eléctrico 10kv)</t>
  </si>
  <si>
    <t>Refacción de adoquines-muelle 5</t>
  </si>
  <si>
    <t>Estantería metálica en ángulos ranurados</t>
  </si>
  <si>
    <t>Estantería con puertas 4 niveles (1900 x 1500 x 600)</t>
  </si>
  <si>
    <t>Indicador de peso para balanza camionera</t>
  </si>
  <si>
    <t>Torres de iluminación-zona de descarga para los prod. hidrobiológicos</t>
  </si>
  <si>
    <t>Forklift 2.5 tons (02 Unid.)</t>
  </si>
  <si>
    <t>Forklift de 2.5 toneladas</t>
  </si>
  <si>
    <t>Forklift de 15 toneladas (3 unidades)</t>
  </si>
  <si>
    <t>Forklift de 5 y 15 toneladas</t>
  </si>
  <si>
    <t>Spreader RAM Modelo 2220 Automatic Telescopic Overhight Lifthing</t>
  </si>
  <si>
    <t>Bomba centrifuga para embarque de aceite de pescado</t>
  </si>
  <si>
    <t>Bomba sumergible 2hp 3" (05 unid.)</t>
  </si>
  <si>
    <t>Compresor de aire con motor eléctrico con secador integrado mod. ga26+aff125</t>
  </si>
  <si>
    <t>Bomba (otras) - motosoldadora con remolque Miller</t>
  </si>
  <si>
    <t>Bomba para torquímetro hidráulico titan</t>
  </si>
  <si>
    <t>Plataforma para descarga de bobina paletizada</t>
  </si>
  <si>
    <t>Jaula metálica</t>
  </si>
  <si>
    <t>Torquímetro rango 150 a 800 nm.</t>
  </si>
  <si>
    <t>Defensa de muelle (fender) invoice ex-057 dt 19/07/201 – new (04 unid)</t>
  </si>
  <si>
    <t>Defensa de muelle (fender) invoice ex-058 dt 21/07/201 - used (02 unid)</t>
  </si>
  <si>
    <t>Zone safe system (960mhz)-seguridad de personal zonas portuarias (22 unid)</t>
  </si>
  <si>
    <t>Safety work cages (1 a 4)</t>
  </si>
  <si>
    <t>Zone safe system type a3 y a4</t>
  </si>
  <si>
    <t>Grúas móviles</t>
  </si>
  <si>
    <t>Empty handler</t>
  </si>
  <si>
    <t>Reach starckers</t>
  </si>
  <si>
    <t>Reach stackers</t>
  </si>
  <si>
    <t>Bulldozers</t>
  </si>
  <si>
    <t>Camionetas pick up</t>
  </si>
  <si>
    <t>Camionetas panel</t>
  </si>
  <si>
    <t>Bote E20 landing craf</t>
  </si>
  <si>
    <t>Plataforma elevadora</t>
  </si>
  <si>
    <t>Camión de 5 ton.</t>
  </si>
  <si>
    <t>Camión barredor</t>
  </si>
  <si>
    <t>Tractores</t>
  </si>
  <si>
    <t>Plataformas portacontainer</t>
  </si>
  <si>
    <t>Terminal tractors</t>
  </si>
  <si>
    <t>Remolque para residuos líquidos</t>
  </si>
  <si>
    <t>Plataformas portacontainers</t>
  </si>
  <si>
    <t>Tolvas autopropulsadas (hoppers)</t>
  </si>
  <si>
    <t>Grúas pórtico STS post panamax</t>
  </si>
  <si>
    <t>Grúas RTG</t>
  </si>
  <si>
    <t>Cargadores frontales</t>
  </si>
  <si>
    <t>Excavadoras</t>
  </si>
  <si>
    <t>Minicargadores</t>
  </si>
  <si>
    <t>Montacargas de 3,5 ton</t>
  </si>
  <si>
    <t>Montacargas de 16 ton</t>
  </si>
  <si>
    <t>Tolvas móviles convencionales</t>
  </si>
  <si>
    <t>Tolvas móviles medioambientales</t>
  </si>
  <si>
    <t>Montacarga de 30 ton</t>
  </si>
  <si>
    <t>Terminal tráiler</t>
  </si>
  <si>
    <t>Spreaders para grúas STS</t>
  </si>
  <si>
    <t>Plataformas elevadoras tipo tijeras</t>
  </si>
  <si>
    <t>Láminas de PVC y cabezal edif. admin.</t>
  </si>
  <si>
    <t>Mejora en infraestructura del almacén N°09</t>
  </si>
  <si>
    <t>Instalación de bitas</t>
  </si>
  <si>
    <t>Crecimiento en Precios Insumos Economía W*</t>
  </si>
  <si>
    <t>Crecimiento en la PTF de la Economía T*</t>
  </si>
  <si>
    <t>2.1. Índice de cantidades de producto</t>
  </si>
  <si>
    <r>
      <t xml:space="preserve">c) Precio implícito de la mano de obra </t>
    </r>
    <r>
      <rPr>
        <i/>
        <sz val="10"/>
        <color theme="1"/>
        <rFont val="Arial"/>
        <family val="2"/>
      </rPr>
      <t>(En USD por hora)</t>
    </r>
  </si>
  <si>
    <r>
      <t xml:space="preserve">a) Gasto en productos intermedios (materiales) </t>
    </r>
    <r>
      <rPr>
        <i/>
        <sz val="10"/>
        <color theme="1"/>
        <rFont val="Arial"/>
        <family val="2"/>
      </rPr>
      <t>(En USD)</t>
    </r>
  </si>
  <si>
    <t>b) Precio de productos intermedios (materiales)</t>
  </si>
  <si>
    <r>
      <t xml:space="preserve">c) Cantidad de productos intermedios (materiales) </t>
    </r>
    <r>
      <rPr>
        <i/>
        <sz val="10"/>
        <color theme="1"/>
        <rFont val="Arial"/>
        <family val="2"/>
      </rPr>
      <t>(En USD)</t>
    </r>
  </si>
  <si>
    <r>
      <t xml:space="preserve">a) Inversiones de Capital netos de ajustes contables </t>
    </r>
    <r>
      <rPr>
        <i/>
        <sz val="10"/>
        <color theme="1"/>
        <rFont val="Arial"/>
        <family val="2"/>
      </rPr>
      <t>(En USD)</t>
    </r>
  </si>
  <si>
    <r>
      <t>b) Depreciación anual de Capital</t>
    </r>
    <r>
      <rPr>
        <i/>
        <sz val="10"/>
        <color theme="1"/>
        <rFont val="Arial"/>
        <family val="2"/>
      </rPr>
      <t xml:space="preserve"> (En USD)</t>
    </r>
  </si>
  <si>
    <t>2.2.3.3. Stock de Capital total a fin de año (En USD)</t>
  </si>
  <si>
    <t>2.2.3.4. Stock de Capital real a fin de año (En USD)</t>
  </si>
  <si>
    <t>2.2.3.4. Stock de Capital real a fin de año</t>
  </si>
  <si>
    <t>2.2.3.5. Cantidad media de Capital (En USD)</t>
  </si>
  <si>
    <t>2.2.3.5. Cantidad media de Capital</t>
  </si>
  <si>
    <t>2.2.3.7. Precio del Stock de Capital</t>
  </si>
  <si>
    <t>2.1. Índice de cantidades de producto de la empresa</t>
  </si>
  <si>
    <t>4. Productividad Total de Factores de la economía peruana (PTF economía)</t>
  </si>
  <si>
    <t>4. Productividad Total de Factores de la economía peruana</t>
  </si>
  <si>
    <t>2. Productividad Total de Factores de la empresa</t>
  </si>
  <si>
    <t>5. Variación del precio de insumos de la economía peruana</t>
  </si>
  <si>
    <t>Estudios Terminal (Riesgo Tsunami y Analisis estructural)</t>
  </si>
  <si>
    <t>Consultorias - Revisión aceptación de obras Fases 1 &amp; 2</t>
  </si>
  <si>
    <t>Consultorías por cierre construcción Fases 1&amp;2 - Consorcio FCC - JJC</t>
  </si>
  <si>
    <t>Expediente técnico, diseño e implementación - Etapas 1 y 2</t>
  </si>
  <si>
    <t>Estudios e investigación (geotécnica, goefisica, sismica y similares)</t>
  </si>
  <si>
    <t>Otros estudios y asesorías - Etapas 1 y 2</t>
  </si>
  <si>
    <t>Energía, desmontaje y seguridad- Etapas 1 y 2</t>
  </si>
  <si>
    <t>Soporte implementación - Etapas 1 y 2</t>
  </si>
  <si>
    <t>Supervisión - Etapas 1 y 2</t>
  </si>
  <si>
    <t>Otras obras (canaleta, paso a nivel, potencia eléctrica y otros)</t>
  </si>
  <si>
    <t>Estudios y consultorías (simulación de maniobra, silo y otros)</t>
  </si>
  <si>
    <t>Implementación Acceso Atalaya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</si>
</sst>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00"/>
    <numFmt numFmtId="168" formatCode="_-* #,##0_-;\-* #,##0_-;_-* &quot;-&quot;??_-;_-@_-"/>
    <numFmt numFmtId="169" formatCode="#,##0_ ;\-#,##0\ "/>
    <numFmt numFmtId="170" formatCode="#,##0.0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lightUp"/>
    </fill>
    <fill>
      <patternFill patternType="lightUp">
        <bgColor theme="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8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3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indent="6"/>
    </xf>
    <xf numFmtId="0" fontId="6" fillId="0" borderId="0" xfId="0" applyFont="1"/>
    <xf numFmtId="0" fontId="7" fillId="0" borderId="0" xfId="3" applyFont="1" applyAlignment="1">
      <alignment horizontal="center"/>
    </xf>
    <xf numFmtId="43" fontId="6" fillId="0" borderId="0" xfId="1" applyFont="1"/>
    <xf numFmtId="0" fontId="9" fillId="0" borderId="0" xfId="0" applyFont="1"/>
    <xf numFmtId="0" fontId="10" fillId="2" borderId="1" xfId="0" applyFont="1" applyFill="1" applyBorder="1"/>
    <xf numFmtId="10" fontId="11" fillId="2" borderId="1" xfId="0" applyNumberFormat="1" applyFont="1" applyFill="1" applyBorder="1"/>
    <xf numFmtId="0" fontId="11" fillId="2" borderId="1" xfId="0" applyFont="1" applyFill="1" applyBorder="1"/>
    <xf numFmtId="0" fontId="6" fillId="0" borderId="2" xfId="0" applyFont="1" applyBorder="1"/>
    <xf numFmtId="10" fontId="6" fillId="0" borderId="2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right"/>
    </xf>
    <xf numFmtId="0" fontId="6" fillId="0" borderId="3" xfId="0" applyFont="1" applyBorder="1"/>
    <xf numFmtId="10" fontId="6" fillId="0" borderId="3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11" fillId="2" borderId="1" xfId="0" applyFont="1" applyFill="1" applyBorder="1" applyAlignment="1">
      <alignment horizontal="left"/>
    </xf>
    <xf numFmtId="10" fontId="11" fillId="2" borderId="1" xfId="0" applyNumberFormat="1" applyFont="1" applyFill="1" applyBorder="1" applyAlignment="1">
      <alignment horizontal="center" vertical="center"/>
    </xf>
    <xf numFmtId="10" fontId="1" fillId="0" borderId="0" xfId="0" applyNumberFormat="1" applyFont="1"/>
    <xf numFmtId="10" fontId="1" fillId="0" borderId="0" xfId="2" applyNumberFormat="1" applyFont="1" applyFill="1"/>
    <xf numFmtId="10" fontId="3" fillId="0" borderId="0" xfId="2" applyNumberFormat="1" applyFont="1" applyFill="1"/>
    <xf numFmtId="10" fontId="1" fillId="0" borderId="0" xfId="2" applyNumberFormat="1" applyFont="1"/>
    <xf numFmtId="0" fontId="1" fillId="2" borderId="1" xfId="0" applyFont="1" applyFill="1" applyBorder="1"/>
    <xf numFmtId="0" fontId="11" fillId="2" borderId="1" xfId="4" applyFont="1" applyFill="1" applyBorder="1" applyAlignment="1">
      <alignment horizontal="center" vertical="center"/>
    </xf>
    <xf numFmtId="2" fontId="1" fillId="0" borderId="0" xfId="1" applyNumberFormat="1" applyFont="1"/>
    <xf numFmtId="0" fontId="1" fillId="0" borderId="3" xfId="0" applyFont="1" applyBorder="1"/>
    <xf numFmtId="2" fontId="1" fillId="0" borderId="3" xfId="1" applyNumberFormat="1" applyFont="1" applyBorder="1"/>
    <xf numFmtId="0" fontId="1" fillId="0" borderId="1" xfId="0" applyFont="1" applyBorder="1"/>
    <xf numFmtId="0" fontId="3" fillId="0" borderId="1" xfId="0" applyFont="1" applyBorder="1"/>
    <xf numFmtId="10" fontId="3" fillId="0" borderId="1" xfId="2" applyNumberFormat="1" applyFont="1" applyBorder="1"/>
    <xf numFmtId="0" fontId="3" fillId="0" borderId="3" xfId="0" applyFont="1" applyBorder="1"/>
    <xf numFmtId="10" fontId="3" fillId="0" borderId="3" xfId="2" applyNumberFormat="1" applyFont="1" applyBorder="1"/>
    <xf numFmtId="0" fontId="3" fillId="2" borderId="1" xfId="0" applyFont="1" applyFill="1" applyBorder="1"/>
    <xf numFmtId="43" fontId="1" fillId="0" borderId="0" xfId="1" applyFont="1"/>
    <xf numFmtId="0" fontId="3" fillId="2" borderId="1" xfId="0" applyFont="1" applyFill="1" applyBorder="1" applyAlignment="1">
      <alignment horizontal="center"/>
    </xf>
    <xf numFmtId="3" fontId="11" fillId="2" borderId="1" xfId="5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indent="5"/>
    </xf>
    <xf numFmtId="0" fontId="3" fillId="0" borderId="1" xfId="0" applyFont="1" applyBorder="1" applyAlignment="1">
      <alignment horizontal="left"/>
    </xf>
    <xf numFmtId="0" fontId="14" fillId="0" borderId="0" xfId="0" applyFont="1" applyAlignment="1">
      <alignment horizontal="left" indent="2"/>
    </xf>
    <xf numFmtId="0" fontId="11" fillId="0" borderId="1" xfId="0" applyFont="1" applyBorder="1"/>
    <xf numFmtId="0" fontId="14" fillId="0" borderId="0" xfId="0" applyFont="1"/>
    <xf numFmtId="0" fontId="3" fillId="0" borderId="0" xfId="0" applyFont="1"/>
    <xf numFmtId="10" fontId="3" fillId="0" borderId="0" xfId="0" applyNumberFormat="1" applyFont="1"/>
    <xf numFmtId="43" fontId="1" fillId="0" borderId="0" xfId="1" applyFont="1" applyFill="1"/>
    <xf numFmtId="0" fontId="3" fillId="2" borderId="1" xfId="0" applyFont="1" applyFill="1" applyBorder="1" applyAlignment="1">
      <alignment horizontal="left"/>
    </xf>
    <xf numFmtId="3" fontId="1" fillId="0" borderId="0" xfId="1" applyNumberFormat="1" applyFont="1"/>
    <xf numFmtId="3" fontId="1" fillId="0" borderId="0" xfId="1" applyNumberFormat="1" applyFont="1" applyFill="1"/>
    <xf numFmtId="3" fontId="1" fillId="0" borderId="0" xfId="0" applyNumberFormat="1" applyFont="1"/>
    <xf numFmtId="165" fontId="1" fillId="0" borderId="0" xfId="1" applyNumberFormat="1" applyFont="1" applyBorder="1"/>
    <xf numFmtId="9" fontId="1" fillId="0" borderId="0" xfId="2" applyFont="1" applyBorder="1"/>
    <xf numFmtId="9" fontId="1" fillId="0" borderId="0" xfId="0" applyNumberFormat="1" applyFont="1"/>
    <xf numFmtId="165" fontId="1" fillId="0" borderId="0" xfId="0" applyNumberFormat="1" applyFont="1"/>
    <xf numFmtId="9" fontId="1" fillId="0" borderId="0" xfId="2" applyFont="1"/>
    <xf numFmtId="0" fontId="3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2" borderId="1" xfId="4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Alignment="1">
      <alignment horizontal="left" indent="2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horizontal="right"/>
    </xf>
    <xf numFmtId="10" fontId="1" fillId="0" borderId="1" xfId="2" applyNumberFormat="1" applyFont="1" applyFill="1" applyBorder="1" applyAlignment="1">
      <alignment horizontal="right"/>
    </xf>
    <xf numFmtId="10" fontId="3" fillId="0" borderId="1" xfId="0" applyNumberFormat="1" applyFont="1" applyBorder="1"/>
    <xf numFmtId="0" fontId="2" fillId="0" borderId="0" xfId="0" applyFont="1"/>
    <xf numFmtId="0" fontId="1" fillId="0" borderId="0" xfId="6" applyFont="1"/>
    <xf numFmtId="0" fontId="1" fillId="0" borderId="0" xfId="6" applyFont="1" applyAlignment="1">
      <alignment wrapText="1"/>
    </xf>
    <xf numFmtId="10" fontId="1" fillId="0" borderId="0" xfId="6" applyNumberFormat="1" applyFont="1"/>
    <xf numFmtId="10" fontId="1" fillId="0" borderId="0" xfId="8" applyNumberFormat="1" applyFont="1"/>
    <xf numFmtId="164" fontId="1" fillId="0" borderId="0" xfId="9" applyFont="1"/>
    <xf numFmtId="0" fontId="9" fillId="0" borderId="0" xfId="6" applyFont="1"/>
    <xf numFmtId="0" fontId="1" fillId="2" borderId="1" xfId="6" applyFont="1" applyFill="1" applyBorder="1" applyAlignment="1">
      <alignment horizontal="left" wrapText="1"/>
    </xf>
    <xf numFmtId="0" fontId="3" fillId="2" borderId="1" xfId="6" applyFont="1" applyFill="1" applyBorder="1" applyAlignment="1">
      <alignment horizontal="center" vertical="center" wrapText="1"/>
    </xf>
    <xf numFmtId="0" fontId="1" fillId="0" borderId="0" xfId="6" applyFont="1" applyAlignment="1">
      <alignment horizontal="left" wrapText="1"/>
    </xf>
    <xf numFmtId="4" fontId="1" fillId="0" borderId="0" xfId="8" applyNumberFormat="1" applyFont="1" applyFill="1" applyAlignment="1">
      <alignment horizontal="center" vertical="center" wrapText="1"/>
    </xf>
    <xf numFmtId="2" fontId="1" fillId="0" borderId="0" xfId="9" applyNumberFormat="1" applyFont="1" applyBorder="1" applyAlignment="1">
      <alignment horizontal="center"/>
    </xf>
    <xf numFmtId="2" fontId="1" fillId="0" borderId="0" xfId="6" applyNumberFormat="1" applyFont="1" applyAlignment="1">
      <alignment horizontal="center"/>
    </xf>
    <xf numFmtId="4" fontId="1" fillId="0" borderId="0" xfId="8" applyNumberFormat="1" applyFont="1" applyAlignment="1">
      <alignment horizontal="center" vertical="center" wrapText="1"/>
    </xf>
    <xf numFmtId="0" fontId="3" fillId="0" borderId="1" xfId="6" applyFont="1" applyBorder="1" applyAlignment="1">
      <alignment horizontal="left" vertical="center" wrapText="1"/>
    </xf>
    <xf numFmtId="10" fontId="3" fillId="0" borderId="1" xfId="8" applyNumberFormat="1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Font="1" applyBorder="1" applyAlignment="1">
      <alignment horizontal="left" wrapText="1"/>
    </xf>
    <xf numFmtId="2" fontId="1" fillId="0" borderId="2" xfId="9" applyNumberFormat="1" applyFont="1" applyBorder="1" applyAlignment="1">
      <alignment horizontal="center"/>
    </xf>
    <xf numFmtId="2" fontId="1" fillId="0" borderId="2" xfId="6" applyNumberFormat="1" applyFont="1" applyBorder="1" applyAlignment="1">
      <alignment horizontal="center"/>
    </xf>
    <xf numFmtId="0" fontId="1" fillId="0" borderId="3" xfId="6" applyFont="1" applyBorder="1" applyAlignment="1">
      <alignment horizontal="left" wrapText="1"/>
    </xf>
    <xf numFmtId="2" fontId="1" fillId="0" borderId="3" xfId="9" applyNumberFormat="1" applyFont="1" applyBorder="1" applyAlignment="1">
      <alignment horizontal="center"/>
    </xf>
    <xf numFmtId="166" fontId="1" fillId="0" borderId="0" xfId="8" applyNumberFormat="1" applyFont="1"/>
    <xf numFmtId="0" fontId="14" fillId="0" borderId="0" xfId="6" applyFont="1" applyAlignment="1">
      <alignment horizontal="left" wrapText="1"/>
    </xf>
    <xf numFmtId="166" fontId="3" fillId="0" borderId="0" xfId="8" applyNumberFormat="1" applyFont="1" applyAlignment="1">
      <alignment horizontal="center" vertical="center" wrapText="1"/>
    </xf>
    <xf numFmtId="166" fontId="1" fillId="0" borderId="0" xfId="8" applyNumberFormat="1" applyFont="1" applyFill="1"/>
    <xf numFmtId="10" fontId="1" fillId="0" borderId="0" xfId="8" applyNumberFormat="1" applyFont="1" applyFill="1" applyAlignment="1">
      <alignment horizontal="center" vertical="center" wrapText="1"/>
    </xf>
    <xf numFmtId="166" fontId="1" fillId="0" borderId="0" xfId="8" applyNumberFormat="1" applyFont="1" applyFill="1" applyAlignment="1">
      <alignment horizontal="center" vertical="center" wrapText="1"/>
    </xf>
    <xf numFmtId="0" fontId="1" fillId="0" borderId="0" xfId="6" applyFont="1" applyAlignment="1">
      <alignment horizontal="left" vertical="center" wrapText="1"/>
    </xf>
    <xf numFmtId="166" fontId="1" fillId="0" borderId="0" xfId="8" applyNumberFormat="1" applyFont="1" applyAlignment="1">
      <alignment horizontal="center" vertical="center" wrapText="1"/>
    </xf>
    <xf numFmtId="167" fontId="1" fillId="0" borderId="0" xfId="8" applyNumberFormat="1" applyFont="1" applyAlignment="1">
      <alignment horizontal="center" vertical="center" wrapText="1"/>
    </xf>
    <xf numFmtId="10" fontId="1" fillId="0" borderId="0" xfId="8" applyNumberFormat="1" applyFont="1" applyAlignment="1">
      <alignment horizontal="center" vertical="center" wrapText="1"/>
    </xf>
    <xf numFmtId="0" fontId="1" fillId="2" borderId="1" xfId="6" applyFont="1" applyFill="1" applyBorder="1" applyAlignment="1">
      <alignment wrapText="1"/>
    </xf>
    <xf numFmtId="0" fontId="3" fillId="2" borderId="1" xfId="6" applyFont="1" applyFill="1" applyBorder="1" applyAlignment="1">
      <alignment horizontal="center" wrapText="1"/>
    </xf>
    <xf numFmtId="0" fontId="3" fillId="0" borderId="0" xfId="6" applyFont="1" applyAlignment="1">
      <alignment horizontal="center" wrapText="1"/>
    </xf>
    <xf numFmtId="0" fontId="1" fillId="0" borderId="0" xfId="6" applyFont="1" applyAlignment="1">
      <alignment vertical="center" wrapText="1"/>
    </xf>
    <xf numFmtId="10" fontId="1" fillId="0" borderId="0" xfId="6" applyNumberFormat="1" applyFont="1" applyAlignment="1">
      <alignment horizontal="center" vertical="center" wrapText="1"/>
    </xf>
    <xf numFmtId="0" fontId="14" fillId="0" borderId="0" xfId="6" applyFont="1" applyAlignment="1">
      <alignment horizontal="left" vertical="center" wrapText="1"/>
    </xf>
    <xf numFmtId="0" fontId="3" fillId="0" borderId="1" xfId="6" applyFont="1" applyBorder="1" applyAlignment="1">
      <alignment vertical="center" wrapText="1"/>
    </xf>
    <xf numFmtId="0" fontId="3" fillId="0" borderId="1" xfId="6" applyFont="1" applyBorder="1" applyAlignment="1">
      <alignment horizontal="center" vertical="center" wrapText="1"/>
    </xf>
    <xf numFmtId="10" fontId="3" fillId="0" borderId="0" xfId="8" applyNumberFormat="1" applyFont="1" applyAlignment="1">
      <alignment horizontal="center" vertical="center" wrapText="1"/>
    </xf>
    <xf numFmtId="0" fontId="3" fillId="0" borderId="3" xfId="6" applyFont="1" applyBorder="1" applyAlignment="1">
      <alignment wrapText="1"/>
    </xf>
    <xf numFmtId="10" fontId="3" fillId="0" borderId="1" xfId="6" applyNumberFormat="1" applyFont="1" applyBorder="1" applyAlignment="1">
      <alignment wrapText="1"/>
    </xf>
    <xf numFmtId="0" fontId="1" fillId="2" borderId="1" xfId="6" applyFont="1" applyFill="1" applyBorder="1" applyAlignment="1">
      <alignment horizontal="center"/>
    </xf>
    <xf numFmtId="0" fontId="3" fillId="2" borderId="1" xfId="6" applyFont="1" applyFill="1" applyBorder="1" applyAlignment="1">
      <alignment horizontal="center"/>
    </xf>
    <xf numFmtId="0" fontId="1" fillId="0" borderId="2" xfId="6" applyFont="1" applyBorder="1"/>
    <xf numFmtId="164" fontId="1" fillId="0" borderId="2" xfId="9" applyFont="1" applyBorder="1"/>
    <xf numFmtId="0" fontId="1" fillId="0" borderId="3" xfId="6" applyFont="1" applyBorder="1"/>
    <xf numFmtId="164" fontId="1" fillId="0" borderId="3" xfId="9" applyFont="1" applyBorder="1"/>
    <xf numFmtId="0" fontId="1" fillId="0" borderId="1" xfId="6" applyFont="1" applyBorder="1"/>
    <xf numFmtId="164" fontId="1" fillId="0" borderId="1" xfId="6" applyNumberFormat="1" applyFont="1" applyBorder="1"/>
    <xf numFmtId="0" fontId="16" fillId="0" borderId="0" xfId="6" applyFont="1"/>
    <xf numFmtId="0" fontId="2" fillId="0" borderId="0" xfId="6" applyFont="1"/>
    <xf numFmtId="164" fontId="1" fillId="0" borderId="0" xfId="6" applyNumberFormat="1" applyFont="1"/>
    <xf numFmtId="164" fontId="1" fillId="0" borderId="2" xfId="9" applyFont="1" applyBorder="1" applyAlignment="1"/>
    <xf numFmtId="164" fontId="1" fillId="0" borderId="3" xfId="9" applyFont="1" applyBorder="1" applyAlignment="1"/>
    <xf numFmtId="164" fontId="1" fillId="0" borderId="2" xfId="6" applyNumberFormat="1" applyFont="1" applyBorder="1"/>
    <xf numFmtId="10" fontId="1" fillId="0" borderId="3" xfId="8" applyNumberFormat="1" applyFont="1" applyBorder="1" applyAlignment="1"/>
    <xf numFmtId="2" fontId="1" fillId="0" borderId="0" xfId="6" applyNumberFormat="1" applyFont="1"/>
    <xf numFmtId="164" fontId="1" fillId="0" borderId="3" xfId="6" applyNumberFormat="1" applyFont="1" applyBorder="1"/>
    <xf numFmtId="43" fontId="1" fillId="0" borderId="0" xfId="6" applyNumberFormat="1" applyFont="1"/>
    <xf numFmtId="164" fontId="1" fillId="0" borderId="0" xfId="9" applyFont="1" applyBorder="1"/>
    <xf numFmtId="165" fontId="1" fillId="0" borderId="0" xfId="9" applyNumberFormat="1" applyFont="1" applyBorder="1"/>
    <xf numFmtId="0" fontId="8" fillId="0" borderId="0" xfId="6"/>
    <xf numFmtId="0" fontId="3" fillId="2" borderId="1" xfId="6" applyFont="1" applyFill="1" applyBorder="1" applyAlignment="1">
      <alignment horizontal="center" vertical="center"/>
    </xf>
    <xf numFmtId="0" fontId="0" fillId="0" borderId="0" xfId="0" applyFill="1"/>
    <xf numFmtId="43" fontId="0" fillId="0" borderId="0" xfId="1" applyFont="1"/>
    <xf numFmtId="168" fontId="0" fillId="0" borderId="0" xfId="1" applyNumberFormat="1" applyFont="1"/>
    <xf numFmtId="164" fontId="1" fillId="0" borderId="1" xfId="9" applyFont="1" applyBorder="1" applyAlignment="1">
      <alignment horizontal="right" vertical="center"/>
    </xf>
    <xf numFmtId="0" fontId="0" fillId="0" borderId="1" xfId="0" applyBorder="1"/>
    <xf numFmtId="0" fontId="0" fillId="0" borderId="3" xfId="0" applyBorder="1"/>
    <xf numFmtId="168" fontId="0" fillId="0" borderId="3" xfId="1" applyNumberFormat="1" applyFont="1" applyBorder="1"/>
    <xf numFmtId="169" fontId="1" fillId="3" borderId="0" xfId="9" applyNumberFormat="1" applyFont="1" applyFill="1" applyBorder="1"/>
    <xf numFmtId="0" fontId="0" fillId="0" borderId="0" xfId="0" applyFill="1" applyBorder="1"/>
    <xf numFmtId="168" fontId="0" fillId="0" borderId="1" xfId="1" applyNumberFormat="1" applyFont="1" applyBorder="1"/>
    <xf numFmtId="168" fontId="0" fillId="0" borderId="0" xfId="0" applyNumberFormat="1"/>
    <xf numFmtId="0" fontId="0" fillId="0" borderId="3" xfId="0" applyFont="1" applyBorder="1"/>
    <xf numFmtId="0" fontId="0" fillId="0" borderId="2" xfId="0" applyBorder="1"/>
    <xf numFmtId="0" fontId="0" fillId="0" borderId="0" xfId="0" applyBorder="1"/>
    <xf numFmtId="0" fontId="1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10" fontId="11" fillId="2" borderId="1" xfId="8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3" fontId="1" fillId="0" borderId="0" xfId="9" applyNumberFormat="1" applyFont="1" applyBorder="1" applyAlignment="1">
      <alignment horizontal="center" vertical="center"/>
    </xf>
    <xf numFmtId="10" fontId="3" fillId="0" borderId="0" xfId="9" applyNumberFormat="1" applyFont="1" applyBorder="1" applyAlignment="1">
      <alignment horizontal="center" vertical="center"/>
    </xf>
    <xf numFmtId="166" fontId="1" fillId="0" borderId="0" xfId="8" applyNumberFormat="1" applyFont="1" applyBorder="1" applyAlignment="1">
      <alignment horizontal="center" vertical="center"/>
    </xf>
    <xf numFmtId="10" fontId="3" fillId="0" borderId="1" xfId="8" applyNumberFormat="1" applyFont="1" applyBorder="1"/>
    <xf numFmtId="10" fontId="1" fillId="4" borderId="0" xfId="8" applyNumberFormat="1" applyFont="1" applyFill="1"/>
    <xf numFmtId="2" fontId="11" fillId="2" borderId="1" xfId="0" applyNumberFormat="1" applyFont="1" applyFill="1" applyBorder="1" applyAlignment="1">
      <alignment horizontal="center" vertical="center"/>
    </xf>
    <xf numFmtId="10" fontId="6" fillId="0" borderId="0" xfId="8" applyNumberFormat="1" applyFont="1" applyAlignment="1">
      <alignment horizontal="center" vertical="center"/>
    </xf>
    <xf numFmtId="10" fontId="11" fillId="0" borderId="1" xfId="8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2" fontId="0" fillId="0" borderId="0" xfId="0" applyNumberFormat="1"/>
    <xf numFmtId="3" fontId="0" fillId="0" borderId="0" xfId="1" applyNumberFormat="1" applyFont="1" applyBorder="1"/>
    <xf numFmtId="3" fontId="0" fillId="0" borderId="3" xfId="1" applyNumberFormat="1" applyFont="1" applyBorder="1"/>
    <xf numFmtId="3" fontId="0" fillId="0" borderId="0" xfId="0" applyNumberFormat="1"/>
    <xf numFmtId="9" fontId="0" fillId="0" borderId="0" xfId="2" applyFont="1"/>
    <xf numFmtId="3" fontId="0" fillId="0" borderId="2" xfId="0" applyNumberFormat="1" applyBorder="1"/>
    <xf numFmtId="3" fontId="0" fillId="0" borderId="3" xfId="0" applyNumberFormat="1" applyBorder="1"/>
    <xf numFmtId="0" fontId="13" fillId="0" borderId="0" xfId="0" applyFont="1" applyFill="1"/>
    <xf numFmtId="9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0" fontId="3" fillId="2" borderId="1" xfId="0" applyFon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indent="2"/>
    </xf>
    <xf numFmtId="3" fontId="0" fillId="0" borderId="0" xfId="0" applyNumberFormat="1" applyBorder="1"/>
    <xf numFmtId="0" fontId="0" fillId="0" borderId="3" xfId="0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0" fontId="3" fillId="0" borderId="0" xfId="0" quotePrefix="1" applyFont="1" applyBorder="1" applyAlignment="1">
      <alignment horizontal="left" indent="2"/>
    </xf>
    <xf numFmtId="0" fontId="3" fillId="0" borderId="0" xfId="0" applyFont="1" applyBorder="1" applyAlignment="1">
      <alignment horizontal="left" indent="4"/>
    </xf>
    <xf numFmtId="0" fontId="0" fillId="0" borderId="0" xfId="0" applyBorder="1" applyAlignment="1">
      <alignment horizontal="left" indent="5"/>
    </xf>
    <xf numFmtId="0" fontId="0" fillId="0" borderId="0" xfId="0" applyFont="1" applyBorder="1" applyAlignment="1">
      <alignment horizontal="left" indent="5"/>
    </xf>
    <xf numFmtId="0" fontId="3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indent="2"/>
    </xf>
    <xf numFmtId="0" fontId="0" fillId="0" borderId="0" xfId="0" applyBorder="1" applyAlignment="1">
      <alignment horizontal="left" wrapText="1" indent="2"/>
    </xf>
    <xf numFmtId="3" fontId="0" fillId="0" borderId="0" xfId="1" applyNumberFormat="1" applyFont="1" applyBorder="1" applyAlignment="1">
      <alignment horizontal="right" vertical="center"/>
    </xf>
    <xf numFmtId="3" fontId="0" fillId="0" borderId="3" xfId="1" applyNumberFormat="1" applyFont="1" applyBorder="1" applyAlignment="1">
      <alignment horizontal="right" vertical="center"/>
    </xf>
    <xf numFmtId="0" fontId="9" fillId="0" borderId="0" xfId="0" applyFont="1" applyFill="1"/>
    <xf numFmtId="0" fontId="1" fillId="0" borderId="0" xfId="0" applyFont="1" applyFill="1"/>
    <xf numFmtId="4" fontId="0" fillId="0" borderId="0" xfId="1" applyNumberFormat="1" applyFont="1" applyFill="1" applyBorder="1" applyAlignment="1">
      <alignment horizontal="right" vertical="center"/>
    </xf>
    <xf numFmtId="3" fontId="0" fillId="0" borderId="0" xfId="1" applyNumberFormat="1" applyFont="1" applyFill="1" applyBorder="1" applyAlignment="1">
      <alignment horizontal="right" vertical="center"/>
    </xf>
    <xf numFmtId="0" fontId="3" fillId="0" borderId="0" xfId="0" applyFont="1" applyFill="1"/>
    <xf numFmtId="3" fontId="1" fillId="0" borderId="3" xfId="1" applyNumberFormat="1" applyFont="1" applyBorder="1"/>
    <xf numFmtId="0" fontId="0" fillId="0" borderId="0" xfId="0" applyBorder="1" applyAlignment="1">
      <alignment horizontal="left" indent="3"/>
    </xf>
    <xf numFmtId="0" fontId="0" fillId="0" borderId="3" xfId="0" applyBorder="1" applyAlignment="1">
      <alignment horizontal="left" indent="1"/>
    </xf>
    <xf numFmtId="9" fontId="0" fillId="0" borderId="0" xfId="2" applyFont="1" applyBorder="1" applyAlignment="1">
      <alignment horizontal="center"/>
    </xf>
    <xf numFmtId="9" fontId="3" fillId="0" borderId="0" xfId="2" applyFont="1" applyBorder="1" applyAlignment="1">
      <alignment horizontal="center"/>
    </xf>
    <xf numFmtId="9" fontId="0" fillId="0" borderId="0" xfId="2" applyFont="1" applyBorder="1" applyAlignment="1">
      <alignment horizontal="left" indent="3"/>
    </xf>
    <xf numFmtId="1" fontId="0" fillId="0" borderId="3" xfId="0" applyNumberFormat="1" applyBorder="1" applyAlignment="1">
      <alignment horizontal="center"/>
    </xf>
    <xf numFmtId="9" fontId="0" fillId="0" borderId="3" xfId="2" applyFont="1" applyBorder="1" applyAlignment="1">
      <alignment horizontal="center"/>
    </xf>
    <xf numFmtId="3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3" fontId="0" fillId="0" borderId="0" xfId="0" applyNumberFormat="1" applyFill="1" applyBorder="1"/>
    <xf numFmtId="9" fontId="0" fillId="0" borderId="2" xfId="2" applyFont="1" applyBorder="1" applyAlignment="1">
      <alignment horizontal="center"/>
    </xf>
    <xf numFmtId="4" fontId="0" fillId="0" borderId="0" xfId="0" applyNumberFormat="1" applyFill="1" applyBorder="1"/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 indent="2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168" fontId="2" fillId="0" borderId="0" xfId="0" applyNumberFormat="1" applyFont="1"/>
    <xf numFmtId="0" fontId="0" fillId="0" borderId="0" xfId="0" applyFill="1" applyBorder="1" applyAlignment="1">
      <alignment horizontal="left" vertical="center" indent="2"/>
    </xf>
    <xf numFmtId="3" fontId="0" fillId="0" borderId="0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indent="2"/>
    </xf>
    <xf numFmtId="168" fontId="0" fillId="0" borderId="0" xfId="1" applyNumberFormat="1" applyFont="1" applyBorder="1"/>
    <xf numFmtId="2" fontId="0" fillId="0" borderId="0" xfId="2" applyNumberFormat="1" applyFont="1" applyBorder="1"/>
    <xf numFmtId="166" fontId="0" fillId="0" borderId="0" xfId="2" applyNumberFormat="1" applyFont="1" applyBorder="1"/>
    <xf numFmtId="166" fontId="0" fillId="0" borderId="3" xfId="2" applyNumberFormat="1" applyFont="1" applyBorder="1"/>
    <xf numFmtId="3" fontId="0" fillId="0" borderId="0" xfId="1" applyNumberFormat="1" applyFont="1" applyFill="1" applyBorder="1"/>
    <xf numFmtId="168" fontId="0" fillId="0" borderId="9" xfId="1" applyNumberFormat="1" applyFont="1" applyBorder="1"/>
    <xf numFmtId="168" fontId="0" fillId="0" borderId="4" xfId="1" applyNumberFormat="1" applyFont="1" applyBorder="1"/>
    <xf numFmtId="168" fontId="0" fillId="0" borderId="7" xfId="1" applyNumberFormat="1" applyFont="1" applyBorder="1"/>
    <xf numFmtId="168" fontId="0" fillId="0" borderId="8" xfId="1" applyNumberFormat="1" applyFont="1" applyBorder="1"/>
    <xf numFmtId="0" fontId="0" fillId="0" borderId="9" xfId="0" applyBorder="1"/>
    <xf numFmtId="0" fontId="0" fillId="0" borderId="4" xfId="0" applyBorder="1"/>
    <xf numFmtId="10" fontId="0" fillId="0" borderId="0" xfId="2" applyNumberFormat="1" applyFont="1" applyBorder="1"/>
    <xf numFmtId="10" fontId="3" fillId="0" borderId="9" xfId="0" applyNumberFormat="1" applyFont="1" applyBorder="1"/>
    <xf numFmtId="10" fontId="0" fillId="0" borderId="9" xfId="2" applyNumberFormat="1" applyFont="1" applyBorder="1"/>
    <xf numFmtId="10" fontId="0" fillId="0" borderId="4" xfId="2" applyNumberFormat="1" applyFont="1" applyBorder="1"/>
    <xf numFmtId="10" fontId="0" fillId="0" borderId="7" xfId="2" applyNumberFormat="1" applyFont="1" applyBorder="1"/>
    <xf numFmtId="10" fontId="0" fillId="0" borderId="3" xfId="2" applyNumberFormat="1" applyFont="1" applyBorder="1"/>
    <xf numFmtId="10" fontId="0" fillId="0" borderId="8" xfId="2" applyNumberFormat="1" applyFont="1" applyBorder="1"/>
    <xf numFmtId="10" fontId="3" fillId="0" borderId="7" xfId="0" applyNumberFormat="1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0" borderId="0" xfId="9" applyNumberFormat="1" applyFont="1" applyAlignment="1">
      <alignment horizontal="center" vertical="center"/>
    </xf>
    <xf numFmtId="166" fontId="1" fillId="0" borderId="0" xfId="2" applyNumberFormat="1" applyFont="1" applyAlignment="1">
      <alignment horizontal="center" vertical="center"/>
    </xf>
    <xf numFmtId="3" fontId="1" fillId="0" borderId="2" xfId="0" applyNumberFormat="1" applyFont="1" applyBorder="1"/>
    <xf numFmtId="3" fontId="1" fillId="0" borderId="3" xfId="0" applyNumberFormat="1" applyFont="1" applyBorder="1"/>
    <xf numFmtId="0" fontId="0" fillId="0" borderId="1" xfId="0" applyFont="1" applyBorder="1"/>
    <xf numFmtId="3" fontId="1" fillId="0" borderId="1" xfId="0" applyNumberFormat="1" applyFont="1" applyBorder="1"/>
    <xf numFmtId="3" fontId="1" fillId="5" borderId="2" xfId="0" applyNumberFormat="1" applyFont="1" applyFill="1" applyBorder="1"/>
    <xf numFmtId="3" fontId="1" fillId="5" borderId="3" xfId="0" applyNumberFormat="1" applyFont="1" applyFill="1" applyBorder="1"/>
    <xf numFmtId="0" fontId="1" fillId="0" borderId="2" xfId="0" applyFont="1" applyFill="1" applyBorder="1"/>
    <xf numFmtId="170" fontId="1" fillId="0" borderId="0" xfId="1" applyNumberFormat="1" applyFont="1" applyFill="1" applyBorder="1"/>
    <xf numFmtId="170" fontId="1" fillId="0" borderId="3" xfId="1" applyNumberFormat="1" applyFont="1" applyFill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center"/>
    </xf>
    <xf numFmtId="166" fontId="0" fillId="0" borderId="0" xfId="2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9" fontId="3" fillId="0" borderId="1" xfId="2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1" xfId="0" applyNumberFormat="1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4" fontId="0" fillId="0" borderId="2" xfId="0" applyNumberFormat="1" applyFill="1" applyBorder="1"/>
    <xf numFmtId="4" fontId="0" fillId="0" borderId="3" xfId="0" applyNumberFormat="1" applyFill="1" applyBorder="1"/>
    <xf numFmtId="4" fontId="0" fillId="0" borderId="1" xfId="0" applyNumberFormat="1" applyFill="1" applyBorder="1"/>
    <xf numFmtId="0" fontId="0" fillId="0" borderId="0" xfId="0" applyFill="1" applyAlignment="1">
      <alignment horizontal="left" indent="2"/>
    </xf>
    <xf numFmtId="3" fontId="0" fillId="0" borderId="0" xfId="0" applyNumberFormat="1" applyFill="1"/>
    <xf numFmtId="3" fontId="0" fillId="3" borderId="0" xfId="1" applyNumberFormat="1" applyFont="1" applyFill="1" applyBorder="1" applyAlignment="1">
      <alignment horizontal="right" vertical="center"/>
    </xf>
    <xf numFmtId="3" fontId="0" fillId="3" borderId="3" xfId="1" applyNumberFormat="1" applyFont="1" applyFill="1" applyBorder="1" applyAlignment="1">
      <alignment horizontal="right" vertical="center"/>
    </xf>
    <xf numFmtId="2" fontId="0" fillId="0" borderId="3" xfId="0" applyNumberFormat="1" applyBorder="1"/>
    <xf numFmtId="4" fontId="0" fillId="0" borderId="0" xfId="0" applyNumberFormat="1" applyBorder="1"/>
    <xf numFmtId="170" fontId="0" fillId="0" borderId="0" xfId="0" applyNumberFormat="1" applyBorder="1"/>
    <xf numFmtId="170" fontId="0" fillId="0" borderId="3" xfId="0" applyNumberFormat="1" applyBorder="1"/>
    <xf numFmtId="166" fontId="1" fillId="0" borderId="0" xfId="2" applyNumberFormat="1" applyFont="1"/>
    <xf numFmtId="168" fontId="1" fillId="0" borderId="0" xfId="1" applyNumberFormat="1" applyFont="1"/>
    <xf numFmtId="4" fontId="0" fillId="0" borderId="2" xfId="0" applyNumberFormat="1" applyBorder="1"/>
    <xf numFmtId="4" fontId="0" fillId="0" borderId="3" xfId="0" applyNumberFormat="1" applyBorder="1"/>
    <xf numFmtId="166" fontId="0" fillId="0" borderId="2" xfId="2" applyNumberFormat="1" applyFont="1" applyBorder="1"/>
    <xf numFmtId="0" fontId="11" fillId="2" borderId="2" xfId="0" applyFont="1" applyFill="1" applyBorder="1" applyAlignment="1">
      <alignment horizontal="center" vertical="center"/>
    </xf>
    <xf numFmtId="2" fontId="1" fillId="0" borderId="0" xfId="9" applyNumberFormat="1" applyFont="1" applyFill="1" applyBorder="1" applyAlignment="1">
      <alignment horizontal="center" vertical="center"/>
    </xf>
    <xf numFmtId="0" fontId="18" fillId="0" borderId="0" xfId="3" applyFont="1"/>
    <xf numFmtId="0" fontId="18" fillId="0" borderId="0" xfId="3" applyFont="1" applyAlignment="1">
      <alignment horizontal="left" indent="3"/>
    </xf>
    <xf numFmtId="0" fontId="18" fillId="0" borderId="0" xfId="3" applyFont="1" applyAlignment="1">
      <alignment horizontal="left" indent="6"/>
    </xf>
    <xf numFmtId="0" fontId="18" fillId="0" borderId="0" xfId="3" applyFont="1" applyAlignment="1">
      <alignment horizontal="left" indent="9"/>
    </xf>
    <xf numFmtId="3" fontId="1" fillId="0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 indent="2"/>
    </xf>
    <xf numFmtId="14" fontId="0" fillId="0" borderId="0" xfId="0" applyNumberFormat="1" applyFill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3" fontId="1" fillId="0" borderId="0" xfId="0" applyNumberFormat="1" applyFont="1"/>
    <xf numFmtId="0" fontId="0" fillId="0" borderId="0" xfId="0" applyFont="1"/>
    <xf numFmtId="4" fontId="0" fillId="0" borderId="3" xfId="1" applyNumberFormat="1" applyFont="1" applyFill="1" applyBorder="1" applyAlignment="1">
      <alignment horizontal="right" vertical="center"/>
    </xf>
    <xf numFmtId="169" fontId="1" fillId="3" borderId="2" xfId="9" applyNumberFormat="1" applyFont="1" applyFill="1" applyBorder="1" applyAlignment="1">
      <alignment horizontal="right" vertical="center"/>
    </xf>
    <xf numFmtId="3" fontId="0" fillId="0" borderId="2" xfId="1" applyNumberFormat="1" applyFont="1" applyBorder="1"/>
    <xf numFmtId="169" fontId="1" fillId="3" borderId="3" xfId="9" applyNumberFormat="1" applyFont="1" applyFill="1" applyBorder="1"/>
    <xf numFmtId="168" fontId="0" fillId="0" borderId="0" xfId="1" applyNumberFormat="1" applyFont="1" applyFill="1" applyBorder="1"/>
    <xf numFmtId="2" fontId="0" fillId="0" borderId="1" xfId="0" applyNumberFormat="1" applyBorder="1"/>
    <xf numFmtId="168" fontId="0" fillId="0" borderId="0" xfId="0" applyNumberFormat="1" applyFill="1"/>
    <xf numFmtId="3" fontId="0" fillId="0" borderId="0" xfId="5" applyNumberFormat="1" applyFont="1" applyFill="1"/>
    <xf numFmtId="10" fontId="1" fillId="0" borderId="3" xfId="8" applyNumberFormat="1" applyFont="1" applyFill="1" applyBorder="1" applyAlignment="1">
      <alignment horizontal="center" vertical="center"/>
    </xf>
    <xf numFmtId="4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3" fontId="1" fillId="0" borderId="3" xfId="1" applyNumberFormat="1" applyFont="1" applyFill="1" applyBorder="1"/>
    <xf numFmtId="43" fontId="0" fillId="0" borderId="0" xfId="1" applyFont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</cellXfs>
  <cellStyles count="10">
    <cellStyle name="Hipervínculo" xfId="3" builtinId="8"/>
    <cellStyle name="Hipervínculo 2" xfId="7" xr:uid="{00000000-0005-0000-0000-000001000000}"/>
    <cellStyle name="Millares" xfId="1" builtinId="3"/>
    <cellStyle name="Millares 2" xfId="5" xr:uid="{00000000-0005-0000-0000-000003000000}"/>
    <cellStyle name="Millares 3" xfId="9" xr:uid="{00000000-0005-0000-0000-000004000000}"/>
    <cellStyle name="Normal" xfId="0" builtinId="0"/>
    <cellStyle name="Normal 2" xfId="4" xr:uid="{00000000-0005-0000-0000-000006000000}"/>
    <cellStyle name="Normal 3" xfId="6" xr:uid="{00000000-0005-0000-0000-000007000000}"/>
    <cellStyle name="Porcentaje" xfId="2" builtinId="5"/>
    <cellStyle name="Porcentaje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C32"/>
  <sheetViews>
    <sheetView showGridLines="0" tabSelected="1" zoomScale="90" zoomScaleNormal="90" workbookViewId="0"/>
  </sheetViews>
  <sheetFormatPr baseColWidth="10" defaultColWidth="0" defaultRowHeight="12.75" customHeight="1" zeroHeight="1" x14ac:dyDescent="0.2"/>
  <cols>
    <col min="1" max="1" width="5.5703125" style="1" customWidth="1"/>
    <col min="2" max="2" width="69.5703125" style="1" customWidth="1"/>
    <col min="3" max="3" width="7.7109375" style="1" customWidth="1"/>
    <col min="4" max="16384" width="11.42578125" style="1" hidden="1"/>
  </cols>
  <sheetData>
    <row r="1" spans="1:2" ht="12.75" customHeight="1" x14ac:dyDescent="0.2">
      <c r="A1" s="311"/>
    </row>
    <row r="2" spans="1:2" x14ac:dyDescent="0.2">
      <c r="B2" s="2" t="s">
        <v>0</v>
      </c>
    </row>
    <row r="3" spans="1:2" x14ac:dyDescent="0.2">
      <c r="B3" s="2"/>
    </row>
    <row r="4" spans="1:2" x14ac:dyDescent="0.2">
      <c r="B4" s="300" t="s">
        <v>1</v>
      </c>
    </row>
    <row r="5" spans="1:2" x14ac:dyDescent="0.2">
      <c r="B5" s="300" t="s">
        <v>677</v>
      </c>
    </row>
    <row r="6" spans="1:2" x14ac:dyDescent="0.2">
      <c r="B6" s="301" t="s">
        <v>661</v>
      </c>
    </row>
    <row r="7" spans="1:2" x14ac:dyDescent="0.2">
      <c r="B7" s="302" t="s">
        <v>2</v>
      </c>
    </row>
    <row r="8" spans="1:2" x14ac:dyDescent="0.2">
      <c r="B8" s="302" t="s">
        <v>3</v>
      </c>
    </row>
    <row r="9" spans="1:2" x14ac:dyDescent="0.2">
      <c r="B9" s="302" t="s">
        <v>540</v>
      </c>
    </row>
    <row r="10" spans="1:2" x14ac:dyDescent="0.2">
      <c r="B10" s="301" t="s">
        <v>541</v>
      </c>
    </row>
    <row r="11" spans="1:2" x14ac:dyDescent="0.2">
      <c r="B11" s="302" t="s">
        <v>542</v>
      </c>
    </row>
    <row r="12" spans="1:2" x14ac:dyDescent="0.2">
      <c r="B12" s="302" t="s">
        <v>4</v>
      </c>
    </row>
    <row r="13" spans="1:2" x14ac:dyDescent="0.2">
      <c r="B13" s="3" t="s">
        <v>5</v>
      </c>
    </row>
    <row r="14" spans="1:2" x14ac:dyDescent="0.2">
      <c r="B14" s="303" t="s">
        <v>6</v>
      </c>
    </row>
    <row r="15" spans="1:2" x14ac:dyDescent="0.2">
      <c r="B15" s="303" t="s">
        <v>543</v>
      </c>
    </row>
    <row r="16" spans="1:2" x14ac:dyDescent="0.2">
      <c r="B16" s="303" t="s">
        <v>534</v>
      </c>
    </row>
    <row r="17" spans="2:2" x14ac:dyDescent="0.2">
      <c r="B17" s="303" t="s">
        <v>670</v>
      </c>
    </row>
    <row r="18" spans="2:2" x14ac:dyDescent="0.2">
      <c r="B18" s="303" t="s">
        <v>672</v>
      </c>
    </row>
    <row r="19" spans="2:2" x14ac:dyDescent="0.2">
      <c r="B19" s="303" t="s">
        <v>535</v>
      </c>
    </row>
    <row r="20" spans="2:2" x14ac:dyDescent="0.2">
      <c r="B20" s="303" t="s">
        <v>673</v>
      </c>
    </row>
    <row r="21" spans="2:2" x14ac:dyDescent="0.2">
      <c r="B21" s="300" t="s">
        <v>7</v>
      </c>
    </row>
    <row r="22" spans="2:2" x14ac:dyDescent="0.2">
      <c r="B22" s="300" t="s">
        <v>676</v>
      </c>
    </row>
    <row r="23" spans="2:2" x14ac:dyDescent="0.2">
      <c r="B23" s="300" t="s">
        <v>678</v>
      </c>
    </row>
    <row r="24" spans="2:2" x14ac:dyDescent="0.2">
      <c r="B24" s="4" t="s">
        <v>8</v>
      </c>
    </row>
    <row r="25" spans="2:2" x14ac:dyDescent="0.2">
      <c r="B25" s="301" t="s">
        <v>9</v>
      </c>
    </row>
    <row r="26" spans="2:2" x14ac:dyDescent="0.2">
      <c r="B26" s="301" t="s">
        <v>10</v>
      </c>
    </row>
    <row r="27" spans="2:2" x14ac:dyDescent="0.2">
      <c r="B27" s="301" t="s">
        <v>11</v>
      </c>
    </row>
    <row r="28" spans="2:2" x14ac:dyDescent="0.2">
      <c r="B28" s="301" t="s">
        <v>12</v>
      </c>
    </row>
    <row r="29" spans="2:2" x14ac:dyDescent="0.2">
      <c r="B29" s="301" t="s">
        <v>533</v>
      </c>
    </row>
    <row r="30" spans="2:2" ht="12.75" customHeight="1" x14ac:dyDescent="0.2"/>
    <row r="31" spans="2:2" ht="12.75" customHeight="1" x14ac:dyDescent="0.2"/>
    <row r="32" spans="2:2" ht="16.5" hidden="1" customHeight="1" x14ac:dyDescent="0.2"/>
  </sheetData>
  <hyperlinks>
    <hyperlink ref="B4" location="'1. Factor X'!A1" display="1. Factor de Productividad (Factor X)" xr:uid="{00000000-0004-0000-0000-000000000000}"/>
    <hyperlink ref="B5" location="'2.PTFEmpresa'!A1" display="2. Productividad Total de Factores de la Empresa" xr:uid="{00000000-0004-0000-0000-000001000000}"/>
    <hyperlink ref="B6" location="'2.1.ÍndCantProd'!A1" display="2.1. Índice de Cantidades de productos" xr:uid="{00000000-0004-0000-0000-000002000000}"/>
    <hyperlink ref="B7" location="'2.1.1.IngresosOpe'!A1" display="2.1.1. Ingresos operativos" xr:uid="{00000000-0004-0000-0000-000003000000}"/>
    <hyperlink ref="B8" location="'2.1.2.CantidadesServ'!A1" display="2.1.2. Cantidades" xr:uid="{00000000-0004-0000-0000-000004000000}"/>
    <hyperlink ref="B9" location="'2.1.3.PrecioServ'!A1" display="2.1.3. Precio Implícito" xr:uid="{00000000-0004-0000-0000-000005000000}"/>
    <hyperlink ref="B10" location="'2.2.ÍndCantInsum'!A1" display="2.2. Índice de Cantidades de insumos" xr:uid="{00000000-0004-0000-0000-000006000000}"/>
    <hyperlink ref="B11" location="'2.2.1.ManoObra'!A1" display="2.2.1. Mano de Obra" xr:uid="{00000000-0004-0000-0000-000007000000}"/>
    <hyperlink ref="B12" location="'2.2.2.ProdIntermed'!A1" display="2.2.2. Productos intermedios (Materiales)" xr:uid="{00000000-0004-0000-0000-000008000000}"/>
    <hyperlink ref="B14" location="'2.2.3.1.TasasDeprec'!A1" display="2.2.3.1. Tasas de depreciación" xr:uid="{00000000-0004-0000-0000-000009000000}"/>
    <hyperlink ref="B15" location="'2.2.3.2.Inv-Ajus-Depr'!A1" display="2.2.3.2. Inversión, Ajustes y Depreciación" xr:uid="{00000000-0004-0000-0000-00000A000000}"/>
    <hyperlink ref="B16" location="'2.2.3.3.StockCapTotal'!A1" display="2.2.3.3. Stock de Capital a fin de año" xr:uid="{00000000-0004-0000-0000-00000B000000}"/>
    <hyperlink ref="B17" location="'2.2.3.4.StockCapReal'!A1" display="2.2.3.4. Stock de Capital real a fin de año" xr:uid="{00000000-0004-0000-0000-00000C000000}"/>
    <hyperlink ref="B18" location="'2.2.3.5.CantidadCap'!A1" display="2.2.3.5. Cantidad de capital" xr:uid="{00000000-0004-0000-0000-00000D000000}"/>
    <hyperlink ref="B19" location="'2.2.3.6.WACC'!A1" display="2.2.3.6. Costo Promedio Ponderado de Capital (WACC)" xr:uid="{00000000-0004-0000-0000-00000E000000}"/>
    <hyperlink ref="B20" location="'2.2.3.7.PrecioCapital'!A1" display="2.2.3.7. Precio implícito de capital" xr:uid="{00000000-0004-0000-0000-00000F000000}"/>
    <hyperlink ref="B21" location="'3.ÍndPrecioInsumEmp'!A1" display="3. Índice de precios de insumos de la empresa" xr:uid="{00000000-0004-0000-0000-000010000000}"/>
    <hyperlink ref="B22" location="'4.PTFEconomía'!A1" display="4. Productividad Total de Factores de la Economía" xr:uid="{00000000-0004-0000-0000-000011000000}"/>
    <hyperlink ref="B23" location="'5.InsumosEconomía'!A1" display="5. Variación del precio de insumos de la economía" xr:uid="{00000000-0004-0000-0000-000012000000}"/>
    <hyperlink ref="B25" location="'6.1.IPM'!A1" display="6.1. Índice de Precios al por Mayor (IPM)" xr:uid="{00000000-0004-0000-0000-000013000000}"/>
    <hyperlink ref="B26" location="'6.2.IPC'!A1" display="6.2. Índice de Precios al Consumidor (IPC)" xr:uid="{00000000-0004-0000-0000-000014000000}"/>
    <hyperlink ref="B27" location="'6.3.IPME'!A1" display="6.3. Índice de Precios de Maquinaria y Equipo (IPME)" xr:uid="{00000000-0004-0000-0000-000015000000}"/>
    <hyperlink ref="B28" location="'6.4.IPMC'!A1" display="6.4. Índice de Precios de Mateariales de Construcción (IPMC)" xr:uid="{00000000-0004-0000-0000-000016000000}"/>
    <hyperlink ref="B29" location="'6.5.TasaImpuestos'!A1" display="6.5. Tasa Efectiva de Impuestos" xr:uid="{00000000-0004-0000-0000-00001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19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8.7109375" style="1" customWidth="1"/>
    <col min="2" max="2" width="78.140625" style="1" customWidth="1"/>
    <col min="3" max="4" width="11.42578125" style="1" customWidth="1"/>
    <col min="5" max="5" width="8.7109375" style="1" customWidth="1"/>
    <col min="6" max="16384" width="11.42578125" style="1" hidden="1"/>
  </cols>
  <sheetData>
    <row r="1" spans="1:4" x14ac:dyDescent="0.2">
      <c r="A1" s="4"/>
      <c r="B1" s="4"/>
      <c r="C1" s="4"/>
      <c r="D1" s="4"/>
    </row>
    <row r="2" spans="1:4" x14ac:dyDescent="0.2">
      <c r="A2" s="5" t="s">
        <v>13</v>
      </c>
      <c r="B2" s="4"/>
      <c r="C2" s="4"/>
      <c r="D2" s="4"/>
    </row>
    <row r="3" spans="1:4" x14ac:dyDescent="0.2">
      <c r="A3" s="5"/>
      <c r="B3" s="4"/>
      <c r="C3" s="6"/>
      <c r="D3" s="4"/>
    </row>
    <row r="4" spans="1:4" x14ac:dyDescent="0.2">
      <c r="A4" s="5"/>
      <c r="B4" s="7" t="s">
        <v>1</v>
      </c>
      <c r="C4" s="4"/>
    </row>
    <row r="5" spans="1:4" x14ac:dyDescent="0.2">
      <c r="A5" s="5"/>
      <c r="B5" s="4"/>
      <c r="C5" s="4"/>
      <c r="D5" s="4"/>
    </row>
    <row r="6" spans="1:4" x14ac:dyDescent="0.2">
      <c r="A6" s="4"/>
      <c r="B6" s="4"/>
      <c r="C6" s="4"/>
      <c r="D6" s="4"/>
    </row>
    <row r="7" spans="1:4" x14ac:dyDescent="0.2">
      <c r="A7" s="4"/>
      <c r="B7" s="8" t="s">
        <v>14</v>
      </c>
      <c r="C7" s="9"/>
      <c r="D7" s="10"/>
    </row>
    <row r="8" spans="1:4" x14ac:dyDescent="0.2">
      <c r="A8" s="4"/>
      <c r="B8" s="11" t="s">
        <v>659</v>
      </c>
      <c r="C8" s="12">
        <f>+'5.InsumosEconomía'!C48</f>
        <v>4.1001404786082541E-3</v>
      </c>
      <c r="D8" s="11"/>
    </row>
    <row r="9" spans="1:4" x14ac:dyDescent="0.2">
      <c r="A9" s="4"/>
      <c r="B9" s="4" t="s">
        <v>15</v>
      </c>
      <c r="C9" s="13">
        <f>+'3.ÍndPrecioInsumEmp'!C16</f>
        <v>-1.2039227378275518E-2</v>
      </c>
      <c r="D9" s="4"/>
    </row>
    <row r="10" spans="1:4" x14ac:dyDescent="0.2">
      <c r="A10" s="4"/>
      <c r="B10" s="14" t="s">
        <v>16</v>
      </c>
      <c r="C10" s="15"/>
      <c r="D10" s="16">
        <f>+C8-C9</f>
        <v>1.6139367856883774E-2</v>
      </c>
    </row>
    <row r="11" spans="1:4" x14ac:dyDescent="0.2">
      <c r="A11" s="4"/>
      <c r="B11" s="4"/>
      <c r="C11" s="4"/>
      <c r="D11" s="13"/>
    </row>
    <row r="12" spans="1:4" x14ac:dyDescent="0.2">
      <c r="A12" s="4"/>
      <c r="B12" s="8" t="s">
        <v>17</v>
      </c>
      <c r="C12" s="9"/>
      <c r="D12" s="10"/>
    </row>
    <row r="13" spans="1:4" x14ac:dyDescent="0.2">
      <c r="A13" s="4"/>
      <c r="B13" s="11" t="s">
        <v>18</v>
      </c>
      <c r="C13" s="12">
        <f>+'2.PTFEmpresa'!C15</f>
        <v>-7.6780074286184094E-2</v>
      </c>
      <c r="D13" s="11"/>
    </row>
    <row r="14" spans="1:4" x14ac:dyDescent="0.2">
      <c r="A14" s="4"/>
      <c r="B14" s="4" t="s">
        <v>660</v>
      </c>
      <c r="C14" s="13">
        <f>+'4.PTFEconomía'!C10</f>
        <v>-2.4999999999999979E-4</v>
      </c>
      <c r="D14" s="4"/>
    </row>
    <row r="15" spans="1:4" ht="12" customHeight="1" x14ac:dyDescent="0.2">
      <c r="A15" s="4"/>
      <c r="B15" s="14" t="s">
        <v>16</v>
      </c>
      <c r="C15" s="16"/>
      <c r="D15" s="17">
        <f>+C13-C14</f>
        <v>-7.6530074286184094E-2</v>
      </c>
    </row>
    <row r="16" spans="1:4" x14ac:dyDescent="0.2">
      <c r="A16" s="4"/>
      <c r="B16" s="18"/>
      <c r="C16" s="4"/>
      <c r="D16" s="13"/>
    </row>
    <row r="17" spans="1:5" x14ac:dyDescent="0.2">
      <c r="A17" s="4"/>
      <c r="B17" s="19" t="s">
        <v>19</v>
      </c>
      <c r="C17" s="10"/>
      <c r="D17" s="20">
        <f>+D10+D15</f>
        <v>-6.039070642930032E-2</v>
      </c>
      <c r="E17" s="21"/>
    </row>
    <row r="18" spans="1:5" x14ac:dyDescent="0.2">
      <c r="A18" s="4"/>
      <c r="B18" s="4"/>
      <c r="C18" s="4"/>
      <c r="D18" s="6"/>
    </row>
    <row r="19" spans="1:5" x14ac:dyDescent="0.2">
      <c r="D19" s="310"/>
      <c r="E19" s="21"/>
    </row>
  </sheetData>
  <hyperlinks>
    <hyperlink ref="A2" location="Índice!A1" display="Índic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L17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8.7109375" style="1" customWidth="1"/>
    <col min="2" max="2" width="34.85546875" style="1" customWidth="1"/>
    <col min="3" max="11" width="11.42578125" style="1" customWidth="1"/>
    <col min="12" max="12" width="0" style="1" hidden="1" customWidth="1"/>
    <col min="13" max="16384" width="11.42578125" style="1" hidden="1"/>
  </cols>
  <sheetData>
    <row r="1" spans="1:11" x14ac:dyDescent="0.2"/>
    <row r="2" spans="1:11" x14ac:dyDescent="0.2">
      <c r="A2" s="5" t="s">
        <v>13</v>
      </c>
      <c r="D2" s="22"/>
      <c r="E2" s="22"/>
      <c r="F2" s="23"/>
      <c r="G2" s="23"/>
      <c r="H2" s="22"/>
      <c r="I2" s="24"/>
      <c r="J2" s="24"/>
    </row>
    <row r="3" spans="1:11" x14ac:dyDescent="0.2">
      <c r="D3" s="22"/>
      <c r="E3" s="22"/>
      <c r="F3" s="22"/>
      <c r="G3" s="22"/>
      <c r="H3" s="22"/>
      <c r="I3" s="24"/>
      <c r="J3" s="24"/>
    </row>
    <row r="4" spans="1:11" x14ac:dyDescent="0.2">
      <c r="B4" s="7" t="s">
        <v>677</v>
      </c>
      <c r="D4" s="22"/>
      <c r="E4" s="22"/>
      <c r="F4" s="22"/>
      <c r="G4" s="22"/>
      <c r="H4" s="22"/>
      <c r="I4" s="24"/>
      <c r="J4" s="24"/>
    </row>
    <row r="5" spans="1:11" x14ac:dyDescent="0.2">
      <c r="D5" s="24"/>
      <c r="E5" s="24"/>
      <c r="F5" s="24"/>
      <c r="G5" s="24"/>
      <c r="H5" s="24"/>
      <c r="I5" s="24"/>
      <c r="J5" s="24"/>
    </row>
    <row r="6" spans="1:11" x14ac:dyDescent="0.2">
      <c r="D6" s="24"/>
      <c r="E6" s="24"/>
      <c r="F6" s="24"/>
      <c r="G6" s="24"/>
      <c r="H6" s="24"/>
      <c r="I6" s="24"/>
      <c r="J6" s="24"/>
    </row>
    <row r="7" spans="1:11" x14ac:dyDescent="0.2">
      <c r="B7" s="25"/>
      <c r="C7" s="26">
        <v>2012</v>
      </c>
      <c r="D7" s="26">
        <v>2013</v>
      </c>
      <c r="E7" s="26">
        <v>2014</v>
      </c>
      <c r="F7" s="26">
        <v>2015</v>
      </c>
      <c r="G7" s="26">
        <v>2016</v>
      </c>
      <c r="H7" s="26">
        <v>2017</v>
      </c>
      <c r="I7" s="26">
        <v>2018</v>
      </c>
      <c r="J7" s="26">
        <v>2019</v>
      </c>
    </row>
    <row r="8" spans="1:11" x14ac:dyDescent="0.2">
      <c r="B8" s="311" t="s">
        <v>544</v>
      </c>
      <c r="C8" s="27">
        <f>+'2.1.ÍndCantProd'!C10</f>
        <v>0.99506264211837059</v>
      </c>
      <c r="D8" s="27">
        <f>+'2.1.ÍndCantProd'!D10</f>
        <v>1.0854284949943662</v>
      </c>
      <c r="E8" s="27">
        <f>+'2.1.ÍndCantProd'!E10</f>
        <v>0.9176318180604558</v>
      </c>
      <c r="F8" s="27">
        <f>+'2.1.ÍndCantProd'!F10</f>
        <v>1.0555107550038503</v>
      </c>
      <c r="G8" s="27">
        <f>+'2.1.ÍndCantProd'!G10</f>
        <v>1.1393378501497968</v>
      </c>
      <c r="H8" s="27">
        <f>+'2.1.ÍndCantProd'!H10</f>
        <v>1.1428459182403503</v>
      </c>
      <c r="I8" s="27">
        <f>+'2.1.ÍndCantProd'!I10</f>
        <v>1.0641551012591057</v>
      </c>
      <c r="J8" s="27">
        <f>+'2.1.ÍndCantProd'!J10</f>
        <v>0.93817820390948081</v>
      </c>
      <c r="K8" s="27"/>
    </row>
    <row r="9" spans="1:11" x14ac:dyDescent="0.2">
      <c r="B9" s="311" t="s">
        <v>545</v>
      </c>
      <c r="C9" s="27">
        <f>+'2.2.ÍndCantInsum'!C12</f>
        <v>1.0603656003126078</v>
      </c>
      <c r="D9" s="27">
        <f>+'2.2.ÍndCantInsum'!D12</f>
        <v>1.1414084133961353</v>
      </c>
      <c r="E9" s="27">
        <f>+'2.2.ÍndCantInsum'!E12</f>
        <v>1.0255300543259973</v>
      </c>
      <c r="F9" s="27">
        <f>+'2.2.ÍndCantInsum'!F12</f>
        <v>1.4314613452612956</v>
      </c>
      <c r="G9" s="27">
        <f>+'2.2.ÍndCantInsum'!G12</f>
        <v>1.4717172465897894</v>
      </c>
      <c r="H9" s="27">
        <f>+'2.2.ÍndCantInsum'!H12</f>
        <v>1.0403842303060702</v>
      </c>
      <c r="I9" s="27">
        <f>+'2.2.ÍndCantInsum'!I12</f>
        <v>0.9814077143622908</v>
      </c>
      <c r="J9" s="27">
        <f>+'2.2.ÍndCantInsum'!J12</f>
        <v>0.94141739911478295</v>
      </c>
    </row>
    <row r="10" spans="1:11" x14ac:dyDescent="0.2">
      <c r="C10" s="27"/>
      <c r="D10" s="27"/>
      <c r="E10" s="27"/>
      <c r="F10" s="27"/>
      <c r="G10" s="27"/>
      <c r="H10" s="27"/>
      <c r="I10" s="27"/>
      <c r="J10" s="27"/>
    </row>
    <row r="11" spans="1:11" x14ac:dyDescent="0.2">
      <c r="B11" s="28" t="s">
        <v>16</v>
      </c>
      <c r="C11" s="29">
        <f>+C8/C9</f>
        <v>0.93841467681054047</v>
      </c>
      <c r="D11" s="29">
        <f t="shared" ref="D11:J11" si="0">+D8/D9</f>
        <v>0.9509554005868881</v>
      </c>
      <c r="E11" s="29">
        <f t="shared" si="0"/>
        <v>0.89478783599720557</v>
      </c>
      <c r="F11" s="29">
        <f t="shared" si="0"/>
        <v>0.73736588032782668</v>
      </c>
      <c r="G11" s="29">
        <f t="shared" si="0"/>
        <v>0.774155397573705</v>
      </c>
      <c r="H11" s="29">
        <f t="shared" si="0"/>
        <v>1.0984844684777055</v>
      </c>
      <c r="I11" s="29">
        <f t="shared" si="0"/>
        <v>1.0843149953743572</v>
      </c>
      <c r="J11" s="29">
        <f t="shared" si="0"/>
        <v>0.99655923588373452</v>
      </c>
    </row>
    <row r="12" spans="1:11" x14ac:dyDescent="0.2">
      <c r="B12" s="30"/>
      <c r="C12" s="30"/>
      <c r="D12" s="30"/>
      <c r="E12" s="30"/>
      <c r="F12" s="30"/>
      <c r="G12" s="30"/>
      <c r="H12" s="30"/>
      <c r="I12" s="30"/>
      <c r="J12" s="30"/>
    </row>
    <row r="13" spans="1:11" x14ac:dyDescent="0.2">
      <c r="B13" s="31" t="s">
        <v>20</v>
      </c>
      <c r="C13" s="32">
        <f>+LN(C11)</f>
        <v>-6.3563341515242219E-2</v>
      </c>
      <c r="D13" s="32">
        <f t="shared" ref="D13:J13" si="1">+LN(D11)</f>
        <v>-5.0288114921439198E-2</v>
      </c>
      <c r="E13" s="32">
        <f t="shared" si="1"/>
        <v>-0.11116864356092618</v>
      </c>
      <c r="F13" s="32">
        <f t="shared" si="1"/>
        <v>-0.30467106448879255</v>
      </c>
      <c r="G13" s="32">
        <f t="shared" si="1"/>
        <v>-0.25598265348537214</v>
      </c>
      <c r="H13" s="32">
        <f t="shared" si="1"/>
        <v>9.3931473896606679E-2</v>
      </c>
      <c r="I13" s="32">
        <f t="shared" si="1"/>
        <v>8.0948446944185612E-2</v>
      </c>
      <c r="J13" s="32">
        <f t="shared" si="1"/>
        <v>-3.4466971584926598E-3</v>
      </c>
    </row>
    <row r="14" spans="1:11" x14ac:dyDescent="0.2">
      <c r="B14" s="30"/>
      <c r="C14" s="30"/>
    </row>
    <row r="15" spans="1:11" x14ac:dyDescent="0.2">
      <c r="B15" s="33" t="s">
        <v>21</v>
      </c>
      <c r="C15" s="34">
        <f>+AVERAGE(C13:J13)</f>
        <v>-7.6780074286184094E-2</v>
      </c>
      <c r="D15" s="24"/>
      <c r="E15" s="24"/>
      <c r="F15" s="24"/>
      <c r="G15" s="24"/>
      <c r="H15" s="24"/>
      <c r="I15" s="24"/>
      <c r="J15" s="24"/>
    </row>
    <row r="16" spans="1:11" x14ac:dyDescent="0.2"/>
    <row r="17" x14ac:dyDescent="0.2"/>
  </sheetData>
  <hyperlinks>
    <hyperlink ref="A2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21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8.7109375" style="1" customWidth="1"/>
    <col min="2" max="2" width="25.140625" style="1" customWidth="1"/>
    <col min="3" max="11" width="11.42578125" style="1" customWidth="1"/>
    <col min="12" max="16384" width="11.42578125" style="1" hidden="1"/>
  </cols>
  <sheetData>
    <row r="1" spans="1:10" ht="12.75" customHeight="1" x14ac:dyDescent="0.2"/>
    <row r="2" spans="1:10" x14ac:dyDescent="0.2">
      <c r="A2" s="5" t="s">
        <v>13</v>
      </c>
    </row>
    <row r="3" spans="1:10" ht="12.75" customHeight="1" x14ac:dyDescent="0.2"/>
    <row r="4" spans="1:10" x14ac:dyDescent="0.2">
      <c r="B4" s="7" t="s">
        <v>674</v>
      </c>
    </row>
    <row r="5" spans="1:10" ht="12.75" customHeight="1" x14ac:dyDescent="0.2"/>
    <row r="6" spans="1:10" ht="12.75" customHeight="1" x14ac:dyDescent="0.2"/>
    <row r="7" spans="1:10" x14ac:dyDescent="0.2">
      <c r="B7" s="35"/>
      <c r="C7" s="26">
        <v>2012</v>
      </c>
      <c r="D7" s="26">
        <v>2013</v>
      </c>
      <c r="E7" s="26">
        <v>2014</v>
      </c>
      <c r="F7" s="26">
        <v>2015</v>
      </c>
      <c r="G7" s="26">
        <v>2016</v>
      </c>
      <c r="H7" s="26">
        <v>2017</v>
      </c>
      <c r="I7" s="26">
        <v>2018</v>
      </c>
      <c r="J7" s="26">
        <v>2019</v>
      </c>
    </row>
    <row r="8" spans="1:10" x14ac:dyDescent="0.2">
      <c r="B8" s="1" t="s">
        <v>22</v>
      </c>
      <c r="C8" s="27">
        <f>+SUMPRODUCT('2.1.3.PrecioServ'!F10:F69,'2.1.2.CantidadesServ'!G10:G69)/SUMPRODUCT('2.1.3.PrecioServ'!F10:F69,'2.1.2.CantidadesServ'!F10:F69)</f>
        <v>0.99839929032030039</v>
      </c>
      <c r="D8" s="27">
        <f>+SUMPRODUCT('2.1.3.PrecioServ'!G10:G69,'2.1.2.CantidadesServ'!H10:H69)/SUMPRODUCT('2.1.3.PrecioServ'!G10:G69,'2.1.2.CantidadesServ'!G10:G69)</f>
        <v>1.0725542076650183</v>
      </c>
      <c r="E8" s="27">
        <f>+SUMPRODUCT('2.1.3.PrecioServ'!I10:I69,'2.1.2.CantidadesServ'!J10:J69)/SUMPRODUCT('2.1.3.PrecioServ'!I10:I69,'2.1.2.CantidadesServ'!I10:I69)</f>
        <v>0.91828569005423688</v>
      </c>
      <c r="F8" s="27">
        <f>+SUMPRODUCT('2.1.3.PrecioServ'!K10:K69,'2.1.2.CantidadesServ'!L10:L69)/SUMPRODUCT('2.1.3.PrecioServ'!K10:K69,'2.1.2.CantidadesServ'!K10:K69)</f>
        <v>1.0578117667546167</v>
      </c>
      <c r="G8" s="27">
        <f>+SUMPRODUCT('2.1.3.PrecioServ'!L10:L69,'2.1.2.CantidadesServ'!M10:M69)/SUMPRODUCT('2.1.3.PrecioServ'!L10:L69,'2.1.2.CantidadesServ'!L10:L69)</f>
        <v>1.1371189826609407</v>
      </c>
      <c r="H8" s="27">
        <f>+SUMPRODUCT('2.1.3.PrecioServ'!N10:N69,'2.1.2.CantidadesServ'!O10:O69)/SUMPRODUCT('2.1.3.PrecioServ'!N10:N69,'2.1.2.CantidadesServ'!N10:N69)</f>
        <v>1.1550448825895197</v>
      </c>
      <c r="I8" s="27">
        <f>+SUMPRODUCT('2.1.3.PrecioServ'!O10:O69,'2.1.2.CantidadesServ'!P10:P69)/SUMPRODUCT('2.1.3.PrecioServ'!O10:O69,'2.1.2.CantidadesServ'!O10:O69)</f>
        <v>1.0647733786876179</v>
      </c>
      <c r="J8" s="27">
        <f>+SUMPRODUCT('2.1.3.PrecioServ'!P10:P69,'2.1.2.CantidadesServ'!Q10:Q69)/SUMPRODUCT('2.1.3.PrecioServ'!P10:P69,'2.1.2.CantidadesServ'!P10:P69)</f>
        <v>0.94559317680845179</v>
      </c>
    </row>
    <row r="9" spans="1:10" x14ac:dyDescent="0.2">
      <c r="B9" s="1" t="s">
        <v>23</v>
      </c>
      <c r="C9" s="27">
        <f>+SUMPRODUCT('2.1.3.PrecioServ'!G10:G69,'2.1.2.CantidadesServ'!G10:G69)/SUMPRODUCT('2.1.3.PrecioServ'!G10:G69,'2.1.2.CantidadesServ'!F10:F69)</f>
        <v>0.99173714498729137</v>
      </c>
      <c r="D9" s="27">
        <f>+SUMPRODUCT('2.1.3.PrecioServ'!H10:H69,'2.1.2.CantidadesServ'!H10:H69)/SUMPRODUCT('2.1.3.PrecioServ'!H10:H69,'2.1.2.CantidadesServ'!G10:G69)</f>
        <v>1.0984573174260464</v>
      </c>
      <c r="E9" s="27">
        <f>+SUMPRODUCT('2.1.3.PrecioServ'!J10:J69,'2.1.2.CantidadesServ'!J10:J69)/SUMPRODUCT('2.1.3.PrecioServ'!J10:J69,'2.1.2.CantidadesServ'!I10:I69)</f>
        <v>0.91697841166097604</v>
      </c>
      <c r="F9" s="27">
        <f>+SUMPRODUCT('2.1.3.PrecioServ'!L10:L69,'2.1.2.CantidadesServ'!L10:L69)/SUMPRODUCT('2.1.3.PrecioServ'!L10:L69,'2.1.2.CantidadesServ'!K10:K69)</f>
        <v>1.05321474854348</v>
      </c>
      <c r="G9" s="27">
        <f>+SUMPRODUCT('2.1.3.PrecioServ'!M10:M69,'2.1.2.CantidadesServ'!M10:M69)/SUMPRODUCT('2.1.3.PrecioServ'!M10:M69,'2.1.2.CantidadesServ'!L10:L69)</f>
        <v>1.1415610473288686</v>
      </c>
      <c r="H9" s="27">
        <f>+SUMPRODUCT('2.1.3.PrecioServ'!O10:O69,'2.1.2.CantidadesServ'!O10:O69)/SUMPRODUCT('2.1.3.PrecioServ'!O10:O69,'2.1.2.CantidadesServ'!N10:N69)</f>
        <v>1.13077579280769</v>
      </c>
      <c r="I9" s="27">
        <f>+SUMPRODUCT('2.1.3.PrecioServ'!P10:P69,'2.1.2.CantidadesServ'!P10:P69)/SUMPRODUCT('2.1.3.PrecioServ'!P10:P69,'2.1.2.CantidadesServ'!O10:O69)</f>
        <v>1.0635371828431182</v>
      </c>
      <c r="J9" s="27">
        <f>+SUMPRODUCT('2.1.3.PrecioServ'!Q10:Q69,'2.1.2.CantidadesServ'!Q10:Q69)/SUMPRODUCT('2.1.3.PrecioServ'!Q10:Q69,'2.1.2.CantidadesServ'!P10:P69)</f>
        <v>0.93082137633604822</v>
      </c>
    </row>
    <row r="10" spans="1:10" x14ac:dyDescent="0.2">
      <c r="B10" s="1" t="s">
        <v>24</v>
      </c>
      <c r="C10" s="27">
        <f>+SQRT(C8*C9)</f>
        <v>0.99506264211837059</v>
      </c>
      <c r="D10" s="27">
        <f t="shared" ref="D10:J10" si="0">+SQRT(D8*D9)</f>
        <v>1.0854284949943662</v>
      </c>
      <c r="E10" s="27">
        <f t="shared" si="0"/>
        <v>0.9176318180604558</v>
      </c>
      <c r="F10" s="27">
        <f t="shared" si="0"/>
        <v>1.0555107550038503</v>
      </c>
      <c r="G10" s="27">
        <f t="shared" si="0"/>
        <v>1.1393378501497968</v>
      </c>
      <c r="H10" s="27">
        <f t="shared" ref="H10" si="1">+SQRT(H8*H9)</f>
        <v>1.1428459182403503</v>
      </c>
      <c r="I10" s="27">
        <f t="shared" si="0"/>
        <v>1.0641551012591057</v>
      </c>
      <c r="J10" s="27">
        <f t="shared" si="0"/>
        <v>0.93817820390948081</v>
      </c>
    </row>
    <row r="11" spans="1:10" x14ac:dyDescent="0.2">
      <c r="C11" s="36"/>
      <c r="D11" s="36"/>
      <c r="E11" s="36"/>
      <c r="F11" s="36"/>
      <c r="G11" s="36"/>
      <c r="H11" s="36"/>
      <c r="I11" s="36"/>
      <c r="J11" s="36"/>
    </row>
    <row r="12" spans="1:10" x14ac:dyDescent="0.2">
      <c r="B12" s="31" t="s">
        <v>25</v>
      </c>
      <c r="C12" s="32">
        <f>+LN(C10)</f>
        <v>-4.9495869023619046E-3</v>
      </c>
      <c r="D12" s="32">
        <f t="shared" ref="D12:J12" si="2">+LN(D10)</f>
        <v>8.1974835291661025E-2</v>
      </c>
      <c r="E12" s="32">
        <f t="shared" si="2"/>
        <v>-8.5959038462510046E-2</v>
      </c>
      <c r="F12" s="32">
        <f t="shared" si="2"/>
        <v>5.4024777741630635E-2</v>
      </c>
      <c r="G12" s="32">
        <f t="shared" si="2"/>
        <v>0.13044726045552077</v>
      </c>
      <c r="H12" s="32">
        <f t="shared" si="2"/>
        <v>0.13352157103659751</v>
      </c>
      <c r="I12" s="32">
        <f t="shared" si="2"/>
        <v>6.2181152155829235E-2</v>
      </c>
      <c r="J12" s="32">
        <f t="shared" si="2"/>
        <v>-6.381536517443949E-2</v>
      </c>
    </row>
    <row r="13" spans="1:10" x14ac:dyDescent="0.2">
      <c r="B13" s="30"/>
      <c r="C13" s="30"/>
    </row>
    <row r="14" spans="1:10" x14ac:dyDescent="0.2">
      <c r="B14" s="33" t="s">
        <v>21</v>
      </c>
      <c r="C14" s="34">
        <f>+AVERAGE(C12:J12)</f>
        <v>3.8428200767740971E-2</v>
      </c>
      <c r="F14" s="36"/>
    </row>
    <row r="15" spans="1:10" ht="12.75" customHeight="1" x14ac:dyDescent="0.2"/>
    <row r="16" spans="1:10" ht="12.75" customHeight="1" x14ac:dyDescent="0.2"/>
    <row r="17" spans="2:2" hidden="1" x14ac:dyDescent="0.2">
      <c r="B17"/>
    </row>
    <row r="20" spans="2:2" hidden="1" x14ac:dyDescent="0.2">
      <c r="B20"/>
    </row>
    <row r="21" spans="2:2" ht="12.75" hidden="1" customHeight="1" x14ac:dyDescent="0.2">
      <c r="B21"/>
    </row>
  </sheetData>
  <hyperlinks>
    <hyperlink ref="A2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X157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11.42578125" customWidth="1"/>
    <col min="3" max="3" width="55.85546875" customWidth="1"/>
    <col min="4" max="4" width="11.42578125" customWidth="1"/>
    <col min="5" max="17" width="13" customWidth="1"/>
    <col min="18" max="18" width="11.42578125" customWidth="1"/>
    <col min="19" max="24" width="0" hidden="1" customWidth="1"/>
    <col min="25" max="16384" width="11.42578125" hidden="1"/>
  </cols>
  <sheetData>
    <row r="1" spans="1:17" x14ac:dyDescent="0.2">
      <c r="A1" s="1"/>
      <c r="B1" s="1"/>
      <c r="C1" s="1"/>
    </row>
    <row r="2" spans="1:17" x14ac:dyDescent="0.2">
      <c r="A2" s="5" t="s">
        <v>13</v>
      </c>
      <c r="B2" s="5"/>
      <c r="C2" s="1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7" x14ac:dyDescent="0.2">
      <c r="A3" s="1"/>
      <c r="B3" s="1"/>
      <c r="C3" s="1"/>
      <c r="G3" s="203"/>
      <c r="H3" s="203"/>
      <c r="I3" s="134"/>
      <c r="J3" s="134"/>
      <c r="K3" s="134"/>
      <c r="L3" s="134"/>
      <c r="M3" s="134"/>
      <c r="N3" s="134"/>
      <c r="O3" s="134"/>
      <c r="P3" s="134"/>
      <c r="Q3" s="134"/>
    </row>
    <row r="4" spans="1:17" x14ac:dyDescent="0.2">
      <c r="A4" s="1"/>
      <c r="B4" s="199" t="s">
        <v>2</v>
      </c>
      <c r="C4" s="200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17" x14ac:dyDescent="0.2">
      <c r="A5" s="1"/>
      <c r="B5" s="1"/>
      <c r="C5" s="1"/>
      <c r="L5" s="168"/>
      <c r="N5" s="168"/>
    </row>
    <row r="6" spans="1:17" x14ac:dyDescent="0.2">
      <c r="A6" s="1"/>
      <c r="B6" s="1"/>
      <c r="C6" s="1"/>
      <c r="L6" s="168"/>
      <c r="M6" s="168"/>
      <c r="N6" s="168"/>
    </row>
    <row r="7" spans="1:17" x14ac:dyDescent="0.2">
      <c r="A7" s="1"/>
      <c r="B7" s="39" t="s">
        <v>367</v>
      </c>
      <c r="C7" s="1"/>
      <c r="N7" s="168"/>
    </row>
    <row r="8" spans="1:17" x14ac:dyDescent="0.2">
      <c r="A8" s="163"/>
      <c r="B8" s="1"/>
      <c r="C8" s="1"/>
    </row>
    <row r="9" spans="1:17" ht="14.25" x14ac:dyDescent="0.2">
      <c r="A9" s="163"/>
      <c r="B9" s="164" t="s">
        <v>26</v>
      </c>
      <c r="C9" s="38" t="s">
        <v>27</v>
      </c>
      <c r="D9" s="164" t="s">
        <v>343</v>
      </c>
      <c r="E9" s="164" t="s">
        <v>240</v>
      </c>
      <c r="F9" s="218" t="s">
        <v>239</v>
      </c>
      <c r="G9" s="164">
        <v>2012</v>
      </c>
      <c r="H9" s="218" t="s">
        <v>455</v>
      </c>
      <c r="I9" s="164">
        <v>2013</v>
      </c>
      <c r="J9" s="218" t="s">
        <v>456</v>
      </c>
      <c r="K9" s="164">
        <v>2014</v>
      </c>
      <c r="L9" s="164">
        <v>2015</v>
      </c>
      <c r="M9" s="218" t="s">
        <v>457</v>
      </c>
      <c r="N9" s="164">
        <v>2016</v>
      </c>
      <c r="O9" s="164">
        <v>2017</v>
      </c>
      <c r="P9" s="164">
        <v>2018</v>
      </c>
      <c r="Q9" s="164">
        <v>2019</v>
      </c>
    </row>
    <row r="10" spans="1:17" x14ac:dyDescent="0.2">
      <c r="A10" s="163"/>
      <c r="B10" s="146"/>
      <c r="C10" s="193" t="s">
        <v>287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</row>
    <row r="11" spans="1:17" x14ac:dyDescent="0.2">
      <c r="A11" s="163"/>
      <c r="B11" s="147"/>
      <c r="C11" s="186" t="s">
        <v>288</v>
      </c>
      <c r="D11" s="147"/>
      <c r="E11" s="147"/>
      <c r="F11" s="147"/>
      <c r="G11" s="147"/>
      <c r="H11" s="147"/>
      <c r="I11" s="147"/>
      <c r="J11" s="147"/>
      <c r="K11" s="147"/>
      <c r="L11" s="142"/>
      <c r="M11" s="147"/>
      <c r="N11" s="147"/>
      <c r="O11" s="147"/>
      <c r="P11" s="147"/>
      <c r="Q11" s="147"/>
    </row>
    <row r="12" spans="1:17" x14ac:dyDescent="0.2">
      <c r="A12" s="163"/>
      <c r="B12" s="147"/>
      <c r="C12" s="182" t="s">
        <v>289</v>
      </c>
      <c r="D12" s="180" t="s">
        <v>346</v>
      </c>
      <c r="E12" s="202">
        <v>4977943.0999999996</v>
      </c>
      <c r="F12" s="202">
        <f>+E12*2</f>
        <v>9955886.1999999993</v>
      </c>
      <c r="G12" s="202">
        <v>9772710.2200000007</v>
      </c>
      <c r="H12" s="202">
        <f>+I12</f>
        <v>11466464.76</v>
      </c>
      <c r="I12" s="202">
        <v>11466464.76</v>
      </c>
      <c r="J12" s="202">
        <f>+K12</f>
        <v>9457514.0800000001</v>
      </c>
      <c r="K12" s="202">
        <v>9457514.0800000001</v>
      </c>
      <c r="L12" s="202">
        <f>10218990.2500001-253300.6912</f>
        <v>9965689.5588001013</v>
      </c>
      <c r="M12" s="202">
        <v>9127049.9600000009</v>
      </c>
      <c r="N12" s="202">
        <v>9127049.9600000009</v>
      </c>
      <c r="O12" s="202">
        <v>10687257.85</v>
      </c>
      <c r="P12" s="202">
        <v>12356363.330000011</v>
      </c>
      <c r="Q12" s="202">
        <v>12961177.939999998</v>
      </c>
    </row>
    <row r="13" spans="1:17" x14ac:dyDescent="0.2">
      <c r="A13" s="163"/>
      <c r="B13" s="147"/>
      <c r="C13" s="186" t="s">
        <v>290</v>
      </c>
      <c r="D13" s="147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</row>
    <row r="14" spans="1:17" x14ac:dyDescent="0.2">
      <c r="A14" s="163"/>
      <c r="B14" s="147"/>
      <c r="C14" s="187" t="s">
        <v>291</v>
      </c>
      <c r="D14" s="147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</row>
    <row r="15" spans="1:17" x14ac:dyDescent="0.2">
      <c r="A15" s="163"/>
      <c r="B15" s="147"/>
      <c r="C15" s="188" t="s">
        <v>292</v>
      </c>
      <c r="D15" s="147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</row>
    <row r="16" spans="1:17" x14ac:dyDescent="0.2">
      <c r="A16" s="163"/>
      <c r="B16" s="147"/>
      <c r="C16" s="189" t="s">
        <v>293</v>
      </c>
      <c r="D16" s="180" t="s">
        <v>346</v>
      </c>
      <c r="E16" s="202">
        <v>2533820.64</v>
      </c>
      <c r="F16" s="202">
        <f t="shared" ref="F16:F19" si="0">+E16*2</f>
        <v>5067641.28</v>
      </c>
      <c r="G16" s="202">
        <v>5217756.96</v>
      </c>
      <c r="H16" s="202">
        <f>+I16</f>
        <v>5773505.25</v>
      </c>
      <c r="I16" s="202">
        <v>5773505.25</v>
      </c>
      <c r="J16" s="202">
        <f t="shared" ref="J16:J19" si="1">+K16</f>
        <v>6216442.7900000494</v>
      </c>
      <c r="K16" s="202">
        <v>6216442.7900000494</v>
      </c>
      <c r="L16" s="202">
        <v>10740135.32</v>
      </c>
      <c r="M16" s="202">
        <v>13696882.330000002</v>
      </c>
      <c r="N16" s="202">
        <v>13696882.330000002</v>
      </c>
      <c r="O16" s="202">
        <v>15820461.15</v>
      </c>
      <c r="P16" s="202">
        <v>15811884.550000001</v>
      </c>
      <c r="Q16" s="202">
        <v>13458493.27</v>
      </c>
    </row>
    <row r="17" spans="1:17" x14ac:dyDescent="0.2">
      <c r="A17" s="163"/>
      <c r="B17" s="147"/>
      <c r="C17" s="189" t="s">
        <v>294</v>
      </c>
      <c r="D17" s="180" t="s">
        <v>346</v>
      </c>
      <c r="E17" s="202">
        <v>3927907.34</v>
      </c>
      <c r="F17" s="202">
        <f t="shared" si="0"/>
        <v>7855814.6799999997</v>
      </c>
      <c r="G17" s="202">
        <v>7691165.6200000001</v>
      </c>
      <c r="H17" s="202">
        <f>+I17</f>
        <v>9590356.4600000009</v>
      </c>
      <c r="I17" s="202">
        <v>9590356.4600000009</v>
      </c>
      <c r="J17" s="202">
        <f t="shared" si="1"/>
        <v>11475699.669999637</v>
      </c>
      <c r="K17" s="202">
        <v>11475699.669999637</v>
      </c>
      <c r="L17" s="202">
        <v>17631179.620000001</v>
      </c>
      <c r="M17" s="202">
        <v>22302163.580000002</v>
      </c>
      <c r="N17" s="202">
        <v>22302163.580000002</v>
      </c>
      <c r="O17" s="202">
        <v>26438973.129999995</v>
      </c>
      <c r="P17" s="202">
        <v>32970300.339999996</v>
      </c>
      <c r="Q17" s="202">
        <v>35879031.589999989</v>
      </c>
    </row>
    <row r="18" spans="1:17" x14ac:dyDescent="0.2">
      <c r="A18" s="163"/>
      <c r="B18" s="147"/>
      <c r="C18" s="189" t="s">
        <v>295</v>
      </c>
      <c r="D18" s="180" t="s">
        <v>346</v>
      </c>
      <c r="E18" s="202">
        <v>689956.52</v>
      </c>
      <c r="F18" s="202">
        <f t="shared" si="0"/>
        <v>1379913.04</v>
      </c>
      <c r="G18" s="202">
        <v>1039498.54</v>
      </c>
      <c r="H18" s="202">
        <f>+I18</f>
        <v>911343.94</v>
      </c>
      <c r="I18" s="202">
        <v>911343.94</v>
      </c>
      <c r="J18" s="202">
        <f t="shared" si="1"/>
        <v>1165937.6000000001</v>
      </c>
      <c r="K18" s="202">
        <v>1165937.6000000001</v>
      </c>
      <c r="L18" s="202">
        <v>1921504.63</v>
      </c>
      <c r="M18" s="202">
        <v>2894228.17</v>
      </c>
      <c r="N18" s="202">
        <v>2894228.17</v>
      </c>
      <c r="O18" s="202">
        <v>2817089.9</v>
      </c>
      <c r="P18" s="202">
        <v>3189653.4000000004</v>
      </c>
      <c r="Q18" s="202">
        <v>2431665.2000000002</v>
      </c>
    </row>
    <row r="19" spans="1:17" x14ac:dyDescent="0.2">
      <c r="A19" s="163"/>
      <c r="B19" s="147"/>
      <c r="C19" s="189" t="s">
        <v>296</v>
      </c>
      <c r="D19" s="180" t="s">
        <v>346</v>
      </c>
      <c r="E19" s="202">
        <v>1889271.37</v>
      </c>
      <c r="F19" s="202">
        <f t="shared" si="0"/>
        <v>3778542.74</v>
      </c>
      <c r="G19" s="202">
        <v>1869317.61</v>
      </c>
      <c r="H19" s="202">
        <f>+I19</f>
        <v>3562572.03</v>
      </c>
      <c r="I19" s="202">
        <v>3562572.03</v>
      </c>
      <c r="J19" s="202">
        <f t="shared" si="1"/>
        <v>3100427.2799999989</v>
      </c>
      <c r="K19" s="202">
        <v>3100427.2799999989</v>
      </c>
      <c r="L19" s="202">
        <v>6138579.9800000004</v>
      </c>
      <c r="M19" s="202">
        <v>11443951.689999999</v>
      </c>
      <c r="N19" s="202">
        <v>11443951.689999999</v>
      </c>
      <c r="O19" s="202">
        <v>14656114.509999998</v>
      </c>
      <c r="P19" s="202">
        <v>16934377.739999998</v>
      </c>
      <c r="Q19" s="202">
        <v>16318398.800000001</v>
      </c>
    </row>
    <row r="20" spans="1:17" x14ac:dyDescent="0.2">
      <c r="A20" s="163"/>
      <c r="B20" s="147"/>
      <c r="C20" s="188" t="s">
        <v>297</v>
      </c>
      <c r="D20" s="14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</row>
    <row r="21" spans="1:17" x14ac:dyDescent="0.2">
      <c r="A21" s="163"/>
      <c r="B21" s="147"/>
      <c r="C21" s="189" t="s">
        <v>293</v>
      </c>
      <c r="D21" s="192" t="s">
        <v>346</v>
      </c>
      <c r="E21" s="202">
        <v>1309452.76</v>
      </c>
      <c r="F21" s="202">
        <f t="shared" ref="F21:F29" si="2">+E21*2</f>
        <v>2618905.52</v>
      </c>
      <c r="G21" s="202">
        <v>1713316.15</v>
      </c>
      <c r="H21" s="202">
        <f t="shared" ref="H21:H29" si="3">+I21</f>
        <v>2180819.17</v>
      </c>
      <c r="I21" s="202">
        <v>2180819.17</v>
      </c>
      <c r="J21" s="202">
        <f t="shared" ref="J21:J29" si="4">+K21</f>
        <v>1988024.2899999821</v>
      </c>
      <c r="K21" s="202">
        <v>1988024.2899999821</v>
      </c>
      <c r="L21" s="202">
        <v>607561.09</v>
      </c>
      <c r="M21" s="202">
        <v>248199.52000000002</v>
      </c>
      <c r="N21" s="202">
        <v>248199.52000000002</v>
      </c>
      <c r="O21" s="202">
        <v>138353.76</v>
      </c>
      <c r="P21" s="202">
        <v>105309.67000000003</v>
      </c>
      <c r="Q21" s="202">
        <v>45495</v>
      </c>
    </row>
    <row r="22" spans="1:17" x14ac:dyDescent="0.2">
      <c r="A22" s="163"/>
      <c r="B22" s="147"/>
      <c r="C22" s="189" t="s">
        <v>294</v>
      </c>
      <c r="D22" s="192" t="s">
        <v>346</v>
      </c>
      <c r="E22" s="202">
        <v>2003704.34</v>
      </c>
      <c r="F22" s="202">
        <f t="shared" si="2"/>
        <v>4007408.68</v>
      </c>
      <c r="G22" s="202">
        <v>2615752.48</v>
      </c>
      <c r="H22" s="202">
        <f t="shared" si="3"/>
        <v>4579375.03</v>
      </c>
      <c r="I22" s="202">
        <v>4579375.03</v>
      </c>
      <c r="J22" s="202">
        <f t="shared" si="4"/>
        <v>3185117.0600000508</v>
      </c>
      <c r="K22" s="202">
        <v>3185117.0600000508</v>
      </c>
      <c r="L22" s="202">
        <v>857177.75</v>
      </c>
      <c r="M22" s="202">
        <v>317771.67</v>
      </c>
      <c r="N22" s="202">
        <v>317771.67</v>
      </c>
      <c r="O22" s="202">
        <v>191257.3</v>
      </c>
      <c r="P22" s="202">
        <v>192170.17000000027</v>
      </c>
      <c r="Q22" s="202">
        <v>77167</v>
      </c>
    </row>
    <row r="23" spans="1:17" x14ac:dyDescent="0.2">
      <c r="A23" s="163"/>
      <c r="B23" s="147"/>
      <c r="C23" s="189" t="s">
        <v>295</v>
      </c>
      <c r="D23" s="192" t="s">
        <v>346</v>
      </c>
      <c r="E23" s="202">
        <v>361711.77</v>
      </c>
      <c r="F23" s="202">
        <f t="shared" si="2"/>
        <v>723423.54</v>
      </c>
      <c r="G23" s="202">
        <v>422286.54</v>
      </c>
      <c r="H23" s="202">
        <f t="shared" si="3"/>
        <v>494804.68</v>
      </c>
      <c r="I23" s="202">
        <v>494804.68</v>
      </c>
      <c r="J23" s="202">
        <f t="shared" si="4"/>
        <v>692711.18999999983</v>
      </c>
      <c r="K23" s="202">
        <v>692711.18999999983</v>
      </c>
      <c r="L23" s="202">
        <v>431671.53</v>
      </c>
      <c r="M23" s="202">
        <v>194544.06999999998</v>
      </c>
      <c r="N23" s="202">
        <v>194544.06999999998</v>
      </c>
      <c r="O23" s="202">
        <v>14146.369999999999</v>
      </c>
      <c r="P23" s="202">
        <v>7940.45</v>
      </c>
      <c r="Q23" s="202">
        <v>6215</v>
      </c>
    </row>
    <row r="24" spans="1:17" x14ac:dyDescent="0.2">
      <c r="A24" s="163"/>
      <c r="B24" s="147"/>
      <c r="C24" s="189" t="s">
        <v>296</v>
      </c>
      <c r="D24" s="192" t="s">
        <v>346</v>
      </c>
      <c r="E24" s="202">
        <v>599081.89</v>
      </c>
      <c r="F24" s="202">
        <f t="shared" si="2"/>
        <v>1198163.78</v>
      </c>
      <c r="G24" s="202">
        <v>558505.5</v>
      </c>
      <c r="H24" s="202">
        <f t="shared" si="3"/>
        <v>1136467.7</v>
      </c>
      <c r="I24" s="202">
        <v>1136467.7</v>
      </c>
      <c r="J24" s="202">
        <f t="shared" si="4"/>
        <v>1095290.78</v>
      </c>
      <c r="K24" s="202">
        <v>1095290.78</v>
      </c>
      <c r="L24" s="202">
        <v>601896.06999999995</v>
      </c>
      <c r="M24" s="202">
        <v>294399.52999999997</v>
      </c>
      <c r="N24" s="202">
        <v>294399.52999999997</v>
      </c>
      <c r="O24" s="202">
        <v>82812.94</v>
      </c>
      <c r="P24" s="202">
        <v>9383.7999999999993</v>
      </c>
      <c r="Q24" s="202">
        <v>5339</v>
      </c>
    </row>
    <row r="25" spans="1:17" x14ac:dyDescent="0.2">
      <c r="A25" s="163"/>
      <c r="B25" s="147"/>
      <c r="C25" s="188" t="s">
        <v>298</v>
      </c>
      <c r="D25" s="180" t="s">
        <v>346</v>
      </c>
      <c r="E25" s="202">
        <v>6070558.5499999998</v>
      </c>
      <c r="F25" s="202">
        <f t="shared" si="2"/>
        <v>12141117.1</v>
      </c>
      <c r="G25" s="202">
        <v>13230663.440000091</v>
      </c>
      <c r="H25" s="202">
        <f t="shared" si="3"/>
        <v>13855647.560000001</v>
      </c>
      <c r="I25" s="202">
        <v>13855647.560000001</v>
      </c>
      <c r="J25" s="202">
        <f t="shared" si="4"/>
        <v>14371024.390000001</v>
      </c>
      <c r="K25" s="202">
        <v>14371024.390000001</v>
      </c>
      <c r="L25" s="202">
        <f>14643180.8761918-28304.84</f>
        <v>14614876.036191801</v>
      </c>
      <c r="M25" s="202">
        <v>15055781.540000001</v>
      </c>
      <c r="N25" s="202">
        <v>15055781.540000001</v>
      </c>
      <c r="O25" s="202">
        <v>16077866.959999999</v>
      </c>
      <c r="P25" s="202">
        <v>23811623.341781057</v>
      </c>
      <c r="Q25" s="202">
        <v>25219979.427718751</v>
      </c>
    </row>
    <row r="26" spans="1:17" x14ac:dyDescent="0.2">
      <c r="A26" s="163"/>
      <c r="B26" s="147"/>
      <c r="C26" s="188" t="s">
        <v>299</v>
      </c>
      <c r="D26" s="180" t="s">
        <v>346</v>
      </c>
      <c r="E26" s="202">
        <v>4754401.5199999996</v>
      </c>
      <c r="F26" s="202">
        <f t="shared" si="2"/>
        <v>9508803.0399999991</v>
      </c>
      <c r="G26" s="202">
        <v>13037006.840000035</v>
      </c>
      <c r="H26" s="202">
        <f t="shared" si="3"/>
        <v>12373864.640000021</v>
      </c>
      <c r="I26" s="202">
        <v>12373864.640000021</v>
      </c>
      <c r="J26" s="202">
        <f t="shared" si="4"/>
        <v>10055372.529999996</v>
      </c>
      <c r="K26" s="202">
        <v>10055372.529999996</v>
      </c>
      <c r="L26" s="202">
        <f>10280033.615708-302352.52</f>
        <v>9977681.0957079995</v>
      </c>
      <c r="M26" s="202">
        <v>8656113.7899999991</v>
      </c>
      <c r="N26" s="202">
        <v>8656113.7899999991</v>
      </c>
      <c r="O26" s="202">
        <v>11105799.639999999</v>
      </c>
      <c r="P26" s="202">
        <v>10798725.720699998</v>
      </c>
      <c r="Q26" s="202">
        <v>10948152.855852941</v>
      </c>
    </row>
    <row r="27" spans="1:17" x14ac:dyDescent="0.2">
      <c r="A27" s="163"/>
      <c r="B27" s="147"/>
      <c r="C27" s="188" t="s">
        <v>300</v>
      </c>
      <c r="D27" s="180" t="s">
        <v>346</v>
      </c>
      <c r="E27" s="202">
        <v>12166859.450000014</v>
      </c>
      <c r="F27" s="202">
        <f t="shared" si="2"/>
        <v>24333718.900000028</v>
      </c>
      <c r="G27" s="202">
        <v>22349432.880000014</v>
      </c>
      <c r="H27" s="202">
        <f t="shared" si="3"/>
        <v>24488202.369999994</v>
      </c>
      <c r="I27" s="202">
        <v>24488202.369999994</v>
      </c>
      <c r="J27" s="202">
        <f t="shared" si="4"/>
        <v>21295422.440000013</v>
      </c>
      <c r="K27" s="202">
        <v>21295422.440000013</v>
      </c>
      <c r="L27" s="202">
        <f>17095440.56-1242393.11</f>
        <v>15853047.449999999</v>
      </c>
      <c r="M27" s="202">
        <v>20426011.670000002</v>
      </c>
      <c r="N27" s="202">
        <v>20426011.670000002</v>
      </c>
      <c r="O27" s="202">
        <v>26184359.34</v>
      </c>
      <c r="P27" s="202">
        <v>28156363.799999975</v>
      </c>
      <c r="Q27" s="202">
        <v>32527246.449999999</v>
      </c>
    </row>
    <row r="28" spans="1:17" x14ac:dyDescent="0.2">
      <c r="A28" s="163"/>
      <c r="B28" s="147"/>
      <c r="C28" s="188" t="s">
        <v>301</v>
      </c>
      <c r="D28" s="180" t="s">
        <v>346</v>
      </c>
      <c r="E28" s="202">
        <v>1527781.6700000013</v>
      </c>
      <c r="F28" s="202">
        <f t="shared" si="2"/>
        <v>3055563.3400000026</v>
      </c>
      <c r="G28" s="202">
        <v>3196180.1400000034</v>
      </c>
      <c r="H28" s="202">
        <f t="shared" si="3"/>
        <v>3689661.53</v>
      </c>
      <c r="I28" s="202">
        <v>3689661.53</v>
      </c>
      <c r="J28" s="202">
        <f t="shared" si="4"/>
        <v>3095581.5600000024</v>
      </c>
      <c r="K28" s="202">
        <v>3095581.5600000024</v>
      </c>
      <c r="L28" s="202">
        <v>3184603.3299999968</v>
      </c>
      <c r="M28" s="202">
        <v>3626481.05</v>
      </c>
      <c r="N28" s="202">
        <v>3626481.05</v>
      </c>
      <c r="O28" s="202">
        <v>4050317.4600000004</v>
      </c>
      <c r="P28" s="202">
        <v>4493551.4899999965</v>
      </c>
      <c r="Q28" s="202">
        <v>6112010.6999999993</v>
      </c>
    </row>
    <row r="29" spans="1:17" x14ac:dyDescent="0.2">
      <c r="A29" s="163"/>
      <c r="B29" s="147"/>
      <c r="C29" s="188" t="s">
        <v>302</v>
      </c>
      <c r="D29" s="180" t="s">
        <v>346</v>
      </c>
      <c r="E29" s="202">
        <v>34160</v>
      </c>
      <c r="F29" s="202">
        <f t="shared" si="2"/>
        <v>68320</v>
      </c>
      <c r="G29" s="202">
        <v>184999.1</v>
      </c>
      <c r="H29" s="202">
        <f t="shared" si="3"/>
        <v>187608.62000000002</v>
      </c>
      <c r="I29" s="202">
        <v>187608.62000000002</v>
      </c>
      <c r="J29" s="202">
        <f t="shared" si="4"/>
        <v>200935.38999999998</v>
      </c>
      <c r="K29" s="202">
        <v>200935.38999999998</v>
      </c>
      <c r="L29" s="202">
        <f>231395.92-63435.8</f>
        <v>167960.12</v>
      </c>
      <c r="M29" s="202">
        <v>231207.62</v>
      </c>
      <c r="N29" s="202">
        <v>231207.62</v>
      </c>
      <c r="O29" s="202">
        <v>306779.28999999998</v>
      </c>
      <c r="P29" s="202">
        <v>327312.63999999897</v>
      </c>
      <c r="Q29" s="202">
        <v>401743.46</v>
      </c>
    </row>
    <row r="30" spans="1:17" x14ac:dyDescent="0.2">
      <c r="A30" s="163"/>
      <c r="B30" s="147"/>
      <c r="C30" s="187" t="s">
        <v>303</v>
      </c>
      <c r="D30" s="147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</row>
    <row r="31" spans="1:17" x14ac:dyDescent="0.2">
      <c r="A31" s="163"/>
      <c r="B31" s="147"/>
      <c r="C31" s="188" t="s">
        <v>292</v>
      </c>
      <c r="D31" s="147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</row>
    <row r="32" spans="1:17" x14ac:dyDescent="0.2">
      <c r="A32" s="163"/>
      <c r="B32" s="147"/>
      <c r="C32" s="190" t="s">
        <v>293</v>
      </c>
      <c r="D32" s="180" t="s">
        <v>346</v>
      </c>
      <c r="E32" s="202">
        <v>146237.79999999999</v>
      </c>
      <c r="F32" s="202">
        <f t="shared" ref="F32:F35" si="5">+E32*2</f>
        <v>292475.59999999998</v>
      </c>
      <c r="G32" s="202">
        <v>614768.37</v>
      </c>
      <c r="H32" s="202">
        <f>+I32</f>
        <v>324794</v>
      </c>
      <c r="I32" s="202">
        <v>324794</v>
      </c>
      <c r="J32" s="202">
        <f t="shared" ref="J32:J35" si="6">+K32</f>
        <v>557035.5</v>
      </c>
      <c r="K32" s="202">
        <v>557035.5</v>
      </c>
      <c r="L32" s="202">
        <v>559062.71</v>
      </c>
      <c r="M32" s="202">
        <v>2001954.9000000001</v>
      </c>
      <c r="N32" s="202">
        <v>2001954.9000000001</v>
      </c>
      <c r="O32" s="202">
        <v>2242401.84</v>
      </c>
      <c r="P32" s="202">
        <v>2708525.4000000004</v>
      </c>
      <c r="Q32" s="202">
        <v>2478118</v>
      </c>
    </row>
    <row r="33" spans="1:17" x14ac:dyDescent="0.2">
      <c r="A33" s="163"/>
      <c r="B33" s="147"/>
      <c r="C33" s="190" t="s">
        <v>294</v>
      </c>
      <c r="D33" s="180" t="s">
        <v>346</v>
      </c>
      <c r="E33" s="202">
        <v>158744.98000000001</v>
      </c>
      <c r="F33" s="202">
        <f t="shared" si="5"/>
        <v>317489.96000000002</v>
      </c>
      <c r="G33" s="202">
        <v>550794.99</v>
      </c>
      <c r="H33" s="202">
        <f>+I33</f>
        <v>568616.52</v>
      </c>
      <c r="I33" s="202">
        <v>568616.52</v>
      </c>
      <c r="J33" s="202">
        <f t="shared" si="6"/>
        <v>996428.90000000084</v>
      </c>
      <c r="K33" s="202">
        <v>996428.90000000084</v>
      </c>
      <c r="L33" s="202">
        <v>521145.49999999994</v>
      </c>
      <c r="M33" s="202">
        <v>2323655.1199999996</v>
      </c>
      <c r="N33" s="202">
        <v>2323655.1199999996</v>
      </c>
      <c r="O33" s="202">
        <v>4170685.02</v>
      </c>
      <c r="P33" s="202">
        <v>4182034</v>
      </c>
      <c r="Q33" s="202">
        <v>4019550.8</v>
      </c>
    </row>
    <row r="34" spans="1:17" x14ac:dyDescent="0.2">
      <c r="A34" s="163"/>
      <c r="B34" s="147"/>
      <c r="C34" s="190" t="s">
        <v>295</v>
      </c>
      <c r="D34" s="180" t="s">
        <v>346</v>
      </c>
      <c r="E34" s="202">
        <v>87481.54</v>
      </c>
      <c r="F34" s="202">
        <f t="shared" si="5"/>
        <v>174963.08</v>
      </c>
      <c r="G34" s="202">
        <v>115269.07</v>
      </c>
      <c r="H34" s="202">
        <f>+I34</f>
        <v>36898.559999999998</v>
      </c>
      <c r="I34" s="202">
        <v>36898.559999999998</v>
      </c>
      <c r="J34" s="202">
        <f t="shared" si="6"/>
        <v>5058.4000000000005</v>
      </c>
      <c r="K34" s="202">
        <v>5058.4000000000005</v>
      </c>
      <c r="L34" s="202">
        <v>41704.589999999997</v>
      </c>
      <c r="M34" s="202">
        <v>196233.81999999998</v>
      </c>
      <c r="N34" s="202">
        <v>196233.81999999998</v>
      </c>
      <c r="O34" s="202">
        <v>206716.79999999999</v>
      </c>
      <c r="P34" s="202">
        <v>106058</v>
      </c>
      <c r="Q34" s="202">
        <v>114170</v>
      </c>
    </row>
    <row r="35" spans="1:17" x14ac:dyDescent="0.2">
      <c r="A35" s="163"/>
      <c r="B35" s="147"/>
      <c r="C35" s="190" t="s">
        <v>296</v>
      </c>
      <c r="D35" s="180" t="s">
        <v>346</v>
      </c>
      <c r="E35" s="202">
        <v>520662.9</v>
      </c>
      <c r="F35" s="202">
        <f t="shared" si="5"/>
        <v>1041325.8</v>
      </c>
      <c r="G35" s="202">
        <v>519745.27</v>
      </c>
      <c r="H35" s="202">
        <f>+I35</f>
        <v>174917.27</v>
      </c>
      <c r="I35" s="202">
        <v>174917.27</v>
      </c>
      <c r="J35" s="202">
        <f t="shared" si="6"/>
        <v>107706.49999999999</v>
      </c>
      <c r="K35" s="202">
        <v>107706.49999999999</v>
      </c>
      <c r="L35" s="202">
        <v>280869.74</v>
      </c>
      <c r="M35" s="202">
        <v>2130299.4500000002</v>
      </c>
      <c r="N35" s="202">
        <v>2130299.4500000002</v>
      </c>
      <c r="O35" s="202">
        <v>1675109.8599999999</v>
      </c>
      <c r="P35" s="202">
        <v>1454267</v>
      </c>
      <c r="Q35" s="202">
        <v>592614</v>
      </c>
    </row>
    <row r="36" spans="1:17" x14ac:dyDescent="0.2">
      <c r="A36" s="163"/>
      <c r="B36" s="147"/>
      <c r="C36" s="188" t="s">
        <v>297</v>
      </c>
      <c r="D36" s="147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</row>
    <row r="37" spans="1:17" x14ac:dyDescent="0.2">
      <c r="A37" s="163"/>
      <c r="B37" s="147"/>
      <c r="C37" s="190" t="s">
        <v>293</v>
      </c>
      <c r="D37" s="180" t="s">
        <v>346</v>
      </c>
      <c r="E37" s="202">
        <v>51643.66</v>
      </c>
      <c r="F37" s="202">
        <f t="shared" ref="F37:F40" si="7">+E37*2</f>
        <v>103287.32</v>
      </c>
      <c r="G37" s="202">
        <v>268907.17</v>
      </c>
      <c r="H37" s="202">
        <f>+I37</f>
        <v>156884.01</v>
      </c>
      <c r="I37" s="202">
        <v>156884.01</v>
      </c>
      <c r="J37" s="202">
        <f t="shared" ref="J37:J40" si="8">+K37</f>
        <v>452036.74999999983</v>
      </c>
      <c r="K37" s="202">
        <v>452036.74999999983</v>
      </c>
      <c r="L37" s="202">
        <v>186601.67</v>
      </c>
      <c r="M37" s="202">
        <v>18364.300000000003</v>
      </c>
      <c r="N37" s="202">
        <v>18364.300000000003</v>
      </c>
      <c r="O37" s="202">
        <v>1759.69</v>
      </c>
      <c r="P37" s="202">
        <v>415</v>
      </c>
      <c r="Q37" s="202">
        <v>415</v>
      </c>
    </row>
    <row r="38" spans="1:17" x14ac:dyDescent="0.2">
      <c r="A38" s="163"/>
      <c r="B38" s="147"/>
      <c r="C38" s="190" t="s">
        <v>294</v>
      </c>
      <c r="D38" s="180" t="s">
        <v>346</v>
      </c>
      <c r="E38" s="202">
        <v>48937.78</v>
      </c>
      <c r="F38" s="202">
        <f t="shared" si="7"/>
        <v>97875.56</v>
      </c>
      <c r="G38" s="202">
        <v>254914.03</v>
      </c>
      <c r="H38" s="202">
        <f>+I38</f>
        <v>302576.09999999998</v>
      </c>
      <c r="I38" s="202">
        <v>302576.09999999998</v>
      </c>
      <c r="J38" s="202">
        <f t="shared" si="8"/>
        <v>470183.36000000057</v>
      </c>
      <c r="K38" s="202">
        <v>470183.36000000057</v>
      </c>
      <c r="L38" s="202">
        <v>167631.19</v>
      </c>
      <c r="M38" s="202">
        <v>17662.780000000002</v>
      </c>
      <c r="N38" s="202">
        <v>17662.780000000002</v>
      </c>
      <c r="O38" s="202">
        <v>0</v>
      </c>
      <c r="P38" s="202">
        <v>761</v>
      </c>
      <c r="Q38" s="202">
        <v>1000</v>
      </c>
    </row>
    <row r="39" spans="1:17" x14ac:dyDescent="0.2">
      <c r="A39" s="163"/>
      <c r="B39" s="147"/>
      <c r="C39" s="190" t="s">
        <v>295</v>
      </c>
      <c r="D39" s="180" t="s">
        <v>346</v>
      </c>
      <c r="E39" s="202">
        <v>25615.67</v>
      </c>
      <c r="F39" s="202">
        <f t="shared" si="7"/>
        <v>51231.34</v>
      </c>
      <c r="G39" s="202">
        <v>52597.599999999999</v>
      </c>
      <c r="H39" s="202">
        <f>+I39</f>
        <v>4603.09</v>
      </c>
      <c r="I39" s="202">
        <v>4603.09</v>
      </c>
      <c r="J39" s="202">
        <f t="shared" si="8"/>
        <v>1337.26</v>
      </c>
      <c r="K39" s="202">
        <v>1337.26</v>
      </c>
      <c r="L39" s="202">
        <v>170.53</v>
      </c>
      <c r="M39" s="202">
        <v>1461.8200000000002</v>
      </c>
      <c r="N39" s="202">
        <v>1461.8200000000002</v>
      </c>
      <c r="O39" s="202">
        <v>636.4</v>
      </c>
      <c r="P39" s="202">
        <v>0</v>
      </c>
      <c r="Q39" s="202">
        <v>0</v>
      </c>
    </row>
    <row r="40" spans="1:17" x14ac:dyDescent="0.2">
      <c r="A40" s="307"/>
      <c r="B40" s="147"/>
      <c r="C40" s="190" t="s">
        <v>296</v>
      </c>
      <c r="D40" s="180" t="s">
        <v>346</v>
      </c>
      <c r="E40" s="202">
        <v>131815.01999999999</v>
      </c>
      <c r="F40" s="202">
        <f t="shared" si="7"/>
        <v>263630.03999999998</v>
      </c>
      <c r="G40" s="202">
        <v>139645.85</v>
      </c>
      <c r="H40" s="202">
        <f>+I40</f>
        <v>79928.83</v>
      </c>
      <c r="I40" s="202">
        <v>79928.83</v>
      </c>
      <c r="J40" s="202">
        <f t="shared" si="8"/>
        <v>11755.32</v>
      </c>
      <c r="K40" s="202">
        <v>11755.32</v>
      </c>
      <c r="L40" s="202">
        <v>21987.95</v>
      </c>
      <c r="M40" s="202">
        <v>15732.550000000001</v>
      </c>
      <c r="N40" s="202">
        <v>15732.550000000001</v>
      </c>
      <c r="O40" s="202">
        <v>0</v>
      </c>
      <c r="P40" s="202">
        <v>0</v>
      </c>
      <c r="Q40" s="202">
        <v>0</v>
      </c>
    </row>
    <row r="41" spans="1:17" x14ac:dyDescent="0.2">
      <c r="A41" s="307"/>
      <c r="B41" s="147"/>
      <c r="C41" s="147"/>
      <c r="D41" s="147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</row>
    <row r="42" spans="1:17" x14ac:dyDescent="0.2">
      <c r="A42" s="307"/>
      <c r="B42" s="147"/>
      <c r="C42" s="191" t="s">
        <v>304</v>
      </c>
      <c r="D42" s="147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</row>
    <row r="43" spans="1:17" x14ac:dyDescent="0.2">
      <c r="A43" s="308"/>
      <c r="B43" s="147"/>
      <c r="C43" s="182" t="s">
        <v>305</v>
      </c>
      <c r="D43" s="180" t="s">
        <v>346</v>
      </c>
      <c r="E43" s="202">
        <v>0</v>
      </c>
      <c r="F43" s="202">
        <f t="shared" ref="F43:F53" si="9">+E43*2</f>
        <v>0</v>
      </c>
      <c r="G43" s="202">
        <v>0</v>
      </c>
      <c r="H43" s="202">
        <v>0</v>
      </c>
      <c r="I43" s="202">
        <f>394.08*(_xlfn.DAYS("31/12/2013","01/01/2013")+1)/(_xlfn.DAYS("31/12/2013","22/04/2013")+1)</f>
        <v>566.29606299212594</v>
      </c>
      <c r="J43" s="202">
        <f t="shared" ref="J43:J49" si="10">+K43</f>
        <v>975.13</v>
      </c>
      <c r="K43" s="202">
        <v>975.13</v>
      </c>
      <c r="L43" s="202">
        <v>1389.74</v>
      </c>
      <c r="M43" s="202">
        <v>11330.5</v>
      </c>
      <c r="N43" s="202">
        <v>11330.5</v>
      </c>
      <c r="O43" s="202">
        <v>27775.72</v>
      </c>
      <c r="P43" s="202">
        <v>105248.8</v>
      </c>
      <c r="Q43" s="202">
        <v>43417</v>
      </c>
    </row>
    <row r="44" spans="1:17" x14ac:dyDescent="0.2">
      <c r="A44" s="308"/>
      <c r="B44" s="147"/>
      <c r="C44" s="182" t="s">
        <v>306</v>
      </c>
      <c r="D44" s="180" t="s">
        <v>346</v>
      </c>
      <c r="E44" s="202">
        <v>0</v>
      </c>
      <c r="F44" s="202">
        <f t="shared" si="9"/>
        <v>0</v>
      </c>
      <c r="G44" s="202">
        <v>0</v>
      </c>
      <c r="H44" s="202">
        <v>0</v>
      </c>
      <c r="I44" s="202">
        <f>5211.45*(_xlfn.DAYS("31/12/2013","01/01/2013")+1)/(_xlfn.DAYS("31/12/2013","22/04/2013")+1)</f>
        <v>7488.8946850393704</v>
      </c>
      <c r="J44" s="202">
        <f t="shared" si="10"/>
        <v>12895.54</v>
      </c>
      <c r="K44" s="202">
        <v>12895.54</v>
      </c>
      <c r="L44" s="202">
        <v>36792.929999999993</v>
      </c>
      <c r="M44" s="202">
        <v>9948.75</v>
      </c>
      <c r="N44" s="202">
        <v>9948.75</v>
      </c>
      <c r="O44" s="202">
        <v>25320.79</v>
      </c>
      <c r="P44" s="202">
        <v>102461.3</v>
      </c>
      <c r="Q44" s="202">
        <v>45460.317999999999</v>
      </c>
    </row>
    <row r="45" spans="1:17" x14ac:dyDescent="0.2">
      <c r="A45" s="308"/>
      <c r="B45" s="147"/>
      <c r="C45" s="182" t="s">
        <v>307</v>
      </c>
      <c r="D45" s="180" t="s">
        <v>346</v>
      </c>
      <c r="E45" s="202">
        <v>0</v>
      </c>
      <c r="F45" s="202">
        <f t="shared" si="9"/>
        <v>0</v>
      </c>
      <c r="G45" s="202">
        <v>0</v>
      </c>
      <c r="H45" s="202">
        <v>0</v>
      </c>
      <c r="I45" s="202">
        <f>62.58*(_xlfn.DAYS("31/12/2013","01/01/2013")+1)/(_xlfn.DAYS("31/12/2013","22/04/2013")+1)</f>
        <v>89.927952755905508</v>
      </c>
      <c r="J45" s="202">
        <f t="shared" si="10"/>
        <v>202.48</v>
      </c>
      <c r="K45" s="202">
        <v>202.48</v>
      </c>
      <c r="L45" s="202">
        <v>288.11</v>
      </c>
      <c r="M45" s="202">
        <v>8919.27</v>
      </c>
      <c r="N45" s="202">
        <v>8919.27</v>
      </c>
      <c r="O45" s="202">
        <v>18044.68</v>
      </c>
      <c r="P45" s="202">
        <v>1206.44</v>
      </c>
      <c r="Q45" s="202">
        <v>21470.91</v>
      </c>
    </row>
    <row r="46" spans="1:17" x14ac:dyDescent="0.2">
      <c r="A46" s="308"/>
      <c r="B46" s="147"/>
      <c r="C46" s="182" t="s">
        <v>308</v>
      </c>
      <c r="D46" s="180" t="s">
        <v>346</v>
      </c>
      <c r="E46" s="202">
        <v>0</v>
      </c>
      <c r="F46" s="202">
        <f t="shared" si="9"/>
        <v>0</v>
      </c>
      <c r="G46" s="202">
        <v>0</v>
      </c>
      <c r="H46" s="202">
        <v>0</v>
      </c>
      <c r="I46" s="202">
        <f>4782.07*(_xlfn.DAYS("31/12/2013","01/01/2013")+1)/(_xlfn.DAYS("31/12/2013","22/04/2013")+1)</f>
        <v>6871.8722440944875</v>
      </c>
      <c r="J46" s="202">
        <f t="shared" si="10"/>
        <v>15471.32</v>
      </c>
      <c r="K46" s="202">
        <v>15471.32</v>
      </c>
      <c r="L46" s="202">
        <v>22015.85</v>
      </c>
      <c r="M46" s="202">
        <v>3430.97</v>
      </c>
      <c r="N46" s="202">
        <v>3430.97</v>
      </c>
      <c r="O46" s="202">
        <v>9659.56</v>
      </c>
      <c r="P46" s="202">
        <v>16043.199999999999</v>
      </c>
      <c r="Q46" s="202">
        <v>38735.5</v>
      </c>
    </row>
    <row r="47" spans="1:17" x14ac:dyDescent="0.2">
      <c r="A47" s="308"/>
      <c r="B47" s="147"/>
      <c r="C47" s="182" t="s">
        <v>309</v>
      </c>
      <c r="D47" s="180" t="s">
        <v>346</v>
      </c>
      <c r="E47" s="202">
        <v>0</v>
      </c>
      <c r="F47" s="202">
        <f t="shared" si="9"/>
        <v>0</v>
      </c>
      <c r="G47" s="202">
        <v>0</v>
      </c>
      <c r="H47" s="202">
        <v>0</v>
      </c>
      <c r="I47" s="202">
        <f>14654.17*(_xlfn.DAYS("31/12/2013","01/01/2013")+1)/(_xlfn.DAYS("31/12/2013","22/04/2013")+1)</f>
        <v>21058.157677165353</v>
      </c>
      <c r="J47" s="202">
        <f t="shared" si="10"/>
        <v>44263.55</v>
      </c>
      <c r="K47" s="202">
        <v>44263.55</v>
      </c>
      <c r="L47" s="202">
        <v>243160.45</v>
      </c>
      <c r="M47" s="202">
        <v>69492.040000000008</v>
      </c>
      <c r="N47" s="202">
        <v>69492.040000000008</v>
      </c>
      <c r="O47" s="202">
        <v>295039.19999999995</v>
      </c>
      <c r="P47" s="202">
        <v>238704.56</v>
      </c>
      <c r="Q47" s="202">
        <v>53886.110000000008</v>
      </c>
    </row>
    <row r="48" spans="1:17" x14ac:dyDescent="0.2">
      <c r="A48" s="308"/>
      <c r="B48" s="147"/>
      <c r="C48" s="182" t="s">
        <v>310</v>
      </c>
      <c r="D48" s="180" t="s">
        <v>346</v>
      </c>
      <c r="E48" s="202">
        <v>0</v>
      </c>
      <c r="F48" s="202">
        <f t="shared" si="9"/>
        <v>0</v>
      </c>
      <c r="G48" s="202">
        <v>0</v>
      </c>
      <c r="H48" s="202">
        <v>0</v>
      </c>
      <c r="I48" s="202">
        <f>326798.64*(_xlfn.DAYS("31/12/2013","01/01/2013")+1)/(_xlfn.DAYS("31/12/2013","22/04/2013")+1)</f>
        <v>469612.21889763785</v>
      </c>
      <c r="J48" s="202">
        <f t="shared" si="10"/>
        <v>554358.24</v>
      </c>
      <c r="K48" s="202">
        <v>554358.24</v>
      </c>
      <c r="L48" s="202">
        <v>480731.4</v>
      </c>
      <c r="M48" s="202">
        <v>713734.02000000014</v>
      </c>
      <c r="N48" s="202">
        <v>713734.02000000014</v>
      </c>
      <c r="O48" s="202">
        <v>199187.31</v>
      </c>
      <c r="P48" s="202">
        <v>231505.96000000002</v>
      </c>
      <c r="Q48" s="202">
        <v>373639.14000000007</v>
      </c>
    </row>
    <row r="49" spans="1:17" ht="25.5" x14ac:dyDescent="0.2">
      <c r="A49" s="308"/>
      <c r="B49" s="147"/>
      <c r="C49" s="196" t="s">
        <v>311</v>
      </c>
      <c r="D49" s="180" t="s">
        <v>346</v>
      </c>
      <c r="E49" s="202">
        <v>0</v>
      </c>
      <c r="F49" s="202">
        <f t="shared" si="9"/>
        <v>0</v>
      </c>
      <c r="G49" s="202">
        <v>0</v>
      </c>
      <c r="H49" s="202">
        <v>0</v>
      </c>
      <c r="I49" s="202">
        <f>363084.423733706*(_xlfn.DAYS("31/12/2013","01/01/2013")+1)/(_xlfn.DAYS("31/12/2013","22/04/2013")+1)</f>
        <v>521755.1758378059</v>
      </c>
      <c r="J49" s="202">
        <f t="shared" si="10"/>
        <v>324854.32109933521</v>
      </c>
      <c r="K49" s="202">
        <v>324854.32109933521</v>
      </c>
      <c r="L49" s="202">
        <v>326202.03295392927</v>
      </c>
      <c r="M49" s="202">
        <v>23746.219999999994</v>
      </c>
      <c r="N49" s="202">
        <v>23746.219999999994</v>
      </c>
      <c r="O49" s="202">
        <v>103114.79000000004</v>
      </c>
      <c r="P49" s="202">
        <v>0</v>
      </c>
      <c r="Q49" s="202">
        <v>0</v>
      </c>
    </row>
    <row r="50" spans="1:17" ht="25.5" x14ac:dyDescent="0.2">
      <c r="A50" s="308"/>
      <c r="B50" s="147"/>
      <c r="C50" s="196" t="s">
        <v>312</v>
      </c>
      <c r="D50" s="180" t="s">
        <v>346</v>
      </c>
      <c r="E50" s="202">
        <v>0</v>
      </c>
      <c r="F50" s="202">
        <f t="shared" si="9"/>
        <v>0</v>
      </c>
      <c r="G50" s="202">
        <v>0</v>
      </c>
      <c r="H50" s="202">
        <v>0</v>
      </c>
      <c r="I50" s="202">
        <v>0</v>
      </c>
      <c r="J50" s="202">
        <f>+K50</f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</row>
    <row r="51" spans="1:17" x14ac:dyDescent="0.2">
      <c r="A51" s="308"/>
      <c r="B51" s="147"/>
      <c r="C51" s="182" t="s">
        <v>313</v>
      </c>
      <c r="D51" s="180" t="s">
        <v>346</v>
      </c>
      <c r="E51" s="202">
        <v>0</v>
      </c>
      <c r="F51" s="202">
        <f t="shared" si="9"/>
        <v>0</v>
      </c>
      <c r="G51" s="202">
        <v>0</v>
      </c>
      <c r="H51" s="202">
        <f>+I51</f>
        <v>0</v>
      </c>
      <c r="I51" s="202">
        <v>0</v>
      </c>
      <c r="J51" s="202">
        <v>0</v>
      </c>
      <c r="K51" s="202">
        <f>405695.570000003*(_xlfn.DAYS("31/12/2014","01/01/2014")+1)/(_xlfn.DAYS("31/12/2014","26/02/2014")+1)</f>
        <v>479219.6862459582</v>
      </c>
      <c r="L51" s="202">
        <v>459483.64000000188</v>
      </c>
      <c r="M51" s="202">
        <v>511268.93</v>
      </c>
      <c r="N51" s="202">
        <v>511268.93</v>
      </c>
      <c r="O51" s="202">
        <v>596613.63</v>
      </c>
      <c r="P51" s="202">
        <v>605764.98</v>
      </c>
      <c r="Q51" s="202">
        <v>669060</v>
      </c>
    </row>
    <row r="52" spans="1:17" ht="25.5" x14ac:dyDescent="0.2">
      <c r="A52" s="308"/>
      <c r="B52" s="147"/>
      <c r="C52" s="196" t="s">
        <v>314</v>
      </c>
      <c r="D52" s="180" t="s">
        <v>346</v>
      </c>
      <c r="E52" s="202">
        <v>0</v>
      </c>
      <c r="F52" s="202">
        <f t="shared" si="9"/>
        <v>0</v>
      </c>
      <c r="G52" s="202">
        <v>0</v>
      </c>
      <c r="H52" s="202">
        <f>+I52</f>
        <v>0</v>
      </c>
      <c r="I52" s="202">
        <v>0</v>
      </c>
      <c r="J52" s="202">
        <f t="shared" ref="J52:J53" si="11">+K52</f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</row>
    <row r="53" spans="1:17" ht="25.5" x14ac:dyDescent="0.2">
      <c r="A53" s="308"/>
      <c r="B53" s="147"/>
      <c r="C53" s="196" t="s">
        <v>315</v>
      </c>
      <c r="D53" s="180" t="s">
        <v>346</v>
      </c>
      <c r="E53" s="202">
        <v>0</v>
      </c>
      <c r="F53" s="202">
        <f t="shared" si="9"/>
        <v>0</v>
      </c>
      <c r="G53" s="202">
        <v>0</v>
      </c>
      <c r="H53" s="202">
        <f>+I53</f>
        <v>0</v>
      </c>
      <c r="I53" s="202">
        <v>0</v>
      </c>
      <c r="J53" s="202">
        <f t="shared" si="11"/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</row>
    <row r="54" spans="1:17" x14ac:dyDescent="0.2">
      <c r="A54" s="308"/>
      <c r="B54" s="147"/>
      <c r="C54" s="147"/>
      <c r="D54" s="147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</row>
    <row r="55" spans="1:17" x14ac:dyDescent="0.2">
      <c r="A55" s="309"/>
      <c r="B55" s="147"/>
      <c r="C55" s="191" t="s">
        <v>316</v>
      </c>
      <c r="D55" s="147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</row>
    <row r="56" spans="1:17" ht="38.25" x14ac:dyDescent="0.2">
      <c r="A56" s="308"/>
      <c r="B56" s="181" t="s">
        <v>317</v>
      </c>
      <c r="C56" s="196" t="s">
        <v>318</v>
      </c>
      <c r="D56" s="180" t="s">
        <v>346</v>
      </c>
      <c r="E56" s="202">
        <v>0</v>
      </c>
      <c r="F56" s="202">
        <f t="shared" ref="F56:F70" si="12">+E56*2</f>
        <v>0</v>
      </c>
      <c r="G56" s="202">
        <v>0</v>
      </c>
      <c r="H56" s="202">
        <f t="shared" ref="H56:H71" si="13">+I56</f>
        <v>1548818.61</v>
      </c>
      <c r="I56" s="202">
        <v>1548818.61</v>
      </c>
      <c r="J56" s="202">
        <f>+K56</f>
        <v>1076097.4199999988</v>
      </c>
      <c r="K56" s="202">
        <v>1076097.4199999988</v>
      </c>
      <c r="L56" s="202">
        <v>1171716.1599999995</v>
      </c>
      <c r="M56" s="202">
        <v>409600.33</v>
      </c>
      <c r="N56" s="202">
        <v>409600.33</v>
      </c>
      <c r="O56" s="202">
        <v>87250</v>
      </c>
      <c r="P56" s="202">
        <v>0</v>
      </c>
      <c r="Q56" s="202">
        <v>25000</v>
      </c>
    </row>
    <row r="57" spans="1:17" x14ac:dyDescent="0.2">
      <c r="A57" s="308"/>
      <c r="B57" s="180" t="s">
        <v>320</v>
      </c>
      <c r="C57" s="182" t="s">
        <v>319</v>
      </c>
      <c r="D57" s="180" t="s">
        <v>346</v>
      </c>
      <c r="E57" s="202">
        <v>863992.84</v>
      </c>
      <c r="F57" s="202">
        <f t="shared" si="12"/>
        <v>1727985.68</v>
      </c>
      <c r="G57" s="202">
        <v>2792764.4499999923</v>
      </c>
      <c r="H57" s="202">
        <f t="shared" si="13"/>
        <v>2095746.59</v>
      </c>
      <c r="I57" s="202">
        <v>2095746.59</v>
      </c>
      <c r="J57" s="202">
        <f>+K57</f>
        <v>2125516.5600000098</v>
      </c>
      <c r="K57" s="202">
        <v>2125516.5600000098</v>
      </c>
      <c r="L57" s="202">
        <v>3509864.9800000298</v>
      </c>
      <c r="M57" s="202">
        <v>6691450.4500000002</v>
      </c>
      <c r="N57" s="202">
        <v>6691450.4500000002</v>
      </c>
      <c r="O57" s="202">
        <v>9249234.4600000009</v>
      </c>
      <c r="P57" s="202">
        <v>13948133.070000002</v>
      </c>
      <c r="Q57" s="202">
        <v>8242534.5</v>
      </c>
    </row>
    <row r="58" spans="1:17" x14ac:dyDescent="0.2">
      <c r="A58" s="308"/>
      <c r="B58" s="180" t="s">
        <v>321</v>
      </c>
      <c r="C58" s="182" t="s">
        <v>322</v>
      </c>
      <c r="D58" s="180" t="s">
        <v>346</v>
      </c>
      <c r="E58" s="202">
        <v>0</v>
      </c>
      <c r="F58" s="202">
        <f t="shared" si="12"/>
        <v>0</v>
      </c>
      <c r="G58" s="202">
        <v>0</v>
      </c>
      <c r="H58" s="202">
        <f t="shared" si="13"/>
        <v>398853.17999999993</v>
      </c>
      <c r="I58" s="202">
        <v>398853.17999999993</v>
      </c>
      <c r="J58" s="202">
        <f>+K58</f>
        <v>420189.99</v>
      </c>
      <c r="K58" s="202">
        <v>420189.99</v>
      </c>
      <c r="L58" s="202">
        <v>1449290.85</v>
      </c>
      <c r="M58" s="202">
        <v>2066711</v>
      </c>
      <c r="N58" s="202">
        <v>2066711</v>
      </c>
      <c r="O58" s="202">
        <v>2208061.85</v>
      </c>
      <c r="P58" s="202">
        <v>2706249.5</v>
      </c>
      <c r="Q58" s="202">
        <v>2597780.5</v>
      </c>
    </row>
    <row r="59" spans="1:17" ht="25.5" x14ac:dyDescent="0.2">
      <c r="A59" s="308"/>
      <c r="B59" s="180" t="s">
        <v>323</v>
      </c>
      <c r="C59" s="306" t="s">
        <v>324</v>
      </c>
      <c r="D59" s="180" t="s">
        <v>346</v>
      </c>
      <c r="E59" s="202">
        <v>50431</v>
      </c>
      <c r="F59" s="202">
        <f t="shared" si="12"/>
        <v>100862</v>
      </c>
      <c r="G59" s="202">
        <v>179800</v>
      </c>
      <c r="H59" s="202">
        <f t="shared" si="13"/>
        <v>412800</v>
      </c>
      <c r="I59" s="202">
        <v>412800</v>
      </c>
      <c r="J59" s="202">
        <f>+K59</f>
        <v>320394.99</v>
      </c>
      <c r="K59" s="202">
        <v>320394.99</v>
      </c>
      <c r="L59" s="202">
        <v>382550</v>
      </c>
      <c r="M59" s="202">
        <v>380080</v>
      </c>
      <c r="N59" s="202">
        <v>380080</v>
      </c>
      <c r="O59" s="202">
        <v>184556.82</v>
      </c>
      <c r="P59" s="202">
        <v>411762.5</v>
      </c>
      <c r="Q59" s="202">
        <v>575997</v>
      </c>
    </row>
    <row r="60" spans="1:17" x14ac:dyDescent="0.2">
      <c r="A60" s="307"/>
      <c r="B60" s="180" t="s">
        <v>325</v>
      </c>
      <c r="C60" s="220" t="s">
        <v>326</v>
      </c>
      <c r="D60" s="180" t="s">
        <v>346</v>
      </c>
      <c r="E60" s="202">
        <v>0</v>
      </c>
      <c r="F60" s="202">
        <f t="shared" si="12"/>
        <v>0</v>
      </c>
      <c r="G60" s="202">
        <v>0</v>
      </c>
      <c r="H60" s="202">
        <f t="shared" si="13"/>
        <v>0</v>
      </c>
      <c r="I60" s="202">
        <v>0</v>
      </c>
      <c r="J60" s="202">
        <v>0</v>
      </c>
      <c r="K60" s="202">
        <f>162420*(_xlfn.DAYS("31/12/2014","01/01/2014")+1)/(_xlfn.DAYS("31/12/2014","1/10/2014")+1)</f>
        <v>644383.69565217395</v>
      </c>
      <c r="L60" s="202">
        <v>1036250</v>
      </c>
      <c r="M60" s="202">
        <v>1421872</v>
      </c>
      <c r="N60" s="202">
        <v>1421872</v>
      </c>
      <c r="O60" s="202">
        <v>2398448</v>
      </c>
      <c r="P60" s="202">
        <v>4426255.0999999996</v>
      </c>
      <c r="Q60" s="202">
        <v>4625867</v>
      </c>
    </row>
    <row r="61" spans="1:17" x14ac:dyDescent="0.2">
      <c r="A61" s="307"/>
      <c r="B61" s="180" t="s">
        <v>327</v>
      </c>
      <c r="C61" s="220" t="s">
        <v>559</v>
      </c>
      <c r="D61" s="180" t="s">
        <v>346</v>
      </c>
      <c r="E61" s="202">
        <v>0</v>
      </c>
      <c r="F61" s="202">
        <f t="shared" si="12"/>
        <v>0</v>
      </c>
      <c r="G61" s="202">
        <v>0</v>
      </c>
      <c r="H61" s="202">
        <f t="shared" si="13"/>
        <v>254505</v>
      </c>
      <c r="I61" s="202">
        <v>254505</v>
      </c>
      <c r="J61" s="202">
        <f>+K61</f>
        <v>430727.19999999966</v>
      </c>
      <c r="K61" s="202">
        <v>430727.19999999966</v>
      </c>
      <c r="L61" s="202">
        <v>357067.38999999996</v>
      </c>
      <c r="M61" s="202">
        <v>376531.89</v>
      </c>
      <c r="N61" s="202">
        <v>376531.89</v>
      </c>
      <c r="O61" s="202">
        <v>284427.71999999997</v>
      </c>
      <c r="P61" s="202">
        <v>732160</v>
      </c>
      <c r="Q61" s="202">
        <v>371088</v>
      </c>
    </row>
    <row r="62" spans="1:17" ht="25.5" x14ac:dyDescent="0.2">
      <c r="A62" s="308"/>
      <c r="B62" s="180" t="s">
        <v>328</v>
      </c>
      <c r="C62" s="221" t="s">
        <v>329</v>
      </c>
      <c r="D62" s="180" t="s">
        <v>346</v>
      </c>
      <c r="E62" s="202">
        <v>0</v>
      </c>
      <c r="F62" s="202">
        <f t="shared" si="12"/>
        <v>0</v>
      </c>
      <c r="G62" s="225">
        <v>0</v>
      </c>
      <c r="H62" s="202">
        <f t="shared" si="13"/>
        <v>0</v>
      </c>
      <c r="I62" s="225">
        <v>0</v>
      </c>
      <c r="J62" s="225">
        <v>0</v>
      </c>
      <c r="K62" s="202">
        <f>382863.28*(_xlfn.DAYS("31/12/2014","01/01/2014")+1)/(_xlfn.DAYS("31/12/2014","10/04/2014")+1)</f>
        <v>525357.50827067671</v>
      </c>
      <c r="L62" s="202">
        <v>891641.53</v>
      </c>
      <c r="M62" s="202">
        <v>996206.70000000019</v>
      </c>
      <c r="N62" s="202">
        <v>996206.70000000019</v>
      </c>
      <c r="O62" s="202">
        <v>1038965.0800000001</v>
      </c>
      <c r="P62" s="202">
        <v>1327512.2999999998</v>
      </c>
      <c r="Q62" s="202">
        <v>1208380.9000000288</v>
      </c>
    </row>
    <row r="63" spans="1:17" ht="25.5" x14ac:dyDescent="0.2">
      <c r="A63" s="308"/>
      <c r="B63" s="180" t="s">
        <v>330</v>
      </c>
      <c r="C63" s="221" t="s">
        <v>331</v>
      </c>
      <c r="D63" s="180" t="s">
        <v>346</v>
      </c>
      <c r="E63" s="202">
        <v>0</v>
      </c>
      <c r="F63" s="202">
        <f t="shared" si="12"/>
        <v>0</v>
      </c>
      <c r="G63" s="202">
        <v>0</v>
      </c>
      <c r="H63" s="202">
        <f t="shared" si="13"/>
        <v>0</v>
      </c>
      <c r="I63" s="202">
        <v>0</v>
      </c>
      <c r="J63" s="202">
        <v>0</v>
      </c>
      <c r="K63" s="202">
        <f>715897.76*(_xlfn.DAYS("31/12/2014","01/01/2014")+1)/(_xlfn.DAYS("31/12/2014","10/04/2014")+1)</f>
        <v>982340.91127819556</v>
      </c>
      <c r="L63" s="202">
        <v>948115.73</v>
      </c>
      <c r="M63" s="202">
        <v>725992.28</v>
      </c>
      <c r="N63" s="202">
        <v>725992.28</v>
      </c>
      <c r="O63" s="202">
        <v>1220820.18</v>
      </c>
      <c r="P63" s="202">
        <v>1256167.7</v>
      </c>
      <c r="Q63" s="202">
        <v>2193275.5999999964</v>
      </c>
    </row>
    <row r="64" spans="1:17" ht="25.5" x14ac:dyDescent="0.2">
      <c r="A64" s="308"/>
      <c r="B64" s="180" t="s">
        <v>332</v>
      </c>
      <c r="C64" s="221" t="s">
        <v>333</v>
      </c>
      <c r="D64" s="180" t="s">
        <v>346</v>
      </c>
      <c r="E64" s="202">
        <v>0</v>
      </c>
      <c r="F64" s="202">
        <f t="shared" si="12"/>
        <v>0</v>
      </c>
      <c r="G64" s="202">
        <v>0</v>
      </c>
      <c r="H64" s="202">
        <f t="shared" si="13"/>
        <v>0</v>
      </c>
      <c r="I64" s="202">
        <v>0</v>
      </c>
      <c r="J64" s="202">
        <v>0</v>
      </c>
      <c r="K64" s="202">
        <f>398320.68*(_xlfn.DAYS("31/12/2014","01/01/2014")+1)/(_xlfn.DAYS("31/12/2014","10/04/2014")+1)</f>
        <v>546567.85037593986</v>
      </c>
      <c r="L64" s="202">
        <v>792848.44000000018</v>
      </c>
      <c r="M64" s="202">
        <v>1558318.55</v>
      </c>
      <c r="N64" s="202">
        <v>1558318.55</v>
      </c>
      <c r="O64" s="202">
        <v>2032142.1199999982</v>
      </c>
      <c r="P64" s="202">
        <v>2475623</v>
      </c>
      <c r="Q64" s="202">
        <v>2720980.7099998458</v>
      </c>
    </row>
    <row r="65" spans="1:17" x14ac:dyDescent="0.2">
      <c r="A65" s="308"/>
      <c r="B65" s="180" t="s">
        <v>334</v>
      </c>
      <c r="C65" s="224" t="s">
        <v>454</v>
      </c>
      <c r="D65" s="180" t="s">
        <v>346</v>
      </c>
      <c r="E65" s="202">
        <v>85101.36</v>
      </c>
      <c r="F65" s="202">
        <f t="shared" si="12"/>
        <v>170202.72</v>
      </c>
      <c r="G65" s="202">
        <v>672800</v>
      </c>
      <c r="H65" s="202">
        <f t="shared" si="13"/>
        <v>790675.17999999993</v>
      </c>
      <c r="I65" s="202">
        <v>790675.17999999993</v>
      </c>
      <c r="J65" s="202">
        <f t="shared" ref="J65:J71" si="14">+K65</f>
        <v>567113.1800000011</v>
      </c>
      <c r="K65" s="202">
        <v>567113.1800000011</v>
      </c>
      <c r="L65" s="202">
        <v>518594.33000000048</v>
      </c>
      <c r="M65" s="202">
        <v>478302.98</v>
      </c>
      <c r="N65" s="202">
        <v>478302.98</v>
      </c>
      <c r="O65" s="202">
        <v>564564.72</v>
      </c>
      <c r="P65" s="202">
        <v>771858</v>
      </c>
      <c r="Q65" s="225">
        <v>685060.19</v>
      </c>
    </row>
    <row r="66" spans="1:17" ht="38.25" x14ac:dyDescent="0.2">
      <c r="A66" s="308"/>
      <c r="B66" s="180" t="s">
        <v>452</v>
      </c>
      <c r="C66" s="221" t="s">
        <v>453</v>
      </c>
      <c r="D66" s="180" t="s">
        <v>346</v>
      </c>
      <c r="E66" s="202">
        <v>425572.05</v>
      </c>
      <c r="F66" s="202">
        <f t="shared" si="12"/>
        <v>851144.1</v>
      </c>
      <c r="G66" s="202">
        <v>700077.86000000022</v>
      </c>
      <c r="H66" s="202">
        <f t="shared" si="13"/>
        <v>180476.69000000003</v>
      </c>
      <c r="I66" s="202">
        <v>180476.69000000003</v>
      </c>
      <c r="J66" s="202">
        <f t="shared" si="14"/>
        <v>479440.2</v>
      </c>
      <c r="K66" s="202">
        <v>479440.2</v>
      </c>
      <c r="L66" s="202">
        <v>1681500.6708543131</v>
      </c>
      <c r="M66" s="202">
        <v>796854.84</v>
      </c>
      <c r="N66" s="202">
        <v>796854.84</v>
      </c>
      <c r="O66" s="202">
        <v>1532650.6</v>
      </c>
      <c r="P66" s="202">
        <v>940451.26879999996</v>
      </c>
      <c r="Q66" s="202">
        <v>944324.92228124989</v>
      </c>
    </row>
    <row r="67" spans="1:17" x14ac:dyDescent="0.2">
      <c r="A67" s="308"/>
      <c r="B67" s="180" t="s">
        <v>335</v>
      </c>
      <c r="C67" s="224" t="s">
        <v>531</v>
      </c>
      <c r="D67" s="180" t="s">
        <v>346</v>
      </c>
      <c r="E67" s="202">
        <v>0</v>
      </c>
      <c r="F67" s="202">
        <f t="shared" si="12"/>
        <v>0</v>
      </c>
      <c r="G67" s="202">
        <v>0</v>
      </c>
      <c r="H67" s="202">
        <f t="shared" si="13"/>
        <v>0</v>
      </c>
      <c r="I67" s="202">
        <v>0</v>
      </c>
      <c r="J67" s="202">
        <f t="shared" si="14"/>
        <v>0</v>
      </c>
      <c r="K67" s="202">
        <v>0</v>
      </c>
      <c r="L67" s="202">
        <v>0</v>
      </c>
      <c r="M67" s="202">
        <v>0</v>
      </c>
      <c r="N67" s="202">
        <f>262189.28*(_xlfn.DAYS("31/12/2016","01/01/2016")+1)/(_xlfn.DAYS("31/12/2016","1/07/2016")+1)</f>
        <v>521528.67652173917</v>
      </c>
      <c r="O67" s="202">
        <v>411216.2</v>
      </c>
      <c r="P67" s="202">
        <v>514867.41000000009</v>
      </c>
      <c r="Q67" s="202">
        <v>163803.20000000001</v>
      </c>
    </row>
    <row r="68" spans="1:17" ht="25.5" x14ac:dyDescent="0.2">
      <c r="A68" s="308"/>
      <c r="B68" s="180" t="s">
        <v>337</v>
      </c>
      <c r="C68" s="221" t="s">
        <v>338</v>
      </c>
      <c r="D68" s="180" t="s">
        <v>346</v>
      </c>
      <c r="E68" s="202">
        <v>174182.78999999998</v>
      </c>
      <c r="F68" s="202">
        <f t="shared" si="12"/>
        <v>348365.57999999996</v>
      </c>
      <c r="G68" s="202">
        <v>1285242.4600000002</v>
      </c>
      <c r="H68" s="202">
        <f t="shared" si="13"/>
        <v>1208632.9900000002</v>
      </c>
      <c r="I68" s="202">
        <v>1208632.9900000002</v>
      </c>
      <c r="J68" s="202">
        <f t="shared" si="14"/>
        <v>927475.35999999987</v>
      </c>
      <c r="K68" s="202">
        <v>927475.35999999987</v>
      </c>
      <c r="L68" s="202">
        <v>1374545.95</v>
      </c>
      <c r="M68" s="202">
        <v>374113.52</v>
      </c>
      <c r="N68" s="202">
        <v>374113.52</v>
      </c>
      <c r="O68" s="202">
        <v>331778.32</v>
      </c>
      <c r="P68" s="202">
        <v>447523.02</v>
      </c>
      <c r="Q68" s="202">
        <v>458289.74000000011</v>
      </c>
    </row>
    <row r="69" spans="1:17" ht="25.5" x14ac:dyDescent="0.2">
      <c r="A69" s="308"/>
      <c r="B69" s="180" t="s">
        <v>339</v>
      </c>
      <c r="C69" s="221" t="s">
        <v>340</v>
      </c>
      <c r="D69" s="180" t="s">
        <v>346</v>
      </c>
      <c r="E69" s="202">
        <v>288250.46999999997</v>
      </c>
      <c r="F69" s="202">
        <f t="shared" si="12"/>
        <v>576500.93999999994</v>
      </c>
      <c r="G69" s="202">
        <v>884530.0399999998</v>
      </c>
      <c r="H69" s="202">
        <f t="shared" si="13"/>
        <v>411200.8</v>
      </c>
      <c r="I69" s="202">
        <v>411200.8</v>
      </c>
      <c r="J69" s="202">
        <f t="shared" si="14"/>
        <v>158271.75</v>
      </c>
      <c r="K69" s="202">
        <v>158271.75</v>
      </c>
      <c r="L69" s="202">
        <v>32665.060000000005</v>
      </c>
      <c r="M69" s="202">
        <v>0</v>
      </c>
      <c r="N69" s="202">
        <v>0</v>
      </c>
      <c r="O69" s="202">
        <v>0</v>
      </c>
      <c r="P69" s="202">
        <v>96.77</v>
      </c>
      <c r="Q69" s="202">
        <v>59636.66</v>
      </c>
    </row>
    <row r="70" spans="1:17" x14ac:dyDescent="0.2">
      <c r="A70" s="308"/>
      <c r="B70" s="180" t="s">
        <v>341</v>
      </c>
      <c r="C70" s="224" t="s">
        <v>342</v>
      </c>
      <c r="D70" s="180" t="s">
        <v>346</v>
      </c>
      <c r="E70" s="202">
        <v>121328.06</v>
      </c>
      <c r="F70" s="202">
        <f t="shared" si="12"/>
        <v>242656.12</v>
      </c>
      <c r="G70" s="202">
        <v>228331.37999999989</v>
      </c>
      <c r="H70" s="202">
        <f t="shared" si="13"/>
        <v>131264.56</v>
      </c>
      <c r="I70" s="202">
        <v>131264.56</v>
      </c>
      <c r="J70" s="202">
        <f t="shared" si="14"/>
        <v>310539.03999999992</v>
      </c>
      <c r="K70" s="202">
        <v>310539.03999999992</v>
      </c>
      <c r="L70" s="202">
        <v>222434.6</v>
      </c>
      <c r="M70" s="202">
        <v>187525</v>
      </c>
      <c r="N70" s="202">
        <v>187525</v>
      </c>
      <c r="O70" s="202">
        <v>114821</v>
      </c>
      <c r="P70" s="202">
        <v>139964.6</v>
      </c>
      <c r="Q70" s="202">
        <v>162374</v>
      </c>
    </row>
    <row r="71" spans="1:17" x14ac:dyDescent="0.2">
      <c r="A71" s="307"/>
      <c r="B71" s="194" t="s">
        <v>345</v>
      </c>
      <c r="C71" s="195" t="s">
        <v>344</v>
      </c>
      <c r="D71" s="184" t="s">
        <v>346</v>
      </c>
      <c r="E71" s="198">
        <v>140597.05999999982</v>
      </c>
      <c r="F71" s="198">
        <v>281194.11999999965</v>
      </c>
      <c r="G71" s="198">
        <v>317849.87000000011</v>
      </c>
      <c r="H71" s="198">
        <f t="shared" si="13"/>
        <v>264862.11999999918</v>
      </c>
      <c r="I71" s="198">
        <v>264862.11999999918</v>
      </c>
      <c r="J71" s="198">
        <f t="shared" si="14"/>
        <v>302203.35000002757</v>
      </c>
      <c r="K71" s="198">
        <v>302203.35000002757</v>
      </c>
      <c r="L71" s="198">
        <v>939636.72429197095</v>
      </c>
      <c r="M71" s="198">
        <v>670043.76999995112</v>
      </c>
      <c r="N71" s="198">
        <v>670043.76999995112</v>
      </c>
      <c r="O71" s="198">
        <v>869017.57999992371</v>
      </c>
      <c r="P71" s="198">
        <v>1058896.1492999978</v>
      </c>
      <c r="Q71" s="198">
        <v>815770.63414705545</v>
      </c>
    </row>
    <row r="72" spans="1:17" x14ac:dyDescent="0.2">
      <c r="A72" s="134"/>
      <c r="B72" s="142" t="s">
        <v>241</v>
      </c>
      <c r="E72" s="144"/>
    </row>
    <row r="73" spans="1:17" x14ac:dyDescent="0.2">
      <c r="E73" s="144"/>
      <c r="F73" s="144"/>
      <c r="G73" s="144"/>
      <c r="H73" s="144"/>
      <c r="I73" s="144"/>
      <c r="J73" s="144"/>
      <c r="K73" s="223"/>
      <c r="L73" s="144"/>
      <c r="M73" s="144"/>
      <c r="N73" s="144"/>
      <c r="O73" s="223"/>
      <c r="P73" s="144"/>
      <c r="Q73" s="144"/>
    </row>
    <row r="74" spans="1:17" x14ac:dyDescent="0.2"/>
    <row r="75" spans="1:17" x14ac:dyDescent="0.2">
      <c r="B75" s="39" t="s">
        <v>370</v>
      </c>
    </row>
    <row r="76" spans="1:17" x14ac:dyDescent="0.2"/>
    <row r="77" spans="1:17" ht="14.25" x14ac:dyDescent="0.2">
      <c r="B77" s="164"/>
      <c r="C77" s="164"/>
      <c r="D77" s="164" t="s">
        <v>369</v>
      </c>
      <c r="E77" s="164" t="s">
        <v>240</v>
      </c>
      <c r="F77" s="218" t="s">
        <v>239</v>
      </c>
      <c r="G77" s="218">
        <v>2012</v>
      </c>
      <c r="H77" s="218" t="s">
        <v>455</v>
      </c>
      <c r="I77" s="218">
        <v>2013</v>
      </c>
      <c r="J77" s="218" t="s">
        <v>456</v>
      </c>
      <c r="K77" s="218">
        <v>2014</v>
      </c>
      <c r="L77" s="218">
        <v>2015</v>
      </c>
      <c r="M77" s="218" t="s">
        <v>457</v>
      </c>
      <c r="N77" s="218">
        <v>2016</v>
      </c>
      <c r="O77" s="218">
        <v>2017</v>
      </c>
      <c r="P77" s="218">
        <v>2018</v>
      </c>
      <c r="Q77" s="218">
        <v>2019</v>
      </c>
    </row>
    <row r="78" spans="1:17" x14ac:dyDescent="0.2">
      <c r="B78" s="146" t="s">
        <v>362</v>
      </c>
      <c r="C78" s="177"/>
      <c r="D78" s="177" t="s">
        <v>368</v>
      </c>
      <c r="E78" s="177">
        <v>0.03</v>
      </c>
      <c r="F78" s="177">
        <v>0.03</v>
      </c>
      <c r="G78" s="177">
        <v>0.03</v>
      </c>
      <c r="H78" s="177">
        <v>0.03</v>
      </c>
      <c r="I78" s="177">
        <v>0.03</v>
      </c>
      <c r="J78" s="177">
        <v>0.03</v>
      </c>
      <c r="K78" s="177">
        <v>0.03</v>
      </c>
      <c r="L78" s="177">
        <v>0.03</v>
      </c>
      <c r="M78" s="177">
        <v>0.03</v>
      </c>
      <c r="N78" s="177">
        <v>0.03</v>
      </c>
      <c r="O78" s="177">
        <v>0.03</v>
      </c>
      <c r="P78" s="177">
        <v>0.03</v>
      </c>
      <c r="Q78" s="177">
        <v>0.03</v>
      </c>
    </row>
    <row r="79" spans="1:17" x14ac:dyDescent="0.2">
      <c r="B79" s="147" t="s">
        <v>360</v>
      </c>
      <c r="C79" s="178"/>
      <c r="D79" s="178" t="s">
        <v>368</v>
      </c>
      <c r="E79" s="178">
        <v>0.01</v>
      </c>
      <c r="F79" s="178">
        <v>0.01</v>
      </c>
      <c r="G79" s="178">
        <v>0.01</v>
      </c>
      <c r="H79" s="178">
        <v>0.01</v>
      </c>
      <c r="I79" s="178">
        <v>0.01</v>
      </c>
      <c r="J79" s="178">
        <v>0.01</v>
      </c>
      <c r="K79" s="178">
        <v>0.01</v>
      </c>
      <c r="L79" s="178">
        <v>0.01</v>
      </c>
      <c r="M79" s="178">
        <v>0.01</v>
      </c>
      <c r="N79" s="178">
        <v>0.01</v>
      </c>
      <c r="O79" s="178">
        <v>0.01</v>
      </c>
      <c r="P79" s="178">
        <v>0.01</v>
      </c>
      <c r="Q79" s="178">
        <v>0.01</v>
      </c>
    </row>
    <row r="80" spans="1:17" x14ac:dyDescent="0.2">
      <c r="B80" s="139" t="s">
        <v>361</v>
      </c>
      <c r="C80" s="179"/>
      <c r="D80" s="179" t="s">
        <v>346</v>
      </c>
      <c r="E80" s="171">
        <v>2689108.41</v>
      </c>
      <c r="F80" s="171">
        <f>+E80*2</f>
        <v>5378216.8200000003</v>
      </c>
      <c r="G80" s="171">
        <v>4059187.47</v>
      </c>
      <c r="H80" s="171">
        <f>+I80</f>
        <v>6599072.5499999998</v>
      </c>
      <c r="I80" s="171">
        <v>6599072.5499999998</v>
      </c>
      <c r="J80" s="171">
        <f>+K80</f>
        <v>4103177.4899999998</v>
      </c>
      <c r="K80" s="171">
        <v>4103177.4899999998</v>
      </c>
      <c r="L80" s="171">
        <v>4631137.79</v>
      </c>
      <c r="M80" s="171">
        <f>+N80</f>
        <v>4454429.0599999996</v>
      </c>
      <c r="N80" s="171">
        <v>4454429.0599999996</v>
      </c>
      <c r="O80" s="171">
        <v>3957647.23</v>
      </c>
      <c r="P80" s="171">
        <v>6236143.8200000003</v>
      </c>
      <c r="Q80" s="171">
        <v>8841105.6999999993</v>
      </c>
    </row>
    <row r="81" spans="2:19" x14ac:dyDescent="0.2">
      <c r="B81" s="142" t="s">
        <v>241</v>
      </c>
    </row>
    <row r="82" spans="2:19" x14ac:dyDescent="0.2">
      <c r="E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9" x14ac:dyDescent="0.2">
      <c r="E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9" x14ac:dyDescent="0.2">
      <c r="B84" s="39" t="s">
        <v>371</v>
      </c>
    </row>
    <row r="85" spans="2:19" x14ac:dyDescent="0.2"/>
    <row r="86" spans="2:19" ht="14.25" x14ac:dyDescent="0.2">
      <c r="B86" s="164" t="s">
        <v>26</v>
      </c>
      <c r="C86" s="38" t="s">
        <v>27</v>
      </c>
      <c r="D86" s="164" t="s">
        <v>343</v>
      </c>
      <c r="E86" s="164" t="s">
        <v>240</v>
      </c>
      <c r="F86" s="218" t="s">
        <v>239</v>
      </c>
      <c r="G86" s="218">
        <v>2012</v>
      </c>
      <c r="H86" s="218" t="s">
        <v>455</v>
      </c>
      <c r="I86" s="218">
        <v>2013</v>
      </c>
      <c r="J86" s="218" t="s">
        <v>456</v>
      </c>
      <c r="K86" s="218">
        <v>2014</v>
      </c>
      <c r="L86" s="218">
        <v>2015</v>
      </c>
      <c r="M86" s="218" t="s">
        <v>457</v>
      </c>
      <c r="N86" s="218">
        <v>2016</v>
      </c>
      <c r="O86" s="218">
        <v>2017</v>
      </c>
      <c r="P86" s="218">
        <v>2018</v>
      </c>
      <c r="Q86" s="218">
        <v>2019</v>
      </c>
    </row>
    <row r="87" spans="2:19" x14ac:dyDescent="0.2">
      <c r="B87" s="146"/>
      <c r="C87" s="193" t="s">
        <v>287</v>
      </c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</row>
    <row r="88" spans="2:19" x14ac:dyDescent="0.2">
      <c r="B88" s="147"/>
      <c r="C88" s="186" t="s">
        <v>288</v>
      </c>
      <c r="D88" s="147"/>
      <c r="E88" s="166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</row>
    <row r="89" spans="2:19" x14ac:dyDescent="0.2">
      <c r="B89" s="147"/>
      <c r="C89" s="182" t="s">
        <v>289</v>
      </c>
      <c r="D89" s="180" t="s">
        <v>346</v>
      </c>
      <c r="E89" s="197">
        <f t="shared" ref="E89:Q89" si="15">+E12*(1-E$78-E$79)-(E12/SUM(E$12:E$71))*E$80</f>
        <v>4488874.3513764478</v>
      </c>
      <c r="F89" s="197">
        <f t="shared" si="15"/>
        <v>8977748.7027528957</v>
      </c>
      <c r="G89" s="197">
        <f t="shared" si="15"/>
        <v>8952836.5397740211</v>
      </c>
      <c r="H89" s="197">
        <f t="shared" si="15"/>
        <v>10277685.77987407</v>
      </c>
      <c r="I89" s="197">
        <f t="shared" si="15"/>
        <v>10284852.983673438</v>
      </c>
      <c r="J89" s="197">
        <f t="shared" si="15"/>
        <v>8683510.0665378906</v>
      </c>
      <c r="K89" s="197">
        <f t="shared" si="15"/>
        <v>8695930.2628814727</v>
      </c>
      <c r="L89" s="197">
        <f t="shared" si="15"/>
        <v>9152586.4502107482</v>
      </c>
      <c r="M89" s="197">
        <f t="shared" si="15"/>
        <v>8457898.5060917512</v>
      </c>
      <c r="N89" s="197">
        <f t="shared" si="15"/>
        <v>8459079.9432036113</v>
      </c>
      <c r="O89" s="197">
        <f t="shared" si="15"/>
        <v>9996520.055331558</v>
      </c>
      <c r="P89" s="197">
        <f t="shared" si="15"/>
        <v>11456711.634320816</v>
      </c>
      <c r="Q89" s="197">
        <f t="shared" si="15"/>
        <v>11841813.883660765</v>
      </c>
      <c r="R89" s="168"/>
      <c r="S89" s="174"/>
    </row>
    <row r="90" spans="2:19" x14ac:dyDescent="0.2">
      <c r="B90" s="147"/>
      <c r="C90" s="186" t="s">
        <v>290</v>
      </c>
      <c r="D90" s="14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S90" s="174"/>
    </row>
    <row r="91" spans="2:19" x14ac:dyDescent="0.2">
      <c r="B91" s="147"/>
      <c r="C91" s="187" t="s">
        <v>291</v>
      </c>
      <c r="D91" s="14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S91" s="174"/>
    </row>
    <row r="92" spans="2:19" x14ac:dyDescent="0.2">
      <c r="B92" s="147"/>
      <c r="C92" s="188" t="s">
        <v>292</v>
      </c>
      <c r="D92" s="14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S92" s="174"/>
    </row>
    <row r="93" spans="2:19" x14ac:dyDescent="0.2">
      <c r="B93" s="147"/>
      <c r="C93" s="189" t="s">
        <v>293</v>
      </c>
      <c r="D93" s="180" t="s">
        <v>346</v>
      </c>
      <c r="E93" s="197">
        <f t="shared" ref="E93:Q93" si="16">+E16*(1-E$78-E$79)-(E16/SUM(E$12:E$71))*E$80</f>
        <v>2284879.9701797031</v>
      </c>
      <c r="F93" s="197">
        <f t="shared" si="16"/>
        <v>4569759.9403594062</v>
      </c>
      <c r="G93" s="197">
        <f t="shared" si="16"/>
        <v>4780017.4276679019</v>
      </c>
      <c r="H93" s="197">
        <f t="shared" si="16"/>
        <v>5174940.4938609255</v>
      </c>
      <c r="I93" s="197">
        <f t="shared" si="16"/>
        <v>5178549.268634107</v>
      </c>
      <c r="J93" s="197">
        <f t="shared" si="16"/>
        <v>5707688.4145672163</v>
      </c>
      <c r="K93" s="197">
        <f t="shared" si="16"/>
        <v>5715852.2342937682</v>
      </c>
      <c r="L93" s="197">
        <f t="shared" si="16"/>
        <v>9863844.9876716305</v>
      </c>
      <c r="M93" s="197">
        <f t="shared" si="16"/>
        <v>12692692.721605472</v>
      </c>
      <c r="N93" s="197">
        <f t="shared" si="16"/>
        <v>12694465.693723775</v>
      </c>
      <c r="O93" s="197">
        <f t="shared" si="16"/>
        <v>14797954.66622608</v>
      </c>
      <c r="P93" s="197">
        <f t="shared" si="16"/>
        <v>14660640.582225613</v>
      </c>
      <c r="Q93" s="197">
        <f t="shared" si="16"/>
        <v>12296179.652467681</v>
      </c>
      <c r="R93" s="168"/>
      <c r="S93" s="174"/>
    </row>
    <row r="94" spans="2:19" x14ac:dyDescent="0.2">
      <c r="B94" s="147"/>
      <c r="C94" s="189" t="s">
        <v>294</v>
      </c>
      <c r="D94" s="180" t="s">
        <v>346</v>
      </c>
      <c r="E94" s="197">
        <f t="shared" ref="E94:Q94" si="17">+E17*(1-E$78-E$79)-(E17/SUM(E$12:E$71))*E$80</f>
        <v>3542001.6177182281</v>
      </c>
      <c r="F94" s="197">
        <f t="shared" si="17"/>
        <v>7084003.2354364563</v>
      </c>
      <c r="G94" s="197">
        <f t="shared" si="17"/>
        <v>7045921.4533212371</v>
      </c>
      <c r="H94" s="197">
        <f t="shared" si="17"/>
        <v>8596081.9028292596</v>
      </c>
      <c r="I94" s="197">
        <f t="shared" si="17"/>
        <v>8602076.4304099996</v>
      </c>
      <c r="J94" s="197">
        <f t="shared" si="17"/>
        <v>10536527.121406877</v>
      </c>
      <c r="K94" s="197">
        <f t="shared" si="17"/>
        <v>10551597.724725649</v>
      </c>
      <c r="L94" s="197">
        <f t="shared" si="17"/>
        <v>16192647.256280124</v>
      </c>
      <c r="M94" s="197">
        <f t="shared" si="17"/>
        <v>20667076.092776846</v>
      </c>
      <c r="N94" s="197">
        <f t="shared" si="17"/>
        <v>20669962.962449268</v>
      </c>
      <c r="O94" s="197">
        <f t="shared" si="17"/>
        <v>24730172.027843155</v>
      </c>
      <c r="P94" s="197">
        <f t="shared" si="17"/>
        <v>30569773.112387851</v>
      </c>
      <c r="Q94" s="197">
        <f t="shared" si="17"/>
        <v>32780416.747736208</v>
      </c>
      <c r="R94" s="168"/>
      <c r="S94" s="174"/>
    </row>
    <row r="95" spans="2:19" x14ac:dyDescent="0.2">
      <c r="B95" s="147"/>
      <c r="C95" s="189" t="s">
        <v>295</v>
      </c>
      <c r="D95" s="180" t="s">
        <v>346</v>
      </c>
      <c r="E95" s="197">
        <f t="shared" ref="E95:Q95" si="18">+E18*(1-E$78-E$79)-(E18/SUM(E$12:E$71))*E$80</f>
        <v>622170.25465657725</v>
      </c>
      <c r="F95" s="197">
        <f t="shared" si="18"/>
        <v>1244340.5093131545</v>
      </c>
      <c r="G95" s="197">
        <f t="shared" si="18"/>
        <v>952290.64429925836</v>
      </c>
      <c r="H95" s="197">
        <f t="shared" si="18"/>
        <v>816860.89381156466</v>
      </c>
      <c r="I95" s="197">
        <f t="shared" si="18"/>
        <v>817430.53649446764</v>
      </c>
      <c r="J95" s="197">
        <f t="shared" si="18"/>
        <v>1070517.1359951103</v>
      </c>
      <c r="K95" s="197">
        <f t="shared" si="18"/>
        <v>1072048.3178462679</v>
      </c>
      <c r="L95" s="197">
        <f t="shared" si="18"/>
        <v>1764728.5856928413</v>
      </c>
      <c r="M95" s="197">
        <f t="shared" si="18"/>
        <v>2682037.2653390914</v>
      </c>
      <c r="N95" s="197">
        <f t="shared" si="18"/>
        <v>2682411.9043062511</v>
      </c>
      <c r="O95" s="197">
        <f t="shared" si="18"/>
        <v>2635016.023593178</v>
      </c>
      <c r="P95" s="197">
        <f t="shared" si="18"/>
        <v>2957418.6385818203</v>
      </c>
      <c r="Q95" s="197">
        <f t="shared" si="18"/>
        <v>2221659.7024648776</v>
      </c>
      <c r="R95" s="168"/>
      <c r="S95" s="174"/>
    </row>
    <row r="96" spans="2:19" x14ac:dyDescent="0.2">
      <c r="B96" s="147"/>
      <c r="C96" s="189" t="s">
        <v>296</v>
      </c>
      <c r="D96" s="192" t="s">
        <v>346</v>
      </c>
      <c r="E96" s="197">
        <f t="shared" ref="E96:Q96" si="19">+E19*(1-E$78-E$79)-(E19/SUM(E$12:E$71))*E$80</f>
        <v>1703655.832382424</v>
      </c>
      <c r="F96" s="197">
        <f t="shared" si="19"/>
        <v>3407311.6647648481</v>
      </c>
      <c r="G96" s="197">
        <f t="shared" si="19"/>
        <v>1712492.709443199</v>
      </c>
      <c r="H96" s="197">
        <f t="shared" si="19"/>
        <v>3193224.4731817497</v>
      </c>
      <c r="I96" s="197">
        <f t="shared" si="19"/>
        <v>3195451.2867919928</v>
      </c>
      <c r="J96" s="197">
        <f t="shared" si="19"/>
        <v>2846687.9635297018</v>
      </c>
      <c r="K96" s="197">
        <f t="shared" si="19"/>
        <v>2850759.6376758744</v>
      </c>
      <c r="L96" s="197">
        <f t="shared" si="19"/>
        <v>5637731.7010512697</v>
      </c>
      <c r="M96" s="197">
        <f t="shared" si="19"/>
        <v>10604936.13235762</v>
      </c>
      <c r="N96" s="197">
        <f t="shared" si="19"/>
        <v>10606417.477292966</v>
      </c>
      <c r="O96" s="197">
        <f t="shared" si="19"/>
        <v>13708861.96335675</v>
      </c>
      <c r="P96" s="197">
        <f t="shared" si="19"/>
        <v>15701406.416465521</v>
      </c>
      <c r="Q96" s="197">
        <f t="shared" si="19"/>
        <v>14909095.636484502</v>
      </c>
      <c r="R96" s="168"/>
      <c r="S96" s="174"/>
    </row>
    <row r="97" spans="2:19" x14ac:dyDescent="0.2">
      <c r="B97" s="147"/>
      <c r="C97" s="188" t="s">
        <v>297</v>
      </c>
      <c r="D97" s="142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68"/>
      <c r="S97" s="174"/>
    </row>
    <row r="98" spans="2:19" x14ac:dyDescent="0.2">
      <c r="B98" s="147"/>
      <c r="C98" s="189" t="s">
        <v>293</v>
      </c>
      <c r="D98" s="192" t="s">
        <v>346</v>
      </c>
      <c r="E98" s="197">
        <f t="shared" ref="E98:Q98" si="20">+E21*(1-E$78-E$79)-(E21/SUM(E$12:E$71))*E$80</f>
        <v>1180802.7513820115</v>
      </c>
      <c r="F98" s="197">
        <f t="shared" si="20"/>
        <v>2361605.5027640229</v>
      </c>
      <c r="G98" s="197">
        <f t="shared" si="20"/>
        <v>1569578.866721472</v>
      </c>
      <c r="H98" s="197">
        <f t="shared" si="20"/>
        <v>1954724.027075436</v>
      </c>
      <c r="I98" s="197">
        <f t="shared" si="20"/>
        <v>1956087.1652150555</v>
      </c>
      <c r="J98" s="197">
        <f t="shared" si="20"/>
        <v>1825324.1590454697</v>
      </c>
      <c r="K98" s="197">
        <f t="shared" si="20"/>
        <v>1827934.9563235648</v>
      </c>
      <c r="L98" s="197">
        <f t="shared" si="20"/>
        <v>557990.02840690583</v>
      </c>
      <c r="M98" s="197">
        <f t="shared" si="20"/>
        <v>230002.72362053444</v>
      </c>
      <c r="N98" s="197">
        <f t="shared" si="20"/>
        <v>230034.85143021654</v>
      </c>
      <c r="O98" s="197">
        <f t="shared" si="20"/>
        <v>129411.69343738903</v>
      </c>
      <c r="P98" s="197">
        <f t="shared" si="20"/>
        <v>97642.201776813978</v>
      </c>
      <c r="Q98" s="197">
        <f t="shared" si="20"/>
        <v>41565.922876076685</v>
      </c>
      <c r="R98" s="168"/>
      <c r="S98" s="174"/>
    </row>
    <row r="99" spans="2:19" x14ac:dyDescent="0.2">
      <c r="B99" s="147"/>
      <c r="C99" s="189" t="s">
        <v>294</v>
      </c>
      <c r="D99" s="192" t="s">
        <v>346</v>
      </c>
      <c r="E99" s="197">
        <f t="shared" ref="E99:Q99" si="21">+E22*(1-E$78-E$79)-(E22/SUM(E$12:E$71))*E$80</f>
        <v>1806846.0886119157</v>
      </c>
      <c r="F99" s="197">
        <f t="shared" si="21"/>
        <v>3613692.1772238314</v>
      </c>
      <c r="G99" s="197">
        <f t="shared" si="21"/>
        <v>2396306.0251210961</v>
      </c>
      <c r="H99" s="197">
        <f t="shared" si="21"/>
        <v>4104611.0210642992</v>
      </c>
      <c r="I99" s="197">
        <f t="shared" si="21"/>
        <v>4107473.3953706538</v>
      </c>
      <c r="J99" s="197">
        <f t="shared" si="21"/>
        <v>2924446.7224321608</v>
      </c>
      <c r="K99" s="197">
        <f t="shared" si="21"/>
        <v>2928629.6164704738</v>
      </c>
      <c r="L99" s="197">
        <f t="shared" si="21"/>
        <v>787240.40256144071</v>
      </c>
      <c r="M99" s="197">
        <f t="shared" si="21"/>
        <v>294474.17782856978</v>
      </c>
      <c r="N99" s="197">
        <f t="shared" si="21"/>
        <v>294515.31129948114</v>
      </c>
      <c r="O99" s="197">
        <f t="shared" si="21"/>
        <v>178895.97706099742</v>
      </c>
      <c r="P99" s="197">
        <f t="shared" si="21"/>
        <v>178178.49504821986</v>
      </c>
      <c r="Q99" s="197">
        <f t="shared" si="21"/>
        <v>70502.639203829211</v>
      </c>
      <c r="R99" s="168"/>
      <c r="S99" s="174"/>
    </row>
    <row r="100" spans="2:19" x14ac:dyDescent="0.2">
      <c r="B100" s="147"/>
      <c r="C100" s="189" t="s">
        <v>295</v>
      </c>
      <c r="D100" s="192" t="s">
        <v>346</v>
      </c>
      <c r="E100" s="197">
        <f t="shared" ref="E100:Q100" si="22">+E23*(1-E$78-E$79)-(E23/SUM(E$12:E$71))*E$80</f>
        <v>326174.6175732658</v>
      </c>
      <c r="F100" s="197">
        <f t="shared" si="22"/>
        <v>652349.2351465316</v>
      </c>
      <c r="G100" s="197">
        <f t="shared" si="22"/>
        <v>386859.14965835784</v>
      </c>
      <c r="H100" s="197">
        <f t="shared" si="22"/>
        <v>443506.09624610574</v>
      </c>
      <c r="I100" s="197">
        <f t="shared" si="22"/>
        <v>443815.37779509829</v>
      </c>
      <c r="J100" s="197">
        <f t="shared" si="22"/>
        <v>636019.62848660536</v>
      </c>
      <c r="K100" s="197">
        <f t="shared" si="22"/>
        <v>636929.33995162882</v>
      </c>
      <c r="L100" s="197">
        <f t="shared" si="22"/>
        <v>396451.34168673068</v>
      </c>
      <c r="M100" s="197">
        <f t="shared" si="22"/>
        <v>180281.03343722783</v>
      </c>
      <c r="N100" s="197">
        <f t="shared" si="22"/>
        <v>180306.21589872389</v>
      </c>
      <c r="O100" s="197">
        <f t="shared" si="22"/>
        <v>13232.063210221946</v>
      </c>
      <c r="P100" s="197">
        <f t="shared" si="22"/>
        <v>7362.3155508767841</v>
      </c>
      <c r="Q100" s="197">
        <f t="shared" si="22"/>
        <v>5678.2549879067283</v>
      </c>
      <c r="R100" s="168"/>
      <c r="S100" s="174"/>
    </row>
    <row r="101" spans="2:19" x14ac:dyDescent="0.2">
      <c r="B101" s="147"/>
      <c r="C101" s="189" t="s">
        <v>296</v>
      </c>
      <c r="D101" s="192" t="s">
        <v>346</v>
      </c>
      <c r="E101" s="197">
        <f t="shared" ref="E101:Q101" si="23">+E24*(1-E$78-E$79)-(E24/SUM(E$12:E$71))*E$80</f>
        <v>540223.79853942618</v>
      </c>
      <c r="F101" s="197">
        <f t="shared" si="23"/>
        <v>1080447.5970788524</v>
      </c>
      <c r="G101" s="197">
        <f t="shared" si="23"/>
        <v>511650.12933994061</v>
      </c>
      <c r="H101" s="197">
        <f t="shared" si="23"/>
        <v>1018645.080593802</v>
      </c>
      <c r="I101" s="197">
        <f t="shared" si="23"/>
        <v>1019355.4386499061</v>
      </c>
      <c r="J101" s="197">
        <f t="shared" si="23"/>
        <v>1005652.0596706466</v>
      </c>
      <c r="K101" s="197">
        <f t="shared" si="23"/>
        <v>1007090.4637190934</v>
      </c>
      <c r="L101" s="197">
        <f t="shared" si="23"/>
        <v>552787.21880840824</v>
      </c>
      <c r="M101" s="197">
        <f t="shared" si="23"/>
        <v>272815.57084641111</v>
      </c>
      <c r="N101" s="197">
        <f t="shared" si="23"/>
        <v>272853.67894617835</v>
      </c>
      <c r="O101" s="197">
        <f t="shared" si="23"/>
        <v>77460.582234475529</v>
      </c>
      <c r="P101" s="197">
        <f t="shared" si="23"/>
        <v>8700.5770033584449</v>
      </c>
      <c r="Q101" s="197">
        <f t="shared" si="23"/>
        <v>4877.9088303192311</v>
      </c>
      <c r="R101" s="168"/>
      <c r="S101" s="174"/>
    </row>
    <row r="102" spans="2:19" x14ac:dyDescent="0.2">
      <c r="B102" s="147"/>
      <c r="C102" s="188" t="s">
        <v>298</v>
      </c>
      <c r="D102" s="192" t="s">
        <v>346</v>
      </c>
      <c r="E102" s="197">
        <f t="shared" ref="E102:Q102" si="24">+E25*(1-E$78-E$79)-(E25/SUM(E$12:E$71))*E$80</f>
        <v>5474143.4416202959</v>
      </c>
      <c r="F102" s="197">
        <f t="shared" si="24"/>
        <v>10948286.883240592</v>
      </c>
      <c r="G102" s="197">
        <f t="shared" si="24"/>
        <v>12120687.549772151</v>
      </c>
      <c r="H102" s="197">
        <f t="shared" si="24"/>
        <v>12419171.460337605</v>
      </c>
      <c r="I102" s="197">
        <f t="shared" si="24"/>
        <v>12427832.041598985</v>
      </c>
      <c r="J102" s="197">
        <f t="shared" si="24"/>
        <v>13194898.141460294</v>
      </c>
      <c r="K102" s="197">
        <f t="shared" si="24"/>
        <v>13213771.065473134</v>
      </c>
      <c r="L102" s="197">
        <f t="shared" si="24"/>
        <v>13422444.637786252</v>
      </c>
      <c r="M102" s="197">
        <f t="shared" si="24"/>
        <v>13951963.97009859</v>
      </c>
      <c r="N102" s="197">
        <f t="shared" si="24"/>
        <v>13953912.842860037</v>
      </c>
      <c r="O102" s="197">
        <f t="shared" si="24"/>
        <v>15038723.84931675</v>
      </c>
      <c r="P102" s="197">
        <f t="shared" si="24"/>
        <v>22077928.180495478</v>
      </c>
      <c r="Q102" s="197">
        <f t="shared" si="24"/>
        <v>23041910.535856653</v>
      </c>
      <c r="R102" s="168"/>
      <c r="S102" s="174"/>
    </row>
    <row r="103" spans="2:19" x14ac:dyDescent="0.2">
      <c r="B103" s="147"/>
      <c r="C103" s="188" t="s">
        <v>299</v>
      </c>
      <c r="D103" s="192" t="s">
        <v>346</v>
      </c>
      <c r="E103" s="197">
        <f t="shared" ref="E103:Q104" si="25">+E26*(1-E$78-E$79)-(E26/SUM(E$12:E$71))*E$80</f>
        <v>4287295.0956938816</v>
      </c>
      <c r="F103" s="197">
        <f t="shared" si="25"/>
        <v>8574590.1913877632</v>
      </c>
      <c r="G103" s="197">
        <f t="shared" si="25"/>
        <v>11943277.614798257</v>
      </c>
      <c r="H103" s="197">
        <f t="shared" si="25"/>
        <v>11091011.511783062</v>
      </c>
      <c r="I103" s="197">
        <f t="shared" si="25"/>
        <v>11098745.892999671</v>
      </c>
      <c r="J103" s="197">
        <f t="shared" si="25"/>
        <v>9232439.7139087897</v>
      </c>
      <c r="K103" s="197">
        <f t="shared" si="25"/>
        <v>9245645.0551934056</v>
      </c>
      <c r="L103" s="197">
        <f t="shared" si="25"/>
        <v>9163599.5946171507</v>
      </c>
      <c r="M103" s="197">
        <f t="shared" si="25"/>
        <v>8021489.1135537522</v>
      </c>
      <c r="N103" s="197">
        <f t="shared" si="25"/>
        <v>8022609.5910487594</v>
      </c>
      <c r="O103" s="197">
        <f t="shared" si="25"/>
        <v>10388010.693664886</v>
      </c>
      <c r="P103" s="197">
        <f t="shared" si="25"/>
        <v>10012483.713537985</v>
      </c>
      <c r="Q103" s="197">
        <f t="shared" si="25"/>
        <v>10002639.35029964</v>
      </c>
      <c r="R103" s="168"/>
      <c r="S103" s="174"/>
    </row>
    <row r="104" spans="2:19" x14ac:dyDescent="0.2">
      <c r="B104" s="147"/>
      <c r="C104" s="188" t="s">
        <v>300</v>
      </c>
      <c r="D104" s="180" t="s">
        <v>346</v>
      </c>
      <c r="E104" s="197">
        <f t="shared" ref="E104:Q104" si="26">+E27*(1-E$78-E$79)-(E27/SUM(E$12:E$71))*E$80</f>
        <v>10971500.120583385</v>
      </c>
      <c r="F104" s="197">
        <f t="shared" si="26"/>
        <v>21943000.24116677</v>
      </c>
      <c r="G104" s="197">
        <f t="shared" si="26"/>
        <v>20474445.14642439</v>
      </c>
      <c r="H104" s="197">
        <f t="shared" si="26"/>
        <v>21949402.413096283</v>
      </c>
      <c r="I104" s="197">
        <f t="shared" si="26"/>
        <v>21964708.956197362</v>
      </c>
      <c r="J104" s="197">
        <f t="shared" si="26"/>
        <v>19552602.678114861</v>
      </c>
      <c r="K104" s="197">
        <f t="shared" si="26"/>
        <v>19580569.15278114</v>
      </c>
      <c r="L104" s="197">
        <f t="shared" si="26"/>
        <v>14559593.335645517</v>
      </c>
      <c r="M104" s="197">
        <f t="shared" si="25"/>
        <v>18928474.627206456</v>
      </c>
      <c r="N104" s="197">
        <f t="shared" si="26"/>
        <v>18931118.641246039</v>
      </c>
      <c r="O104" s="197">
        <f t="shared" si="26"/>
        <v>24492014.411191382</v>
      </c>
      <c r="P104" s="197">
        <f t="shared" si="26"/>
        <v>26106333.401870672</v>
      </c>
      <c r="Q104" s="197">
        <f t="shared" si="26"/>
        <v>29718101.270729512</v>
      </c>
      <c r="R104" s="168"/>
      <c r="S104" s="174"/>
    </row>
    <row r="105" spans="2:19" x14ac:dyDescent="0.2">
      <c r="B105" s="147"/>
      <c r="C105" s="188" t="s">
        <v>301</v>
      </c>
      <c r="D105" s="180" t="s">
        <v>346</v>
      </c>
      <c r="E105" s="197">
        <f t="shared" ref="E105:Q105" si="27">+E28*(1-E$78-E$79)-(E28/SUM(E$12:E$71))*E$80</f>
        <v>1377681.4670633906</v>
      </c>
      <c r="F105" s="197">
        <f t="shared" si="27"/>
        <v>2755362.9341267813</v>
      </c>
      <c r="G105" s="197">
        <f t="shared" si="27"/>
        <v>2928039.172442798</v>
      </c>
      <c r="H105" s="197">
        <f t="shared" si="27"/>
        <v>3307138.044126288</v>
      </c>
      <c r="I105" s="197">
        <f t="shared" si="27"/>
        <v>3309444.2960260408</v>
      </c>
      <c r="J105" s="197">
        <f t="shared" si="27"/>
        <v>2842238.8177982061</v>
      </c>
      <c r="K105" s="197">
        <f t="shared" si="27"/>
        <v>2846304.1282431651</v>
      </c>
      <c r="L105" s="197">
        <f t="shared" si="27"/>
        <v>2924770.7462165249</v>
      </c>
      <c r="M105" s="197">
        <f t="shared" si="27"/>
        <v>3360604.8821458458</v>
      </c>
      <c r="N105" s="197">
        <f t="shared" si="27"/>
        <v>3361074.3064742656</v>
      </c>
      <c r="O105" s="197">
        <f t="shared" si="27"/>
        <v>3788537.7416387112</v>
      </c>
      <c r="P105" s="197">
        <f t="shared" si="27"/>
        <v>4166381.5040070172</v>
      </c>
      <c r="Q105" s="197">
        <f t="shared" si="27"/>
        <v>5584160.1357062422</v>
      </c>
      <c r="R105" s="168"/>
      <c r="S105" s="174"/>
    </row>
    <row r="106" spans="2:19" x14ac:dyDescent="0.2">
      <c r="B106" s="147"/>
      <c r="C106" s="188" t="s">
        <v>302</v>
      </c>
      <c r="D106" s="180" t="s">
        <v>346</v>
      </c>
      <c r="E106" s="197">
        <f t="shared" ref="E106:Q106" si="28">+E29*(1-E$78-E$79)-(E29/SUM(E$12:E$71))*E$80</f>
        <v>30803.877176301889</v>
      </c>
      <c r="F106" s="197">
        <f t="shared" si="28"/>
        <v>61607.754352603777</v>
      </c>
      <c r="G106" s="197">
        <f t="shared" si="28"/>
        <v>169478.74898774069</v>
      </c>
      <c r="H106" s="197">
        <f t="shared" si="28"/>
        <v>168158.40682492955</v>
      </c>
      <c r="I106" s="197">
        <f t="shared" si="28"/>
        <v>168275.67306541451</v>
      </c>
      <c r="J106" s="197">
        <f t="shared" si="28"/>
        <v>184490.81513698545</v>
      </c>
      <c r="K106" s="197">
        <f t="shared" si="28"/>
        <v>184754.69600198482</v>
      </c>
      <c r="L106" s="197">
        <f t="shared" si="28"/>
        <v>154256.21171696053</v>
      </c>
      <c r="M106" s="197">
        <f t="shared" si="28"/>
        <v>214256.58809421366</v>
      </c>
      <c r="N106" s="197">
        <f t="shared" si="28"/>
        <v>214286.51641322253</v>
      </c>
      <c r="O106" s="197">
        <f t="shared" si="28"/>
        <v>286951.56120382895</v>
      </c>
      <c r="P106" s="197">
        <f t="shared" si="28"/>
        <v>303481.40715835086</v>
      </c>
      <c r="Q106" s="197">
        <f t="shared" si="28"/>
        <v>367047.75633208489</v>
      </c>
      <c r="R106" s="168"/>
      <c r="S106" s="174"/>
    </row>
    <row r="107" spans="2:19" x14ac:dyDescent="0.2">
      <c r="B107" s="147"/>
      <c r="C107" s="187" t="s">
        <v>303</v>
      </c>
      <c r="D107" s="14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68"/>
      <c r="S107" s="174"/>
    </row>
    <row r="108" spans="2:19" x14ac:dyDescent="0.2">
      <c r="B108" s="147"/>
      <c r="C108" s="188" t="s">
        <v>292</v>
      </c>
      <c r="D108" s="14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68"/>
      <c r="S108" s="174"/>
    </row>
    <row r="109" spans="2:19" x14ac:dyDescent="0.2">
      <c r="B109" s="147"/>
      <c r="C109" s="190" t="s">
        <v>293</v>
      </c>
      <c r="D109" s="180" t="s">
        <v>346</v>
      </c>
      <c r="E109" s="197">
        <f t="shared" ref="E109:Q109" si="29">+E32*(1-E$78-E$79)-(E32/SUM(E$12:E$71))*E$80</f>
        <v>131870.35215844848</v>
      </c>
      <c r="F109" s="197">
        <f t="shared" si="29"/>
        <v>263740.70431689697</v>
      </c>
      <c r="G109" s="197">
        <f t="shared" si="29"/>
        <v>563192.87101846712</v>
      </c>
      <c r="H109" s="197">
        <f t="shared" si="29"/>
        <v>291121.17335704603</v>
      </c>
      <c r="I109" s="197">
        <f t="shared" si="29"/>
        <v>291324.18839607813</v>
      </c>
      <c r="J109" s="197">
        <f t="shared" si="29"/>
        <v>511447.65217933117</v>
      </c>
      <c r="K109" s="197">
        <f t="shared" si="29"/>
        <v>512179.18588066351</v>
      </c>
      <c r="L109" s="197">
        <f t="shared" si="29"/>
        <v>513448.64338521368</v>
      </c>
      <c r="M109" s="197">
        <f t="shared" si="29"/>
        <v>1855181.1847399008</v>
      </c>
      <c r="N109" s="197">
        <f t="shared" si="29"/>
        <v>1855440.3247495966</v>
      </c>
      <c r="O109" s="197">
        <f t="shared" si="29"/>
        <v>2097471.1455728924</v>
      </c>
      <c r="P109" s="197">
        <f t="shared" si="29"/>
        <v>2511320.9795873994</v>
      </c>
      <c r="Q109" s="197">
        <f t="shared" si="29"/>
        <v>2264100.7070187363</v>
      </c>
      <c r="R109" s="168"/>
      <c r="S109" s="174"/>
    </row>
    <row r="110" spans="2:19" x14ac:dyDescent="0.2">
      <c r="B110" s="147"/>
      <c r="C110" s="190" t="s">
        <v>294</v>
      </c>
      <c r="D110" s="180" t="s">
        <v>346</v>
      </c>
      <c r="E110" s="197">
        <f t="shared" ref="E110:Q110" si="30">+E33*(1-E$78-E$79)-(E33/SUM(E$12:E$71))*E$80</f>
        <v>143148.7373031177</v>
      </c>
      <c r="F110" s="197">
        <f t="shared" si="30"/>
        <v>286297.4746062354</v>
      </c>
      <c r="G110" s="197">
        <f t="shared" si="30"/>
        <v>504586.48638785345</v>
      </c>
      <c r="H110" s="197">
        <f t="shared" si="30"/>
        <v>509665.53721004765</v>
      </c>
      <c r="I110" s="197">
        <f t="shared" si="30"/>
        <v>510020.95542898675</v>
      </c>
      <c r="J110" s="197">
        <f t="shared" si="30"/>
        <v>914881.0470223783</v>
      </c>
      <c r="K110" s="197">
        <f t="shared" si="30"/>
        <v>916189.61949456634</v>
      </c>
      <c r="L110" s="197">
        <f t="shared" si="30"/>
        <v>478625.10805149016</v>
      </c>
      <c r="M110" s="197">
        <f t="shared" si="30"/>
        <v>2153295.8901564344</v>
      </c>
      <c r="N110" s="197">
        <f t="shared" si="30"/>
        <v>2153596.6721622264</v>
      </c>
      <c r="O110" s="197">
        <f t="shared" si="30"/>
        <v>3901125.7173794969</v>
      </c>
      <c r="P110" s="197">
        <f t="shared" si="30"/>
        <v>3877545.2213030043</v>
      </c>
      <c r="Q110" s="197">
        <f t="shared" si="30"/>
        <v>3672411.0022919518</v>
      </c>
      <c r="R110" s="168"/>
      <c r="S110" s="174"/>
    </row>
    <row r="111" spans="2:19" x14ac:dyDescent="0.2">
      <c r="B111" s="147"/>
      <c r="C111" s="190" t="s">
        <v>295</v>
      </c>
      <c r="D111" s="180" t="s">
        <v>346</v>
      </c>
      <c r="E111" s="197">
        <f t="shared" ref="E111:Q111" si="31">+E34*(1-E$78-E$79)-(E34/SUM(E$12:E$71))*E$80</f>
        <v>78886.727557193823</v>
      </c>
      <c r="F111" s="197">
        <f t="shared" si="31"/>
        <v>157773.45511438765</v>
      </c>
      <c r="G111" s="197">
        <f t="shared" si="31"/>
        <v>105598.6638885287</v>
      </c>
      <c r="H111" s="197">
        <f t="shared" si="31"/>
        <v>33073.123525635827</v>
      </c>
      <c r="I111" s="197">
        <f t="shared" si="31"/>
        <v>33096.187260183353</v>
      </c>
      <c r="J111" s="197">
        <f t="shared" si="31"/>
        <v>4644.4199764358455</v>
      </c>
      <c r="K111" s="197">
        <f t="shared" si="31"/>
        <v>4651.0629822672863</v>
      </c>
      <c r="L111" s="197">
        <f t="shared" si="31"/>
        <v>38301.902050373828</v>
      </c>
      <c r="M111" s="197">
        <f t="shared" si="31"/>
        <v>181846.89908530726</v>
      </c>
      <c r="N111" s="197">
        <f t="shared" si="31"/>
        <v>181872.30027392419</v>
      </c>
      <c r="O111" s="197">
        <f t="shared" si="31"/>
        <v>193356.30018264812</v>
      </c>
      <c r="P111" s="197">
        <f t="shared" si="31"/>
        <v>98336.046785117971</v>
      </c>
      <c r="Q111" s="197">
        <f t="shared" si="31"/>
        <v>104309.9552645714</v>
      </c>
      <c r="R111" s="168"/>
      <c r="S111" s="174"/>
    </row>
    <row r="112" spans="2:19" x14ac:dyDescent="0.2">
      <c r="B112" s="147"/>
      <c r="C112" s="190" t="s">
        <v>296</v>
      </c>
      <c r="D112" s="180" t="s">
        <v>346</v>
      </c>
      <c r="E112" s="197">
        <f t="shared" ref="E112:Q112" si="32">+E35*(1-E$78-E$79)-(E35/SUM(E$12:E$71))*E$80</f>
        <v>469509.25122532656</v>
      </c>
      <c r="F112" s="197">
        <f t="shared" si="32"/>
        <v>939018.50245065312</v>
      </c>
      <c r="G112" s="197">
        <f t="shared" si="32"/>
        <v>476141.65772641869</v>
      </c>
      <c r="H112" s="197">
        <f t="shared" si="32"/>
        <v>156782.82506084233</v>
      </c>
      <c r="I112" s="197">
        <f t="shared" si="32"/>
        <v>156892.1584733944</v>
      </c>
      <c r="J112" s="197">
        <f t="shared" si="32"/>
        <v>98891.78795508208</v>
      </c>
      <c r="K112" s="197">
        <f t="shared" si="32"/>
        <v>99033.234837017895</v>
      </c>
      <c r="L112" s="197">
        <f t="shared" si="32"/>
        <v>257953.50752504618</v>
      </c>
      <c r="M112" s="197">
        <f t="shared" si="32"/>
        <v>1974116.1289406463</v>
      </c>
      <c r="N112" s="197">
        <f t="shared" si="32"/>
        <v>1974391.8823155742</v>
      </c>
      <c r="O112" s="197">
        <f t="shared" si="32"/>
        <v>1566844.3248399438</v>
      </c>
      <c r="P112" s="197">
        <f t="shared" si="32"/>
        <v>1348383.5990689355</v>
      </c>
      <c r="Q112" s="197">
        <f t="shared" si="32"/>
        <v>541434.17560794181</v>
      </c>
      <c r="R112" s="168"/>
      <c r="S112" s="174"/>
    </row>
    <row r="113" spans="2:19" x14ac:dyDescent="0.2">
      <c r="B113" s="147"/>
      <c r="C113" s="188" t="s">
        <v>297</v>
      </c>
      <c r="D113" s="14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68"/>
      <c r="S113" s="174"/>
    </row>
    <row r="114" spans="2:19" x14ac:dyDescent="0.2">
      <c r="B114" s="147"/>
      <c r="C114" s="190" t="s">
        <v>293</v>
      </c>
      <c r="D114" s="180" t="s">
        <v>346</v>
      </c>
      <c r="E114" s="197">
        <f t="shared" ref="E114:Q114" si="33">+E37*(1-E$78-E$79)-(E37/SUM(E$12:E$71))*E$80</f>
        <v>46569.817317760389</v>
      </c>
      <c r="F114" s="197">
        <f t="shared" si="33"/>
        <v>93139.634635520779</v>
      </c>
      <c r="G114" s="197">
        <f t="shared" si="33"/>
        <v>246347.41880059801</v>
      </c>
      <c r="H114" s="197">
        <f t="shared" si="33"/>
        <v>140619.15266956453</v>
      </c>
      <c r="I114" s="197">
        <f t="shared" si="33"/>
        <v>140717.21425140923</v>
      </c>
      <c r="J114" s="197">
        <f t="shared" si="33"/>
        <v>415042.01166043314</v>
      </c>
      <c r="K114" s="197">
        <f t="shared" si="33"/>
        <v>415635.65446572244</v>
      </c>
      <c r="L114" s="197">
        <f t="shared" si="33"/>
        <v>171376.79298072905</v>
      </c>
      <c r="M114" s="197">
        <f t="shared" si="33"/>
        <v>17017.91775175303</v>
      </c>
      <c r="N114" s="197">
        <f t="shared" si="33"/>
        <v>17020.294890658635</v>
      </c>
      <c r="O114" s="197">
        <f t="shared" si="33"/>
        <v>1645.9578895784191</v>
      </c>
      <c r="P114" s="197">
        <f t="shared" si="33"/>
        <v>384.78435776484525</v>
      </c>
      <c r="Q114" s="197">
        <f t="shared" si="33"/>
        <v>379.15942397124576</v>
      </c>
      <c r="R114" s="168"/>
      <c r="S114" s="174"/>
    </row>
    <row r="115" spans="2:19" x14ac:dyDescent="0.2">
      <c r="B115" s="147"/>
      <c r="C115" s="190" t="s">
        <v>294</v>
      </c>
      <c r="D115" s="180" t="s">
        <v>346</v>
      </c>
      <c r="E115" s="197">
        <f t="shared" ref="E115:Q115" si="34">+E38*(1-E$78-E$79)-(E38/SUM(E$12:E$71))*E$80</f>
        <v>44129.782330236623</v>
      </c>
      <c r="F115" s="197">
        <f t="shared" si="34"/>
        <v>88259.564660473246</v>
      </c>
      <c r="G115" s="197">
        <f t="shared" si="34"/>
        <v>233528.22204985537</v>
      </c>
      <c r="H115" s="197">
        <f t="shared" si="34"/>
        <v>271206.70105297171</v>
      </c>
      <c r="I115" s="197">
        <f t="shared" si="34"/>
        <v>271395.8286192189</v>
      </c>
      <c r="J115" s="197">
        <f t="shared" si="34"/>
        <v>431703.50106194225</v>
      </c>
      <c r="K115" s="197">
        <f t="shared" si="34"/>
        <v>432320.97512534703</v>
      </c>
      <c r="L115" s="197">
        <f t="shared" si="34"/>
        <v>153954.11919809322</v>
      </c>
      <c r="M115" s="197">
        <f t="shared" si="34"/>
        <v>16367.829827834896</v>
      </c>
      <c r="N115" s="197">
        <f t="shared" si="34"/>
        <v>16370.116159550189</v>
      </c>
      <c r="O115" s="197">
        <f t="shared" si="34"/>
        <v>0</v>
      </c>
      <c r="P115" s="197">
        <f t="shared" si="34"/>
        <v>705.59252110613795</v>
      </c>
      <c r="Q115" s="197">
        <f t="shared" si="34"/>
        <v>913.63716619577303</v>
      </c>
      <c r="R115" s="168"/>
      <c r="S115" s="174"/>
    </row>
    <row r="116" spans="2:19" x14ac:dyDescent="0.2">
      <c r="B116" s="147"/>
      <c r="C116" s="190" t="s">
        <v>295</v>
      </c>
      <c r="D116" s="180" t="s">
        <v>346</v>
      </c>
      <c r="E116" s="197">
        <f t="shared" ref="E116:Q116" si="35">+E39*(1-E$78-E$79)-(E39/SUM(E$12:E$71))*E$80</f>
        <v>23099.003292408692</v>
      </c>
      <c r="F116" s="197">
        <f t="shared" si="35"/>
        <v>46198.006584817384</v>
      </c>
      <c r="G116" s="197">
        <f t="shared" si="35"/>
        <v>48184.96656339187</v>
      </c>
      <c r="H116" s="197">
        <f t="shared" si="35"/>
        <v>4125.867355517913</v>
      </c>
      <c r="I116" s="197">
        <f t="shared" si="35"/>
        <v>4128.7445530524074</v>
      </c>
      <c r="J116" s="197">
        <f t="shared" si="35"/>
        <v>1227.8184915563413</v>
      </c>
      <c r="K116" s="197">
        <f t="shared" si="35"/>
        <v>1229.5746646502353</v>
      </c>
      <c r="L116" s="197">
        <f t="shared" si="35"/>
        <v>156.61641456372669</v>
      </c>
      <c r="M116" s="197">
        <f t="shared" si="35"/>
        <v>1354.6463806334907</v>
      </c>
      <c r="N116" s="197">
        <f t="shared" si="35"/>
        <v>1354.8356037018893</v>
      </c>
      <c r="O116" s="197">
        <f t="shared" si="35"/>
        <v>595.26825800436768</v>
      </c>
      <c r="P116" s="197">
        <f t="shared" si="35"/>
        <v>0</v>
      </c>
      <c r="Q116" s="197">
        <f t="shared" si="35"/>
        <v>0</v>
      </c>
      <c r="R116" s="168"/>
      <c r="S116" s="174"/>
    </row>
    <row r="117" spans="2:19" x14ac:dyDescent="0.2">
      <c r="B117" s="147"/>
      <c r="C117" s="190" t="s">
        <v>296</v>
      </c>
      <c r="D117" s="180" t="s">
        <v>346</v>
      </c>
      <c r="E117" s="197">
        <f t="shared" ref="E117:Q117" si="36">+E40*(1-E$78-E$79)-(E40/SUM(E$12:E$71))*E$80</f>
        <v>118864.56926439628</v>
      </c>
      <c r="F117" s="197">
        <f t="shared" si="36"/>
        <v>237729.13852879257</v>
      </c>
      <c r="G117" s="197">
        <f t="shared" si="36"/>
        <v>127930.373495491</v>
      </c>
      <c r="H117" s="197">
        <f t="shared" si="36"/>
        <v>71642.255628662664</v>
      </c>
      <c r="I117" s="197">
        <f t="shared" si="36"/>
        <v>71692.215771221468</v>
      </c>
      <c r="J117" s="197">
        <f t="shared" si="36"/>
        <v>10793.263292225962</v>
      </c>
      <c r="K117" s="197">
        <f t="shared" si="36"/>
        <v>10808.701110372105</v>
      </c>
      <c r="L117" s="197">
        <f t="shared" si="36"/>
        <v>20193.947649132086</v>
      </c>
      <c r="M117" s="197">
        <f t="shared" si="36"/>
        <v>14579.115018015502</v>
      </c>
      <c r="N117" s="197">
        <f t="shared" si="36"/>
        <v>14581.151494041782</v>
      </c>
      <c r="O117" s="197">
        <f t="shared" si="36"/>
        <v>0</v>
      </c>
      <c r="P117" s="197">
        <f t="shared" si="36"/>
        <v>0</v>
      </c>
      <c r="Q117" s="197">
        <f t="shared" si="36"/>
        <v>0</v>
      </c>
      <c r="R117" s="168"/>
      <c r="S117" s="174"/>
    </row>
    <row r="118" spans="2:19" x14ac:dyDescent="0.2">
      <c r="B118" s="147"/>
      <c r="C118" s="147"/>
      <c r="D118" s="14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68"/>
      <c r="S118" s="174"/>
    </row>
    <row r="119" spans="2:19" x14ac:dyDescent="0.2">
      <c r="B119" s="147"/>
      <c r="C119" s="191" t="s">
        <v>304</v>
      </c>
      <c r="D119" s="14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68"/>
      <c r="S119" s="174"/>
    </row>
    <row r="120" spans="2:19" x14ac:dyDescent="0.2">
      <c r="B120" s="147"/>
      <c r="C120" s="182" t="s">
        <v>305</v>
      </c>
      <c r="D120" s="180" t="s">
        <v>346</v>
      </c>
      <c r="E120" s="197">
        <f t="shared" ref="E120:Q120" si="37">+E43*(1-E$78-E$79)-(E43/SUM(E$12:E$71))*E$80</f>
        <v>0</v>
      </c>
      <c r="F120" s="197">
        <f t="shared" si="37"/>
        <v>0</v>
      </c>
      <c r="G120" s="197">
        <f t="shared" si="37"/>
        <v>0</v>
      </c>
      <c r="H120" s="197">
        <f t="shared" si="37"/>
        <v>0</v>
      </c>
      <c r="I120" s="197">
        <f t="shared" si="37"/>
        <v>507.93962001476456</v>
      </c>
      <c r="J120" s="197">
        <f t="shared" si="37"/>
        <v>895.32525138816322</v>
      </c>
      <c r="K120" s="197">
        <f t="shared" si="37"/>
        <v>896.60585281873671</v>
      </c>
      <c r="L120" s="197">
        <f t="shared" si="37"/>
        <v>1276.3507651192958</v>
      </c>
      <c r="M120" s="197">
        <f t="shared" si="37"/>
        <v>10499.80217521156</v>
      </c>
      <c r="N120" s="197">
        <f t="shared" si="37"/>
        <v>10501.268834565306</v>
      </c>
      <c r="O120" s="197">
        <f t="shared" si="37"/>
        <v>25980.522406060776</v>
      </c>
      <c r="P120" s="197">
        <f t="shared" si="37"/>
        <v>97585.763647037704</v>
      </c>
      <c r="Q120" s="197">
        <f t="shared" si="37"/>
        <v>39667.384844721877</v>
      </c>
      <c r="R120" s="168"/>
      <c r="S120" s="174"/>
    </row>
    <row r="121" spans="2:19" x14ac:dyDescent="0.2">
      <c r="B121" s="147"/>
      <c r="C121" s="182" t="s">
        <v>306</v>
      </c>
      <c r="D121" s="180" t="s">
        <v>346</v>
      </c>
      <c r="E121" s="197">
        <f t="shared" ref="E121:Q121" si="38">+E44*(1-E$78-E$79)-(E44/SUM(E$12:E$71))*E$80</f>
        <v>0</v>
      </c>
      <c r="F121" s="197">
        <f t="shared" si="38"/>
        <v>0</v>
      </c>
      <c r="G121" s="197">
        <f t="shared" si="38"/>
        <v>0</v>
      </c>
      <c r="H121" s="197">
        <f t="shared" si="38"/>
        <v>0</v>
      </c>
      <c r="I121" s="197">
        <f t="shared" si="38"/>
        <v>6717.1689320085898</v>
      </c>
      <c r="J121" s="197">
        <f t="shared" si="38"/>
        <v>11840.167559490648</v>
      </c>
      <c r="K121" s="197">
        <f t="shared" si="38"/>
        <v>11857.102785534373</v>
      </c>
      <c r="L121" s="197">
        <f t="shared" si="38"/>
        <v>33790.98562067774</v>
      </c>
      <c r="M121" s="197">
        <f t="shared" si="38"/>
        <v>9219.35544685901</v>
      </c>
      <c r="N121" s="197">
        <f t="shared" si="38"/>
        <v>9220.6432476838254</v>
      </c>
      <c r="O121" s="197">
        <f t="shared" si="38"/>
        <v>23684.259199551248</v>
      </c>
      <c r="P121" s="197">
        <f t="shared" si="38"/>
        <v>95001.218111448528</v>
      </c>
      <c r="Q121" s="197">
        <f t="shared" si="38"/>
        <v>41534.236111878687</v>
      </c>
      <c r="R121" s="168"/>
      <c r="S121" s="174"/>
    </row>
    <row r="122" spans="2:19" x14ac:dyDescent="0.2">
      <c r="B122" s="147"/>
      <c r="C122" s="182" t="s">
        <v>307</v>
      </c>
      <c r="D122" s="180" t="s">
        <v>346</v>
      </c>
      <c r="E122" s="197">
        <f t="shared" ref="E122:Q122" si="39">+E45*(1-E$78-E$79)-(E45/SUM(E$12:E$71))*E$80</f>
        <v>0</v>
      </c>
      <c r="F122" s="197">
        <f t="shared" si="39"/>
        <v>0</v>
      </c>
      <c r="G122" s="197">
        <f t="shared" si="39"/>
        <v>0</v>
      </c>
      <c r="H122" s="197">
        <f t="shared" si="39"/>
        <v>0</v>
      </c>
      <c r="I122" s="197">
        <f t="shared" si="39"/>
        <v>80.660935395158262</v>
      </c>
      <c r="J122" s="197">
        <f t="shared" si="39"/>
        <v>185.90901408127667</v>
      </c>
      <c r="K122" s="197">
        <f t="shared" si="39"/>
        <v>186.17492342430018</v>
      </c>
      <c r="L122" s="197">
        <f t="shared" si="39"/>
        <v>264.60303289717524</v>
      </c>
      <c r="M122" s="197">
        <f t="shared" si="39"/>
        <v>8265.3519745200319</v>
      </c>
      <c r="N122" s="197">
        <f t="shared" si="39"/>
        <v>8266.5065158707293</v>
      </c>
      <c r="O122" s="197">
        <f t="shared" si="39"/>
        <v>16878.41802301423</v>
      </c>
      <c r="P122" s="197">
        <f t="shared" si="39"/>
        <v>1118.6005797152286</v>
      </c>
      <c r="Q122" s="197">
        <f t="shared" si="39"/>
        <v>19616.621368044485</v>
      </c>
      <c r="R122" s="168"/>
      <c r="S122" s="174"/>
    </row>
    <row r="123" spans="2:19" x14ac:dyDescent="0.2">
      <c r="B123" s="147"/>
      <c r="C123" s="182" t="s">
        <v>308</v>
      </c>
      <c r="D123" s="180" t="s">
        <v>346</v>
      </c>
      <c r="E123" s="197">
        <f t="shared" ref="E123:Q123" si="40">+E46*(1-E$78-E$79)-(E46/SUM(E$12:E$71))*E$80</f>
        <v>0</v>
      </c>
      <c r="F123" s="197">
        <f t="shared" si="40"/>
        <v>0</v>
      </c>
      <c r="G123" s="197">
        <f t="shared" si="40"/>
        <v>0</v>
      </c>
      <c r="H123" s="197">
        <f t="shared" si="40"/>
        <v>0</v>
      </c>
      <c r="I123" s="197">
        <f t="shared" si="40"/>
        <v>6163.7302544762615</v>
      </c>
      <c r="J123" s="197">
        <f t="shared" si="40"/>
        <v>14205.145435282186</v>
      </c>
      <c r="K123" s="197">
        <f t="shared" si="40"/>
        <v>14225.463335997845</v>
      </c>
      <c r="L123" s="197">
        <f t="shared" si="40"/>
        <v>20219.571281140103</v>
      </c>
      <c r="M123" s="197">
        <f t="shared" si="40"/>
        <v>3179.4277630365482</v>
      </c>
      <c r="N123" s="197">
        <f t="shared" si="40"/>
        <v>3179.8718797342153</v>
      </c>
      <c r="O123" s="197">
        <f t="shared" si="40"/>
        <v>9035.2442713524051</v>
      </c>
      <c r="P123" s="197">
        <f t="shared" si="40"/>
        <v>14875.114237332446</v>
      </c>
      <c r="Q123" s="197">
        <f t="shared" si="40"/>
        <v>35390.192451176365</v>
      </c>
      <c r="R123" s="168"/>
      <c r="S123" s="174"/>
    </row>
    <row r="124" spans="2:19" x14ac:dyDescent="0.2">
      <c r="B124" s="147"/>
      <c r="C124" s="182" t="s">
        <v>309</v>
      </c>
      <c r="D124" s="180" t="s">
        <v>346</v>
      </c>
      <c r="E124" s="197">
        <f t="shared" ref="E124:Q124" si="41">+E47*(1-E$78-E$79)-(E47/SUM(E$12:E$71))*E$80</f>
        <v>0</v>
      </c>
      <c r="F124" s="197">
        <f t="shared" si="41"/>
        <v>0</v>
      </c>
      <c r="G124" s="197">
        <f t="shared" si="41"/>
        <v>0</v>
      </c>
      <c r="H124" s="197">
        <f t="shared" si="41"/>
        <v>0</v>
      </c>
      <c r="I124" s="197">
        <f t="shared" si="41"/>
        <v>18888.128150202399</v>
      </c>
      <c r="J124" s="197">
        <f t="shared" si="41"/>
        <v>40641.01610152753</v>
      </c>
      <c r="K124" s="197">
        <f t="shared" si="41"/>
        <v>40699.145751371405</v>
      </c>
      <c r="L124" s="197">
        <f t="shared" si="41"/>
        <v>223320.92794641608</v>
      </c>
      <c r="M124" s="197">
        <f t="shared" si="41"/>
        <v>64397.217488362294</v>
      </c>
      <c r="N124" s="197">
        <f t="shared" si="41"/>
        <v>64406.212779874302</v>
      </c>
      <c r="O124" s="197">
        <f t="shared" si="41"/>
        <v>275970.25554211537</v>
      </c>
      <c r="P124" s="197">
        <f t="shared" si="41"/>
        <v>221324.77304853004</v>
      </c>
      <c r="Q124" s="197">
        <f t="shared" si="41"/>
        <v>49232.352837713712</v>
      </c>
      <c r="R124" s="168"/>
      <c r="S124" s="174"/>
    </row>
    <row r="125" spans="2:19" x14ac:dyDescent="0.2">
      <c r="B125" s="147"/>
      <c r="C125" s="182" t="s">
        <v>310</v>
      </c>
      <c r="D125" s="180" t="s">
        <v>346</v>
      </c>
      <c r="E125" s="197">
        <f t="shared" ref="E125:Q125" si="42">+E48*(1-E$78-E$79)-(E48/SUM(E$12:E$71))*E$80</f>
        <v>0</v>
      </c>
      <c r="F125" s="197">
        <f t="shared" si="42"/>
        <v>0</v>
      </c>
      <c r="G125" s="197">
        <f t="shared" si="42"/>
        <v>0</v>
      </c>
      <c r="H125" s="197">
        <f t="shared" si="42"/>
        <v>0</v>
      </c>
      <c r="I125" s="197">
        <f t="shared" si="42"/>
        <v>421218.98351335229</v>
      </c>
      <c r="J125" s="197">
        <f t="shared" si="42"/>
        <v>508989.49943812593</v>
      </c>
      <c r="K125" s="197">
        <f t="shared" si="42"/>
        <v>509717.51719493186</v>
      </c>
      <c r="L125" s="197">
        <f t="shared" si="42"/>
        <v>441508.40459860861</v>
      </c>
      <c r="M125" s="197">
        <f t="shared" si="42"/>
        <v>661406.47065164766</v>
      </c>
      <c r="N125" s="197">
        <f t="shared" si="42"/>
        <v>661498.8588672179</v>
      </c>
      <c r="O125" s="197">
        <f t="shared" si="42"/>
        <v>186313.45543726583</v>
      </c>
      <c r="P125" s="197">
        <f t="shared" si="42"/>
        <v>214650.29430682884</v>
      </c>
      <c r="Q125" s="197">
        <f t="shared" si="42"/>
        <v>341370.60504942574</v>
      </c>
      <c r="R125" s="168"/>
      <c r="S125" s="174"/>
    </row>
    <row r="126" spans="2:19" ht="25.5" x14ac:dyDescent="0.2">
      <c r="B126" s="147"/>
      <c r="C126" s="196" t="s">
        <v>311</v>
      </c>
      <c r="D126" s="180" t="s">
        <v>346</v>
      </c>
      <c r="E126" s="197">
        <f t="shared" ref="E126:Q126" si="43">+E49*(1-E$78-E$79)-(E49/SUM(E$12:E$71))*E$80</f>
        <v>0</v>
      </c>
      <c r="F126" s="197">
        <f t="shared" si="43"/>
        <v>0</v>
      </c>
      <c r="G126" s="197">
        <f t="shared" si="43"/>
        <v>0</v>
      </c>
      <c r="H126" s="197">
        <f t="shared" si="43"/>
        <v>0</v>
      </c>
      <c r="I126" s="197">
        <f t="shared" si="43"/>
        <v>467988.64247000206</v>
      </c>
      <c r="J126" s="197">
        <f t="shared" si="43"/>
        <v>298268.20701116096</v>
      </c>
      <c r="K126" s="197">
        <f t="shared" si="43"/>
        <v>298694.82593205129</v>
      </c>
      <c r="L126" s="197">
        <f t="shared" si="43"/>
        <v>299587.12733620487</v>
      </c>
      <c r="M126" s="197">
        <f t="shared" si="43"/>
        <v>22005.261233754223</v>
      </c>
      <c r="N126" s="197">
        <f t="shared" si="43"/>
        <v>22008.335027115423</v>
      </c>
      <c r="O126" s="197">
        <f t="shared" si="43"/>
        <v>96450.285068803001</v>
      </c>
      <c r="P126" s="197">
        <f t="shared" si="43"/>
        <v>0</v>
      </c>
      <c r="Q126" s="197">
        <f t="shared" si="43"/>
        <v>0</v>
      </c>
      <c r="R126" s="168"/>
      <c r="S126" s="174"/>
    </row>
    <row r="127" spans="2:19" ht="25.5" x14ac:dyDescent="0.2">
      <c r="B127" s="147"/>
      <c r="C127" s="196" t="s">
        <v>312</v>
      </c>
      <c r="D127" s="180" t="s">
        <v>346</v>
      </c>
      <c r="E127" s="197">
        <f t="shared" ref="E127:Q127" si="44">+E50*(1-E$78-E$79)-(E50/SUM(E$12:E$71))*E$80</f>
        <v>0</v>
      </c>
      <c r="F127" s="197">
        <f t="shared" si="44"/>
        <v>0</v>
      </c>
      <c r="G127" s="197">
        <f t="shared" si="44"/>
        <v>0</v>
      </c>
      <c r="H127" s="197">
        <f t="shared" si="44"/>
        <v>0</v>
      </c>
      <c r="I127" s="197">
        <f t="shared" si="44"/>
        <v>0</v>
      </c>
      <c r="J127" s="197">
        <f t="shared" si="44"/>
        <v>0</v>
      </c>
      <c r="K127" s="197">
        <f t="shared" si="44"/>
        <v>0</v>
      </c>
      <c r="L127" s="197">
        <f t="shared" si="44"/>
        <v>0</v>
      </c>
      <c r="M127" s="197">
        <f t="shared" si="44"/>
        <v>0</v>
      </c>
      <c r="N127" s="197">
        <f t="shared" si="44"/>
        <v>0</v>
      </c>
      <c r="O127" s="197">
        <f t="shared" si="44"/>
        <v>0</v>
      </c>
      <c r="P127" s="197">
        <f t="shared" si="44"/>
        <v>0</v>
      </c>
      <c r="Q127" s="197">
        <f t="shared" si="44"/>
        <v>0</v>
      </c>
      <c r="R127" s="168"/>
      <c r="S127" s="174"/>
    </row>
    <row r="128" spans="2:19" x14ac:dyDescent="0.2">
      <c r="B128" s="147"/>
      <c r="C128" s="182" t="s">
        <v>313</v>
      </c>
      <c r="D128" s="180" t="s">
        <v>346</v>
      </c>
      <c r="E128" s="197">
        <f t="shared" ref="E128:Q128" si="45">+E51*(1-E$78-E$79)-(E51/SUM(E$12:E$71))*E$80</f>
        <v>0</v>
      </c>
      <c r="F128" s="197">
        <f t="shared" si="45"/>
        <v>0</v>
      </c>
      <c r="G128" s="197">
        <f t="shared" si="45"/>
        <v>0</v>
      </c>
      <c r="H128" s="197">
        <f t="shared" si="45"/>
        <v>0</v>
      </c>
      <c r="I128" s="197">
        <f t="shared" si="45"/>
        <v>0</v>
      </c>
      <c r="J128" s="197">
        <f t="shared" si="45"/>
        <v>0</v>
      </c>
      <c r="K128" s="197">
        <f t="shared" si="45"/>
        <v>440629.63448369427</v>
      </c>
      <c r="L128" s="197">
        <f t="shared" si="45"/>
        <v>421994.25466188026</v>
      </c>
      <c r="M128" s="197">
        <f t="shared" si="45"/>
        <v>473785.14834580006</v>
      </c>
      <c r="N128" s="197">
        <f t="shared" si="45"/>
        <v>473851.32877547777</v>
      </c>
      <c r="O128" s="197">
        <f t="shared" si="45"/>
        <v>558053.35674381268</v>
      </c>
      <c r="P128" s="197">
        <f t="shared" si="45"/>
        <v>561659.97297767305</v>
      </c>
      <c r="Q128" s="197">
        <f t="shared" si="45"/>
        <v>611278.08241494384</v>
      </c>
      <c r="R128" s="168"/>
      <c r="S128" s="174"/>
    </row>
    <row r="129" spans="2:21" ht="25.5" x14ac:dyDescent="0.2">
      <c r="B129" s="147"/>
      <c r="C129" s="196" t="s">
        <v>314</v>
      </c>
      <c r="D129" s="180" t="s">
        <v>346</v>
      </c>
      <c r="E129" s="197">
        <f t="shared" ref="E129:Q129" si="46">+E52*(1-E$78-E$79)-(E52/SUM(E$12:E$71))*E$80</f>
        <v>0</v>
      </c>
      <c r="F129" s="197">
        <f t="shared" si="46"/>
        <v>0</v>
      </c>
      <c r="G129" s="197">
        <f t="shared" si="46"/>
        <v>0</v>
      </c>
      <c r="H129" s="197">
        <f t="shared" si="46"/>
        <v>0</v>
      </c>
      <c r="I129" s="197">
        <f t="shared" si="46"/>
        <v>0</v>
      </c>
      <c r="J129" s="197">
        <f t="shared" si="46"/>
        <v>0</v>
      </c>
      <c r="K129" s="197">
        <f t="shared" si="46"/>
        <v>0</v>
      </c>
      <c r="L129" s="197">
        <f t="shared" si="46"/>
        <v>0</v>
      </c>
      <c r="M129" s="197">
        <f t="shared" si="46"/>
        <v>0</v>
      </c>
      <c r="N129" s="197">
        <f t="shared" si="46"/>
        <v>0</v>
      </c>
      <c r="O129" s="197">
        <f t="shared" si="46"/>
        <v>0</v>
      </c>
      <c r="P129" s="197">
        <f t="shared" si="46"/>
        <v>0</v>
      </c>
      <c r="Q129" s="197">
        <f t="shared" si="46"/>
        <v>0</v>
      </c>
      <c r="R129" s="168"/>
      <c r="S129" s="174"/>
    </row>
    <row r="130" spans="2:21" ht="25.5" x14ac:dyDescent="0.2">
      <c r="B130" s="147"/>
      <c r="C130" s="196" t="s">
        <v>315</v>
      </c>
      <c r="D130" s="180" t="s">
        <v>346</v>
      </c>
      <c r="E130" s="197">
        <f t="shared" ref="E130:Q130" si="47">+E53*(1-E$78-E$79)-(E53/SUM(E$12:E$71))*E$80</f>
        <v>0</v>
      </c>
      <c r="F130" s="197">
        <f t="shared" si="47"/>
        <v>0</v>
      </c>
      <c r="G130" s="197">
        <f t="shared" si="47"/>
        <v>0</v>
      </c>
      <c r="H130" s="197">
        <f t="shared" si="47"/>
        <v>0</v>
      </c>
      <c r="I130" s="197">
        <f t="shared" si="47"/>
        <v>0</v>
      </c>
      <c r="J130" s="197">
        <f t="shared" si="47"/>
        <v>0</v>
      </c>
      <c r="K130" s="197">
        <f t="shared" si="47"/>
        <v>0</v>
      </c>
      <c r="L130" s="197">
        <f t="shared" si="47"/>
        <v>0</v>
      </c>
      <c r="M130" s="197">
        <f t="shared" si="47"/>
        <v>0</v>
      </c>
      <c r="N130" s="197">
        <f t="shared" si="47"/>
        <v>0</v>
      </c>
      <c r="O130" s="197">
        <f t="shared" si="47"/>
        <v>0</v>
      </c>
      <c r="P130" s="197">
        <f t="shared" si="47"/>
        <v>0</v>
      </c>
      <c r="Q130" s="197">
        <f t="shared" si="47"/>
        <v>0</v>
      </c>
      <c r="R130" s="168"/>
      <c r="S130" s="174"/>
    </row>
    <row r="131" spans="2:21" x14ac:dyDescent="0.2">
      <c r="B131" s="147"/>
      <c r="C131" s="147"/>
      <c r="D131" s="14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68"/>
      <c r="S131" s="174"/>
    </row>
    <row r="132" spans="2:21" x14ac:dyDescent="0.2">
      <c r="B132" s="147"/>
      <c r="C132" s="191" t="s">
        <v>316</v>
      </c>
      <c r="D132" s="14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68"/>
      <c r="S132" s="174"/>
    </row>
    <row r="133" spans="2:21" ht="38.25" x14ac:dyDescent="0.2">
      <c r="B133" s="181" t="s">
        <v>317</v>
      </c>
      <c r="C133" s="196" t="s">
        <v>318</v>
      </c>
      <c r="D133" s="180" t="s">
        <v>346</v>
      </c>
      <c r="E133" s="197">
        <f t="shared" ref="E133:Q133" si="48">+E56*(1-E$78-E$79)-(E56/SUM(E$12:E$71))*E$80</f>
        <v>0</v>
      </c>
      <c r="F133" s="197">
        <f t="shared" si="48"/>
        <v>0</v>
      </c>
      <c r="G133" s="197">
        <f t="shared" si="48"/>
        <v>0</v>
      </c>
      <c r="H133" s="197">
        <f t="shared" si="48"/>
        <v>1388245.7528785295</v>
      </c>
      <c r="I133" s="197">
        <f t="shared" si="48"/>
        <v>1389213.8541075017</v>
      </c>
      <c r="J133" s="197">
        <f t="shared" si="48"/>
        <v>988029.48640658462</v>
      </c>
      <c r="K133" s="197">
        <f t="shared" si="48"/>
        <v>989442.68453964218</v>
      </c>
      <c r="L133" s="197">
        <f t="shared" si="48"/>
        <v>1076115.5448635302</v>
      </c>
      <c r="M133" s="197">
        <f t="shared" si="48"/>
        <v>379570.40165053384</v>
      </c>
      <c r="N133" s="197">
        <f t="shared" si="48"/>
        <v>379623.42174278852</v>
      </c>
      <c r="O133" s="197">
        <f t="shared" si="48"/>
        <v>81610.866610435405</v>
      </c>
      <c r="P133" s="197">
        <f t="shared" si="48"/>
        <v>0</v>
      </c>
      <c r="Q133" s="197">
        <f t="shared" si="48"/>
        <v>22840.929154894326</v>
      </c>
      <c r="R133" s="168"/>
      <c r="S133" s="174"/>
    </row>
    <row r="134" spans="2:21" x14ac:dyDescent="0.2">
      <c r="B134" s="181" t="s">
        <v>320</v>
      </c>
      <c r="C134" s="182" t="s">
        <v>319</v>
      </c>
      <c r="D134" s="180" t="s">
        <v>346</v>
      </c>
      <c r="E134" s="197">
        <f t="shared" ref="E134:Q134" si="49">+E57*(1-E$78-E$79)-(E57/SUM(E$12:E$71))*E$80</f>
        <v>779108.00130457408</v>
      </c>
      <c r="F134" s="197">
        <f t="shared" si="49"/>
        <v>1558216.0026091482</v>
      </c>
      <c r="G134" s="197">
        <f t="shared" si="49"/>
        <v>2558467.7179696243</v>
      </c>
      <c r="H134" s="197">
        <f t="shared" si="49"/>
        <v>1878471.2966983013</v>
      </c>
      <c r="I134" s="197">
        <f t="shared" si="49"/>
        <v>1879781.2595540509</v>
      </c>
      <c r="J134" s="197">
        <f t="shared" si="49"/>
        <v>1951564.0462417451</v>
      </c>
      <c r="K134" s="197">
        <f t="shared" si="49"/>
        <v>1954355.406929493</v>
      </c>
      <c r="L134" s="197">
        <f t="shared" si="49"/>
        <v>3223494.2166797095</v>
      </c>
      <c r="M134" s="197">
        <f t="shared" si="49"/>
        <v>6200865.4507947909</v>
      </c>
      <c r="N134" s="197">
        <f t="shared" si="49"/>
        <v>6201731.6154294154</v>
      </c>
      <c r="O134" s="197">
        <f t="shared" si="49"/>
        <v>8651438.8511599153</v>
      </c>
      <c r="P134" s="197">
        <f t="shared" si="49"/>
        <v>12932586.567129036</v>
      </c>
      <c r="Q134" s="197">
        <f t="shared" si="49"/>
        <v>7530685.8628508924</v>
      </c>
      <c r="R134" s="168"/>
      <c r="S134" s="174"/>
      <c r="U134" s="175"/>
    </row>
    <row r="135" spans="2:21" x14ac:dyDescent="0.2">
      <c r="B135" s="181" t="s">
        <v>321</v>
      </c>
      <c r="C135" s="182" t="s">
        <v>322</v>
      </c>
      <c r="D135" s="180" t="s">
        <v>346</v>
      </c>
      <c r="E135" s="197">
        <f t="shared" ref="E135:Q135" si="50">+E58*(1-E$78-E$79)-(E58/SUM(E$12:E$71))*E$80</f>
        <v>0</v>
      </c>
      <c r="F135" s="197">
        <f t="shared" si="50"/>
        <v>0</v>
      </c>
      <c r="G135" s="197">
        <f t="shared" si="50"/>
        <v>0</v>
      </c>
      <c r="H135" s="197">
        <f t="shared" si="50"/>
        <v>357502.3114921737</v>
      </c>
      <c r="I135" s="197">
        <f t="shared" si="50"/>
        <v>357751.6178029608</v>
      </c>
      <c r="J135" s="197">
        <f t="shared" si="50"/>
        <v>385801.59407211328</v>
      </c>
      <c r="K135" s="197">
        <f t="shared" si="50"/>
        <v>386353.41372929403</v>
      </c>
      <c r="L135" s="197">
        <f t="shared" si="50"/>
        <v>1331042.8463438447</v>
      </c>
      <c r="M135" s="197">
        <f t="shared" si="50"/>
        <v>1915189.6785961485</v>
      </c>
      <c r="N135" s="197">
        <f t="shared" si="50"/>
        <v>1915457.2008608002</v>
      </c>
      <c r="O135" s="197">
        <f t="shared" si="50"/>
        <v>2065350.6144176645</v>
      </c>
      <c r="P135" s="197">
        <f t="shared" si="50"/>
        <v>2509210.7850817679</v>
      </c>
      <c r="Q135" s="197">
        <f t="shared" si="50"/>
        <v>2373428.8144186381</v>
      </c>
      <c r="R135" s="168"/>
      <c r="S135" s="174"/>
    </row>
    <row r="136" spans="2:21" ht="25.5" x14ac:dyDescent="0.2">
      <c r="B136" s="181" t="s">
        <v>323</v>
      </c>
      <c r="C136" s="196" t="s">
        <v>324</v>
      </c>
      <c r="D136" s="180" t="s">
        <v>346</v>
      </c>
      <c r="E136" s="197">
        <f t="shared" ref="E136:Q136" si="51">+E59*(1-E$78-E$79)-(E59/SUM(E$12:E$71))*E$80</f>
        <v>45476.297713058564</v>
      </c>
      <c r="F136" s="197">
        <f t="shared" si="51"/>
        <v>90952.595426117128</v>
      </c>
      <c r="G136" s="197">
        <f t="shared" si="51"/>
        <v>164715.82330938787</v>
      </c>
      <c r="H136" s="197">
        <f t="shared" si="51"/>
        <v>370003.20314349589</v>
      </c>
      <c r="I136" s="197">
        <f t="shared" si="51"/>
        <v>370261.22702359362</v>
      </c>
      <c r="J136" s="197">
        <f t="shared" si="51"/>
        <v>294173.82806934259</v>
      </c>
      <c r="K136" s="197">
        <f t="shared" si="51"/>
        <v>294594.59071898169</v>
      </c>
      <c r="L136" s="197">
        <f t="shared" si="51"/>
        <v>351337.64962970529</v>
      </c>
      <c r="M136" s="197">
        <f t="shared" si="51"/>
        <v>352214.36042137683</v>
      </c>
      <c r="N136" s="197">
        <f t="shared" si="51"/>
        <v>352263.55929937615</v>
      </c>
      <c r="O136" s="197">
        <f t="shared" si="51"/>
        <v>172628.56182310759</v>
      </c>
      <c r="P136" s="197">
        <f t="shared" si="51"/>
        <v>381782.57617866772</v>
      </c>
      <c r="Q136" s="197">
        <f t="shared" si="51"/>
        <v>526252.26681726659</v>
      </c>
      <c r="R136" s="168"/>
      <c r="S136" s="174"/>
    </row>
    <row r="137" spans="2:21" x14ac:dyDescent="0.2">
      <c r="B137" s="181" t="s">
        <v>325</v>
      </c>
      <c r="C137" s="182" t="s">
        <v>326</v>
      </c>
      <c r="D137" s="180" t="s">
        <v>346</v>
      </c>
      <c r="E137" s="197">
        <f t="shared" ref="E137:Q137" si="52">+E60*(1-E$78-E$79)-(E60/SUM(E$12:E$71))*E$80</f>
        <v>0</v>
      </c>
      <c r="F137" s="197">
        <f t="shared" si="52"/>
        <v>0</v>
      </c>
      <c r="G137" s="197">
        <f t="shared" si="52"/>
        <v>0</v>
      </c>
      <c r="H137" s="197">
        <f t="shared" si="52"/>
        <v>0</v>
      </c>
      <c r="I137" s="197">
        <f t="shared" si="52"/>
        <v>0</v>
      </c>
      <c r="J137" s="197">
        <f t="shared" si="52"/>
        <v>0</v>
      </c>
      <c r="K137" s="197">
        <f t="shared" si="52"/>
        <v>592493.50648909039</v>
      </c>
      <c r="L137" s="197">
        <f t="shared" si="52"/>
        <v>951702.10280690657</v>
      </c>
      <c r="M137" s="197">
        <f t="shared" si="52"/>
        <v>1317627.1760709952</v>
      </c>
      <c r="N137" s="197">
        <f t="shared" si="52"/>
        <v>1317811.2281312421</v>
      </c>
      <c r="O137" s="197">
        <f t="shared" si="52"/>
        <v>2243431.7455594908</v>
      </c>
      <c r="P137" s="197">
        <f t="shared" si="52"/>
        <v>4103984.8818237856</v>
      </c>
      <c r="Q137" s="197">
        <f t="shared" si="52"/>
        <v>4226364.0170785422</v>
      </c>
      <c r="R137" s="168"/>
      <c r="S137" s="174"/>
    </row>
    <row r="138" spans="2:21" x14ac:dyDescent="0.2">
      <c r="B138" s="181" t="s">
        <v>327</v>
      </c>
      <c r="C138" s="220" t="s">
        <v>559</v>
      </c>
      <c r="D138" s="180" t="s">
        <v>346</v>
      </c>
      <c r="E138" s="197">
        <f t="shared" ref="E138:Q138" si="53">+E61*(1-E$78-E$79)-(E61/SUM(E$12:E$71))*E$80</f>
        <v>0</v>
      </c>
      <c r="F138" s="197">
        <f t="shared" si="53"/>
        <v>0</v>
      </c>
      <c r="G138" s="197">
        <f t="shared" si="53"/>
        <v>0</v>
      </c>
      <c r="H138" s="197">
        <f t="shared" si="53"/>
        <v>228119.34403109353</v>
      </c>
      <c r="I138" s="197">
        <f t="shared" si="53"/>
        <v>228278.42437897209</v>
      </c>
      <c r="J138" s="197">
        <f t="shared" si="53"/>
        <v>395476.43762341369</v>
      </c>
      <c r="K138" s="197">
        <f t="shared" si="53"/>
        <v>396042.09540084534</v>
      </c>
      <c r="L138" s="197">
        <f t="shared" si="53"/>
        <v>327934.17216576473</v>
      </c>
      <c r="M138" s="197">
        <f t="shared" si="53"/>
        <v>348926.38080036367</v>
      </c>
      <c r="N138" s="197">
        <f t="shared" si="53"/>
        <v>348975.12039865606</v>
      </c>
      <c r="O138" s="197">
        <f t="shared" si="53"/>
        <v>266044.61567026097</v>
      </c>
      <c r="P138" s="197">
        <f t="shared" si="53"/>
        <v>678852.32621953997</v>
      </c>
      <c r="Q138" s="197">
        <f t="shared" si="53"/>
        <v>339039.78872925701</v>
      </c>
      <c r="R138" s="168"/>
      <c r="S138" s="174"/>
    </row>
    <row r="139" spans="2:21" ht="25.5" x14ac:dyDescent="0.2">
      <c r="B139" s="180" t="s">
        <v>328</v>
      </c>
      <c r="C139" s="221" t="s">
        <v>329</v>
      </c>
      <c r="D139" s="180" t="s">
        <v>346</v>
      </c>
      <c r="E139" s="197">
        <f t="shared" ref="E139:Q139" si="54">+E62*(1-E$78-E$79)-(E62/SUM(E$12:E$71))*E$80</f>
        <v>0</v>
      </c>
      <c r="F139" s="197">
        <f t="shared" si="54"/>
        <v>0</v>
      </c>
      <c r="G139" s="197">
        <f t="shared" si="54"/>
        <v>0</v>
      </c>
      <c r="H139" s="197">
        <f t="shared" si="54"/>
        <v>0</v>
      </c>
      <c r="I139" s="197">
        <f t="shared" si="54"/>
        <v>0</v>
      </c>
      <c r="J139" s="197">
        <f t="shared" si="54"/>
        <v>0</v>
      </c>
      <c r="K139" s="197">
        <f t="shared" si="54"/>
        <v>483052.12303770438</v>
      </c>
      <c r="L139" s="197">
        <f t="shared" si="54"/>
        <v>818892.2741143232</v>
      </c>
      <c r="M139" s="197">
        <f t="shared" si="54"/>
        <v>923169.61083979812</v>
      </c>
      <c r="N139" s="197">
        <f t="shared" si="54"/>
        <v>923298.56330216245</v>
      </c>
      <c r="O139" s="197">
        <f t="shared" si="54"/>
        <v>971814.79148172319</v>
      </c>
      <c r="P139" s="197">
        <f t="shared" si="54"/>
        <v>1230857.7536877892</v>
      </c>
      <c r="Q139" s="197">
        <f t="shared" si="54"/>
        <v>1104021.701161124</v>
      </c>
      <c r="R139" s="168"/>
      <c r="S139" s="174"/>
    </row>
    <row r="140" spans="2:21" ht="25.5" x14ac:dyDescent="0.2">
      <c r="B140" s="180" t="s">
        <v>330</v>
      </c>
      <c r="C140" s="221" t="s">
        <v>331</v>
      </c>
      <c r="D140" s="180" t="s">
        <v>346</v>
      </c>
      <c r="E140" s="197">
        <f t="shared" ref="E140:Q140" si="55">+E63*(1-E$78-E$79)-(E63/SUM(E$12:E$71))*E$80</f>
        <v>0</v>
      </c>
      <c r="F140" s="197">
        <f t="shared" si="55"/>
        <v>0</v>
      </c>
      <c r="G140" s="197">
        <f t="shared" si="55"/>
        <v>0</v>
      </c>
      <c r="H140" s="197">
        <f t="shared" si="55"/>
        <v>0</v>
      </c>
      <c r="I140" s="197">
        <f t="shared" si="55"/>
        <v>0</v>
      </c>
      <c r="J140" s="197">
        <f t="shared" si="55"/>
        <v>0</v>
      </c>
      <c r="K140" s="197">
        <f t="shared" si="55"/>
        <v>903236.09212650789</v>
      </c>
      <c r="L140" s="197">
        <f t="shared" si="55"/>
        <v>870758.72998340672</v>
      </c>
      <c r="M140" s="197">
        <f t="shared" si="55"/>
        <v>672766.0139209039</v>
      </c>
      <c r="N140" s="197">
        <f t="shared" si="55"/>
        <v>672859.9888883112</v>
      </c>
      <c r="O140" s="197">
        <f t="shared" si="55"/>
        <v>1141916.2506052461</v>
      </c>
      <c r="P140" s="197">
        <f t="shared" si="55"/>
        <v>1164707.6667215489</v>
      </c>
      <c r="Q140" s="197">
        <f t="shared" si="55"/>
        <v>2003858.1038703304</v>
      </c>
      <c r="R140" s="168"/>
      <c r="S140" s="174"/>
    </row>
    <row r="141" spans="2:21" ht="25.5" x14ac:dyDescent="0.2">
      <c r="B141" s="180" t="s">
        <v>332</v>
      </c>
      <c r="C141" s="221" t="s">
        <v>333</v>
      </c>
      <c r="D141" s="180" t="s">
        <v>346</v>
      </c>
      <c r="E141" s="197">
        <f t="shared" ref="E141:Q141" si="56">+E64*(1-E$78-E$79)-(E64/SUM(E$12:E$71))*E$80</f>
        <v>0</v>
      </c>
      <c r="F141" s="197">
        <f t="shared" si="56"/>
        <v>0</v>
      </c>
      <c r="G141" s="197">
        <f t="shared" si="56"/>
        <v>0</v>
      </c>
      <c r="H141" s="197">
        <f t="shared" si="56"/>
        <v>0</v>
      </c>
      <c r="I141" s="197">
        <f t="shared" si="56"/>
        <v>0</v>
      </c>
      <c r="J141" s="197">
        <f t="shared" si="56"/>
        <v>0</v>
      </c>
      <c r="K141" s="197">
        <f t="shared" si="56"/>
        <v>502554.46310709673</v>
      </c>
      <c r="L141" s="197">
        <f t="shared" si="56"/>
        <v>728159.73708581482</v>
      </c>
      <c r="M141" s="197">
        <f t="shared" si="56"/>
        <v>1444070.1205562444</v>
      </c>
      <c r="N141" s="197">
        <f t="shared" si="56"/>
        <v>1444271.8347328007</v>
      </c>
      <c r="O141" s="197">
        <f t="shared" si="56"/>
        <v>1900800.911046043</v>
      </c>
      <c r="P141" s="197">
        <f t="shared" si="56"/>
        <v>2295375.9183683847</v>
      </c>
      <c r="Q141" s="197">
        <f t="shared" si="56"/>
        <v>2485989.1051576217</v>
      </c>
      <c r="R141" s="168"/>
      <c r="S141" s="174"/>
    </row>
    <row r="142" spans="2:21" x14ac:dyDescent="0.2">
      <c r="B142" s="180" t="s">
        <v>334</v>
      </c>
      <c r="C142" s="224" t="s">
        <v>454</v>
      </c>
      <c r="D142" s="180" t="s">
        <v>346</v>
      </c>
      <c r="E142" s="197">
        <f t="shared" ref="E142:Q142" si="57">+E65*(1-E$78-E$79)-(E65/SUM(E$12:E$71))*E$80</f>
        <v>76740.393471201707</v>
      </c>
      <c r="F142" s="197">
        <f t="shared" si="57"/>
        <v>153480.78694240341</v>
      </c>
      <c r="G142" s="197">
        <f t="shared" si="57"/>
        <v>616355.98399641912</v>
      </c>
      <c r="H142" s="197">
        <f t="shared" si="57"/>
        <v>708702.39642940927</v>
      </c>
      <c r="I142" s="197">
        <f t="shared" si="57"/>
        <v>709196.61415673618</v>
      </c>
      <c r="J142" s="197">
        <f t="shared" si="57"/>
        <v>520700.57371739333</v>
      </c>
      <c r="K142" s="197">
        <f t="shared" si="57"/>
        <v>521445.34205556882</v>
      </c>
      <c r="L142" s="197">
        <f t="shared" si="57"/>
        <v>476282.08865113562</v>
      </c>
      <c r="M142" s="197">
        <f t="shared" si="57"/>
        <v>443236.10342122341</v>
      </c>
      <c r="N142" s="197">
        <f t="shared" si="57"/>
        <v>443298.01662360114</v>
      </c>
      <c r="O142" s="197">
        <f t="shared" si="57"/>
        <v>528075.82873212383</v>
      </c>
      <c r="P142" s="197">
        <f t="shared" si="57"/>
        <v>715659.96341122396</v>
      </c>
      <c r="Q142" s="197">
        <f t="shared" si="57"/>
        <v>625896.45066513773</v>
      </c>
      <c r="R142" s="168"/>
      <c r="S142" s="174"/>
    </row>
    <row r="143" spans="2:21" ht="38.25" x14ac:dyDescent="0.2">
      <c r="B143" s="180" t="s">
        <v>452</v>
      </c>
      <c r="C143" s="221" t="s">
        <v>453</v>
      </c>
      <c r="D143" s="180" t="s">
        <v>346</v>
      </c>
      <c r="E143" s="197">
        <f t="shared" ref="E143:Q143" si="58">+E66*(1-E$78-E$79)-(E66/SUM(E$12:E$71))*E$80</f>
        <v>383760.80672912777</v>
      </c>
      <c r="F143" s="197">
        <f t="shared" si="58"/>
        <v>767521.61345825554</v>
      </c>
      <c r="G143" s="197">
        <f t="shared" si="58"/>
        <v>641345.38982521906</v>
      </c>
      <c r="H143" s="197">
        <f t="shared" si="58"/>
        <v>161765.87546689861</v>
      </c>
      <c r="I143" s="197">
        <f t="shared" si="58"/>
        <v>161878.68383855798</v>
      </c>
      <c r="J143" s="197">
        <f t="shared" si="58"/>
        <v>440202.76023770298</v>
      </c>
      <c r="K143" s="197">
        <f t="shared" si="58"/>
        <v>440832.39095975482</v>
      </c>
      <c r="L143" s="197">
        <f t="shared" si="58"/>
        <v>1544306.6097208913</v>
      </c>
      <c r="M143" s="197">
        <f t="shared" si="58"/>
        <v>738433.27146726626</v>
      </c>
      <c r="N143" s="197">
        <f t="shared" si="58"/>
        <v>738536.41913106421</v>
      </c>
      <c r="O143" s="197">
        <f t="shared" si="58"/>
        <v>1433592.477673396</v>
      </c>
      <c r="P143" s="197">
        <f t="shared" si="58"/>
        <v>871978.16258877551</v>
      </c>
      <c r="Q143" s="197">
        <f t="shared" si="58"/>
        <v>862770.34596108471</v>
      </c>
      <c r="R143" s="168"/>
      <c r="S143" s="174"/>
    </row>
    <row r="144" spans="2:21" x14ac:dyDescent="0.2">
      <c r="B144" s="180" t="s">
        <v>335</v>
      </c>
      <c r="C144" s="224" t="s">
        <v>336</v>
      </c>
      <c r="D144" s="180" t="s">
        <v>346</v>
      </c>
      <c r="E144" s="197">
        <f t="shared" ref="E144:Q144" si="59">+E67*(1-E$78-E$79)-(E67/SUM(E$12:E$71))*E$80</f>
        <v>0</v>
      </c>
      <c r="F144" s="197">
        <f t="shared" si="59"/>
        <v>0</v>
      </c>
      <c r="G144" s="197">
        <f t="shared" si="59"/>
        <v>0</v>
      </c>
      <c r="H144" s="197">
        <f t="shared" si="59"/>
        <v>0</v>
      </c>
      <c r="I144" s="197">
        <f t="shared" si="59"/>
        <v>0</v>
      </c>
      <c r="J144" s="197">
        <f t="shared" si="59"/>
        <v>0</v>
      </c>
      <c r="K144" s="197">
        <f t="shared" si="59"/>
        <v>0</v>
      </c>
      <c r="L144" s="197">
        <f t="shared" si="59"/>
        <v>0</v>
      </c>
      <c r="M144" s="197">
        <f t="shared" si="59"/>
        <v>0</v>
      </c>
      <c r="N144" s="197">
        <f t="shared" si="59"/>
        <v>483360.20803052204</v>
      </c>
      <c r="O144" s="197">
        <f t="shared" si="59"/>
        <v>384638.51514326793</v>
      </c>
      <c r="P144" s="197">
        <f t="shared" si="59"/>
        <v>477380.54383349232</v>
      </c>
      <c r="Q144" s="197">
        <f t="shared" si="59"/>
        <v>149656.69146179946</v>
      </c>
      <c r="R144" s="168"/>
      <c r="S144" s="174"/>
    </row>
    <row r="145" spans="2:19" ht="25.5" x14ac:dyDescent="0.2">
      <c r="B145" s="180" t="s">
        <v>337</v>
      </c>
      <c r="C145" s="221" t="s">
        <v>338</v>
      </c>
      <c r="D145" s="180" t="s">
        <v>346</v>
      </c>
      <c r="E145" s="197">
        <f t="shared" ref="E145:Q145" si="60">+E68*(1-E$78-E$79)-(E68/SUM(E$12:E$71))*E$80</f>
        <v>157069.82638716581</v>
      </c>
      <c r="F145" s="197">
        <f t="shared" si="60"/>
        <v>314139.65277433163</v>
      </c>
      <c r="G145" s="197">
        <f t="shared" si="60"/>
        <v>1177418.0753675362</v>
      </c>
      <c r="H145" s="197">
        <f t="shared" si="60"/>
        <v>1083328.6766591591</v>
      </c>
      <c r="I145" s="197">
        <f t="shared" si="60"/>
        <v>1084084.1421962082</v>
      </c>
      <c r="J145" s="197">
        <f t="shared" si="60"/>
        <v>851570.67247272376</v>
      </c>
      <c r="K145" s="197">
        <f t="shared" si="60"/>
        <v>852788.69086292584</v>
      </c>
      <c r="L145" s="197">
        <f t="shared" si="60"/>
        <v>1262396.4014665545</v>
      </c>
      <c r="M145" s="197">
        <f t="shared" si="60"/>
        <v>346685.31407016935</v>
      </c>
      <c r="N145" s="197">
        <f t="shared" si="60"/>
        <v>346733.74062623223</v>
      </c>
      <c r="O145" s="197">
        <f t="shared" si="60"/>
        <v>310334.85636394669</v>
      </c>
      <c r="P145" s="197">
        <f t="shared" si="60"/>
        <v>414939.41647152771</v>
      </c>
      <c r="Q145" s="197">
        <f t="shared" si="60"/>
        <v>418710.53935019771</v>
      </c>
      <c r="R145" s="168"/>
      <c r="S145" s="174"/>
    </row>
    <row r="146" spans="2:19" ht="25.5" x14ac:dyDescent="0.2">
      <c r="B146" s="180" t="s">
        <v>339</v>
      </c>
      <c r="C146" s="221" t="s">
        <v>340</v>
      </c>
      <c r="D146" s="180" t="s">
        <v>346</v>
      </c>
      <c r="E146" s="197">
        <f t="shared" ref="E146:Q146" si="61">+E69*(1-E$78-E$79)-(E69/SUM(E$12:E$71))*E$80</f>
        <v>259930.68132000268</v>
      </c>
      <c r="F146" s="197">
        <f t="shared" si="61"/>
        <v>519861.36264000536</v>
      </c>
      <c r="G146" s="197">
        <f t="shared" si="61"/>
        <v>810323.10222739563</v>
      </c>
      <c r="H146" s="197">
        <f t="shared" si="61"/>
        <v>368569.79926155042</v>
      </c>
      <c r="I146" s="197">
        <f t="shared" si="61"/>
        <v>368826.82354913588</v>
      </c>
      <c r="J146" s="197">
        <f t="shared" si="61"/>
        <v>145318.77222154435</v>
      </c>
      <c r="K146" s="197">
        <f t="shared" si="61"/>
        <v>145526.62453812713</v>
      </c>
      <c r="L146" s="197">
        <f t="shared" si="61"/>
        <v>29999.909568457202</v>
      </c>
      <c r="M146" s="197">
        <f t="shared" si="61"/>
        <v>0</v>
      </c>
      <c r="N146" s="197">
        <f t="shared" si="61"/>
        <v>0</v>
      </c>
      <c r="O146" s="197">
        <f t="shared" si="61"/>
        <v>0</v>
      </c>
      <c r="P146" s="197">
        <f t="shared" si="61"/>
        <v>89.724294700973672</v>
      </c>
      <c r="Q146" s="197">
        <f t="shared" si="61"/>
        <v>54486.269043780805</v>
      </c>
      <c r="R146" s="168"/>
      <c r="S146" s="174"/>
    </row>
    <row r="147" spans="2:19" x14ac:dyDescent="0.2">
      <c r="B147" s="180" t="s">
        <v>341</v>
      </c>
      <c r="C147" s="224" t="s">
        <v>342</v>
      </c>
      <c r="D147" s="180" t="s">
        <v>346</v>
      </c>
      <c r="E147" s="197">
        <f t="shared" ref="E147:Q147" si="62">+E70*(1-E$78-E$79)-(E70/SUM(E$12:E$71))*E$80</f>
        <v>109407.92325172677</v>
      </c>
      <c r="F147" s="197">
        <f t="shared" si="62"/>
        <v>218815.84650345353</v>
      </c>
      <c r="G147" s="197">
        <f t="shared" si="62"/>
        <v>209175.70213608828</v>
      </c>
      <c r="H147" s="197">
        <f t="shared" si="62"/>
        <v>117655.78405819187</v>
      </c>
      <c r="I147" s="197">
        <f t="shared" si="62"/>
        <v>117737.83200172511</v>
      </c>
      <c r="J147" s="197">
        <f t="shared" si="62"/>
        <v>285124.49012320285</v>
      </c>
      <c r="K147" s="197">
        <f t="shared" si="62"/>
        <v>285532.30932564044</v>
      </c>
      <c r="L147" s="197">
        <f t="shared" si="62"/>
        <v>204286.10524199097</v>
      </c>
      <c r="M147" s="197">
        <f t="shared" si="62"/>
        <v>173776.56792785384</v>
      </c>
      <c r="N147" s="197">
        <f t="shared" si="62"/>
        <v>173800.84181650053</v>
      </c>
      <c r="O147" s="197">
        <f t="shared" si="62"/>
        <v>107399.90045933297</v>
      </c>
      <c r="P147" s="197">
        <f t="shared" si="62"/>
        <v>129773.94872485173</v>
      </c>
      <c r="Q147" s="197">
        <f t="shared" si="62"/>
        <v>148350.92122387246</v>
      </c>
      <c r="R147" s="168"/>
      <c r="S147" s="174"/>
    </row>
    <row r="148" spans="2:19" x14ac:dyDescent="0.2">
      <c r="B148" s="194" t="s">
        <v>345</v>
      </c>
      <c r="C148" s="195" t="s">
        <v>344</v>
      </c>
      <c r="D148" s="184" t="s">
        <v>346</v>
      </c>
      <c r="E148" s="198">
        <f t="shared" ref="E148:Q148" si="63">+E71*(1-E$78-E$79)-(E71/SUM(E$12:E$71))*E$80</f>
        <v>126783.79881701234</v>
      </c>
      <c r="F148" s="198">
        <f t="shared" si="63"/>
        <v>253567.59763402469</v>
      </c>
      <c r="G148" s="198">
        <f t="shared" si="63"/>
        <v>291184.11026602844</v>
      </c>
      <c r="H148" s="198">
        <f t="shared" si="63"/>
        <v>237402.69571554428</v>
      </c>
      <c r="I148" s="198">
        <f t="shared" si="63"/>
        <v>237568.24986257264</v>
      </c>
      <c r="J148" s="198">
        <f t="shared" si="63"/>
        <v>277470.99392811192</v>
      </c>
      <c r="K148" s="198">
        <f t="shared" si="63"/>
        <v>277867.86618343595</v>
      </c>
      <c r="L148" s="198">
        <f t="shared" si="63"/>
        <v>862971.52847600705</v>
      </c>
      <c r="M148" s="198">
        <f t="shared" si="63"/>
        <v>620919.37988018547</v>
      </c>
      <c r="N148" s="198">
        <f t="shared" si="63"/>
        <v>621006.11267773982</v>
      </c>
      <c r="O148" s="198">
        <f t="shared" si="63"/>
        <v>812851.32153005328</v>
      </c>
      <c r="P148" s="198">
        <f t="shared" si="63"/>
        <v>981799.21626040339</v>
      </c>
      <c r="Q148" s="198">
        <f t="shared" si="63"/>
        <v>745318.37044784438</v>
      </c>
      <c r="R148" s="168"/>
      <c r="S148" s="174"/>
    </row>
    <row r="149" spans="2:19" x14ac:dyDescent="0.2">
      <c r="B149" s="142" t="s">
        <v>241</v>
      </c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</row>
    <row r="150" spans="2:19" x14ac:dyDescent="0.2"/>
    <row r="151" spans="2:19" x14ac:dyDescent="0.2"/>
    <row r="152" spans="2:19" hidden="1" x14ac:dyDescent="0.2"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</row>
    <row r="153" spans="2:19" hidden="1" x14ac:dyDescent="0.2"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</row>
    <row r="155" spans="2:19" hidden="1" x14ac:dyDescent="0.2"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</row>
    <row r="157" spans="2:19" hidden="1" x14ac:dyDescent="0.2">
      <c r="R157" s="173"/>
    </row>
  </sheetData>
  <hyperlinks>
    <hyperlink ref="A2" location="Índice!A1" display="Índic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1:U72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11.42578125" customWidth="1"/>
    <col min="3" max="3" width="55.5703125" customWidth="1"/>
    <col min="4" max="4" width="15" style="162" customWidth="1"/>
    <col min="5" max="17" width="13.140625" customWidth="1"/>
    <col min="18" max="18" width="11.42578125" customWidth="1"/>
    <col min="19" max="21" width="0" hidden="1" customWidth="1"/>
    <col min="22" max="16384" width="11.42578125" hidden="1"/>
  </cols>
  <sheetData>
    <row r="1" spans="1:17" x14ac:dyDescent="0.2">
      <c r="A1" s="1"/>
      <c r="B1" s="1"/>
      <c r="C1" s="1"/>
    </row>
    <row r="2" spans="1:17" x14ac:dyDescent="0.2">
      <c r="A2" s="5" t="s">
        <v>13</v>
      </c>
      <c r="B2" s="5"/>
      <c r="C2" s="1"/>
    </row>
    <row r="3" spans="1:17" x14ac:dyDescent="0.2">
      <c r="A3" s="1"/>
      <c r="B3" s="1"/>
      <c r="C3" s="1"/>
    </row>
    <row r="4" spans="1:17" x14ac:dyDescent="0.2">
      <c r="A4" s="1"/>
      <c r="B4" s="7" t="s">
        <v>28</v>
      </c>
      <c r="C4" s="1"/>
      <c r="L4" s="168"/>
      <c r="M4" s="168"/>
      <c r="N4" s="168"/>
    </row>
    <row r="5" spans="1:17" x14ac:dyDescent="0.2">
      <c r="A5" s="1"/>
      <c r="B5" s="1"/>
      <c r="C5" s="1"/>
      <c r="L5" s="168"/>
      <c r="N5" s="168"/>
    </row>
    <row r="6" spans="1:17" x14ac:dyDescent="0.2">
      <c r="A6" s="1"/>
      <c r="B6" s="1"/>
      <c r="C6" s="1"/>
    </row>
    <row r="7" spans="1:17" ht="14.25" x14ac:dyDescent="0.2">
      <c r="A7" s="1"/>
      <c r="B7" s="164" t="s">
        <v>26</v>
      </c>
      <c r="C7" s="38" t="s">
        <v>27</v>
      </c>
      <c r="D7" s="164" t="s">
        <v>352</v>
      </c>
      <c r="E7" s="218" t="s">
        <v>240</v>
      </c>
      <c r="F7" s="218" t="s">
        <v>239</v>
      </c>
      <c r="G7" s="218">
        <v>2012</v>
      </c>
      <c r="H7" s="218" t="s">
        <v>455</v>
      </c>
      <c r="I7" s="218">
        <v>2013</v>
      </c>
      <c r="J7" s="218" t="s">
        <v>456</v>
      </c>
      <c r="K7" s="218">
        <v>2014</v>
      </c>
      <c r="L7" s="218">
        <v>2015</v>
      </c>
      <c r="M7" s="218" t="s">
        <v>457</v>
      </c>
      <c r="N7" s="218">
        <v>2016</v>
      </c>
      <c r="O7" s="218">
        <v>2017</v>
      </c>
      <c r="P7" s="218">
        <v>2018</v>
      </c>
      <c r="Q7" s="218">
        <v>2019</v>
      </c>
    </row>
    <row r="8" spans="1:17" x14ac:dyDescent="0.2">
      <c r="B8" s="146"/>
      <c r="C8" s="193" t="s">
        <v>287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spans="1:17" x14ac:dyDescent="0.2">
      <c r="B9" s="147"/>
      <c r="C9" s="186" t="s">
        <v>288</v>
      </c>
      <c r="D9" s="147"/>
      <c r="E9" s="147"/>
      <c r="F9" s="147"/>
      <c r="G9" s="147"/>
      <c r="H9" s="147"/>
      <c r="I9" s="147"/>
      <c r="J9" s="147"/>
      <c r="K9" s="147"/>
      <c r="L9" s="142"/>
      <c r="M9" s="147"/>
      <c r="N9" s="147"/>
      <c r="O9" s="147"/>
      <c r="P9" s="147"/>
      <c r="Q9" s="147"/>
    </row>
    <row r="10" spans="1:17" x14ac:dyDescent="0.2">
      <c r="B10" s="147"/>
      <c r="C10" s="182" t="s">
        <v>289</v>
      </c>
      <c r="D10" s="180" t="s">
        <v>347</v>
      </c>
      <c r="E10" s="197">
        <v>6873978.7315134648</v>
      </c>
      <c r="F10" s="197">
        <f>+E10*2</f>
        <v>13747957.46302693</v>
      </c>
      <c r="G10" s="197">
        <v>13557546.868134409</v>
      </c>
      <c r="H10" s="197">
        <f>+I10</f>
        <v>15909249.198613321</v>
      </c>
      <c r="I10" s="197">
        <v>15909249.198613321</v>
      </c>
      <c r="J10" s="197">
        <f>+K10</f>
        <v>14099390.272180986</v>
      </c>
      <c r="K10" s="197">
        <v>14099390.272180986</v>
      </c>
      <c r="L10" s="202">
        <f>14258116.9175055-340391.7785</f>
        <v>13917725.139005501</v>
      </c>
      <c r="M10" s="197">
        <v>11944685.863066312</v>
      </c>
      <c r="N10" s="197">
        <v>11944685.863066312</v>
      </c>
      <c r="O10" s="197">
        <v>12204188.287683951</v>
      </c>
      <c r="P10" s="197">
        <v>12268098.469847441</v>
      </c>
      <c r="Q10" s="197">
        <v>11614937.609720707</v>
      </c>
    </row>
    <row r="11" spans="1:17" x14ac:dyDescent="0.2">
      <c r="B11" s="147"/>
      <c r="C11" s="186" t="s">
        <v>290</v>
      </c>
      <c r="D11" s="147"/>
      <c r="E11" s="197"/>
      <c r="F11" s="197"/>
      <c r="G11" s="197"/>
      <c r="H11" s="197"/>
      <c r="I11" s="197"/>
      <c r="J11" s="197"/>
      <c r="K11" s="197"/>
      <c r="L11" s="202"/>
      <c r="M11" s="197"/>
      <c r="N11" s="197"/>
      <c r="O11" s="197"/>
      <c r="P11" s="197"/>
      <c r="Q11" s="197"/>
    </row>
    <row r="12" spans="1:17" x14ac:dyDescent="0.2">
      <c r="B12" s="147"/>
      <c r="C12" s="187" t="s">
        <v>291</v>
      </c>
      <c r="D12" s="147"/>
      <c r="E12" s="197"/>
      <c r="F12" s="197"/>
      <c r="G12" s="197"/>
      <c r="H12" s="197"/>
      <c r="I12" s="197"/>
      <c r="J12" s="197"/>
      <c r="K12" s="197"/>
      <c r="L12" s="202"/>
      <c r="M12" s="197"/>
      <c r="N12" s="197"/>
      <c r="O12" s="197"/>
      <c r="P12" s="197"/>
      <c r="Q12" s="197"/>
    </row>
    <row r="13" spans="1:17" x14ac:dyDescent="0.2">
      <c r="B13" s="147"/>
      <c r="C13" s="188" t="s">
        <v>292</v>
      </c>
      <c r="D13" s="147"/>
      <c r="E13" s="197"/>
      <c r="F13" s="197"/>
      <c r="G13" s="197"/>
      <c r="H13" s="197"/>
      <c r="I13" s="197"/>
      <c r="J13" s="197"/>
      <c r="K13" s="197"/>
      <c r="L13" s="202"/>
      <c r="M13" s="197"/>
      <c r="N13" s="197"/>
      <c r="O13" s="197"/>
      <c r="P13" s="197"/>
      <c r="Q13" s="197"/>
    </row>
    <row r="14" spans="1:17" x14ac:dyDescent="0.2">
      <c r="B14" s="147"/>
      <c r="C14" s="189" t="s">
        <v>293</v>
      </c>
      <c r="D14" s="192" t="s">
        <v>348</v>
      </c>
      <c r="E14" s="202">
        <v>29497</v>
      </c>
      <c r="F14" s="197">
        <f t="shared" ref="F14:F17" si="0">+E14*2</f>
        <v>58994</v>
      </c>
      <c r="G14" s="202">
        <v>60295</v>
      </c>
      <c r="H14" s="202">
        <f t="shared" ref="H14:H69" si="1">+I14</f>
        <v>63970</v>
      </c>
      <c r="I14" s="202">
        <v>63970</v>
      </c>
      <c r="J14" s="202">
        <f t="shared" ref="J14:J69" si="2">+K14</f>
        <v>64796</v>
      </c>
      <c r="K14" s="202">
        <v>64796</v>
      </c>
      <c r="L14" s="202">
        <v>113205</v>
      </c>
      <c r="M14" s="202">
        <v>137907</v>
      </c>
      <c r="N14" s="202">
        <v>137907</v>
      </c>
      <c r="O14" s="197">
        <v>146578</v>
      </c>
      <c r="P14" s="197">
        <v>134141</v>
      </c>
      <c r="Q14" s="197">
        <v>112417</v>
      </c>
    </row>
    <row r="15" spans="1:17" x14ac:dyDescent="0.2">
      <c r="B15" s="147"/>
      <c r="C15" s="189" t="s">
        <v>294</v>
      </c>
      <c r="D15" s="192" t="s">
        <v>348</v>
      </c>
      <c r="E15" s="202">
        <v>30484</v>
      </c>
      <c r="F15" s="197">
        <f t="shared" si="0"/>
        <v>60968</v>
      </c>
      <c r="G15" s="202">
        <v>59251</v>
      </c>
      <c r="H15" s="202">
        <f t="shared" si="1"/>
        <v>70839</v>
      </c>
      <c r="I15" s="202">
        <v>70839</v>
      </c>
      <c r="J15" s="202">
        <f t="shared" si="2"/>
        <v>79623</v>
      </c>
      <c r="K15" s="202">
        <v>79623</v>
      </c>
      <c r="L15" s="202">
        <v>124346</v>
      </c>
      <c r="M15" s="202">
        <v>149371</v>
      </c>
      <c r="N15" s="202">
        <v>149371</v>
      </c>
      <c r="O15" s="197">
        <v>168292</v>
      </c>
      <c r="P15" s="197">
        <v>192286</v>
      </c>
      <c r="Q15" s="197">
        <v>197098</v>
      </c>
    </row>
    <row r="16" spans="1:17" x14ac:dyDescent="0.2">
      <c r="B16" s="147"/>
      <c r="C16" s="189" t="s">
        <v>295</v>
      </c>
      <c r="D16" s="192" t="s">
        <v>348</v>
      </c>
      <c r="E16" s="202">
        <v>10040</v>
      </c>
      <c r="F16" s="197">
        <f t="shared" si="0"/>
        <v>20080</v>
      </c>
      <c r="G16" s="202">
        <v>15015</v>
      </c>
      <c r="H16" s="202">
        <f t="shared" si="1"/>
        <v>12621</v>
      </c>
      <c r="I16" s="202">
        <v>12621</v>
      </c>
      <c r="J16" s="202">
        <f t="shared" si="2"/>
        <v>14433</v>
      </c>
      <c r="K16" s="202">
        <v>14433</v>
      </c>
      <c r="L16" s="202">
        <v>26178</v>
      </c>
      <c r="M16" s="202">
        <v>36489</v>
      </c>
      <c r="N16" s="202">
        <v>36489</v>
      </c>
      <c r="O16" s="197">
        <v>33599</v>
      </c>
      <c r="P16" s="197">
        <v>32845</v>
      </c>
      <c r="Q16" s="197">
        <v>23027</v>
      </c>
    </row>
    <row r="17" spans="1:17" x14ac:dyDescent="0.2">
      <c r="B17" s="147"/>
      <c r="C17" s="189" t="s">
        <v>296</v>
      </c>
      <c r="D17" s="192" t="s">
        <v>348</v>
      </c>
      <c r="E17" s="202">
        <v>18328</v>
      </c>
      <c r="F17" s="197">
        <f t="shared" si="0"/>
        <v>36656</v>
      </c>
      <c r="G17" s="202">
        <v>18001</v>
      </c>
      <c r="H17" s="202">
        <f t="shared" si="1"/>
        <v>32893</v>
      </c>
      <c r="I17" s="202">
        <v>32893</v>
      </c>
      <c r="J17" s="202">
        <f t="shared" si="2"/>
        <v>27793</v>
      </c>
      <c r="K17" s="202">
        <v>27793</v>
      </c>
      <c r="L17" s="202">
        <v>55695</v>
      </c>
      <c r="M17" s="202">
        <v>99175</v>
      </c>
      <c r="N17" s="202">
        <v>99175</v>
      </c>
      <c r="O17" s="197">
        <v>104272</v>
      </c>
      <c r="P17" s="197">
        <v>117768</v>
      </c>
      <c r="Q17" s="197">
        <v>107227</v>
      </c>
    </row>
    <row r="18" spans="1:17" x14ac:dyDescent="0.2">
      <c r="B18" s="147"/>
      <c r="C18" s="188" t="s">
        <v>297</v>
      </c>
      <c r="D18" s="142"/>
      <c r="E18" s="202"/>
      <c r="F18" s="197"/>
      <c r="G18" s="202"/>
      <c r="H18" s="202"/>
      <c r="I18" s="202"/>
      <c r="J18" s="202"/>
      <c r="K18" s="202"/>
      <c r="L18" s="202"/>
      <c r="M18" s="202"/>
      <c r="N18" s="202"/>
      <c r="O18" s="197"/>
      <c r="P18" s="197"/>
      <c r="Q18" s="197"/>
    </row>
    <row r="19" spans="1:17" x14ac:dyDescent="0.2">
      <c r="B19" s="147"/>
      <c r="C19" s="189" t="s">
        <v>293</v>
      </c>
      <c r="D19" s="192" t="s">
        <v>348</v>
      </c>
      <c r="E19" s="202">
        <v>20325</v>
      </c>
      <c r="F19" s="197">
        <f t="shared" ref="F19:F25" si="3">+E19*2</f>
        <v>40650</v>
      </c>
      <c r="G19" s="202">
        <v>26398</v>
      </c>
      <c r="H19" s="202">
        <f t="shared" si="1"/>
        <v>32216</v>
      </c>
      <c r="I19" s="202">
        <v>32216</v>
      </c>
      <c r="J19" s="202">
        <f t="shared" si="2"/>
        <v>29995</v>
      </c>
      <c r="K19" s="202">
        <v>29995</v>
      </c>
      <c r="L19" s="202">
        <v>8356</v>
      </c>
      <c r="M19" s="202">
        <v>4471</v>
      </c>
      <c r="N19" s="202">
        <v>4471</v>
      </c>
      <c r="O19" s="197">
        <v>1965</v>
      </c>
      <c r="P19" s="197">
        <v>1154</v>
      </c>
      <c r="Q19" s="197">
        <v>464</v>
      </c>
    </row>
    <row r="20" spans="1:17" x14ac:dyDescent="0.2">
      <c r="B20" s="147"/>
      <c r="C20" s="189" t="s">
        <v>294</v>
      </c>
      <c r="D20" s="192" t="s">
        <v>348</v>
      </c>
      <c r="E20" s="202">
        <v>20734</v>
      </c>
      <c r="F20" s="197">
        <f t="shared" si="3"/>
        <v>41468</v>
      </c>
      <c r="G20" s="202">
        <v>26868</v>
      </c>
      <c r="H20" s="202">
        <f t="shared" si="1"/>
        <v>45099</v>
      </c>
      <c r="I20" s="202">
        <v>45099</v>
      </c>
      <c r="J20" s="202">
        <f t="shared" si="2"/>
        <v>32041</v>
      </c>
      <c r="K20" s="202">
        <v>32041</v>
      </c>
      <c r="L20" s="202">
        <v>7972</v>
      </c>
      <c r="M20" s="202">
        <v>3117</v>
      </c>
      <c r="N20" s="202">
        <v>3117</v>
      </c>
      <c r="O20" s="197">
        <v>1630</v>
      </c>
      <c r="P20" s="197">
        <v>1315</v>
      </c>
      <c r="Q20" s="197">
        <v>524</v>
      </c>
    </row>
    <row r="21" spans="1:17" x14ac:dyDescent="0.2">
      <c r="B21" s="147"/>
      <c r="C21" s="189" t="s">
        <v>295</v>
      </c>
      <c r="D21" s="192" t="s">
        <v>348</v>
      </c>
      <c r="E21" s="202">
        <v>7018</v>
      </c>
      <c r="F21" s="197">
        <f t="shared" si="3"/>
        <v>14036</v>
      </c>
      <c r="G21" s="202">
        <v>8133</v>
      </c>
      <c r="H21" s="202">
        <f t="shared" si="1"/>
        <v>9137</v>
      </c>
      <c r="I21" s="202">
        <v>9137</v>
      </c>
      <c r="J21" s="202">
        <f t="shared" si="2"/>
        <v>12055</v>
      </c>
      <c r="K21" s="202">
        <v>12055</v>
      </c>
      <c r="L21" s="202">
        <v>7737</v>
      </c>
      <c r="M21" s="202">
        <v>3599</v>
      </c>
      <c r="N21" s="202">
        <v>3599</v>
      </c>
      <c r="O21" s="197">
        <v>197</v>
      </c>
      <c r="P21" s="197">
        <v>103</v>
      </c>
      <c r="Q21" s="197">
        <v>68</v>
      </c>
    </row>
    <row r="22" spans="1:17" x14ac:dyDescent="0.2">
      <c r="B22" s="147"/>
      <c r="C22" s="189" t="s">
        <v>296</v>
      </c>
      <c r="D22" s="192" t="s">
        <v>348</v>
      </c>
      <c r="E22" s="202">
        <v>7749</v>
      </c>
      <c r="F22" s="197">
        <f t="shared" si="3"/>
        <v>15498</v>
      </c>
      <c r="G22" s="202">
        <v>7171</v>
      </c>
      <c r="H22" s="202">
        <f t="shared" si="1"/>
        <v>13991</v>
      </c>
      <c r="I22" s="202">
        <v>13991</v>
      </c>
      <c r="J22" s="202">
        <f t="shared" si="2"/>
        <v>12908</v>
      </c>
      <c r="K22" s="202">
        <v>12908</v>
      </c>
      <c r="L22" s="202">
        <v>7095</v>
      </c>
      <c r="M22" s="202">
        <v>3504</v>
      </c>
      <c r="N22" s="202">
        <v>3504</v>
      </c>
      <c r="O22" s="197">
        <v>656</v>
      </c>
      <c r="P22" s="197">
        <v>81</v>
      </c>
      <c r="Q22" s="197">
        <v>44</v>
      </c>
    </row>
    <row r="23" spans="1:17" x14ac:dyDescent="0.2">
      <c r="B23" s="147"/>
      <c r="C23" s="188" t="s">
        <v>298</v>
      </c>
      <c r="D23" s="192" t="s">
        <v>349</v>
      </c>
      <c r="E23" s="202">
        <v>732800.60600000003</v>
      </c>
      <c r="F23" s="197">
        <f t="shared" si="3"/>
        <v>1465601.2120000001</v>
      </c>
      <c r="G23" s="202">
        <v>1797593.1399999987</v>
      </c>
      <c r="H23" s="202">
        <f t="shared" si="1"/>
        <v>1804960.6480000014</v>
      </c>
      <c r="I23" s="202">
        <v>1804960.6480000014</v>
      </c>
      <c r="J23" s="202">
        <f t="shared" si="2"/>
        <v>1824534.0829999999</v>
      </c>
      <c r="K23" s="202">
        <v>1824534.0829999999</v>
      </c>
      <c r="L23" s="202">
        <f>1907340.652-3892.149</f>
        <v>1903448.503</v>
      </c>
      <c r="M23" s="202">
        <v>1798833.4905000003</v>
      </c>
      <c r="N23" s="202">
        <v>1798833.4905000003</v>
      </c>
      <c r="O23" s="197">
        <v>1876061.1407191604</v>
      </c>
      <c r="P23" s="197">
        <v>2310898.7121924129</v>
      </c>
      <c r="Q23" s="197">
        <v>2225325.8676652331</v>
      </c>
    </row>
    <row r="24" spans="1:17" x14ac:dyDescent="0.2">
      <c r="B24" s="147"/>
      <c r="C24" s="188" t="s">
        <v>299</v>
      </c>
      <c r="D24" s="180" t="s">
        <v>349</v>
      </c>
      <c r="E24" s="197">
        <v>181107.46220000001</v>
      </c>
      <c r="F24" s="197">
        <f t="shared" si="3"/>
        <v>362214.92440000002</v>
      </c>
      <c r="G24" s="202">
        <v>438340.109</v>
      </c>
      <c r="H24" s="202">
        <f t="shared" si="1"/>
        <v>439715.23599999986</v>
      </c>
      <c r="I24" s="202">
        <v>439715.23599999986</v>
      </c>
      <c r="J24" s="202">
        <f t="shared" si="2"/>
        <v>344775.973</v>
      </c>
      <c r="K24" s="202">
        <v>344775.973</v>
      </c>
      <c r="L24" s="202">
        <f>341830.413-11548.524</f>
        <v>330281.88900000002</v>
      </c>
      <c r="M24" s="202">
        <v>290741.87409999996</v>
      </c>
      <c r="N24" s="202">
        <v>290741.87409999996</v>
      </c>
      <c r="O24" s="197">
        <v>334505.21000000002</v>
      </c>
      <c r="P24" s="197">
        <v>319561.30325251998</v>
      </c>
      <c r="Q24" s="197">
        <v>313678.3297</v>
      </c>
    </row>
    <row r="25" spans="1:17" x14ac:dyDescent="0.2">
      <c r="B25" s="147"/>
      <c r="C25" s="188" t="s">
        <v>300</v>
      </c>
      <c r="D25" s="180" t="s">
        <v>349</v>
      </c>
      <c r="E25" s="197">
        <v>3037617.4249999998</v>
      </c>
      <c r="F25" s="197">
        <f t="shared" si="3"/>
        <v>6075234.8499999996</v>
      </c>
      <c r="G25" s="202">
        <v>6046631.909</v>
      </c>
      <c r="H25" s="202">
        <f t="shared" si="1"/>
        <v>6322716.2230000012</v>
      </c>
      <c r="I25" s="202">
        <v>6322716.2230000012</v>
      </c>
      <c r="J25" s="202">
        <f t="shared" si="2"/>
        <v>5430503.3540000003</v>
      </c>
      <c r="K25" s="202">
        <v>5430503.3540000003</v>
      </c>
      <c r="L25" s="202">
        <f>4451496.405-309490.41</f>
        <v>4142005.9950000001</v>
      </c>
      <c r="M25" s="202">
        <v>4971128.49</v>
      </c>
      <c r="N25" s="202">
        <v>4971128.49</v>
      </c>
      <c r="O25" s="197">
        <v>5831063.3130000001</v>
      </c>
      <c r="P25" s="197">
        <v>5623550.7929999968</v>
      </c>
      <c r="Q25" s="197">
        <v>6011189.2375000026</v>
      </c>
    </row>
    <row r="26" spans="1:17" x14ac:dyDescent="0.2">
      <c r="B26" s="147"/>
      <c r="C26" s="188" t="s">
        <v>301</v>
      </c>
      <c r="D26" s="180" t="s">
        <v>349</v>
      </c>
      <c r="E26" s="197">
        <v>1236180.0920000002</v>
      </c>
      <c r="F26" s="197">
        <f>+E26*2</f>
        <v>2472360.1840000004</v>
      </c>
      <c r="G26" s="202">
        <v>2702007.5930000003</v>
      </c>
      <c r="H26" s="202">
        <f t="shared" si="1"/>
        <v>3206439.7750000004</v>
      </c>
      <c r="I26" s="202">
        <v>3206439.7750000004</v>
      </c>
      <c r="J26" s="202">
        <f t="shared" si="2"/>
        <v>2819363.7940000002</v>
      </c>
      <c r="K26" s="202">
        <v>2819363.7940000002</v>
      </c>
      <c r="L26" s="202">
        <v>2715162.8600000008</v>
      </c>
      <c r="M26" s="202">
        <v>2981320.5599999996</v>
      </c>
      <c r="N26" s="202">
        <v>2981320.5599999996</v>
      </c>
      <c r="O26" s="197">
        <v>2963849.9429999967</v>
      </c>
      <c r="P26" s="197">
        <v>2702002.0014927979</v>
      </c>
      <c r="Q26" s="197">
        <v>2687905.6132735191</v>
      </c>
    </row>
    <row r="27" spans="1:17" x14ac:dyDescent="0.2">
      <c r="B27" s="147"/>
      <c r="C27" s="188" t="s">
        <v>302</v>
      </c>
      <c r="D27" s="180" t="s">
        <v>350</v>
      </c>
      <c r="E27" s="197">
        <v>4270</v>
      </c>
      <c r="F27" s="197">
        <f>+E27*2</f>
        <v>8540</v>
      </c>
      <c r="G27" s="202">
        <v>20893</v>
      </c>
      <c r="H27" s="202">
        <f t="shared" si="1"/>
        <v>22956</v>
      </c>
      <c r="I27" s="202">
        <v>22956</v>
      </c>
      <c r="J27" s="202">
        <f t="shared" si="2"/>
        <v>24154</v>
      </c>
      <c r="K27" s="202">
        <v>24154</v>
      </c>
      <c r="L27" s="202">
        <f>27449-7525</f>
        <v>19924</v>
      </c>
      <c r="M27" s="202">
        <v>26225</v>
      </c>
      <c r="N27" s="202">
        <v>26225</v>
      </c>
      <c r="O27" s="197">
        <v>29192</v>
      </c>
      <c r="P27" s="197">
        <v>31007</v>
      </c>
      <c r="Q27" s="197">
        <v>32176</v>
      </c>
    </row>
    <row r="28" spans="1:17" x14ac:dyDescent="0.2">
      <c r="B28" s="147"/>
      <c r="C28" s="187" t="s">
        <v>303</v>
      </c>
      <c r="D28" s="147"/>
      <c r="E28" s="197"/>
      <c r="F28" s="197"/>
      <c r="G28" s="202"/>
      <c r="H28" s="202"/>
      <c r="I28" s="202"/>
      <c r="J28" s="202"/>
      <c r="K28" s="202"/>
      <c r="L28" s="202"/>
      <c r="M28" s="202"/>
      <c r="N28" s="202"/>
      <c r="O28" s="197"/>
      <c r="P28" s="197"/>
      <c r="Q28" s="197"/>
    </row>
    <row r="29" spans="1:17" x14ac:dyDescent="0.2">
      <c r="B29" s="147"/>
      <c r="C29" s="188" t="s">
        <v>292</v>
      </c>
      <c r="D29" s="147"/>
      <c r="E29" s="197"/>
      <c r="F29" s="197"/>
      <c r="G29" s="202"/>
      <c r="H29" s="202"/>
      <c r="I29" s="202"/>
      <c r="J29" s="202"/>
      <c r="K29" s="202"/>
      <c r="L29" s="202"/>
      <c r="M29" s="202"/>
      <c r="N29" s="202"/>
      <c r="O29" s="197"/>
      <c r="P29" s="197"/>
      <c r="Q29" s="197"/>
    </row>
    <row r="30" spans="1:17" x14ac:dyDescent="0.2">
      <c r="B30" s="147"/>
      <c r="C30" s="190" t="s">
        <v>293</v>
      </c>
      <c r="D30" s="180" t="s">
        <v>351</v>
      </c>
      <c r="E30" s="197">
        <v>1495</v>
      </c>
      <c r="F30" s="197">
        <f t="shared" ref="F30:F33" si="4">+E30*2</f>
        <v>2990</v>
      </c>
      <c r="G30" s="202">
        <v>6703</v>
      </c>
      <c r="H30" s="202">
        <f t="shared" si="1"/>
        <v>3666</v>
      </c>
      <c r="I30" s="202">
        <v>3666</v>
      </c>
      <c r="J30" s="202">
        <f t="shared" si="2"/>
        <v>6682</v>
      </c>
      <c r="K30" s="202">
        <v>6682</v>
      </c>
      <c r="L30" s="202">
        <v>7126</v>
      </c>
      <c r="M30" s="202">
        <v>23875</v>
      </c>
      <c r="N30" s="202">
        <v>23875</v>
      </c>
      <c r="O30" s="197">
        <v>28554</v>
      </c>
      <c r="P30" s="197">
        <v>29020</v>
      </c>
      <c r="Q30" s="197">
        <v>24396</v>
      </c>
    </row>
    <row r="31" spans="1:17" x14ac:dyDescent="0.2">
      <c r="B31" s="147"/>
      <c r="C31" s="190" t="s">
        <v>294</v>
      </c>
      <c r="D31" s="180" t="s">
        <v>351</v>
      </c>
      <c r="E31" s="197">
        <v>1136</v>
      </c>
      <c r="F31" s="197">
        <f t="shared" si="4"/>
        <v>2272</v>
      </c>
      <c r="G31" s="202">
        <v>4467</v>
      </c>
      <c r="H31" s="202">
        <f t="shared" si="1"/>
        <v>4327</v>
      </c>
      <c r="I31" s="202">
        <v>4327</v>
      </c>
      <c r="J31" s="202">
        <f t="shared" si="2"/>
        <v>8764</v>
      </c>
      <c r="K31" s="202">
        <v>8764</v>
      </c>
      <c r="L31" s="202">
        <v>4425</v>
      </c>
      <c r="M31" s="202">
        <v>19268</v>
      </c>
      <c r="N31" s="202">
        <v>19268</v>
      </c>
      <c r="O31" s="197">
        <v>31485</v>
      </c>
      <c r="P31" s="197">
        <v>30044</v>
      </c>
      <c r="Q31" s="197">
        <v>26670</v>
      </c>
    </row>
    <row r="32" spans="1:17" x14ac:dyDescent="0.2">
      <c r="A32" s="134"/>
      <c r="B32" s="147"/>
      <c r="C32" s="190" t="s">
        <v>295</v>
      </c>
      <c r="D32" s="180" t="s">
        <v>351</v>
      </c>
      <c r="E32" s="197">
        <v>727</v>
      </c>
      <c r="F32" s="197">
        <f t="shared" si="4"/>
        <v>1454</v>
      </c>
      <c r="G32" s="202">
        <v>1076</v>
      </c>
      <c r="H32" s="202">
        <f t="shared" si="1"/>
        <v>407</v>
      </c>
      <c r="I32" s="202">
        <v>407</v>
      </c>
      <c r="J32" s="202">
        <f t="shared" si="2"/>
        <v>68</v>
      </c>
      <c r="K32" s="202">
        <v>68</v>
      </c>
      <c r="L32" s="202">
        <v>530</v>
      </c>
      <c r="M32" s="202">
        <v>2305</v>
      </c>
      <c r="N32" s="202">
        <v>2305</v>
      </c>
      <c r="O32" s="197">
        <v>2444</v>
      </c>
      <c r="P32" s="197">
        <v>1208</v>
      </c>
      <c r="Q32" s="197">
        <v>1165</v>
      </c>
    </row>
    <row r="33" spans="1:17" x14ac:dyDescent="0.2">
      <c r="A33" s="134"/>
      <c r="B33" s="147"/>
      <c r="C33" s="190" t="s">
        <v>296</v>
      </c>
      <c r="D33" s="180" t="s">
        <v>351</v>
      </c>
      <c r="E33" s="197">
        <v>3619</v>
      </c>
      <c r="F33" s="197">
        <f t="shared" si="4"/>
        <v>7238</v>
      </c>
      <c r="G33" s="202">
        <v>4118</v>
      </c>
      <c r="H33" s="202">
        <f t="shared" si="1"/>
        <v>1362</v>
      </c>
      <c r="I33" s="202">
        <v>1362</v>
      </c>
      <c r="J33" s="202">
        <f t="shared" si="2"/>
        <v>1247</v>
      </c>
      <c r="K33" s="202">
        <v>1247</v>
      </c>
      <c r="L33" s="202">
        <v>2581</v>
      </c>
      <c r="M33" s="202">
        <v>14874</v>
      </c>
      <c r="N33" s="202">
        <v>14874</v>
      </c>
      <c r="O33" s="197">
        <v>13249</v>
      </c>
      <c r="P33" s="197">
        <v>10771</v>
      </c>
      <c r="Q33" s="197">
        <v>3658</v>
      </c>
    </row>
    <row r="34" spans="1:17" x14ac:dyDescent="0.2">
      <c r="A34" s="134"/>
      <c r="B34" s="147"/>
      <c r="C34" s="188" t="s">
        <v>297</v>
      </c>
      <c r="D34" s="147"/>
      <c r="E34" s="197"/>
      <c r="F34" s="197"/>
      <c r="G34" s="202"/>
      <c r="H34" s="202"/>
      <c r="I34" s="202"/>
      <c r="J34" s="202"/>
      <c r="K34" s="202"/>
      <c r="L34" s="202"/>
      <c r="M34" s="202"/>
      <c r="N34" s="202"/>
      <c r="O34" s="197"/>
      <c r="P34" s="197"/>
      <c r="Q34" s="197"/>
    </row>
    <row r="35" spans="1:17" x14ac:dyDescent="0.2">
      <c r="A35" s="134"/>
      <c r="B35" s="147"/>
      <c r="C35" s="190" t="s">
        <v>293</v>
      </c>
      <c r="D35" s="180" t="s">
        <v>351</v>
      </c>
      <c r="E35" s="197">
        <v>866</v>
      </c>
      <c r="F35" s="197">
        <f t="shared" ref="F35:F38" si="5">+E35*2</f>
        <v>1732</v>
      </c>
      <c r="G35" s="202">
        <v>4600</v>
      </c>
      <c r="H35" s="202">
        <f t="shared" si="1"/>
        <v>2351</v>
      </c>
      <c r="I35" s="202">
        <v>2351</v>
      </c>
      <c r="J35" s="202">
        <f t="shared" si="2"/>
        <v>8349</v>
      </c>
      <c r="K35" s="202">
        <v>8349</v>
      </c>
      <c r="L35" s="202">
        <v>3540</v>
      </c>
      <c r="M35" s="202">
        <v>298</v>
      </c>
      <c r="N35" s="202">
        <v>298</v>
      </c>
      <c r="O35" s="197">
        <v>25</v>
      </c>
      <c r="P35" s="197">
        <v>6</v>
      </c>
      <c r="Q35" s="197">
        <v>7</v>
      </c>
    </row>
    <row r="36" spans="1:17" x14ac:dyDescent="0.2">
      <c r="A36" s="134"/>
      <c r="B36" s="147"/>
      <c r="C36" s="190" t="s">
        <v>294</v>
      </c>
      <c r="D36" s="180" t="s">
        <v>351</v>
      </c>
      <c r="E36" s="197">
        <v>599</v>
      </c>
      <c r="F36" s="197">
        <f t="shared" si="5"/>
        <v>1198</v>
      </c>
      <c r="G36" s="202">
        <v>2587</v>
      </c>
      <c r="H36" s="202">
        <f t="shared" si="1"/>
        <v>3098</v>
      </c>
      <c r="I36" s="202">
        <v>3098</v>
      </c>
      <c r="J36" s="202">
        <f t="shared" si="2"/>
        <v>5366</v>
      </c>
      <c r="K36" s="202">
        <v>5366</v>
      </c>
      <c r="L36" s="202">
        <v>2000</v>
      </c>
      <c r="M36" s="202">
        <v>196</v>
      </c>
      <c r="N36" s="202">
        <v>196</v>
      </c>
      <c r="O36" s="197">
        <v>0</v>
      </c>
      <c r="P36" s="197">
        <v>7</v>
      </c>
      <c r="Q36" s="197">
        <v>8</v>
      </c>
    </row>
    <row r="37" spans="1:17" x14ac:dyDescent="0.2">
      <c r="A37" s="134"/>
      <c r="B37" s="147"/>
      <c r="C37" s="190" t="s">
        <v>295</v>
      </c>
      <c r="D37" s="180" t="s">
        <v>351</v>
      </c>
      <c r="E37" s="197">
        <v>469</v>
      </c>
      <c r="F37" s="197">
        <f t="shared" si="5"/>
        <v>938</v>
      </c>
      <c r="G37" s="202">
        <v>940</v>
      </c>
      <c r="H37" s="202">
        <f t="shared" si="1"/>
        <v>80</v>
      </c>
      <c r="I37" s="202">
        <v>80</v>
      </c>
      <c r="J37" s="202">
        <f t="shared" si="2"/>
        <v>22</v>
      </c>
      <c r="K37" s="202">
        <v>22</v>
      </c>
      <c r="L37" s="202">
        <v>3</v>
      </c>
      <c r="M37" s="202">
        <v>23</v>
      </c>
      <c r="N37" s="202">
        <v>23</v>
      </c>
      <c r="O37" s="197">
        <v>10</v>
      </c>
      <c r="P37" s="197">
        <v>0</v>
      </c>
      <c r="Q37" s="197">
        <v>0</v>
      </c>
    </row>
    <row r="38" spans="1:17" x14ac:dyDescent="0.2">
      <c r="A38" s="134"/>
      <c r="B38" s="147"/>
      <c r="C38" s="190" t="s">
        <v>296</v>
      </c>
      <c r="D38" s="180" t="s">
        <v>351</v>
      </c>
      <c r="E38" s="197">
        <v>1486</v>
      </c>
      <c r="F38" s="197">
        <f t="shared" si="5"/>
        <v>2972</v>
      </c>
      <c r="G38" s="202">
        <v>1699</v>
      </c>
      <c r="H38" s="202">
        <f t="shared" si="1"/>
        <v>893</v>
      </c>
      <c r="I38" s="202">
        <v>893</v>
      </c>
      <c r="J38" s="202">
        <f t="shared" si="2"/>
        <v>139</v>
      </c>
      <c r="K38" s="202">
        <v>139</v>
      </c>
      <c r="L38" s="202">
        <v>348</v>
      </c>
      <c r="M38" s="202">
        <v>180</v>
      </c>
      <c r="N38" s="202">
        <v>180</v>
      </c>
      <c r="O38" s="197">
        <v>0</v>
      </c>
      <c r="P38" s="197">
        <v>0</v>
      </c>
      <c r="Q38" s="197">
        <v>0</v>
      </c>
    </row>
    <row r="39" spans="1:17" x14ac:dyDescent="0.2">
      <c r="A39" s="134"/>
      <c r="B39" s="147"/>
      <c r="C39" s="147"/>
      <c r="D39" s="147"/>
      <c r="E39" s="197"/>
      <c r="F39" s="197"/>
      <c r="G39" s="202"/>
      <c r="H39" s="202"/>
      <c r="I39" s="202"/>
      <c r="J39" s="202"/>
      <c r="K39" s="202"/>
      <c r="L39" s="202"/>
      <c r="M39" s="202"/>
      <c r="N39" s="202"/>
      <c r="O39" s="197"/>
      <c r="P39" s="197"/>
      <c r="Q39" s="197"/>
    </row>
    <row r="40" spans="1:17" x14ac:dyDescent="0.2">
      <c r="A40" s="134"/>
      <c r="B40" s="147"/>
      <c r="C40" s="191" t="s">
        <v>304</v>
      </c>
      <c r="D40" s="147"/>
      <c r="E40" s="197"/>
      <c r="F40" s="197"/>
      <c r="G40" s="202"/>
      <c r="H40" s="202"/>
      <c r="I40" s="202"/>
      <c r="J40" s="202"/>
      <c r="K40" s="202"/>
      <c r="L40" s="202"/>
      <c r="M40" s="202"/>
      <c r="N40" s="202"/>
      <c r="O40" s="197"/>
      <c r="P40" s="197"/>
      <c r="Q40" s="197"/>
    </row>
    <row r="41" spans="1:17" x14ac:dyDescent="0.2">
      <c r="A41" s="308"/>
      <c r="B41" s="147"/>
      <c r="C41" s="182" t="s">
        <v>305</v>
      </c>
      <c r="D41" s="180" t="s">
        <v>349</v>
      </c>
      <c r="E41" s="197">
        <v>0</v>
      </c>
      <c r="F41" s="197">
        <f t="shared" ref="F41:F51" si="6">+E41*2</f>
        <v>0</v>
      </c>
      <c r="G41" s="202">
        <v>0</v>
      </c>
      <c r="H41" s="202">
        <v>0</v>
      </c>
      <c r="I41" s="202">
        <f>134.04*(_xlfn.DAYS("31/12/2013","01/01/2013")+1)/(_xlfn.DAYS("31/12/2013","22/04/2013")+1)</f>
        <v>192.61653543307085</v>
      </c>
      <c r="J41" s="202">
        <f t="shared" si="2"/>
        <v>329.3</v>
      </c>
      <c r="K41" s="202">
        <v>329.3</v>
      </c>
      <c r="L41" s="202">
        <v>427.85300000000001</v>
      </c>
      <c r="M41" s="202">
        <v>1791.3720000000003</v>
      </c>
      <c r="N41" s="202">
        <v>1791.3720000000003</v>
      </c>
      <c r="O41" s="197">
        <v>1445.37</v>
      </c>
      <c r="P41" s="197">
        <v>3993.3630000000003</v>
      </c>
      <c r="Q41" s="197">
        <v>1615.4</v>
      </c>
    </row>
    <row r="42" spans="1:17" x14ac:dyDescent="0.2">
      <c r="A42" s="308"/>
      <c r="B42" s="147"/>
      <c r="C42" s="182" t="s">
        <v>306</v>
      </c>
      <c r="D42" s="180" t="s">
        <v>349</v>
      </c>
      <c r="E42" s="197">
        <v>0</v>
      </c>
      <c r="F42" s="197">
        <f t="shared" si="6"/>
        <v>0</v>
      </c>
      <c r="G42" s="202">
        <v>0</v>
      </c>
      <c r="H42" s="202">
        <v>0</v>
      </c>
      <c r="I42" s="202">
        <f>1013.91*(_xlfn.DAYS("31/12/2013","01/01/2013")+1)/(_xlfn.DAYS("31/12/2013","22/04/2013")+1)</f>
        <v>1456.996653543307</v>
      </c>
      <c r="J42" s="202">
        <f t="shared" si="2"/>
        <v>2489.9899999999998</v>
      </c>
      <c r="K42" s="202">
        <v>2489.9899999999998</v>
      </c>
      <c r="L42" s="202">
        <v>6472.73</v>
      </c>
      <c r="M42" s="202">
        <v>1384.049</v>
      </c>
      <c r="N42" s="202">
        <v>1384.049</v>
      </c>
      <c r="O42" s="197">
        <v>676.93499999999995</v>
      </c>
      <c r="P42" s="197">
        <v>1834.4580000000001</v>
      </c>
      <c r="Q42" s="197">
        <v>791</v>
      </c>
    </row>
    <row r="43" spans="1:17" x14ac:dyDescent="0.2">
      <c r="A43" s="308"/>
      <c r="B43" s="147"/>
      <c r="C43" s="182" t="s">
        <v>307</v>
      </c>
      <c r="D43" s="180" t="s">
        <v>349</v>
      </c>
      <c r="E43" s="197">
        <v>0</v>
      </c>
      <c r="F43" s="197">
        <f t="shared" si="6"/>
        <v>0</v>
      </c>
      <c r="G43" s="202">
        <v>0</v>
      </c>
      <c r="H43" s="202">
        <v>0</v>
      </c>
      <c r="I43" s="202">
        <f>19.62*(_xlfn.DAYS("31/12/2013","01/01/2013")+1)/(_xlfn.DAYS("31/12/2013","22/04/2013")+1)</f>
        <v>28.194094488188977</v>
      </c>
      <c r="J43" s="202">
        <f t="shared" si="2"/>
        <v>63.03</v>
      </c>
      <c r="K43" s="202">
        <v>63.03</v>
      </c>
      <c r="L43" s="202">
        <v>86.432000000000002</v>
      </c>
      <c r="M43" s="202">
        <v>1597.61</v>
      </c>
      <c r="N43" s="202">
        <v>1597.61</v>
      </c>
      <c r="O43" s="197">
        <v>1945.55</v>
      </c>
      <c r="P43" s="197">
        <v>126</v>
      </c>
      <c r="Q43" s="197">
        <v>2513.4789999999998</v>
      </c>
    </row>
    <row r="44" spans="1:17" x14ac:dyDescent="0.2">
      <c r="A44" s="308"/>
      <c r="B44" s="147"/>
      <c r="C44" s="182" t="s">
        <v>308</v>
      </c>
      <c r="D44" s="180" t="s">
        <v>349</v>
      </c>
      <c r="E44" s="197">
        <v>0</v>
      </c>
      <c r="F44" s="197">
        <f t="shared" si="6"/>
        <v>0</v>
      </c>
      <c r="G44" s="202">
        <v>0</v>
      </c>
      <c r="H44" s="202">
        <v>0</v>
      </c>
      <c r="I44" s="202">
        <f>1169.21*(_xlfn.DAYS("31/12/2013","01/01/2013")+1)/(_xlfn.DAYS("31/12/2013","22/04/2013")+1)</f>
        <v>1680.1639763779528</v>
      </c>
      <c r="J44" s="202">
        <f t="shared" si="2"/>
        <v>3756.71</v>
      </c>
      <c r="K44" s="202">
        <v>3756.71</v>
      </c>
      <c r="L44" s="202">
        <v>5150.9645</v>
      </c>
      <c r="M44" s="202">
        <v>870.01499999999999</v>
      </c>
      <c r="N44" s="202">
        <v>870.01499999999999</v>
      </c>
      <c r="O44" s="197">
        <v>850</v>
      </c>
      <c r="P44" s="197">
        <v>724.5</v>
      </c>
      <c r="Q44" s="197">
        <v>1548.4575</v>
      </c>
    </row>
    <row r="45" spans="1:17" x14ac:dyDescent="0.2">
      <c r="A45" s="308"/>
      <c r="B45" s="147"/>
      <c r="C45" s="182" t="s">
        <v>309</v>
      </c>
      <c r="D45" s="180" t="s">
        <v>363</v>
      </c>
      <c r="E45" s="197">
        <v>0</v>
      </c>
      <c r="F45" s="197">
        <f t="shared" si="6"/>
        <v>0</v>
      </c>
      <c r="G45" s="202">
        <v>0</v>
      </c>
      <c r="H45" s="202">
        <v>0</v>
      </c>
      <c r="I45" s="202">
        <f>1076.72*(_xlfn.DAYS("31/12/2013","01/01/2013")+1)/(_xlfn.DAYS("31/12/2013","22/04/2013")+1)</f>
        <v>1547.2551181102363</v>
      </c>
      <c r="J45" s="202">
        <f t="shared" si="2"/>
        <v>3188.4970313829763</v>
      </c>
      <c r="K45" s="202">
        <v>3188.4970313829763</v>
      </c>
      <c r="L45" s="202">
        <v>17499.468338072526</v>
      </c>
      <c r="M45" s="202">
        <v>4843.66</v>
      </c>
      <c r="N45" s="202">
        <v>4843.66</v>
      </c>
      <c r="O45" s="197">
        <v>17641.53</v>
      </c>
      <c r="P45" s="197">
        <v>9625.0529999999999</v>
      </c>
      <c r="Q45" s="197">
        <v>1572.4839999999999</v>
      </c>
    </row>
    <row r="46" spans="1:17" x14ac:dyDescent="0.2">
      <c r="A46" s="308"/>
      <c r="B46" s="147"/>
      <c r="C46" s="182" t="s">
        <v>310</v>
      </c>
      <c r="D46" s="180" t="s">
        <v>363</v>
      </c>
      <c r="E46" s="197">
        <v>0</v>
      </c>
      <c r="F46" s="197">
        <f t="shared" si="6"/>
        <v>0</v>
      </c>
      <c r="G46" s="202">
        <v>0</v>
      </c>
      <c r="H46" s="202">
        <v>0</v>
      </c>
      <c r="I46" s="202">
        <f>25496.687*(_xlfn.DAYS("31/12/2013","01/01/2013")+1)/(_xlfn.DAYS("31/12/2013","22/04/2013")+1)</f>
        <v>36638.939980314964</v>
      </c>
      <c r="J46" s="202">
        <f t="shared" si="2"/>
        <v>42837.842124425995</v>
      </c>
      <c r="K46" s="202">
        <v>42837.842124425995</v>
      </c>
      <c r="L46" s="202">
        <v>36744.91307707403</v>
      </c>
      <c r="M46" s="202">
        <v>51988.21</v>
      </c>
      <c r="N46" s="202">
        <v>51988.21</v>
      </c>
      <c r="O46" s="197">
        <v>13794.56</v>
      </c>
      <c r="P46" s="197">
        <v>12253.047</v>
      </c>
      <c r="Q46" s="197">
        <v>17773.509999999998</v>
      </c>
    </row>
    <row r="47" spans="1:17" ht="25.5" x14ac:dyDescent="0.2">
      <c r="A47" s="308"/>
      <c r="B47" s="147"/>
      <c r="C47" s="196" t="s">
        <v>311</v>
      </c>
      <c r="D47" s="180" t="s">
        <v>349</v>
      </c>
      <c r="E47" s="197">
        <v>0</v>
      </c>
      <c r="F47" s="197">
        <f t="shared" si="6"/>
        <v>0</v>
      </c>
      <c r="G47" s="202">
        <v>0</v>
      </c>
      <c r="H47" s="202">
        <v>0</v>
      </c>
      <c r="I47" s="202">
        <f>65351.4991806331*(_xlfn.DAYS("31/12/2013","01/01/2013")+1)/(_xlfn.DAYS("31/12/2013","22/04/2013")+1)</f>
        <v>93910.618901303475</v>
      </c>
      <c r="J47" s="202">
        <f t="shared" si="2"/>
        <v>93153.869974212779</v>
      </c>
      <c r="K47" s="202">
        <v>93153.869974212779</v>
      </c>
      <c r="L47" s="202">
        <v>99357.734999999986</v>
      </c>
      <c r="M47" s="202">
        <v>6735.7</v>
      </c>
      <c r="N47" s="202">
        <v>6735.7</v>
      </c>
      <c r="O47" s="197">
        <v>30870.27</v>
      </c>
      <c r="P47" s="197">
        <v>0</v>
      </c>
      <c r="Q47" s="197">
        <v>0</v>
      </c>
    </row>
    <row r="48" spans="1:17" ht="25.5" x14ac:dyDescent="0.2">
      <c r="A48" s="308"/>
      <c r="B48" s="147"/>
      <c r="C48" s="196" t="s">
        <v>312</v>
      </c>
      <c r="D48" s="180" t="s">
        <v>349</v>
      </c>
      <c r="E48" s="197">
        <v>0</v>
      </c>
      <c r="F48" s="197">
        <f t="shared" si="6"/>
        <v>0</v>
      </c>
      <c r="G48" s="202">
        <v>0</v>
      </c>
      <c r="H48" s="202">
        <v>0</v>
      </c>
      <c r="I48" s="202">
        <v>0</v>
      </c>
      <c r="J48" s="202">
        <f t="shared" si="2"/>
        <v>0</v>
      </c>
      <c r="K48" s="202">
        <v>0</v>
      </c>
      <c r="L48" s="202">
        <v>0</v>
      </c>
      <c r="M48" s="202">
        <v>0</v>
      </c>
      <c r="N48" s="202">
        <v>0</v>
      </c>
      <c r="O48" s="197">
        <v>0</v>
      </c>
      <c r="P48" s="197">
        <v>0</v>
      </c>
      <c r="Q48" s="197">
        <v>0</v>
      </c>
    </row>
    <row r="49" spans="1:17" x14ac:dyDescent="0.2">
      <c r="A49" s="308"/>
      <c r="B49" s="147"/>
      <c r="C49" s="182" t="s">
        <v>313</v>
      </c>
      <c r="D49" s="180" t="s">
        <v>364</v>
      </c>
      <c r="E49" s="197">
        <v>0</v>
      </c>
      <c r="F49" s="197">
        <f t="shared" si="6"/>
        <v>0</v>
      </c>
      <c r="G49" s="202">
        <v>0</v>
      </c>
      <c r="H49" s="202">
        <f t="shared" si="1"/>
        <v>0</v>
      </c>
      <c r="I49" s="202">
        <v>0</v>
      </c>
      <c r="J49" s="202">
        <v>0</v>
      </c>
      <c r="K49" s="202">
        <f>952*(_xlfn.DAYS("31/12/2014","01/01/2014")+1)/(_xlfn.DAYS("31/12/2014","26/02/2014")+1)</f>
        <v>1124.5307443365696</v>
      </c>
      <c r="L49" s="202">
        <v>1071</v>
      </c>
      <c r="M49" s="202">
        <v>1096</v>
      </c>
      <c r="N49" s="202">
        <v>1096</v>
      </c>
      <c r="O49" s="197">
        <v>858</v>
      </c>
      <c r="P49" s="197">
        <v>730</v>
      </c>
      <c r="Q49" s="197">
        <v>621</v>
      </c>
    </row>
    <row r="50" spans="1:17" ht="25.5" x14ac:dyDescent="0.2">
      <c r="A50" s="308"/>
      <c r="B50" s="147"/>
      <c r="C50" s="196" t="s">
        <v>314</v>
      </c>
      <c r="D50" s="180" t="s">
        <v>365</v>
      </c>
      <c r="E50" s="197">
        <v>0</v>
      </c>
      <c r="F50" s="197">
        <f t="shared" si="6"/>
        <v>0</v>
      </c>
      <c r="G50" s="202">
        <v>0</v>
      </c>
      <c r="H50" s="202">
        <f t="shared" si="1"/>
        <v>0</v>
      </c>
      <c r="I50" s="202">
        <v>0</v>
      </c>
      <c r="J50" s="202">
        <f t="shared" si="2"/>
        <v>0</v>
      </c>
      <c r="K50" s="202">
        <v>0</v>
      </c>
      <c r="L50" s="202">
        <v>0</v>
      </c>
      <c r="M50" s="202">
        <v>0</v>
      </c>
      <c r="N50" s="202">
        <v>0</v>
      </c>
      <c r="O50" s="197">
        <v>0</v>
      </c>
      <c r="P50" s="197">
        <v>0</v>
      </c>
      <c r="Q50" s="197">
        <v>0</v>
      </c>
    </row>
    <row r="51" spans="1:17" ht="25.5" x14ac:dyDescent="0.2">
      <c r="A51" s="308"/>
      <c r="B51" s="147"/>
      <c r="C51" s="196" t="s">
        <v>315</v>
      </c>
      <c r="D51" s="180" t="s">
        <v>366</v>
      </c>
      <c r="E51" s="197">
        <v>0</v>
      </c>
      <c r="F51" s="197">
        <f t="shared" si="6"/>
        <v>0</v>
      </c>
      <c r="G51" s="202">
        <v>0</v>
      </c>
      <c r="H51" s="202">
        <f t="shared" si="1"/>
        <v>0</v>
      </c>
      <c r="I51" s="202">
        <v>0</v>
      </c>
      <c r="J51" s="202">
        <f t="shared" si="2"/>
        <v>0</v>
      </c>
      <c r="K51" s="202">
        <v>0</v>
      </c>
      <c r="L51" s="202">
        <v>0</v>
      </c>
      <c r="M51" s="202">
        <v>0</v>
      </c>
      <c r="N51" s="202">
        <v>0</v>
      </c>
      <c r="O51" s="197">
        <v>0</v>
      </c>
      <c r="P51" s="197">
        <v>0</v>
      </c>
      <c r="Q51" s="197">
        <v>0</v>
      </c>
    </row>
    <row r="52" spans="1:17" x14ac:dyDescent="0.2">
      <c r="A52" s="308"/>
      <c r="B52" s="147"/>
      <c r="C52" s="147"/>
      <c r="D52" s="147"/>
      <c r="E52" s="197"/>
      <c r="F52" s="197"/>
      <c r="G52" s="202"/>
      <c r="H52" s="202"/>
      <c r="I52" s="202"/>
      <c r="J52" s="202"/>
      <c r="K52" s="202"/>
      <c r="L52" s="202"/>
      <c r="M52" s="202"/>
      <c r="N52" s="202"/>
      <c r="O52" s="197"/>
      <c r="P52" s="197"/>
      <c r="Q52" s="197"/>
    </row>
    <row r="53" spans="1:17" x14ac:dyDescent="0.2">
      <c r="A53" s="309"/>
      <c r="B53" s="147"/>
      <c r="C53" s="191" t="s">
        <v>316</v>
      </c>
      <c r="D53" s="147"/>
      <c r="E53" s="197"/>
      <c r="F53" s="197"/>
      <c r="G53" s="202"/>
      <c r="H53" s="202"/>
      <c r="I53" s="202"/>
      <c r="J53" s="202"/>
      <c r="K53" s="202"/>
      <c r="L53" s="202"/>
      <c r="M53" s="202"/>
      <c r="N53" s="202"/>
      <c r="O53" s="197"/>
      <c r="P53" s="197"/>
      <c r="Q53" s="197"/>
    </row>
    <row r="54" spans="1:17" ht="38.25" x14ac:dyDescent="0.2">
      <c r="A54" s="308"/>
      <c r="B54" s="181" t="s">
        <v>317</v>
      </c>
      <c r="C54" s="196" t="s">
        <v>318</v>
      </c>
      <c r="D54" s="180" t="s">
        <v>353</v>
      </c>
      <c r="E54" s="197">
        <v>0</v>
      </c>
      <c r="F54" s="197">
        <f t="shared" ref="F54:F69" si="7">+E54*2</f>
        <v>0</v>
      </c>
      <c r="G54" s="202">
        <v>0</v>
      </c>
      <c r="H54" s="202">
        <f t="shared" si="1"/>
        <v>885</v>
      </c>
      <c r="I54" s="202">
        <v>885</v>
      </c>
      <c r="J54" s="202">
        <f t="shared" si="2"/>
        <v>609</v>
      </c>
      <c r="K54" s="202">
        <v>609</v>
      </c>
      <c r="L54" s="202">
        <v>596</v>
      </c>
      <c r="M54" s="202">
        <v>205</v>
      </c>
      <c r="N54" s="202">
        <v>205</v>
      </c>
      <c r="O54" s="197">
        <v>42</v>
      </c>
      <c r="P54" s="197">
        <v>0</v>
      </c>
      <c r="Q54" s="197">
        <v>10</v>
      </c>
    </row>
    <row r="55" spans="1:17" x14ac:dyDescent="0.2">
      <c r="A55" s="308"/>
      <c r="B55" s="181" t="s">
        <v>320</v>
      </c>
      <c r="C55" s="182" t="s">
        <v>319</v>
      </c>
      <c r="D55" s="180" t="s">
        <v>354</v>
      </c>
      <c r="E55" s="197">
        <v>202308</v>
      </c>
      <c r="F55" s="197">
        <f t="shared" si="7"/>
        <v>404616</v>
      </c>
      <c r="G55" s="202">
        <v>324396</v>
      </c>
      <c r="H55" s="202">
        <f t="shared" si="1"/>
        <v>238000</v>
      </c>
      <c r="I55" s="202">
        <v>238000</v>
      </c>
      <c r="J55" s="202">
        <f t="shared" si="2"/>
        <v>208792</v>
      </c>
      <c r="K55" s="202">
        <v>208792</v>
      </c>
      <c r="L55" s="202">
        <v>201414</v>
      </c>
      <c r="M55" s="202">
        <v>354503</v>
      </c>
      <c r="N55" s="202">
        <v>354503</v>
      </c>
      <c r="O55" s="197">
        <v>718810</v>
      </c>
      <c r="P55" s="197">
        <v>1063070</v>
      </c>
      <c r="Q55" s="197">
        <v>584950</v>
      </c>
    </row>
    <row r="56" spans="1:17" x14ac:dyDescent="0.2">
      <c r="A56" s="308"/>
      <c r="B56" s="181" t="s">
        <v>321</v>
      </c>
      <c r="C56" s="182" t="s">
        <v>322</v>
      </c>
      <c r="D56" s="180" t="s">
        <v>355</v>
      </c>
      <c r="E56" s="197">
        <v>0</v>
      </c>
      <c r="F56" s="197">
        <f t="shared" si="7"/>
        <v>0</v>
      </c>
      <c r="G56" s="202">
        <v>0</v>
      </c>
      <c r="H56" s="202">
        <f t="shared" si="1"/>
        <v>25202</v>
      </c>
      <c r="I56" s="202">
        <v>25202</v>
      </c>
      <c r="J56" s="202">
        <f t="shared" si="2"/>
        <v>22047</v>
      </c>
      <c r="K56" s="202">
        <v>22047</v>
      </c>
      <c r="L56" s="202">
        <v>26607</v>
      </c>
      <c r="M56" s="202">
        <v>30963</v>
      </c>
      <c r="N56" s="202">
        <v>30963</v>
      </c>
      <c r="O56" s="197">
        <v>44873</v>
      </c>
      <c r="P56" s="197">
        <v>47223</v>
      </c>
      <c r="Q56" s="197">
        <v>53674</v>
      </c>
    </row>
    <row r="57" spans="1:17" ht="25.5" x14ac:dyDescent="0.2">
      <c r="A57" s="308"/>
      <c r="B57" s="181" t="s">
        <v>323</v>
      </c>
      <c r="C57" s="196" t="s">
        <v>324</v>
      </c>
      <c r="D57" s="180" t="s">
        <v>355</v>
      </c>
      <c r="E57" s="197">
        <v>645</v>
      </c>
      <c r="F57" s="197">
        <f t="shared" si="7"/>
        <v>1290</v>
      </c>
      <c r="G57" s="202">
        <v>2185</v>
      </c>
      <c r="H57" s="202">
        <f t="shared" si="1"/>
        <v>2048</v>
      </c>
      <c r="I57" s="202">
        <v>2048</v>
      </c>
      <c r="J57" s="202">
        <f t="shared" si="2"/>
        <v>1222</v>
      </c>
      <c r="K57" s="202">
        <v>1222</v>
      </c>
      <c r="L57" s="202">
        <v>1503</v>
      </c>
      <c r="M57" s="202">
        <v>1398</v>
      </c>
      <c r="N57" s="202">
        <v>1398</v>
      </c>
      <c r="O57" s="197">
        <v>992</v>
      </c>
      <c r="P57" s="197">
        <v>2125</v>
      </c>
      <c r="Q57" s="197">
        <v>2892</v>
      </c>
    </row>
    <row r="58" spans="1:17" x14ac:dyDescent="0.2">
      <c r="A58" s="307"/>
      <c r="B58" s="181" t="s">
        <v>325</v>
      </c>
      <c r="C58" s="182" t="s">
        <v>326</v>
      </c>
      <c r="D58" s="180" t="s">
        <v>356</v>
      </c>
      <c r="E58" s="197">
        <v>0</v>
      </c>
      <c r="F58" s="197">
        <f t="shared" si="7"/>
        <v>0</v>
      </c>
      <c r="G58" s="202">
        <v>0</v>
      </c>
      <c r="H58" s="202">
        <f t="shared" si="1"/>
        <v>0</v>
      </c>
      <c r="I58" s="202">
        <v>0</v>
      </c>
      <c r="J58" s="202">
        <v>0</v>
      </c>
      <c r="K58" s="202">
        <f>50074*(_xlfn.DAYS("31/12/2014","01/01/2014")+1)/(_xlfn.DAYS("31/12/2014","1/10/2014")+1)</f>
        <v>198663.15217391305</v>
      </c>
      <c r="L58" s="202">
        <v>293328</v>
      </c>
      <c r="M58" s="202">
        <v>506064</v>
      </c>
      <c r="N58" s="202">
        <v>506064</v>
      </c>
      <c r="O58" s="197">
        <v>574576</v>
      </c>
      <c r="P58" s="197">
        <v>653212</v>
      </c>
      <c r="Q58" s="197">
        <v>520553</v>
      </c>
    </row>
    <row r="59" spans="1:17" x14ac:dyDescent="0.2">
      <c r="A59" s="307"/>
      <c r="B59" s="181" t="s">
        <v>327</v>
      </c>
      <c r="C59" s="182" t="s">
        <v>559</v>
      </c>
      <c r="D59" s="180" t="s">
        <v>356</v>
      </c>
      <c r="E59" s="197">
        <v>0</v>
      </c>
      <c r="F59" s="197">
        <f t="shared" si="7"/>
        <v>0</v>
      </c>
      <c r="G59" s="202">
        <v>0</v>
      </c>
      <c r="H59" s="202">
        <f t="shared" si="1"/>
        <v>1001</v>
      </c>
      <c r="I59" s="202">
        <v>1001</v>
      </c>
      <c r="J59" s="202">
        <f t="shared" si="2"/>
        <v>1125</v>
      </c>
      <c r="K59" s="202">
        <v>1125</v>
      </c>
      <c r="L59" s="202">
        <v>1100</v>
      </c>
      <c r="M59" s="202">
        <v>1295</v>
      </c>
      <c r="N59" s="202">
        <v>1295</v>
      </c>
      <c r="O59" s="197">
        <v>1721</v>
      </c>
      <c r="P59" s="197">
        <v>2818</v>
      </c>
      <c r="Q59" s="197">
        <v>3121</v>
      </c>
    </row>
    <row r="60" spans="1:17" ht="25.5" x14ac:dyDescent="0.2">
      <c r="A60" s="308"/>
      <c r="B60" s="180" t="s">
        <v>328</v>
      </c>
      <c r="C60" s="221" t="s">
        <v>329</v>
      </c>
      <c r="D60" s="192" t="s">
        <v>356</v>
      </c>
      <c r="E60" s="202">
        <v>0</v>
      </c>
      <c r="F60" s="202">
        <f t="shared" si="7"/>
        <v>0</v>
      </c>
      <c r="G60" s="225">
        <v>0</v>
      </c>
      <c r="H60" s="202">
        <f t="shared" si="1"/>
        <v>0</v>
      </c>
      <c r="I60" s="225">
        <v>0</v>
      </c>
      <c r="J60" s="202">
        <v>0</v>
      </c>
      <c r="K60" s="202">
        <f>12088*(_xlfn.DAYS("31/12/2014","01/01/2014")+1)/(_xlfn.DAYS("31/12/2014","10/04/2014")+1)</f>
        <v>16586.917293233084</v>
      </c>
      <c r="L60" s="202">
        <v>18723</v>
      </c>
      <c r="M60" s="202">
        <v>18451</v>
      </c>
      <c r="N60" s="202">
        <v>18451</v>
      </c>
      <c r="O60" s="202">
        <v>25822</v>
      </c>
      <c r="P60" s="202">
        <v>25078</v>
      </c>
      <c r="Q60" s="202">
        <v>40165</v>
      </c>
    </row>
    <row r="61" spans="1:17" ht="25.5" x14ac:dyDescent="0.2">
      <c r="A61" s="308"/>
      <c r="B61" s="180" t="s">
        <v>330</v>
      </c>
      <c r="C61" s="221" t="s">
        <v>331</v>
      </c>
      <c r="D61" s="192" t="s">
        <v>356</v>
      </c>
      <c r="E61" s="202">
        <v>0</v>
      </c>
      <c r="F61" s="202">
        <f t="shared" si="7"/>
        <v>0</v>
      </c>
      <c r="G61" s="202">
        <v>0</v>
      </c>
      <c r="H61" s="202">
        <f t="shared" si="1"/>
        <v>0</v>
      </c>
      <c r="I61" s="202">
        <v>0</v>
      </c>
      <c r="J61" s="202">
        <v>0</v>
      </c>
      <c r="K61" s="202">
        <f>29669*(_xlfn.DAYS("31/12/2014","01/01/2014")+1)/(_xlfn.DAYS("31/12/2014","10/04/2014")+1)</f>
        <v>40711.221804511275</v>
      </c>
      <c r="L61" s="202">
        <v>26989</v>
      </c>
      <c r="M61" s="202">
        <v>19282</v>
      </c>
      <c r="N61" s="202">
        <v>19282</v>
      </c>
      <c r="O61" s="202">
        <v>43582</v>
      </c>
      <c r="P61" s="202">
        <v>37222</v>
      </c>
      <c r="Q61" s="202">
        <v>27660</v>
      </c>
    </row>
    <row r="62" spans="1:17" ht="25.5" x14ac:dyDescent="0.2">
      <c r="A62" s="308"/>
      <c r="B62" s="180" t="s">
        <v>332</v>
      </c>
      <c r="C62" s="221" t="s">
        <v>333</v>
      </c>
      <c r="D62" s="192" t="s">
        <v>356</v>
      </c>
      <c r="E62" s="202">
        <v>0</v>
      </c>
      <c r="F62" s="202">
        <f t="shared" si="7"/>
        <v>0</v>
      </c>
      <c r="G62" s="202">
        <v>0</v>
      </c>
      <c r="H62" s="202">
        <f t="shared" si="1"/>
        <v>0</v>
      </c>
      <c r="I62" s="202">
        <v>0</v>
      </c>
      <c r="J62" s="202">
        <v>0</v>
      </c>
      <c r="K62" s="202">
        <f>4130*(_xlfn.DAYS("31/12/2014","01/01/2014")+1)/(_xlfn.DAYS("31/12/2014","10/04/2014")+1)</f>
        <v>5667.105263157895</v>
      </c>
      <c r="L62" s="202">
        <v>5365</v>
      </c>
      <c r="M62" s="202">
        <v>9798</v>
      </c>
      <c r="N62" s="202">
        <v>9798</v>
      </c>
      <c r="O62" s="202">
        <v>15052</v>
      </c>
      <c r="P62" s="202">
        <v>18296</v>
      </c>
      <c r="Q62" s="202">
        <v>20473</v>
      </c>
    </row>
    <row r="63" spans="1:17" x14ac:dyDescent="0.2">
      <c r="A63" s="308"/>
      <c r="B63" s="180" t="s">
        <v>334</v>
      </c>
      <c r="C63" s="224" t="s">
        <v>454</v>
      </c>
      <c r="D63" s="192" t="s">
        <v>358</v>
      </c>
      <c r="E63" s="202">
        <v>988</v>
      </c>
      <c r="F63" s="202">
        <f t="shared" si="7"/>
        <v>1976</v>
      </c>
      <c r="G63" s="202">
        <v>2099</v>
      </c>
      <c r="H63" s="202">
        <f t="shared" si="1"/>
        <v>1967</v>
      </c>
      <c r="I63" s="202">
        <v>1967</v>
      </c>
      <c r="J63" s="202">
        <f t="shared" si="2"/>
        <v>1355</v>
      </c>
      <c r="K63" s="202">
        <v>1355</v>
      </c>
      <c r="L63" s="202">
        <v>1129</v>
      </c>
      <c r="M63" s="202">
        <v>1224</v>
      </c>
      <c r="N63" s="202">
        <v>1224</v>
      </c>
      <c r="O63" s="202">
        <v>1424</v>
      </c>
      <c r="P63" s="202">
        <v>1685</v>
      </c>
      <c r="Q63" s="225">
        <v>1218</v>
      </c>
    </row>
    <row r="64" spans="1:17" ht="38.25" x14ac:dyDescent="0.2">
      <c r="A64" s="308"/>
      <c r="B64" s="180" t="s">
        <v>452</v>
      </c>
      <c r="C64" s="221" t="s">
        <v>453</v>
      </c>
      <c r="D64" s="192" t="s">
        <v>359</v>
      </c>
      <c r="E64" s="202">
        <v>53196.506249999999</v>
      </c>
      <c r="F64" s="202">
        <f t="shared" si="7"/>
        <v>106393.0125</v>
      </c>
      <c r="G64" s="202">
        <v>87509.732500000027</v>
      </c>
      <c r="H64" s="202">
        <f t="shared" si="1"/>
        <v>56694.232000000004</v>
      </c>
      <c r="I64" s="202">
        <v>56694.232000000004</v>
      </c>
      <c r="J64" s="202">
        <f t="shared" si="2"/>
        <v>40477.599999999999</v>
      </c>
      <c r="K64" s="202">
        <v>40477.599999999999</v>
      </c>
      <c r="L64" s="202">
        <v>78184.678999999946</v>
      </c>
      <c r="M64" s="202">
        <v>27408.7212</v>
      </c>
      <c r="N64" s="202">
        <v>27408.7212</v>
      </c>
      <c r="O64" s="202">
        <v>52131.342052000007</v>
      </c>
      <c r="P64" s="202">
        <v>26654.151999999995</v>
      </c>
      <c r="Q64" s="202">
        <v>79646.739999999991</v>
      </c>
    </row>
    <row r="65" spans="1:17" x14ac:dyDescent="0.2">
      <c r="A65" s="308"/>
      <c r="B65" s="180" t="s">
        <v>335</v>
      </c>
      <c r="C65" s="224" t="s">
        <v>336</v>
      </c>
      <c r="D65" s="180" t="s">
        <v>359</v>
      </c>
      <c r="E65" s="202">
        <v>0</v>
      </c>
      <c r="F65" s="202">
        <f t="shared" si="7"/>
        <v>0</v>
      </c>
      <c r="G65" s="202">
        <v>0</v>
      </c>
      <c r="H65" s="202">
        <f t="shared" si="1"/>
        <v>0</v>
      </c>
      <c r="I65" s="202">
        <v>0</v>
      </c>
      <c r="J65" s="202">
        <f t="shared" si="2"/>
        <v>0</v>
      </c>
      <c r="K65" s="202">
        <v>0</v>
      </c>
      <c r="L65" s="202">
        <v>0</v>
      </c>
      <c r="M65" s="202">
        <v>0</v>
      </c>
      <c r="N65" s="202">
        <f>4804.364*(_xlfn.DAYS("31/12/2016","01/01/2016")+1)/(_xlfn.DAYS("31/12/2016","1/07/2016")+1)</f>
        <v>9556.5066521739118</v>
      </c>
      <c r="O65" s="202">
        <v>5647.15</v>
      </c>
      <c r="P65" s="202">
        <v>8085.2890000000025</v>
      </c>
      <c r="Q65" s="202">
        <v>2835.1349999999998</v>
      </c>
    </row>
    <row r="66" spans="1:17" ht="25.5" x14ac:dyDescent="0.2">
      <c r="A66" s="308"/>
      <c r="B66" s="180" t="s">
        <v>337</v>
      </c>
      <c r="C66" s="221" t="s">
        <v>338</v>
      </c>
      <c r="D66" s="180" t="s">
        <v>359</v>
      </c>
      <c r="E66" s="202">
        <v>6226.8935968258638</v>
      </c>
      <c r="F66" s="202">
        <f t="shared" si="7"/>
        <v>12453.787193651728</v>
      </c>
      <c r="G66" s="202">
        <v>45946.376473489283</v>
      </c>
      <c r="H66" s="202">
        <f t="shared" si="1"/>
        <v>43207.65</v>
      </c>
      <c r="I66" s="202">
        <v>43207.65</v>
      </c>
      <c r="J66" s="202">
        <f t="shared" si="2"/>
        <v>30712.17</v>
      </c>
      <c r="K66" s="202">
        <v>30712.17</v>
      </c>
      <c r="L66" s="202">
        <v>37012.560300000005</v>
      </c>
      <c r="M66" s="202">
        <v>14983.331000000002</v>
      </c>
      <c r="N66" s="202">
        <v>14983.331000000002</v>
      </c>
      <c r="O66" s="202">
        <v>17783.037326470585</v>
      </c>
      <c r="P66" s="202">
        <v>19492.092000000001</v>
      </c>
      <c r="Q66" s="202">
        <v>38782.774000000005</v>
      </c>
    </row>
    <row r="67" spans="1:17" ht="25.5" x14ac:dyDescent="0.2">
      <c r="A67" s="308"/>
      <c r="B67" s="180" t="s">
        <v>339</v>
      </c>
      <c r="C67" s="221" t="s">
        <v>340</v>
      </c>
      <c r="D67" s="180" t="s">
        <v>359</v>
      </c>
      <c r="E67" s="202">
        <v>230935.55096511627</v>
      </c>
      <c r="F67" s="202">
        <f t="shared" si="7"/>
        <v>461871.10193023254</v>
      </c>
      <c r="G67" s="202">
        <v>354326.2776511627</v>
      </c>
      <c r="H67" s="202">
        <f t="shared" si="1"/>
        <v>164719.39023255813</v>
      </c>
      <c r="I67" s="202">
        <v>164719.39023255813</v>
      </c>
      <c r="J67" s="202">
        <f t="shared" si="2"/>
        <v>63400.718459302327</v>
      </c>
      <c r="K67" s="202">
        <v>63400.718459302327</v>
      </c>
      <c r="L67" s="202">
        <v>10204.235000000001</v>
      </c>
      <c r="M67" s="202">
        <v>0</v>
      </c>
      <c r="N67" s="202">
        <v>0</v>
      </c>
      <c r="O67" s="202">
        <v>0</v>
      </c>
      <c r="P67" s="202">
        <v>35.189</v>
      </c>
      <c r="Q67" s="202">
        <v>89037.62</v>
      </c>
    </row>
    <row r="68" spans="1:17" x14ac:dyDescent="0.2">
      <c r="A68" s="308"/>
      <c r="B68" s="180" t="s">
        <v>341</v>
      </c>
      <c r="C68" s="224" t="s">
        <v>342</v>
      </c>
      <c r="D68" s="180" t="s">
        <v>359</v>
      </c>
      <c r="E68" s="197">
        <v>77279.019108280248</v>
      </c>
      <c r="F68" s="197">
        <f t="shared" si="7"/>
        <v>154558.0382165605</v>
      </c>
      <c r="G68" s="202">
        <v>72716.999999999956</v>
      </c>
      <c r="H68" s="202">
        <f t="shared" si="1"/>
        <v>41804</v>
      </c>
      <c r="I68" s="202">
        <v>41804</v>
      </c>
      <c r="J68" s="202">
        <f t="shared" si="2"/>
        <v>51756.506666666653</v>
      </c>
      <c r="K68" s="202">
        <v>51756.506666666653</v>
      </c>
      <c r="L68" s="202">
        <v>32759</v>
      </c>
      <c r="M68" s="202">
        <v>29260</v>
      </c>
      <c r="N68" s="202">
        <v>29260</v>
      </c>
      <c r="O68" s="197">
        <v>16403</v>
      </c>
      <c r="P68" s="197">
        <v>17485.7</v>
      </c>
      <c r="Q68" s="197">
        <v>19148</v>
      </c>
    </row>
    <row r="69" spans="1:17" x14ac:dyDescent="0.2">
      <c r="A69" s="134"/>
      <c r="B69" s="194" t="s">
        <v>345</v>
      </c>
      <c r="C69" s="195" t="s">
        <v>344</v>
      </c>
      <c r="D69" s="184" t="s">
        <v>345</v>
      </c>
      <c r="E69" s="198">
        <f>+'2.1.1.IngresosOpe'!E148/'6.1.IPM'!C16</f>
        <v>126783.79881701234</v>
      </c>
      <c r="F69" s="198">
        <f t="shared" si="7"/>
        <v>253567.59763402469</v>
      </c>
      <c r="G69" s="198">
        <f>+'2.1.1.IngresosOpe'!G148/'6.1.IPM'!D16</f>
        <v>274015.82288958074</v>
      </c>
      <c r="H69" s="198">
        <f t="shared" si="1"/>
        <v>228165.73434484299</v>
      </c>
      <c r="I69" s="198">
        <f>+'2.1.1.IngresosOpe'!I148/'6.1.IPM'!E16</f>
        <v>228165.73434484299</v>
      </c>
      <c r="J69" s="198">
        <f t="shared" si="2"/>
        <v>275311.35337165039</v>
      </c>
      <c r="K69" s="198">
        <f>+'2.1.1.IngresosOpe'!K148/'6.1.IPM'!F16</f>
        <v>275311.35337165039</v>
      </c>
      <c r="L69" s="198">
        <f>+'2.1.1.IngresosOpe'!L148/'6.1.IPM'!G16</f>
        <v>942737.19983147865</v>
      </c>
      <c r="M69" s="198">
        <v>707870.15030378441</v>
      </c>
      <c r="N69" s="198">
        <f>+'2.1.1.IngresosOpe'!N148/'6.1.IPM'!H16</f>
        <v>707870.15030378441</v>
      </c>
      <c r="O69" s="198">
        <f>+'2.1.1.IngresosOpe'!O148/'6.1.IPM'!I16</f>
        <v>884868.70127719769</v>
      </c>
      <c r="P69" s="198">
        <f>+'2.1.1.IngresosOpe'!P148/'6.1.IPM'!J16</f>
        <v>1059986.790510963</v>
      </c>
      <c r="Q69" s="198">
        <f>+'2.1.1.IngresosOpe'!Q148/'6.1.IPM'!K16</f>
        <v>807566.62546560098</v>
      </c>
    </row>
    <row r="70" spans="1:17" x14ac:dyDescent="0.2">
      <c r="A70" s="134"/>
      <c r="B70" s="142" t="s">
        <v>241</v>
      </c>
    </row>
    <row r="71" spans="1:17" x14ac:dyDescent="0.2"/>
    <row r="72" spans="1:17" x14ac:dyDescent="0.2"/>
  </sheetData>
  <hyperlinks>
    <hyperlink ref="A2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U72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11.42578125" customWidth="1"/>
    <col min="3" max="3" width="55.140625" customWidth="1"/>
    <col min="4" max="18" width="11.42578125" customWidth="1"/>
    <col min="19" max="21" width="0" hidden="1" customWidth="1"/>
    <col min="22" max="16384" width="11.42578125" hidden="1"/>
  </cols>
  <sheetData>
    <row r="1" spans="1:17" x14ac:dyDescent="0.2">
      <c r="A1" s="1"/>
      <c r="B1" s="1"/>
      <c r="C1" s="1"/>
    </row>
    <row r="2" spans="1:17" x14ac:dyDescent="0.2">
      <c r="A2" s="5" t="s">
        <v>13</v>
      </c>
      <c r="B2" s="5"/>
      <c r="C2" s="1"/>
    </row>
    <row r="3" spans="1:17" x14ac:dyDescent="0.2">
      <c r="A3" s="1"/>
      <c r="B3" s="1"/>
      <c r="C3" s="1"/>
      <c r="L3" s="217"/>
      <c r="N3" s="217"/>
    </row>
    <row r="4" spans="1:17" x14ac:dyDescent="0.2">
      <c r="A4" s="1"/>
      <c r="B4" s="7" t="s">
        <v>29</v>
      </c>
      <c r="C4" s="1"/>
      <c r="L4" s="217"/>
      <c r="M4" s="217"/>
      <c r="N4" s="217"/>
    </row>
    <row r="5" spans="1:17" x14ac:dyDescent="0.2">
      <c r="A5" s="1"/>
      <c r="B5" s="1"/>
      <c r="C5" s="1"/>
    </row>
    <row r="6" spans="1:17" x14ac:dyDescent="0.2">
      <c r="A6" s="1"/>
      <c r="B6" s="1"/>
      <c r="C6" s="1"/>
    </row>
    <row r="7" spans="1:17" ht="14.25" x14ac:dyDescent="0.2">
      <c r="A7" s="1"/>
      <c r="B7" s="164" t="s">
        <v>26</v>
      </c>
      <c r="C7" s="38" t="s">
        <v>27</v>
      </c>
      <c r="D7" s="164" t="s">
        <v>343</v>
      </c>
      <c r="E7" s="218" t="s">
        <v>240</v>
      </c>
      <c r="F7" s="218" t="s">
        <v>239</v>
      </c>
      <c r="G7" s="218">
        <v>2012</v>
      </c>
      <c r="H7" s="218" t="s">
        <v>455</v>
      </c>
      <c r="I7" s="218">
        <v>2013</v>
      </c>
      <c r="J7" s="218" t="s">
        <v>456</v>
      </c>
      <c r="K7" s="218">
        <v>2014</v>
      </c>
      <c r="L7" s="218">
        <v>2015</v>
      </c>
      <c r="M7" s="218" t="s">
        <v>457</v>
      </c>
      <c r="N7" s="218">
        <v>2016</v>
      </c>
      <c r="O7" s="218">
        <v>2017</v>
      </c>
      <c r="P7" s="218">
        <v>2018</v>
      </c>
      <c r="Q7" s="218">
        <v>2019</v>
      </c>
    </row>
    <row r="8" spans="1:17" x14ac:dyDescent="0.2">
      <c r="B8" s="146"/>
      <c r="C8" s="193" t="s">
        <v>287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spans="1:17" x14ac:dyDescent="0.2">
      <c r="B9" s="147"/>
      <c r="C9" s="186" t="s">
        <v>288</v>
      </c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</row>
    <row r="10" spans="1:17" x14ac:dyDescent="0.2">
      <c r="B10" s="147"/>
      <c r="C10" s="182" t="s">
        <v>289</v>
      </c>
      <c r="D10" s="180" t="s">
        <v>346</v>
      </c>
      <c r="E10" s="287"/>
      <c r="F10" s="201">
        <f>+'2.1.1.IngresosOpe'!F89/'2.1.2.CantidadesServ'!F10</f>
        <v>0.65302418391220696</v>
      </c>
      <c r="G10" s="201">
        <f>+'2.1.1.IngresosOpe'!G89/'2.1.2.CantidadesServ'!G10</f>
        <v>0.6603581478900673</v>
      </c>
      <c r="H10" s="201">
        <f>+'2.1.1.IngresosOpe'!H89/'2.1.2.CantidadesServ'!H10</f>
        <v>0.64601953565287618</v>
      </c>
      <c r="I10" s="201">
        <f>+'2.1.1.IngresosOpe'!I89/'2.1.2.CantidadesServ'!I10</f>
        <v>0.64647004112361783</v>
      </c>
      <c r="J10" s="201">
        <f>+'2.1.1.IngresosOpe'!J89/'2.1.2.CantidadesServ'!J10</f>
        <v>0.61587841026508938</v>
      </c>
      <c r="K10" s="201">
        <f>+'2.1.1.IngresosOpe'!K89/'2.1.2.CantidadesServ'!K10</f>
        <v>0.61675931334698275</v>
      </c>
      <c r="L10" s="201">
        <f>+'2.1.1.IngresosOpe'!L89/'2.1.2.CantidadesServ'!L10</f>
        <v>0.65762086539271547</v>
      </c>
      <c r="M10" s="201">
        <f>+N10</f>
        <v>0.70818772801381036</v>
      </c>
      <c r="N10" s="201">
        <f>+'2.1.1.IngresosOpe'!N89/'2.1.2.CantidadesServ'!N10</f>
        <v>0.70818772801381036</v>
      </c>
      <c r="O10" s="201">
        <f>+'2.1.1.IngresosOpe'!O89/'2.1.2.CantidadesServ'!O10</f>
        <v>0.81910568893956703</v>
      </c>
      <c r="P10" s="201">
        <f>+'2.1.1.IngresosOpe'!P89/'2.1.2.CantidadesServ'!P10</f>
        <v>0.93386205388546129</v>
      </c>
      <c r="Q10" s="201">
        <f>+'2.1.1.IngresosOpe'!Q89/'2.1.2.CantidadesServ'!Q10</f>
        <v>1.019533146157426</v>
      </c>
    </row>
    <row r="11" spans="1:17" x14ac:dyDescent="0.2">
      <c r="B11" s="147"/>
      <c r="C11" s="186" t="s">
        <v>290</v>
      </c>
      <c r="D11" s="147"/>
      <c r="E11" s="197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</row>
    <row r="12" spans="1:17" x14ac:dyDescent="0.2">
      <c r="B12" s="147"/>
      <c r="C12" s="187" t="s">
        <v>291</v>
      </c>
      <c r="D12" s="147"/>
      <c r="E12" s="197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</row>
    <row r="13" spans="1:17" x14ac:dyDescent="0.2">
      <c r="B13" s="147"/>
      <c r="C13" s="188" t="s">
        <v>292</v>
      </c>
      <c r="D13" s="147"/>
      <c r="E13" s="197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</row>
    <row r="14" spans="1:17" x14ac:dyDescent="0.2">
      <c r="B14" s="147"/>
      <c r="C14" s="189" t="s">
        <v>293</v>
      </c>
      <c r="D14" s="180" t="s">
        <v>346</v>
      </c>
      <c r="E14" s="287"/>
      <c r="F14" s="201">
        <f>+'2.1.1.IngresosOpe'!F93/'2.1.2.CantidadesServ'!F14</f>
        <v>77.461435745319974</v>
      </c>
      <c r="G14" s="201">
        <f>+'2.1.1.IngresosOpe'!G93/'2.1.2.CantidadesServ'!G14</f>
        <v>79.277177670916359</v>
      </c>
      <c r="H14" s="201">
        <f>+'2.1.1.IngresosOpe'!H93/'2.1.2.CantidadesServ'!H14</f>
        <v>80.896365387852512</v>
      </c>
      <c r="I14" s="201">
        <f>+'2.1.1.IngresosOpe'!I93/'2.1.2.CantidadesServ'!I14</f>
        <v>80.952778937534887</v>
      </c>
      <c r="J14" s="201">
        <f>+'2.1.1.IngresosOpe'!J93/'2.1.2.CantidadesServ'!J14</f>
        <v>88.087048808062477</v>
      </c>
      <c r="K14" s="201">
        <f>+'2.1.1.IngresosOpe'!K93/'2.1.2.CantidadesServ'!K14</f>
        <v>88.213041457709863</v>
      </c>
      <c r="L14" s="201">
        <f>+'2.1.1.IngresosOpe'!L93/'2.1.2.CantidadesServ'!L14</f>
        <v>87.132591207734905</v>
      </c>
      <c r="M14" s="201">
        <f>+N14</f>
        <v>92.050916151636798</v>
      </c>
      <c r="N14" s="201">
        <f>+'2.1.1.IngresosOpe'!N93/'2.1.2.CantidadesServ'!N14</f>
        <v>92.050916151636798</v>
      </c>
      <c r="O14" s="201">
        <f>+'2.1.1.IngresosOpe'!O93/'2.1.2.CantidadesServ'!O14</f>
        <v>100.95617805008992</v>
      </c>
      <c r="P14" s="201">
        <f>+'2.1.1.IngresosOpe'!P93/'2.1.2.CantidadesServ'!P14</f>
        <v>109.29276345208112</v>
      </c>
      <c r="Q14" s="201">
        <f>+'2.1.1.IngresosOpe'!Q93/'2.1.2.CantidadesServ'!Q14</f>
        <v>109.38007287570102</v>
      </c>
    </row>
    <row r="15" spans="1:17" x14ac:dyDescent="0.2">
      <c r="B15" s="147"/>
      <c r="C15" s="189" t="s">
        <v>294</v>
      </c>
      <c r="D15" s="180" t="s">
        <v>346</v>
      </c>
      <c r="E15" s="287"/>
      <c r="F15" s="201">
        <f>+'2.1.1.IngresosOpe'!F94/'2.1.2.CantidadesServ'!F15</f>
        <v>116.19215384195736</v>
      </c>
      <c r="G15" s="201">
        <f>+'2.1.1.IngresosOpe'!G94/'2.1.2.CantidadesServ'!G15</f>
        <v>118.91649851177596</v>
      </c>
      <c r="H15" s="201">
        <f>+'2.1.1.IngresosOpe'!H94/'2.1.2.CantidadesServ'!H15</f>
        <v>121.34674265347138</v>
      </c>
      <c r="I15" s="201">
        <f>+'2.1.1.IngresosOpe'!I94/'2.1.2.CantidadesServ'!I15</f>
        <v>121.43136450839226</v>
      </c>
      <c r="J15" s="201">
        <f>+'2.1.1.IngresosOpe'!J94/'2.1.2.CantidadesServ'!J15</f>
        <v>132.33019506181478</v>
      </c>
      <c r="K15" s="201">
        <f>+'2.1.1.IngresosOpe'!K94/'2.1.2.CantidadesServ'!K15</f>
        <v>132.51946955936913</v>
      </c>
      <c r="L15" s="201">
        <f>+'2.1.1.IngresosOpe'!L94/'2.1.2.CantidadesServ'!L15</f>
        <v>130.22250218165541</v>
      </c>
      <c r="M15" s="201">
        <f>+N15</f>
        <v>138.38002666146218</v>
      </c>
      <c r="N15" s="201">
        <f>+'2.1.1.IngresosOpe'!N94/'2.1.2.CantidadesServ'!N15</f>
        <v>138.38002666146218</v>
      </c>
      <c r="O15" s="201">
        <f>+'2.1.1.IngresosOpe'!O94/'2.1.2.CantidadesServ'!O15</f>
        <v>146.94799531673019</v>
      </c>
      <c r="P15" s="201">
        <f>+'2.1.1.IngresosOpe'!P94/'2.1.2.CantidadesServ'!P15</f>
        <v>158.9807532133793</v>
      </c>
      <c r="Q15" s="201">
        <f>+'2.1.1.IngresosOpe'!Q94/'2.1.2.CantidadesServ'!Q15</f>
        <v>166.31531901762682</v>
      </c>
    </row>
    <row r="16" spans="1:17" x14ac:dyDescent="0.2">
      <c r="B16" s="147"/>
      <c r="C16" s="189" t="s">
        <v>295</v>
      </c>
      <c r="D16" s="180" t="s">
        <v>346</v>
      </c>
      <c r="E16" s="287"/>
      <c r="F16" s="201">
        <f>+'2.1.1.IngresosOpe'!F95/'2.1.2.CantidadesServ'!F16</f>
        <v>61.969148870177015</v>
      </c>
      <c r="G16" s="201">
        <f>+'2.1.1.IngresosOpe'!G95/'2.1.2.CantidadesServ'!G16</f>
        <v>63.422620332950942</v>
      </c>
      <c r="H16" s="201">
        <f>+'2.1.1.IngresosOpe'!H95/'2.1.2.CantidadesServ'!H16</f>
        <v>64.722359069135933</v>
      </c>
      <c r="I16" s="201">
        <f>+'2.1.1.IngresosOpe'!I95/'2.1.2.CantidadesServ'!I16</f>
        <v>64.767493581686679</v>
      </c>
      <c r="J16" s="201">
        <f>+'2.1.1.IngresosOpe'!J95/'2.1.2.CantidadesServ'!J16</f>
        <v>74.171491442881603</v>
      </c>
      <c r="K16" s="201">
        <f>+'2.1.1.IngresosOpe'!K95/'2.1.2.CantidadesServ'!K16</f>
        <v>74.277580395362563</v>
      </c>
      <c r="L16" s="201">
        <f>+'2.1.1.IngresosOpe'!L95/'2.1.2.CantidadesServ'!L16</f>
        <v>67.412658938530114</v>
      </c>
      <c r="M16" s="201">
        <f>+N16</f>
        <v>73.512891674374501</v>
      </c>
      <c r="N16" s="201">
        <f>+'2.1.1.IngresosOpe'!N95/'2.1.2.CantidadesServ'!N16</f>
        <v>73.512891674374501</v>
      </c>
      <c r="O16" s="201">
        <f>+'2.1.1.IngresosOpe'!O95/'2.1.2.CantidadesServ'!O16</f>
        <v>78.425430030452631</v>
      </c>
      <c r="P16" s="201">
        <f>+'2.1.1.IngresosOpe'!P95/'2.1.2.CantidadesServ'!P16</f>
        <v>90.041669617348774</v>
      </c>
      <c r="Q16" s="201">
        <f>+'2.1.1.IngresosOpe'!Q95/'2.1.2.CantidadesServ'!Q16</f>
        <v>96.480640225165132</v>
      </c>
    </row>
    <row r="17" spans="2:17" x14ac:dyDescent="0.2">
      <c r="B17" s="147"/>
      <c r="C17" s="189" t="s">
        <v>296</v>
      </c>
      <c r="D17" s="180" t="s">
        <v>346</v>
      </c>
      <c r="E17" s="287"/>
      <c r="F17" s="201">
        <f>+'2.1.1.IngresosOpe'!F96/'2.1.2.CantidadesServ'!F17</f>
        <v>92.953722849324748</v>
      </c>
      <c r="G17" s="201">
        <f>+'2.1.1.IngresosOpe'!G96/'2.1.2.CantidadesServ'!G17</f>
        <v>95.133198680251041</v>
      </c>
      <c r="H17" s="201">
        <f>+'2.1.1.IngresosOpe'!H96/'2.1.2.CantidadesServ'!H17</f>
        <v>97.079149763832717</v>
      </c>
      <c r="I17" s="201">
        <f>+'2.1.1.IngresosOpe'!I96/'2.1.2.CantidadesServ'!I17</f>
        <v>97.146848472075902</v>
      </c>
      <c r="J17" s="201">
        <f>+'2.1.1.IngresosOpe'!J96/'2.1.2.CantidadesServ'!J17</f>
        <v>102.42463798545323</v>
      </c>
      <c r="K17" s="201">
        <f>+'2.1.1.IngresosOpe'!K96/'2.1.2.CantidadesServ'!K17</f>
        <v>102.57113797272243</v>
      </c>
      <c r="L17" s="201">
        <f>+'2.1.1.IngresosOpe'!L96/'2.1.2.CantidadesServ'!L17</f>
        <v>101.22509562889432</v>
      </c>
      <c r="M17" s="201">
        <f>+N17</f>
        <v>106.9464832598232</v>
      </c>
      <c r="N17" s="201">
        <f>+'2.1.1.IngresosOpe'!N96/'2.1.2.CantidadesServ'!N17</f>
        <v>106.9464832598232</v>
      </c>
      <c r="O17" s="201">
        <f>+'2.1.1.IngresosOpe'!O96/'2.1.2.CantidadesServ'!O17</f>
        <v>131.47213023013609</v>
      </c>
      <c r="P17" s="201">
        <f>+'2.1.1.IngresosOpe'!P96/'2.1.2.CantidadesServ'!P17</f>
        <v>133.32489654630731</v>
      </c>
      <c r="Q17" s="201">
        <f>+'2.1.1.IngresosOpe'!Q96/'2.1.2.CantidadesServ'!Q17</f>
        <v>139.04236467013442</v>
      </c>
    </row>
    <row r="18" spans="2:17" x14ac:dyDescent="0.2">
      <c r="B18" s="147"/>
      <c r="C18" s="188" t="s">
        <v>297</v>
      </c>
      <c r="D18" s="147"/>
      <c r="E18" s="197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</row>
    <row r="19" spans="2:17" x14ac:dyDescent="0.2">
      <c r="B19" s="147"/>
      <c r="C19" s="189" t="s">
        <v>293</v>
      </c>
      <c r="D19" s="192" t="s">
        <v>346</v>
      </c>
      <c r="E19" s="287"/>
      <c r="F19" s="201">
        <f>+'2.1.1.IngresosOpe'!F98/'2.1.2.CantidadesServ'!F19</f>
        <v>58.096076328758251</v>
      </c>
      <c r="G19" s="201">
        <f>+'2.1.1.IngresosOpe'!G98/'2.1.2.CantidadesServ'!G19</f>
        <v>59.458249364401546</v>
      </c>
      <c r="H19" s="201">
        <f>+'2.1.1.IngresosOpe'!H98/'2.1.2.CantidadesServ'!H19</f>
        <v>60.675565777111871</v>
      </c>
      <c r="I19" s="201">
        <f>+'2.1.1.IngresosOpe'!I98/'2.1.2.CantidadesServ'!I19</f>
        <v>60.717878234885006</v>
      </c>
      <c r="J19" s="201">
        <f>+'2.1.1.IngresosOpe'!J98/'2.1.2.CantidadesServ'!J19</f>
        <v>60.854281015018159</v>
      </c>
      <c r="K19" s="201">
        <f>+'2.1.1.IngresosOpe'!K98/'2.1.2.CantidadesServ'!K19</f>
        <v>60.941322097801795</v>
      </c>
      <c r="L19" s="201">
        <f>+'2.1.1.IngresosOpe'!L98/'2.1.2.CantidadesServ'!L19</f>
        <v>66.777169507767567</v>
      </c>
      <c r="M19" s="201">
        <f>+N19</f>
        <v>51.450425280746266</v>
      </c>
      <c r="N19" s="201">
        <f>+'2.1.1.IngresosOpe'!N98/'2.1.2.CantidadesServ'!N19</f>
        <v>51.450425280746266</v>
      </c>
      <c r="O19" s="201">
        <f>+'2.1.1.IngresosOpe'!O98/'2.1.2.CantidadesServ'!O19</f>
        <v>65.858368161521128</v>
      </c>
      <c r="P19" s="201">
        <f>+'2.1.1.IngresosOpe'!P98/'2.1.2.CantidadesServ'!P19</f>
        <v>84.611959945246085</v>
      </c>
      <c r="Q19" s="201">
        <f>+'2.1.1.IngresosOpe'!Q98/'2.1.2.CantidadesServ'!Q19</f>
        <v>89.581730336372161</v>
      </c>
    </row>
    <row r="20" spans="2:17" x14ac:dyDescent="0.2">
      <c r="B20" s="147"/>
      <c r="C20" s="189" t="s">
        <v>294</v>
      </c>
      <c r="D20" s="192" t="s">
        <v>346</v>
      </c>
      <c r="E20" s="287"/>
      <c r="F20" s="201">
        <f>+'2.1.1.IngresosOpe'!F99/'2.1.2.CantidadesServ'!F20</f>
        <v>87.144115395578069</v>
      </c>
      <c r="G20" s="201">
        <f>+'2.1.1.IngresosOpe'!G99/'2.1.2.CantidadesServ'!G20</f>
        <v>89.188105743676346</v>
      </c>
      <c r="H20" s="201">
        <f>+'2.1.1.IngresosOpe'!H99/'2.1.2.CantidadesServ'!H20</f>
        <v>91.013348878340963</v>
      </c>
      <c r="I20" s="201">
        <f>+'2.1.1.IngresosOpe'!I99/'2.1.2.CantidadesServ'!I20</f>
        <v>91.076817565148986</v>
      </c>
      <c r="J20" s="201">
        <f>+'2.1.1.IngresosOpe'!J99/'2.1.2.CantidadesServ'!J20</f>
        <v>91.272017803194686</v>
      </c>
      <c r="K20" s="201">
        <f>+'2.1.1.IngresosOpe'!K99/'2.1.2.CantidadesServ'!K20</f>
        <v>91.402565977044219</v>
      </c>
      <c r="L20" s="201">
        <f>+'2.1.1.IngresosOpe'!L99/'2.1.2.CantidadesServ'!L20</f>
        <v>98.750677692102443</v>
      </c>
      <c r="M20" s="201">
        <f>+N20</f>
        <v>94.486785787449833</v>
      </c>
      <c r="N20" s="201">
        <f>+'2.1.1.IngresosOpe'!N99/'2.1.2.CantidadesServ'!N20</f>
        <v>94.486785787449833</v>
      </c>
      <c r="O20" s="201">
        <f>+'2.1.1.IngresosOpe'!O99/'2.1.2.CantidadesServ'!O20</f>
        <v>109.75213316625609</v>
      </c>
      <c r="P20" s="201">
        <f>+'2.1.1.IngresosOpe'!P99/'2.1.2.CantidadesServ'!P20</f>
        <v>135.49695440929267</v>
      </c>
      <c r="Q20" s="201">
        <f>+'2.1.1.IngresosOpe'!Q99/'2.1.2.CantidadesServ'!Q20</f>
        <v>134.54702138135346</v>
      </c>
    </row>
    <row r="21" spans="2:17" x14ac:dyDescent="0.2">
      <c r="B21" s="147"/>
      <c r="C21" s="189" t="s">
        <v>295</v>
      </c>
      <c r="D21" s="192" t="s">
        <v>346</v>
      </c>
      <c r="E21" s="287"/>
      <c r="F21" s="201">
        <f>+'2.1.1.IngresosOpe'!F100/'2.1.2.CantidadesServ'!F21</f>
        <v>46.476862008159848</v>
      </c>
      <c r="G21" s="201">
        <f>+'2.1.1.IngresosOpe'!G100/'2.1.2.CantidadesServ'!G21</f>
        <v>47.566598998937394</v>
      </c>
      <c r="H21" s="201">
        <f>+'2.1.1.IngresosOpe'!H100/'2.1.2.CantidadesServ'!H21</f>
        <v>48.539574942115109</v>
      </c>
      <c r="I21" s="201">
        <f>+'2.1.1.IngresosOpe'!I100/'2.1.2.CantidadesServ'!I21</f>
        <v>48.573424296278681</v>
      </c>
      <c r="J21" s="201">
        <f>+'2.1.1.IngresosOpe'!J100/'2.1.2.CantidadesServ'!J21</f>
        <v>52.759819866163859</v>
      </c>
      <c r="K21" s="201">
        <f>+'2.1.1.IngresosOpe'!K100/'2.1.2.CantidadesServ'!K21</f>
        <v>52.835283280931463</v>
      </c>
      <c r="L21" s="201">
        <f>+'2.1.1.IngresosOpe'!L100/'2.1.2.CantidadesServ'!L21</f>
        <v>51.240964416017924</v>
      </c>
      <c r="M21" s="201">
        <f t="shared" ref="M21:M27" si="0">+N21</f>
        <v>50.098976354188359</v>
      </c>
      <c r="N21" s="201">
        <f>+'2.1.1.IngresosOpe'!N100/'2.1.2.CantidadesServ'!N21</f>
        <v>50.098976354188359</v>
      </c>
      <c r="O21" s="201">
        <f>+'2.1.1.IngresosOpe'!O100/'2.1.2.CantidadesServ'!O21</f>
        <v>67.167833554426124</v>
      </c>
      <c r="P21" s="201">
        <f>+'2.1.1.IngresosOpe'!P100/'2.1.2.CantidadesServ'!P21</f>
        <v>71.478791756085286</v>
      </c>
      <c r="Q21" s="201">
        <f>+'2.1.1.IngresosOpe'!Q100/'2.1.2.CantidadesServ'!Q21</f>
        <v>83.503749822157772</v>
      </c>
    </row>
    <row r="22" spans="2:17" x14ac:dyDescent="0.2">
      <c r="B22" s="147"/>
      <c r="C22" s="189" t="s">
        <v>296</v>
      </c>
      <c r="D22" s="192" t="s">
        <v>346</v>
      </c>
      <c r="E22" s="287"/>
      <c r="F22" s="201">
        <f>+'2.1.1.IngresosOpe'!F101/'2.1.2.CantidadesServ'!F22</f>
        <v>69.715292107294644</v>
      </c>
      <c r="G22" s="201">
        <f>+'2.1.1.IngresosOpe'!G101/'2.1.2.CantidadesServ'!G22</f>
        <v>71.349899503547704</v>
      </c>
      <c r="H22" s="201">
        <f>+'2.1.1.IngresosOpe'!H101/'2.1.2.CantidadesServ'!H22</f>
        <v>72.807167507240521</v>
      </c>
      <c r="I22" s="201">
        <f>+'2.1.1.IngresosOpe'!I101/'2.1.2.CantidadesServ'!I22</f>
        <v>72.85794000785549</v>
      </c>
      <c r="J22" s="201">
        <f>+'2.1.1.IngresosOpe'!J101/'2.1.2.CantidadesServ'!J22</f>
        <v>77.909208217434653</v>
      </c>
      <c r="K22" s="201">
        <f>+'2.1.1.IngresosOpe'!K101/'2.1.2.CantidadesServ'!K22</f>
        <v>78.020643300208661</v>
      </c>
      <c r="L22" s="201">
        <f>+'2.1.1.IngresosOpe'!L101/'2.1.2.CantidadesServ'!L22</f>
        <v>77.912222524088548</v>
      </c>
      <c r="M22" s="201">
        <f t="shared" si="0"/>
        <v>77.869200612493827</v>
      </c>
      <c r="N22" s="201">
        <f>+'2.1.1.IngresosOpe'!N101/'2.1.2.CantidadesServ'!N22</f>
        <v>77.869200612493827</v>
      </c>
      <c r="O22" s="201">
        <f>+'2.1.1.IngresosOpe'!O101/'2.1.2.CantidadesServ'!O22</f>
        <v>118.08015584523709</v>
      </c>
      <c r="P22" s="201">
        <f>+'2.1.1.IngresosOpe'!P101/'2.1.2.CantidadesServ'!P22</f>
        <v>107.41453090565982</v>
      </c>
      <c r="Q22" s="201">
        <f>+'2.1.1.IngresosOpe'!Q101/'2.1.2.CantidadesServ'!Q22</f>
        <v>110.86156432543707</v>
      </c>
    </row>
    <row r="23" spans="2:17" x14ac:dyDescent="0.2">
      <c r="B23" s="147"/>
      <c r="C23" s="188" t="s">
        <v>298</v>
      </c>
      <c r="D23" s="180" t="s">
        <v>346</v>
      </c>
      <c r="E23" s="287"/>
      <c r="F23" s="201">
        <f>+'2.1.1.IngresosOpe'!F102/'2.1.2.CantidadesServ'!F23</f>
        <v>7.4701677329402969</v>
      </c>
      <c r="G23" s="201">
        <f>+'2.1.1.IngresosOpe'!G102/'2.1.2.CantidadesServ'!G23</f>
        <v>6.7427313111420526</v>
      </c>
      <c r="H23" s="201">
        <f>+'2.1.1.IngresosOpe'!H102/'2.1.2.CantidadesServ'!H23</f>
        <v>6.8805774098724815</v>
      </c>
      <c r="I23" s="201">
        <f>+'2.1.1.IngresosOpe'!I102/'2.1.2.CantidadesServ'!I23</f>
        <v>6.8853756204434298</v>
      </c>
      <c r="J23" s="201">
        <f>+'2.1.1.IngresosOpe'!J102/'2.1.2.CantidadesServ'!J23</f>
        <v>7.231927462689276</v>
      </c>
      <c r="K23" s="201">
        <f>+'2.1.1.IngresosOpe'!K102/'2.1.2.CantidadesServ'!K23</f>
        <v>7.2422714316996046</v>
      </c>
      <c r="L23" s="201">
        <f>+'2.1.1.IngresosOpe'!L102/'2.1.2.CantidadesServ'!L23</f>
        <v>7.0516457979458416</v>
      </c>
      <c r="M23" s="201">
        <f t="shared" si="0"/>
        <v>7.7572009396942203</v>
      </c>
      <c r="N23" s="201">
        <f>+'2.1.1.IngresosOpe'!N102/'2.1.2.CantidadesServ'!N23</f>
        <v>7.7572009396942203</v>
      </c>
      <c r="O23" s="201">
        <f>+'2.1.1.IngresosOpe'!O102/'2.1.2.CantidadesServ'!O23</f>
        <v>8.016116065146937</v>
      </c>
      <c r="P23" s="201">
        <f>+'2.1.1.IngresosOpe'!P102/'2.1.2.CantidadesServ'!P23</f>
        <v>9.5538277225268526</v>
      </c>
      <c r="Q23" s="201">
        <f>+'2.1.1.IngresosOpe'!Q102/'2.1.2.CantidadesServ'!Q23</f>
        <v>10.354398369543855</v>
      </c>
    </row>
    <row r="24" spans="2:17" x14ac:dyDescent="0.2">
      <c r="B24" s="147"/>
      <c r="C24" s="188" t="s">
        <v>299</v>
      </c>
      <c r="D24" s="180" t="s">
        <v>346</v>
      </c>
      <c r="E24" s="287"/>
      <c r="F24" s="201">
        <f>+'2.1.1.IngresosOpe'!F103/'2.1.2.CantidadesServ'!F24</f>
        <v>23.67265845158467</v>
      </c>
      <c r="G24" s="201">
        <f>+'2.1.1.IngresosOpe'!G103/'2.1.2.CantidadesServ'!G24</f>
        <v>27.246600002096219</v>
      </c>
      <c r="H24" s="201">
        <f>+'2.1.1.IngresosOpe'!H103/'2.1.2.CantidadesServ'!H24</f>
        <v>25.223168550345765</v>
      </c>
      <c r="I24" s="201">
        <f>+'2.1.1.IngresosOpe'!I103/'2.1.2.CantidadesServ'!I24</f>
        <v>25.240758073253744</v>
      </c>
      <c r="J24" s="201">
        <f>+'2.1.1.IngresosOpe'!J103/'2.1.2.CantidadesServ'!J24</f>
        <v>26.778083268316351</v>
      </c>
      <c r="K24" s="201">
        <f>+'2.1.1.IngresosOpe'!K103/'2.1.2.CantidadesServ'!K24</f>
        <v>26.816384490903623</v>
      </c>
      <c r="L24" s="201">
        <f>+'2.1.1.IngresosOpe'!L103/'2.1.2.CantidadesServ'!L24</f>
        <v>27.744783773527317</v>
      </c>
      <c r="M24" s="201">
        <f t="shared" si="0"/>
        <v>27.593581474574254</v>
      </c>
      <c r="N24" s="201">
        <f>+'2.1.1.IngresosOpe'!N103/'2.1.2.CantidadesServ'!N24</f>
        <v>27.593581474574254</v>
      </c>
      <c r="O24" s="201">
        <f>+'2.1.1.IngresosOpe'!O103/'2.1.2.CantidadesServ'!O24</f>
        <v>31.054854702158107</v>
      </c>
      <c r="P24" s="201">
        <f>+'2.1.1.IngresosOpe'!P103/'2.1.2.CantidadesServ'!P24</f>
        <v>31.331965452732049</v>
      </c>
      <c r="Q24" s="201">
        <f>+'2.1.1.IngresosOpe'!Q103/'2.1.2.CantidadesServ'!Q24</f>
        <v>31.888206494424086</v>
      </c>
    </row>
    <row r="25" spans="2:17" x14ac:dyDescent="0.2">
      <c r="B25" s="147"/>
      <c r="C25" s="188" t="s">
        <v>300</v>
      </c>
      <c r="D25" s="180" t="s">
        <v>346</v>
      </c>
      <c r="E25" s="287"/>
      <c r="F25" s="201">
        <f>+'2.1.1.IngresosOpe'!F104/'2.1.2.CantidadesServ'!F25</f>
        <v>3.6118768710919498</v>
      </c>
      <c r="G25" s="201">
        <f>+'2.1.1.IngresosOpe'!G104/'2.1.2.CantidadesServ'!G25</f>
        <v>3.3860908774601564</v>
      </c>
      <c r="H25" s="201">
        <f>+'2.1.1.IngresosOpe'!H104/'2.1.2.CantidadesServ'!H25</f>
        <v>3.4715147159778326</v>
      </c>
      <c r="I25" s="201">
        <f>+'2.1.1.IngresosOpe'!I104/'2.1.2.CantidadesServ'!I25</f>
        <v>3.4739355969032486</v>
      </c>
      <c r="J25" s="201">
        <f>+'2.1.1.IngresosOpe'!J104/'2.1.2.CantidadesServ'!J25</f>
        <v>3.6005138757004551</v>
      </c>
      <c r="K25" s="201">
        <f>+'2.1.1.IngresosOpe'!K104/'2.1.2.CantidadesServ'!K25</f>
        <v>3.6056637619712517</v>
      </c>
      <c r="L25" s="201">
        <f>+'2.1.1.IngresosOpe'!L104/'2.1.2.CantidadesServ'!L25</f>
        <v>3.515106775128054</v>
      </c>
      <c r="M25" s="201">
        <f t="shared" si="0"/>
        <v>3.8082135030965651</v>
      </c>
      <c r="N25" s="201">
        <f>+'2.1.1.IngresosOpe'!N104/'2.1.2.CantidadesServ'!N25</f>
        <v>3.8082135030965651</v>
      </c>
      <c r="O25" s="201">
        <f>+'2.1.1.IngresosOpe'!O104/'2.1.2.CantidadesServ'!O25</f>
        <v>4.2002655599001866</v>
      </c>
      <c r="P25" s="201">
        <f>+'2.1.1.IngresosOpe'!P104/'2.1.2.CantidadesServ'!P25</f>
        <v>4.6423219710875445</v>
      </c>
      <c r="Q25" s="201">
        <f>+'2.1.1.IngresosOpe'!Q104/'2.1.2.CantidadesServ'!Q25</f>
        <v>4.9437973247185596</v>
      </c>
    </row>
    <row r="26" spans="2:17" x14ac:dyDescent="0.2">
      <c r="B26" s="147"/>
      <c r="C26" s="188" t="s">
        <v>301</v>
      </c>
      <c r="D26" s="180" t="s">
        <v>346</v>
      </c>
      <c r="E26" s="287"/>
      <c r="F26" s="201">
        <f>+'2.1.1.IngresosOpe'!F105/'2.1.2.CantidadesServ'!F26</f>
        <v>1.1144666347396497</v>
      </c>
      <c r="G26" s="201">
        <f>+'2.1.1.IngresosOpe'!G105/'2.1.2.CantidadesServ'!G26</f>
        <v>1.0836531992094953</v>
      </c>
      <c r="H26" s="201">
        <f>+'2.1.1.IngresosOpe'!H105/'2.1.2.CantidadesServ'!H26</f>
        <v>1.0314050087300604</v>
      </c>
      <c r="I26" s="201">
        <f>+'2.1.1.IngresosOpe'!I105/'2.1.2.CantidadesServ'!I26</f>
        <v>1.0321242649960705</v>
      </c>
      <c r="J26" s="201">
        <f>+'2.1.1.IngresosOpe'!J105/'2.1.2.CantidadesServ'!J26</f>
        <v>1.0081135410218742</v>
      </c>
      <c r="K26" s="201">
        <f>+'2.1.1.IngresosOpe'!K105/'2.1.2.CantidadesServ'!K26</f>
        <v>1.0095554657758241</v>
      </c>
      <c r="L26" s="201">
        <f>+'2.1.1.IngresosOpe'!L105/'2.1.2.CantidadesServ'!L26</f>
        <v>1.0771990105287916</v>
      </c>
      <c r="M26" s="201">
        <f t="shared" si="0"/>
        <v>1.1273776968399085</v>
      </c>
      <c r="N26" s="201">
        <f>+'2.1.1.IngresosOpe'!N105/'2.1.2.CantidadesServ'!N26</f>
        <v>1.1273776968399085</v>
      </c>
      <c r="O26" s="201">
        <f>+'2.1.1.IngresosOpe'!O105/'2.1.2.CantidadesServ'!O26</f>
        <v>1.278248836647907</v>
      </c>
      <c r="P26" s="201">
        <f>+'2.1.1.IngresosOpe'!P105/'2.1.2.CantidadesServ'!P26</f>
        <v>1.5419609244201822</v>
      </c>
      <c r="Q26" s="201">
        <f>+'2.1.1.IngresosOpe'!Q105/'2.1.2.CantidadesServ'!Q26</f>
        <v>2.0775134767122503</v>
      </c>
    </row>
    <row r="27" spans="2:17" x14ac:dyDescent="0.2">
      <c r="B27" s="147"/>
      <c r="C27" s="188" t="s">
        <v>302</v>
      </c>
      <c r="D27" s="180" t="s">
        <v>346</v>
      </c>
      <c r="E27" s="287"/>
      <c r="F27" s="201">
        <f>+'2.1.1.IngresosOpe'!F106/'2.1.2.CantidadesServ'!F27</f>
        <v>7.2140227579161333</v>
      </c>
      <c r="G27" s="201">
        <f>+'2.1.1.IngresosOpe'!G106/'2.1.2.CantidadesServ'!G27</f>
        <v>8.1117479054104571</v>
      </c>
      <c r="H27" s="201">
        <f>+'2.1.1.IngresosOpe'!H106/'2.1.2.CantidadesServ'!H27</f>
        <v>7.3252485984025766</v>
      </c>
      <c r="I27" s="201">
        <f>+'2.1.1.IngresosOpe'!I106/'2.1.2.CantidadesServ'!I27</f>
        <v>7.3303569030063818</v>
      </c>
      <c r="J27" s="201">
        <f>+'2.1.1.IngresosOpe'!J106/'2.1.2.CantidadesServ'!J27</f>
        <v>7.6381061164604391</v>
      </c>
      <c r="K27" s="201">
        <f>+'2.1.1.IngresosOpe'!K106/'2.1.2.CantidadesServ'!K27</f>
        <v>7.6490310508398123</v>
      </c>
      <c r="L27" s="201">
        <f>+'2.1.1.IngresosOpe'!L106/'2.1.2.CantidadesServ'!L27</f>
        <v>7.7422310638908121</v>
      </c>
      <c r="M27" s="201">
        <f t="shared" si="0"/>
        <v>8.1710778422582475</v>
      </c>
      <c r="N27" s="201">
        <f>+'2.1.1.IngresosOpe'!N106/'2.1.2.CantidadesServ'!N27</f>
        <v>8.1710778422582475</v>
      </c>
      <c r="O27" s="201">
        <f>+'2.1.1.IngresosOpe'!O106/'2.1.2.CantidadesServ'!O27</f>
        <v>9.8298013566672022</v>
      </c>
      <c r="P27" s="201">
        <f>+'2.1.1.IngresosOpe'!P106/'2.1.2.CantidadesServ'!P27</f>
        <v>9.7875127280404701</v>
      </c>
      <c r="Q27" s="201">
        <f>+'2.1.1.IngresosOpe'!Q106/'2.1.2.CantidadesServ'!Q27</f>
        <v>11.407501129167233</v>
      </c>
    </row>
    <row r="28" spans="2:17" x14ac:dyDescent="0.2">
      <c r="B28" s="147"/>
      <c r="C28" s="187" t="s">
        <v>303</v>
      </c>
      <c r="D28" s="147"/>
      <c r="E28" s="197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</row>
    <row r="29" spans="2:17" x14ac:dyDescent="0.2">
      <c r="B29" s="147"/>
      <c r="C29" s="188" t="s">
        <v>292</v>
      </c>
      <c r="D29" s="147"/>
      <c r="E29" s="197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</row>
    <row r="30" spans="2:17" x14ac:dyDescent="0.2">
      <c r="B30" s="147"/>
      <c r="C30" s="190" t="s">
        <v>293</v>
      </c>
      <c r="D30" s="180" t="s">
        <v>346</v>
      </c>
      <c r="E30" s="287"/>
      <c r="F30" s="201">
        <f>+'2.1.1.IngresosOpe'!F109/'2.1.2.CantidadesServ'!F30</f>
        <v>88.207593417022395</v>
      </c>
      <c r="G30" s="201">
        <f>+'2.1.1.IngresosOpe'!G109/'2.1.2.CantidadesServ'!G30</f>
        <v>84.02101611494362</v>
      </c>
      <c r="H30" s="201">
        <f>+'2.1.1.IngresosOpe'!H109/'2.1.2.CantidadesServ'!H30</f>
        <v>79.411122028654134</v>
      </c>
      <c r="I30" s="201">
        <f>+'2.1.1.IngresosOpe'!I109/'2.1.2.CantidadesServ'!I30</f>
        <v>79.466499835264088</v>
      </c>
      <c r="J30" s="201">
        <f>+'2.1.1.IngresosOpe'!J109/'2.1.2.CantidadesServ'!J30</f>
        <v>76.541103289334202</v>
      </c>
      <c r="K30" s="201">
        <f>+'2.1.1.IngresosOpe'!K109/'2.1.2.CantidadesServ'!K30</f>
        <v>76.650581544547066</v>
      </c>
      <c r="L30" s="201">
        <f>+'2.1.1.IngresosOpe'!L109/'2.1.2.CantidadesServ'!L30</f>
        <v>72.052854811284547</v>
      </c>
      <c r="M30" s="201">
        <f>+N30</f>
        <v>77.714777999983099</v>
      </c>
      <c r="N30" s="201">
        <f>+'2.1.1.IngresosOpe'!N109/'2.1.2.CantidadesServ'!N30</f>
        <v>77.714777999983099</v>
      </c>
      <c r="O30" s="201">
        <f>+'2.1.1.IngresosOpe'!O109/'2.1.2.CantidadesServ'!O30</f>
        <v>73.456298437097857</v>
      </c>
      <c r="P30" s="201">
        <f>+'2.1.1.IngresosOpe'!P109/'2.1.2.CantidadesServ'!P30</f>
        <v>86.537594058835268</v>
      </c>
      <c r="Q30" s="201">
        <f>+'2.1.1.IngresosOpe'!Q109/'2.1.2.CantidadesServ'!Q30</f>
        <v>92.806226718262678</v>
      </c>
    </row>
    <row r="31" spans="2:17" x14ac:dyDescent="0.2">
      <c r="B31" s="147"/>
      <c r="C31" s="190" t="s">
        <v>294</v>
      </c>
      <c r="D31" s="180" t="s">
        <v>346</v>
      </c>
      <c r="E31" s="287"/>
      <c r="F31" s="201">
        <f>+'2.1.1.IngresosOpe'!F110/'2.1.2.CantidadesServ'!F31</f>
        <v>126.01121241471628</v>
      </c>
      <c r="G31" s="201">
        <f>+'2.1.1.IngresosOpe'!G110/'2.1.2.CantidadesServ'!G31</f>
        <v>112.95869406488772</v>
      </c>
      <c r="H31" s="201">
        <f>+'2.1.1.IngresosOpe'!H110/'2.1.2.CantidadesServ'!H31</f>
        <v>117.78727460366251</v>
      </c>
      <c r="I31" s="201">
        <f>+'2.1.1.IngresosOpe'!I110/'2.1.2.CantidadesServ'!I31</f>
        <v>117.8694142428904</v>
      </c>
      <c r="J31" s="201">
        <f>+'2.1.1.IngresosOpe'!J110/'2.1.2.CantidadesServ'!J31</f>
        <v>104.39080865157214</v>
      </c>
      <c r="K31" s="201">
        <f>+'2.1.1.IngresosOpe'!K110/'2.1.2.CantidadesServ'!K31</f>
        <v>104.54012089166663</v>
      </c>
      <c r="L31" s="201">
        <f>+'2.1.1.IngresosOpe'!L110/'2.1.2.CantidadesServ'!L31</f>
        <v>108.16386622632545</v>
      </c>
      <c r="M31" s="201">
        <f t="shared" ref="M31:M33" si="1">+N31</f>
        <v>111.77063899534079</v>
      </c>
      <c r="N31" s="201">
        <f>+'2.1.1.IngresosOpe'!N110/'2.1.2.CantidadesServ'!N31</f>
        <v>111.77063899534079</v>
      </c>
      <c r="O31" s="201">
        <f>+'2.1.1.IngresosOpe'!O110/'2.1.2.CantidadesServ'!O31</f>
        <v>123.90426289914235</v>
      </c>
      <c r="P31" s="201">
        <f>+'2.1.1.IngresosOpe'!P110/'2.1.2.CantidadesServ'!P31</f>
        <v>129.06221612644802</v>
      </c>
      <c r="Q31" s="201">
        <f>+'2.1.1.IngresosOpe'!Q110/'2.1.2.CantidadesServ'!Q31</f>
        <v>137.69820031090933</v>
      </c>
    </row>
    <row r="32" spans="2:17" x14ac:dyDescent="0.2">
      <c r="B32" s="147"/>
      <c r="C32" s="190" t="s">
        <v>295</v>
      </c>
      <c r="D32" s="180" t="s">
        <v>346</v>
      </c>
      <c r="E32" s="287"/>
      <c r="F32" s="201">
        <f>+'2.1.1.IngresosOpe'!F111/'2.1.2.CantidadesServ'!F32</f>
        <v>108.50994161924872</v>
      </c>
      <c r="G32" s="201">
        <f>+'2.1.1.IngresosOpe'!G111/'2.1.2.CantidadesServ'!G32</f>
        <v>98.140022201234842</v>
      </c>
      <c r="H32" s="201">
        <f>+'2.1.1.IngresosOpe'!H111/'2.1.2.CantidadesServ'!H32</f>
        <v>81.26074576323299</v>
      </c>
      <c r="I32" s="201">
        <f>+'2.1.1.IngresosOpe'!I111/'2.1.2.CantidadesServ'!I32</f>
        <v>81.317413415683916</v>
      </c>
      <c r="J32" s="201">
        <f>+'2.1.1.IngresosOpe'!J111/'2.1.2.CantidadesServ'!J32</f>
        <v>68.300293771115378</v>
      </c>
      <c r="K32" s="201">
        <f>+'2.1.1.IngresosOpe'!K111/'2.1.2.CantidadesServ'!K32</f>
        <v>68.397985033342451</v>
      </c>
      <c r="L32" s="201">
        <f>+'2.1.1.IngresosOpe'!L111/'2.1.2.CantidadesServ'!L32</f>
        <v>72.267739717686467</v>
      </c>
      <c r="M32" s="201">
        <f t="shared" si="1"/>
        <v>78.903384066778386</v>
      </c>
      <c r="N32" s="201">
        <f>+'2.1.1.IngresosOpe'!N111/'2.1.2.CantidadesServ'!N32</f>
        <v>78.903384066778386</v>
      </c>
      <c r="O32" s="201">
        <f>+'2.1.1.IngresosOpe'!O111/'2.1.2.CantidadesServ'!O32</f>
        <v>79.114689109103153</v>
      </c>
      <c r="P32" s="201">
        <f>+'2.1.1.IngresosOpe'!P111/'2.1.2.CantidadesServ'!P32</f>
        <v>81.404012239336069</v>
      </c>
      <c r="Q32" s="201">
        <f>+'2.1.1.IngresosOpe'!Q111/'2.1.2.CantidadesServ'!Q32</f>
        <v>89.53644228718575</v>
      </c>
    </row>
    <row r="33" spans="2:17" x14ac:dyDescent="0.2">
      <c r="B33" s="147"/>
      <c r="C33" s="190" t="s">
        <v>296</v>
      </c>
      <c r="D33" s="180" t="s">
        <v>346</v>
      </c>
      <c r="E33" s="287"/>
      <c r="F33" s="201">
        <f>+'2.1.1.IngresosOpe'!F112/'2.1.2.CantidadesServ'!F33</f>
        <v>129.73452645076722</v>
      </c>
      <c r="G33" s="201">
        <f>+'2.1.1.IngresosOpe'!G112/'2.1.2.CantidadesServ'!G33</f>
        <v>115.62449191996569</v>
      </c>
      <c r="H33" s="201">
        <f>+'2.1.1.IngresosOpe'!H112/'2.1.2.CantidadesServ'!H33</f>
        <v>115.11220635891507</v>
      </c>
      <c r="I33" s="201">
        <f>+'2.1.1.IngresosOpe'!I112/'2.1.2.CantidadesServ'!I33</f>
        <v>115.19248052378444</v>
      </c>
      <c r="J33" s="201">
        <f>+'2.1.1.IngresosOpe'!J112/'2.1.2.CantidadesServ'!J33</f>
        <v>79.303759386593484</v>
      </c>
      <c r="K33" s="201">
        <f>+'2.1.1.IngresosOpe'!K112/'2.1.2.CantidadesServ'!K33</f>
        <v>79.417189123510738</v>
      </c>
      <c r="L33" s="201">
        <f>+'2.1.1.IngresosOpe'!L112/'2.1.2.CantidadesServ'!L33</f>
        <v>99.943241970184488</v>
      </c>
      <c r="M33" s="201">
        <f t="shared" si="1"/>
        <v>132.74115115742734</v>
      </c>
      <c r="N33" s="201">
        <f>+'2.1.1.IngresosOpe'!N112/'2.1.2.CantidadesServ'!N33</f>
        <v>132.74115115742734</v>
      </c>
      <c r="O33" s="201">
        <f>+'2.1.1.IngresosOpe'!O112/'2.1.2.CantidadesServ'!O33</f>
        <v>118.26132725790201</v>
      </c>
      <c r="P33" s="201">
        <f>+'2.1.1.IngresosOpe'!P112/'2.1.2.CantidadesServ'!P33</f>
        <v>125.18648213433623</v>
      </c>
      <c r="Q33" s="201">
        <f>+'2.1.1.IngresosOpe'!Q112/'2.1.2.CantidadesServ'!Q33</f>
        <v>148.01371667795019</v>
      </c>
    </row>
    <row r="34" spans="2:17" x14ac:dyDescent="0.2">
      <c r="B34" s="147"/>
      <c r="C34" s="188" t="s">
        <v>297</v>
      </c>
      <c r="D34" s="147"/>
      <c r="E34" s="197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</row>
    <row r="35" spans="2:17" x14ac:dyDescent="0.2">
      <c r="B35" s="147"/>
      <c r="C35" s="190" t="s">
        <v>293</v>
      </c>
      <c r="D35" s="180" t="s">
        <v>346</v>
      </c>
      <c r="E35" s="287"/>
      <c r="F35" s="201">
        <f>+'2.1.1.IngresosOpe'!F114/'2.1.2.CantidadesServ'!F35</f>
        <v>53.775770574781049</v>
      </c>
      <c r="G35" s="201">
        <f>+'2.1.1.IngresosOpe'!G114/'2.1.2.CantidadesServ'!G35</f>
        <v>53.553786695782179</v>
      </c>
      <c r="H35" s="201">
        <f>+'2.1.1.IngresosOpe'!H114/'2.1.2.CantidadesServ'!H35</f>
        <v>59.812485184842423</v>
      </c>
      <c r="I35" s="201">
        <f>+'2.1.1.IngresosOpe'!I114/'2.1.2.CantidadesServ'!I35</f>
        <v>59.854195768357819</v>
      </c>
      <c r="J35" s="201">
        <f>+'2.1.1.IngresosOpe'!J114/'2.1.2.CantidadesServ'!J35</f>
        <v>49.711583622042539</v>
      </c>
      <c r="K35" s="201">
        <f>+'2.1.1.IngresosOpe'!K114/'2.1.2.CantidadesServ'!K35</f>
        <v>49.782687084168458</v>
      </c>
      <c r="L35" s="201">
        <f>+'2.1.1.IngresosOpe'!L114/'2.1.2.CantidadesServ'!L35</f>
        <v>48.411523440883911</v>
      </c>
      <c r="M35" s="201">
        <f>+N35</f>
        <v>57.115083525700115</v>
      </c>
      <c r="N35" s="201">
        <f>+'2.1.1.IngresosOpe'!N114/'2.1.2.CantidadesServ'!N35</f>
        <v>57.115083525700115</v>
      </c>
      <c r="O35" s="201">
        <f>+'2.1.1.IngresosOpe'!O114/'2.1.2.CantidadesServ'!O35</f>
        <v>65.838315583136762</v>
      </c>
      <c r="P35" s="201">
        <f>+'2.1.1.IngresosOpe'!P114/'2.1.2.CantidadesServ'!P35</f>
        <v>64.130726294140871</v>
      </c>
      <c r="Q35" s="201">
        <f>+'2.1.1.IngresosOpe'!Q114/'2.1.2.CantidadesServ'!Q35</f>
        <v>54.165631995892248</v>
      </c>
    </row>
    <row r="36" spans="2:17" x14ac:dyDescent="0.2">
      <c r="B36" s="147"/>
      <c r="C36" s="190" t="s">
        <v>294</v>
      </c>
      <c r="D36" s="180" t="s">
        <v>346</v>
      </c>
      <c r="E36" s="287"/>
      <c r="F36" s="201">
        <f>+'2.1.1.IngresosOpe'!F115/'2.1.2.CantidadesServ'!F36</f>
        <v>73.672424591380008</v>
      </c>
      <c r="G36" s="201">
        <f>+'2.1.1.IngresosOpe'!G115/'2.1.2.CantidadesServ'!G36</f>
        <v>90.26989642437394</v>
      </c>
      <c r="H36" s="201">
        <f>+'2.1.1.IngresosOpe'!H115/'2.1.2.CantidadesServ'!H36</f>
        <v>87.542511637498933</v>
      </c>
      <c r="I36" s="201">
        <f>+'2.1.1.IngresosOpe'!I115/'2.1.2.CantidadesServ'!I36</f>
        <v>87.603559915822757</v>
      </c>
      <c r="J36" s="201">
        <f>+'2.1.1.IngresosOpe'!J115/'2.1.2.CantidadesServ'!J36</f>
        <v>80.451640153175973</v>
      </c>
      <c r="K36" s="201">
        <f>+'2.1.1.IngresosOpe'!K115/'2.1.2.CantidadesServ'!K36</f>
        <v>80.566711726676672</v>
      </c>
      <c r="L36" s="201">
        <f>+'2.1.1.IngresosOpe'!L115/'2.1.2.CantidadesServ'!L36</f>
        <v>76.977059599046612</v>
      </c>
      <c r="M36" s="201">
        <f>+N36</f>
        <v>83.521000814031581</v>
      </c>
      <c r="N36" s="201">
        <f>+'2.1.1.IngresosOpe'!N115/'2.1.2.CantidadesServ'!N36</f>
        <v>83.521000814031581</v>
      </c>
      <c r="O36" s="201">
        <f>+AVERAGE(N36,P36)</f>
        <v>92.159966200311359</v>
      </c>
      <c r="P36" s="201">
        <f>+'2.1.1.IngresosOpe'!P115/'2.1.2.CantidadesServ'!P36</f>
        <v>100.79893158659114</v>
      </c>
      <c r="Q36" s="201">
        <f>+'2.1.1.IngresosOpe'!Q115/'2.1.2.CantidadesServ'!Q36</f>
        <v>114.20464577447163</v>
      </c>
    </row>
    <row r="37" spans="2:17" x14ac:dyDescent="0.2">
      <c r="B37" s="147"/>
      <c r="C37" s="190" t="s">
        <v>295</v>
      </c>
      <c r="D37" s="180" t="s">
        <v>346</v>
      </c>
      <c r="E37" s="287"/>
      <c r="F37" s="201">
        <f>+'2.1.1.IngresosOpe'!F116/'2.1.2.CantidadesServ'!F37</f>
        <v>49.251606167182715</v>
      </c>
      <c r="G37" s="201">
        <f>+'2.1.1.IngresosOpe'!G116/'2.1.2.CantidadesServ'!G37</f>
        <v>51.260602727012625</v>
      </c>
      <c r="H37" s="201">
        <f>+'2.1.1.IngresosOpe'!H116/'2.1.2.CantidadesServ'!H37</f>
        <v>51.573341943973915</v>
      </c>
      <c r="I37" s="201">
        <f>+'2.1.1.IngresosOpe'!I116/'2.1.2.CantidadesServ'!I37</f>
        <v>51.609306913155095</v>
      </c>
      <c r="J37" s="201">
        <f>+'2.1.1.IngresosOpe'!J116/'2.1.2.CantidadesServ'!J37</f>
        <v>55.809931434379152</v>
      </c>
      <c r="K37" s="201">
        <f>+'2.1.1.IngresosOpe'!K116/'2.1.2.CantidadesServ'!K37</f>
        <v>55.889757484101601</v>
      </c>
      <c r="L37" s="201">
        <f>+'2.1.1.IngresosOpe'!L116/'2.1.2.CantidadesServ'!L37</f>
        <v>52.205471521242231</v>
      </c>
      <c r="M37" s="201">
        <f>+N37</f>
        <v>58.905895813125625</v>
      </c>
      <c r="N37" s="201">
        <f>+'2.1.1.IngresosOpe'!N116/'2.1.2.CantidadesServ'!N37</f>
        <v>58.905895813125625</v>
      </c>
      <c r="O37" s="201">
        <f>+'2.1.1.IngresosOpe'!O116/'2.1.2.CantidadesServ'!O37</f>
        <v>59.526825800436768</v>
      </c>
      <c r="P37" s="201">
        <f>+O37</f>
        <v>59.526825800436768</v>
      </c>
      <c r="Q37" s="201">
        <f>+P37</f>
        <v>59.526825800436768</v>
      </c>
    </row>
    <row r="38" spans="2:17" x14ac:dyDescent="0.2">
      <c r="B38" s="147"/>
      <c r="C38" s="190" t="s">
        <v>296</v>
      </c>
      <c r="D38" s="180" t="s">
        <v>346</v>
      </c>
      <c r="E38" s="287"/>
      <c r="F38" s="201">
        <f>+'2.1.1.IngresosOpe'!F117/'2.1.2.CantidadesServ'!F38</f>
        <v>79.989615924896555</v>
      </c>
      <c r="G38" s="201">
        <f>+'2.1.1.IngresosOpe'!G117/'2.1.2.CantidadesServ'!G38</f>
        <v>75.297453499406117</v>
      </c>
      <c r="H38" s="201">
        <f>+'2.1.1.IngresosOpe'!H117/'2.1.2.CantidadesServ'!H38</f>
        <v>80.226490065691678</v>
      </c>
      <c r="I38" s="201">
        <f>+'2.1.1.IngresosOpe'!I117/'2.1.2.CantidadesServ'!I38</f>
        <v>80.282436473932222</v>
      </c>
      <c r="J38" s="201">
        <f>+'2.1.1.IngresosOpe'!J117/'2.1.2.CantidadesServ'!J38</f>
        <v>77.649376203064477</v>
      </c>
      <c r="K38" s="201">
        <f>+'2.1.1.IngresosOpe'!K117/'2.1.2.CantidadesServ'!K38</f>
        <v>77.760439642964784</v>
      </c>
      <c r="L38" s="201">
        <f>+'2.1.1.IngresosOpe'!L117/'2.1.2.CantidadesServ'!L38</f>
        <v>58.028585198655421</v>
      </c>
      <c r="M38" s="201">
        <f>+N38</f>
        <v>81.006397189121017</v>
      </c>
      <c r="N38" s="201">
        <f>+'2.1.1.IngresosOpe'!N117/'2.1.2.CantidadesServ'!N38</f>
        <v>81.006397189121017</v>
      </c>
      <c r="O38" s="201">
        <f>+N38</f>
        <v>81.006397189121017</v>
      </c>
      <c r="P38" s="201">
        <f>+O38</f>
        <v>81.006397189121017</v>
      </c>
      <c r="Q38" s="201">
        <f>+P38</f>
        <v>81.006397189121017</v>
      </c>
    </row>
    <row r="39" spans="2:17" x14ac:dyDescent="0.2">
      <c r="B39" s="147"/>
      <c r="C39" s="147"/>
      <c r="D39" s="147"/>
      <c r="E39" s="197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</row>
    <row r="40" spans="2:17" x14ac:dyDescent="0.2">
      <c r="B40" s="147"/>
      <c r="C40" s="191" t="s">
        <v>304</v>
      </c>
      <c r="D40" s="147"/>
      <c r="E40" s="197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</row>
    <row r="41" spans="2:17" x14ac:dyDescent="0.2">
      <c r="B41" s="147"/>
      <c r="C41" s="182" t="s">
        <v>305</v>
      </c>
      <c r="D41" s="180" t="s">
        <v>346</v>
      </c>
      <c r="E41" s="287"/>
      <c r="F41" s="201">
        <v>0</v>
      </c>
      <c r="G41" s="201">
        <v>0</v>
      </c>
      <c r="H41" s="201">
        <v>0</v>
      </c>
      <c r="I41" s="201">
        <f>+'2.1.1.IngresosOpe'!I120/'2.1.2.CantidadesServ'!I41</f>
        <v>2.6370509617605502</v>
      </c>
      <c r="J41" s="201">
        <f>+'2.1.1.IngresosOpe'!J120/'2.1.2.CantidadesServ'!J41</f>
        <v>2.7188741311514217</v>
      </c>
      <c r="K41" s="201">
        <f>+'2.1.1.IngresosOpe'!K120/'2.1.2.CantidadesServ'!K41</f>
        <v>2.7227629906429902</v>
      </c>
      <c r="L41" s="201">
        <f>+'2.1.1.IngresosOpe'!L120/'2.1.2.CantidadesServ'!L41</f>
        <v>2.9831525433251511</v>
      </c>
      <c r="M41" s="201">
        <f t="shared" ref="M41:M51" si="2">+N41</f>
        <v>5.862137420125638</v>
      </c>
      <c r="N41" s="201">
        <f>+'2.1.1.IngresosOpe'!N120/'2.1.2.CantidadesServ'!N41</f>
        <v>5.862137420125638</v>
      </c>
      <c r="O41" s="201">
        <f>+'2.1.1.IngresosOpe'!O120/'2.1.2.CantidadesServ'!O41</f>
        <v>17.974997686447608</v>
      </c>
      <c r="P41" s="201">
        <f>+'2.1.1.IngresosOpe'!P120/'2.1.2.CantidadesServ'!P41</f>
        <v>24.436987984071994</v>
      </c>
      <c r="Q41" s="201">
        <f>+'2.1.1.IngresosOpe'!Q120/'2.1.2.CantidadesServ'!Q41</f>
        <v>24.555766277529948</v>
      </c>
    </row>
    <row r="42" spans="2:17" x14ac:dyDescent="0.2">
      <c r="B42" s="147"/>
      <c r="C42" s="182" t="s">
        <v>306</v>
      </c>
      <c r="D42" s="180" t="s">
        <v>346</v>
      </c>
      <c r="E42" s="287"/>
      <c r="F42" s="201">
        <v>0</v>
      </c>
      <c r="G42" s="201">
        <v>0</v>
      </c>
      <c r="H42" s="201">
        <v>0</v>
      </c>
      <c r="I42" s="201">
        <f>+'2.1.1.IngresosOpe'!I121/'2.1.2.CantidadesServ'!I42</f>
        <v>4.6102843926737487</v>
      </c>
      <c r="J42" s="201">
        <f>+'2.1.1.IngresosOpe'!J121/'2.1.2.CantidadesServ'!J42</f>
        <v>4.7551064701025503</v>
      </c>
      <c r="K42" s="201">
        <f>+'2.1.1.IngresosOpe'!K121/'2.1.2.CantidadesServ'!K42</f>
        <v>4.7619077930169897</v>
      </c>
      <c r="L42" s="201">
        <f>+'2.1.1.IngresosOpe'!L121/'2.1.2.CantidadesServ'!L42</f>
        <v>5.2205152417415439</v>
      </c>
      <c r="M42" s="201">
        <f t="shared" si="2"/>
        <v>6.6620786169303443</v>
      </c>
      <c r="N42" s="201">
        <f>+'2.1.1.IngresosOpe'!N121/'2.1.2.CantidadesServ'!N42</f>
        <v>6.6620786169303443</v>
      </c>
      <c r="O42" s="201">
        <f>+'2.1.1.IngresosOpe'!O121/'2.1.2.CantidadesServ'!O42</f>
        <v>34.987493924159999</v>
      </c>
      <c r="P42" s="201">
        <f>+'2.1.1.IngresosOpe'!P121/'2.1.2.CantidadesServ'!P42</f>
        <v>51.787077224688993</v>
      </c>
      <c r="Q42" s="201">
        <f>+'2.1.1.IngresosOpe'!Q121/'2.1.2.CantidadesServ'!Q42</f>
        <v>52.508515944220839</v>
      </c>
    </row>
    <row r="43" spans="2:17" x14ac:dyDescent="0.2">
      <c r="B43" s="147"/>
      <c r="C43" s="182" t="s">
        <v>307</v>
      </c>
      <c r="D43" s="180" t="s">
        <v>346</v>
      </c>
      <c r="E43" s="287"/>
      <c r="F43" s="201">
        <v>0</v>
      </c>
      <c r="G43" s="201">
        <v>0</v>
      </c>
      <c r="H43" s="201">
        <v>0</v>
      </c>
      <c r="I43" s="201">
        <f>+'2.1.1.IngresosOpe'!I122/'2.1.2.CantidadesServ'!I43</f>
        <v>2.8609159775976707</v>
      </c>
      <c r="J43" s="201">
        <f>+'2.1.1.IngresosOpe'!J122/'2.1.2.CantidadesServ'!J43</f>
        <v>2.9495321923096407</v>
      </c>
      <c r="K43" s="201">
        <f>+'2.1.1.IngresosOpe'!K122/'2.1.2.CantidadesServ'!K43</f>
        <v>2.9537509665921018</v>
      </c>
      <c r="L43" s="201">
        <f>+'2.1.1.IngresosOpe'!L122/'2.1.2.CantidadesServ'!L43</f>
        <v>3.0614012506615054</v>
      </c>
      <c r="M43" s="201">
        <f t="shared" si="2"/>
        <v>5.174295676586107</v>
      </c>
      <c r="N43" s="201">
        <f>+'2.1.1.IngresosOpe'!N122/'2.1.2.CantidadesServ'!N43</f>
        <v>5.174295676586107</v>
      </c>
      <c r="O43" s="201">
        <f>+'2.1.1.IngresosOpe'!O122/'2.1.2.CantidadesServ'!O43</f>
        <v>8.675396686291398</v>
      </c>
      <c r="P43" s="201">
        <f>+'2.1.1.IngresosOpe'!P122/'2.1.2.CantidadesServ'!P43</f>
        <v>8.8777823786922898</v>
      </c>
      <c r="Q43" s="201">
        <f>+'2.1.1.IngresosOpe'!Q122/'2.1.2.CantidadesServ'!Q43</f>
        <v>7.8045694306753655</v>
      </c>
    </row>
    <row r="44" spans="2:17" x14ac:dyDescent="0.2">
      <c r="B44" s="147"/>
      <c r="C44" s="182" t="s">
        <v>308</v>
      </c>
      <c r="D44" s="180" t="s">
        <v>346</v>
      </c>
      <c r="E44" s="287"/>
      <c r="F44" s="201">
        <v>0</v>
      </c>
      <c r="G44" s="201">
        <v>0</v>
      </c>
      <c r="H44" s="201">
        <v>0</v>
      </c>
      <c r="I44" s="201">
        <f>+'2.1.1.IngresosOpe'!I123/'2.1.2.CantidadesServ'!I44</f>
        <v>3.6685289895119917</v>
      </c>
      <c r="J44" s="201">
        <f>+'2.1.1.IngresosOpe'!J123/'2.1.2.CantidadesServ'!J44</f>
        <v>3.7812728252332986</v>
      </c>
      <c r="K44" s="201">
        <f>+'2.1.1.IngresosOpe'!K123/'2.1.2.CantidadesServ'!K44</f>
        <v>3.786681254607847</v>
      </c>
      <c r="L44" s="201">
        <f>+'2.1.1.IngresosOpe'!L123/'2.1.2.CantidadesServ'!L44</f>
        <v>3.9253951917432359</v>
      </c>
      <c r="M44" s="201">
        <f t="shared" si="2"/>
        <v>3.654962132531296</v>
      </c>
      <c r="N44" s="201">
        <f>+'2.1.1.IngresosOpe'!N123/'2.1.2.CantidadesServ'!N44</f>
        <v>3.654962132531296</v>
      </c>
      <c r="O44" s="201">
        <f>+'2.1.1.IngresosOpe'!O123/'2.1.2.CantidadesServ'!O44</f>
        <v>10.629699142767535</v>
      </c>
      <c r="P44" s="201">
        <f>+'2.1.1.IngresosOpe'!P123/'2.1.2.CantidadesServ'!P44</f>
        <v>20.531558643661072</v>
      </c>
      <c r="Q44" s="201">
        <f>+'2.1.1.IngresosOpe'!Q123/'2.1.2.CantidadesServ'!Q44</f>
        <v>22.85512676400635</v>
      </c>
    </row>
    <row r="45" spans="2:17" x14ac:dyDescent="0.2">
      <c r="B45" s="147"/>
      <c r="C45" s="182" t="s">
        <v>309</v>
      </c>
      <c r="D45" s="180" t="s">
        <v>346</v>
      </c>
      <c r="E45" s="287"/>
      <c r="F45" s="201">
        <v>0</v>
      </c>
      <c r="G45" s="201">
        <v>0</v>
      </c>
      <c r="H45" s="201">
        <v>0</v>
      </c>
      <c r="I45" s="201">
        <f>+'2.1.1.IngresosOpe'!I124/'2.1.2.CantidadesServ'!I45</f>
        <v>12.207507300587704</v>
      </c>
      <c r="J45" s="201">
        <f>+'2.1.1.IngresosOpe'!J124/'2.1.2.CantidadesServ'!J45</f>
        <v>12.746135781691454</v>
      </c>
      <c r="K45" s="201">
        <f>+'2.1.1.IngresosOpe'!K124/'2.1.2.CantidadesServ'!K45</f>
        <v>12.764366832017588</v>
      </c>
      <c r="L45" s="201">
        <f>+'2.1.1.IngresosOpe'!L124/'2.1.2.CantidadesServ'!L45</f>
        <v>12.76158358825967</v>
      </c>
      <c r="M45" s="201">
        <f t="shared" si="2"/>
        <v>13.297013576484375</v>
      </c>
      <c r="N45" s="201">
        <f>+'2.1.1.IngresosOpe'!N124/'2.1.2.CantidadesServ'!N45</f>
        <v>13.297013576484375</v>
      </c>
      <c r="O45" s="201">
        <f>+'2.1.1.IngresosOpe'!O124/'2.1.2.CantidadesServ'!O45</f>
        <v>15.643215500136064</v>
      </c>
      <c r="P45" s="201">
        <f>+'2.1.1.IngresosOpe'!P124/'2.1.2.CantidadesServ'!P45</f>
        <v>22.994654995513276</v>
      </c>
      <c r="Q45" s="201">
        <f>+'2.1.1.IngresosOpe'!Q124/'2.1.2.CantidadesServ'!Q45</f>
        <v>31.308651050003508</v>
      </c>
    </row>
    <row r="46" spans="2:17" x14ac:dyDescent="0.2">
      <c r="B46" s="147"/>
      <c r="C46" s="182" t="s">
        <v>310</v>
      </c>
      <c r="D46" s="180" t="s">
        <v>346</v>
      </c>
      <c r="E46" s="287"/>
      <c r="F46" s="201">
        <v>0</v>
      </c>
      <c r="G46" s="201">
        <v>0</v>
      </c>
      <c r="H46" s="201">
        <v>0</v>
      </c>
      <c r="I46" s="201">
        <f>+'2.1.1.IngresosOpe'!I125/'2.1.2.CantidadesServ'!I46</f>
        <v>11.496483897723596</v>
      </c>
      <c r="J46" s="201">
        <f>+'2.1.1.IngresosOpe'!J125/'2.1.2.CantidadesServ'!J46</f>
        <v>11.881772614963296</v>
      </c>
      <c r="K46" s="201">
        <f>+'2.1.1.IngresosOpe'!K125/'2.1.2.CantidadesServ'!K46</f>
        <v>11.898767349541462</v>
      </c>
      <c r="L46" s="201">
        <f>+'2.1.1.IngresosOpe'!L125/'2.1.2.CantidadesServ'!L46</f>
        <v>12.015497319929041</v>
      </c>
      <c r="M46" s="201">
        <f t="shared" si="2"/>
        <v>12.724016827415637</v>
      </c>
      <c r="N46" s="201">
        <f>+'2.1.1.IngresosOpe'!N125/'2.1.2.CantidadesServ'!N46</f>
        <v>12.724016827415637</v>
      </c>
      <c r="O46" s="201">
        <f>+'2.1.1.IngresosOpe'!O125/'2.1.2.CantidadesServ'!O46</f>
        <v>13.506299254000551</v>
      </c>
      <c r="P46" s="201">
        <f>+'2.1.1.IngresosOpe'!P125/'2.1.2.CantidadesServ'!P46</f>
        <v>17.518115641507688</v>
      </c>
      <c r="Q46" s="201">
        <f>+'2.1.1.IngresosOpe'!Q125/'2.1.2.CantidadesServ'!Q46</f>
        <v>19.20670734421202</v>
      </c>
    </row>
    <row r="47" spans="2:17" ht="25.5" x14ac:dyDescent="0.2">
      <c r="B47" s="147"/>
      <c r="C47" s="196" t="s">
        <v>311</v>
      </c>
      <c r="D47" s="180" t="s">
        <v>346</v>
      </c>
      <c r="E47" s="287"/>
      <c r="F47" s="201">
        <v>0</v>
      </c>
      <c r="G47" s="201">
        <v>0</v>
      </c>
      <c r="H47" s="201">
        <v>0</v>
      </c>
      <c r="I47" s="201">
        <f>+'2.1.1.IngresosOpe'!I126/'2.1.2.CantidadesServ'!I47</f>
        <v>4.9833410528562325</v>
      </c>
      <c r="J47" s="201">
        <f>+'2.1.1.IngresosOpe'!J126/'2.1.2.CantidadesServ'!J47</f>
        <v>3.2018874480870063</v>
      </c>
      <c r="K47" s="201">
        <f>+'2.1.1.IngresosOpe'!K126/'2.1.2.CantidadesServ'!K47</f>
        <v>3.2064671710873327</v>
      </c>
      <c r="L47" s="201">
        <f>+'2.1.1.IngresosOpe'!L126/'2.1.2.CantidadesServ'!L47</f>
        <v>3.0152370858313637</v>
      </c>
      <c r="M47" s="201">
        <f t="shared" si="2"/>
        <v>3.2674161597332754</v>
      </c>
      <c r="N47" s="201">
        <f>+'2.1.1.IngresosOpe'!N126/'2.1.2.CantidadesServ'!N47</f>
        <v>3.2674161597332754</v>
      </c>
      <c r="O47" s="201">
        <f>+'2.1.1.IngresosOpe'!O126/'2.1.2.CantidadesServ'!O47</f>
        <v>3.1243745217908039</v>
      </c>
      <c r="P47" s="201">
        <f>+O47</f>
        <v>3.1243745217908039</v>
      </c>
      <c r="Q47" s="201">
        <f>+P47</f>
        <v>3.1243745217908039</v>
      </c>
    </row>
    <row r="48" spans="2:17" ht="25.5" x14ac:dyDescent="0.2">
      <c r="B48" s="147"/>
      <c r="C48" s="196" t="s">
        <v>312</v>
      </c>
      <c r="D48" s="180" t="s">
        <v>346</v>
      </c>
      <c r="E48" s="287"/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f t="shared" si="2"/>
        <v>0</v>
      </c>
      <c r="N48" s="201">
        <v>0</v>
      </c>
      <c r="O48" s="201">
        <v>0</v>
      </c>
      <c r="P48" s="201">
        <v>0</v>
      </c>
      <c r="Q48" s="201">
        <v>0</v>
      </c>
    </row>
    <row r="49" spans="2:17" x14ac:dyDescent="0.2">
      <c r="B49" s="147"/>
      <c r="C49" s="182" t="s">
        <v>313</v>
      </c>
      <c r="D49" s="180" t="s">
        <v>346</v>
      </c>
      <c r="E49" s="287"/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f>+'2.1.1.IngresosOpe'!K128/'2.1.2.CantidadesServ'!K49</f>
        <v>391.83422658990884</v>
      </c>
      <c r="L49" s="201">
        <f>+'2.1.1.IngresosOpe'!L128/'2.1.2.CantidadesServ'!L49</f>
        <v>394.01891191585457</v>
      </c>
      <c r="M49" s="201">
        <f t="shared" si="2"/>
        <v>432.34610289733371</v>
      </c>
      <c r="N49" s="201">
        <f>+'2.1.1.IngresosOpe'!N128/'2.1.2.CantidadesServ'!N49</f>
        <v>432.34610289733371</v>
      </c>
      <c r="O49" s="201">
        <f>+'2.1.1.IngresosOpe'!O128/'2.1.2.CantidadesServ'!O49</f>
        <v>650.41183769675138</v>
      </c>
      <c r="P49" s="201">
        <f>+'2.1.1.IngresosOpe'!P128/'2.1.2.CantidadesServ'!P49</f>
        <v>769.39722325708635</v>
      </c>
      <c r="Q49" s="201">
        <f>+'2.1.1.IngresosOpe'!Q128/'2.1.2.CantidadesServ'!Q49</f>
        <v>984.34473818831532</v>
      </c>
    </row>
    <row r="50" spans="2:17" ht="25.5" x14ac:dyDescent="0.2">
      <c r="B50" s="147"/>
      <c r="C50" s="196" t="s">
        <v>314</v>
      </c>
      <c r="D50" s="180" t="s">
        <v>346</v>
      </c>
      <c r="E50" s="287"/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f t="shared" si="2"/>
        <v>0</v>
      </c>
      <c r="N50" s="201">
        <v>0</v>
      </c>
      <c r="O50" s="201">
        <v>0</v>
      </c>
      <c r="P50" s="201">
        <v>0</v>
      </c>
      <c r="Q50" s="201">
        <v>0</v>
      </c>
    </row>
    <row r="51" spans="2:17" ht="25.5" x14ac:dyDescent="0.2">
      <c r="B51" s="147"/>
      <c r="C51" s="196" t="s">
        <v>315</v>
      </c>
      <c r="D51" s="180" t="s">
        <v>346</v>
      </c>
      <c r="E51" s="287"/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f t="shared" si="2"/>
        <v>0</v>
      </c>
      <c r="N51" s="201">
        <v>0</v>
      </c>
      <c r="O51" s="201">
        <v>0</v>
      </c>
      <c r="P51" s="201">
        <v>0</v>
      </c>
      <c r="Q51" s="201">
        <v>0</v>
      </c>
    </row>
    <row r="52" spans="2:17" x14ac:dyDescent="0.2">
      <c r="B52" s="147"/>
      <c r="C52" s="147"/>
      <c r="D52" s="147"/>
      <c r="E52" s="197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</row>
    <row r="53" spans="2:17" x14ac:dyDescent="0.2">
      <c r="B53" s="147"/>
      <c r="C53" s="191" t="s">
        <v>316</v>
      </c>
      <c r="D53" s="147"/>
      <c r="E53" s="197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</row>
    <row r="54" spans="2:17" ht="38.25" x14ac:dyDescent="0.2">
      <c r="B54" s="181" t="s">
        <v>317</v>
      </c>
      <c r="C54" s="196" t="s">
        <v>318</v>
      </c>
      <c r="D54" s="180" t="s">
        <v>346</v>
      </c>
      <c r="E54" s="287"/>
      <c r="F54" s="201">
        <v>0</v>
      </c>
      <c r="G54" s="201">
        <v>0</v>
      </c>
      <c r="H54" s="201">
        <f>+'2.1.1.IngresosOpe'!H133/'2.1.2.CantidadesServ'!H54</f>
        <v>1568.639268789299</v>
      </c>
      <c r="I54" s="201">
        <f>+'2.1.1.IngresosOpe'!I133/'2.1.2.CantidadesServ'!I54</f>
        <v>1569.7331684830529</v>
      </c>
      <c r="J54" s="201">
        <f>+'2.1.1.IngresosOpe'!J133/'2.1.2.CantidadesServ'!J54</f>
        <v>1622.3801090420109</v>
      </c>
      <c r="K54" s="201">
        <f>+'2.1.1.IngresosOpe'!K133/'2.1.2.CantidadesServ'!K54</f>
        <v>1624.7006314279838</v>
      </c>
      <c r="L54" s="201">
        <f>+'2.1.1.IngresosOpe'!L133/'2.1.2.CantidadesServ'!L54</f>
        <v>1805.5629947374669</v>
      </c>
      <c r="M54" s="201">
        <f t="shared" ref="M54:M64" si="3">+N54</f>
        <v>1851.8215694770172</v>
      </c>
      <c r="N54" s="201">
        <f>+'2.1.1.IngresosOpe'!N133/'2.1.2.CantidadesServ'!N54</f>
        <v>1851.8215694770172</v>
      </c>
      <c r="O54" s="201">
        <f>+'2.1.1.IngresosOpe'!O133/'2.1.2.CantidadesServ'!O54</f>
        <v>1943.1158716770335</v>
      </c>
      <c r="P54" s="201">
        <f>+AVERAGE(O54,Q54)</f>
        <v>2113.6043935832331</v>
      </c>
      <c r="Q54" s="201">
        <f>+'2.1.1.IngresosOpe'!Q133/'2.1.2.CantidadesServ'!Q54</f>
        <v>2284.0929154894325</v>
      </c>
    </row>
    <row r="55" spans="2:17" x14ac:dyDescent="0.2">
      <c r="B55" s="181" t="s">
        <v>320</v>
      </c>
      <c r="C55" s="182" t="s">
        <v>319</v>
      </c>
      <c r="D55" s="180" t="s">
        <v>346</v>
      </c>
      <c r="E55" s="287"/>
      <c r="F55" s="201">
        <f>+'2.1.1.IngresosOpe'!F134/'2.1.2.CantidadesServ'!F55</f>
        <v>3.851098331774196</v>
      </c>
      <c r="G55" s="201">
        <f>+'2.1.1.IngresosOpe'!G134/'2.1.2.CantidadesServ'!G55</f>
        <v>7.8868657997312681</v>
      </c>
      <c r="H55" s="201">
        <f>+'2.1.1.IngresosOpe'!H134/'2.1.2.CantidadesServ'!H55</f>
        <v>7.8927365407491656</v>
      </c>
      <c r="I55" s="201">
        <f>+'2.1.1.IngresosOpe'!I134/'2.1.2.CantidadesServ'!I55</f>
        <v>7.8982405863615579</v>
      </c>
      <c r="J55" s="201">
        <f>+'2.1.1.IngresosOpe'!J134/'2.1.2.CantidadesServ'!J55</f>
        <v>9.3469292225839364</v>
      </c>
      <c r="K55" s="201">
        <f>+'2.1.1.IngresosOpe'!K134/'2.1.2.CantidadesServ'!K55</f>
        <v>9.360298320479199</v>
      </c>
      <c r="L55" s="201">
        <f>+'2.1.1.IngresosOpe'!L134/'2.1.2.CantidadesServ'!L55</f>
        <v>16.004320537200538</v>
      </c>
      <c r="M55" s="201">
        <f t="shared" si="3"/>
        <v>17.494158344018008</v>
      </c>
      <c r="N55" s="201">
        <f>+'2.1.1.IngresosOpe'!N134/'2.1.2.CantidadesServ'!N55</f>
        <v>17.494158344018008</v>
      </c>
      <c r="O55" s="201">
        <f>+'2.1.1.IngresosOpe'!O134/'2.1.2.CantidadesServ'!O55</f>
        <v>12.035779762607525</v>
      </c>
      <c r="P55" s="201">
        <f>+'2.1.1.IngresosOpe'!P134/'2.1.2.CantidadesServ'!P55</f>
        <v>12.165319844534261</v>
      </c>
      <c r="Q55" s="201">
        <f>+'2.1.1.IngresosOpe'!Q134/'2.1.2.CantidadesServ'!Q55</f>
        <v>12.874067634585678</v>
      </c>
    </row>
    <row r="56" spans="2:17" x14ac:dyDescent="0.2">
      <c r="B56" s="181" t="s">
        <v>321</v>
      </c>
      <c r="C56" s="182" t="s">
        <v>322</v>
      </c>
      <c r="D56" s="180" t="s">
        <v>346</v>
      </c>
      <c r="E56" s="287"/>
      <c r="F56" s="201">
        <v>0</v>
      </c>
      <c r="G56" s="201">
        <v>0</v>
      </c>
      <c r="H56" s="201">
        <f>+'2.1.1.IngresosOpe'!H135/'2.1.2.CantidadesServ'!H56</f>
        <v>14.185473831131405</v>
      </c>
      <c r="I56" s="201">
        <f>+'2.1.1.IngresosOpe'!I135/'2.1.2.CantidadesServ'!I56</f>
        <v>14.195366153597366</v>
      </c>
      <c r="J56" s="201">
        <f>+'2.1.1.IngresosOpe'!J135/'2.1.2.CantidadesServ'!J56</f>
        <v>17.499051756343867</v>
      </c>
      <c r="K56" s="201">
        <f>+'2.1.1.IngresosOpe'!K135/'2.1.2.CantidadesServ'!K56</f>
        <v>17.52408099647544</v>
      </c>
      <c r="L56" s="201">
        <f>+'2.1.1.IngresosOpe'!L135/'2.1.2.CantidadesServ'!L56</f>
        <v>50.026040002399547</v>
      </c>
      <c r="M56" s="201">
        <f t="shared" si="3"/>
        <v>61.862778182372516</v>
      </c>
      <c r="N56" s="201">
        <f>+'2.1.1.IngresosOpe'!N135/'2.1.2.CantidadesServ'!N56</f>
        <v>61.862778182372516</v>
      </c>
      <c r="O56" s="201">
        <f>+'2.1.1.IngresosOpe'!O135/'2.1.2.CantidadesServ'!O56</f>
        <v>46.026577550368025</v>
      </c>
      <c r="P56" s="201">
        <f>+'2.1.1.IngresosOpe'!P135/'2.1.2.CantidadesServ'!P56</f>
        <v>53.135353219443239</v>
      </c>
      <c r="Q56" s="201">
        <f>+'2.1.1.IngresosOpe'!Q135/'2.1.2.CantidadesServ'!Q56</f>
        <v>44.21933924094791</v>
      </c>
    </row>
    <row r="57" spans="2:17" ht="25.5" x14ac:dyDescent="0.2">
      <c r="B57" s="181" t="s">
        <v>323</v>
      </c>
      <c r="C57" s="196" t="s">
        <v>324</v>
      </c>
      <c r="D57" s="180" t="s">
        <v>346</v>
      </c>
      <c r="E57" s="287"/>
      <c r="F57" s="201">
        <f>+'2.1.1.IngresosOpe'!F136/'2.1.2.CantidadesServ'!F57</f>
        <v>70.505887927222574</v>
      </c>
      <c r="G57" s="201">
        <f>+'2.1.1.IngresosOpe'!G136/'2.1.2.CantidadesServ'!G57</f>
        <v>75.384816159902911</v>
      </c>
      <c r="H57" s="201">
        <f>+'2.1.1.IngresosOpe'!H136/'2.1.2.CantidadesServ'!H57</f>
        <v>180.6656265349101</v>
      </c>
      <c r="I57" s="201">
        <f>+'2.1.1.IngresosOpe'!I136/'2.1.2.CantidadesServ'!I57</f>
        <v>180.79161475761407</v>
      </c>
      <c r="J57" s="201">
        <f>+'2.1.1.IngresosOpe'!J136/'2.1.2.CantidadesServ'!J57</f>
        <v>240.7314468652558</v>
      </c>
      <c r="K57" s="201">
        <f>+'2.1.1.IngresosOpe'!K136/'2.1.2.CantidadesServ'!K57</f>
        <v>241.07576981913397</v>
      </c>
      <c r="L57" s="201">
        <f>+'2.1.1.IngresosOpe'!L136/'2.1.2.CantidadesServ'!L57</f>
        <v>233.75758458396894</v>
      </c>
      <c r="M57" s="201">
        <f t="shared" si="3"/>
        <v>251.97679492086993</v>
      </c>
      <c r="N57" s="201">
        <f>+'2.1.1.IngresosOpe'!N136/'2.1.2.CantidadesServ'!N57</f>
        <v>251.97679492086993</v>
      </c>
      <c r="O57" s="201">
        <f>+'2.1.1.IngresosOpe'!O136/'2.1.2.CantidadesServ'!O57</f>
        <v>174.02072764426168</v>
      </c>
      <c r="P57" s="201">
        <f>+'2.1.1.IngresosOpe'!P136/'2.1.2.CantidadesServ'!P57</f>
        <v>179.66238878996128</v>
      </c>
      <c r="Q57" s="201">
        <f>+'2.1.1.IngresosOpe'!Q136/'2.1.2.CantidadesServ'!Q57</f>
        <v>181.96828036558318</v>
      </c>
    </row>
    <row r="58" spans="2:17" x14ac:dyDescent="0.2">
      <c r="B58" s="181" t="s">
        <v>325</v>
      </c>
      <c r="C58" s="220" t="s">
        <v>326</v>
      </c>
      <c r="D58" s="180" t="s">
        <v>346</v>
      </c>
      <c r="E58" s="287"/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f>+'2.1.1.IngresosOpe'!K137/'2.1.2.CantidadesServ'!K58</f>
        <v>2.9824026247726687</v>
      </c>
      <c r="L58" s="201">
        <f>+'2.1.1.IngresosOpe'!L137/'2.1.2.CantidadesServ'!L58</f>
        <v>3.2444979777140488</v>
      </c>
      <c r="M58" s="201">
        <f t="shared" si="3"/>
        <v>2.6040406512441945</v>
      </c>
      <c r="N58" s="201">
        <f>+'2.1.1.IngresosOpe'!N137/'2.1.2.CantidadesServ'!N58</f>
        <v>2.6040406512441945</v>
      </c>
      <c r="O58" s="201">
        <f>+'2.1.1.IngresosOpe'!O137/'2.1.2.CantidadesServ'!O58</f>
        <v>3.9044995710915367</v>
      </c>
      <c r="P58" s="201">
        <f>+'2.1.1.IngresosOpe'!P137/'2.1.2.CantidadesServ'!P58</f>
        <v>6.2827763143111053</v>
      </c>
      <c r="Q58" s="201">
        <f>+'2.1.1.IngresosOpe'!Q137/'2.1.2.CantidadesServ'!Q58</f>
        <v>8.1189888773641528</v>
      </c>
    </row>
    <row r="59" spans="2:17" x14ac:dyDescent="0.2">
      <c r="B59" s="181" t="s">
        <v>327</v>
      </c>
      <c r="C59" s="220" t="s">
        <v>559</v>
      </c>
      <c r="D59" s="180" t="s">
        <v>346</v>
      </c>
      <c r="E59" s="287"/>
      <c r="F59" s="201">
        <v>0</v>
      </c>
      <c r="G59" s="201">
        <v>0</v>
      </c>
      <c r="H59" s="201">
        <f>+'2.1.1.IngresosOpe'!H138/'2.1.2.CantidadesServ'!H59</f>
        <v>227.89145257851501</v>
      </c>
      <c r="I59" s="201">
        <f>+'2.1.1.IngresosOpe'!I138/'2.1.2.CantidadesServ'!I59</f>
        <v>228.05037400496713</v>
      </c>
      <c r="J59" s="201">
        <f>+'2.1.1.IngresosOpe'!J138/'2.1.2.CantidadesServ'!J59</f>
        <v>351.53461122081217</v>
      </c>
      <c r="K59" s="201">
        <f>+'2.1.1.IngresosOpe'!K138/'2.1.2.CantidadesServ'!K59</f>
        <v>352.03741813408476</v>
      </c>
      <c r="L59" s="201">
        <f>+'2.1.1.IngresosOpe'!L138/'2.1.2.CantidadesServ'!L59</f>
        <v>298.12197469614978</v>
      </c>
      <c r="M59" s="201">
        <f t="shared" si="3"/>
        <v>269.47885745069965</v>
      </c>
      <c r="N59" s="201">
        <f>+'2.1.1.IngresosOpe'!N138/'2.1.2.CantidadesServ'!N59</f>
        <v>269.47885745069965</v>
      </c>
      <c r="O59" s="201">
        <f>+'2.1.1.IngresosOpe'!O138/'2.1.2.CantidadesServ'!O59</f>
        <v>154.58722583977976</v>
      </c>
      <c r="P59" s="201">
        <f>+'2.1.1.IngresosOpe'!P138/'2.1.2.CantidadesServ'!P59</f>
        <v>240.8986253440525</v>
      </c>
      <c r="Q59" s="201">
        <f>+'2.1.1.IngresosOpe'!Q138/'2.1.2.CantidadesServ'!Q59</f>
        <v>108.63178107313585</v>
      </c>
    </row>
    <row r="60" spans="2:17" ht="25.5" x14ac:dyDescent="0.2">
      <c r="B60" s="180" t="s">
        <v>328</v>
      </c>
      <c r="C60" s="221" t="s">
        <v>329</v>
      </c>
      <c r="D60" s="180" t="s">
        <v>346</v>
      </c>
      <c r="E60" s="287"/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f>+'2.1.1.IngresosOpe'!K139/'2.1.2.CantidadesServ'!K60</f>
        <v>29.122477341511416</v>
      </c>
      <c r="L60" s="201">
        <f>+'2.1.1.IngresosOpe'!L139/'2.1.2.CantidadesServ'!L60</f>
        <v>43.737236239615619</v>
      </c>
      <c r="M60" s="201">
        <f t="shared" si="3"/>
        <v>50.040570337768273</v>
      </c>
      <c r="N60" s="201">
        <f>+'2.1.1.IngresosOpe'!N139/'2.1.2.CantidadesServ'!N60</f>
        <v>50.040570337768273</v>
      </c>
      <c r="O60" s="201">
        <f>+'2.1.1.IngresosOpe'!O139/'2.1.2.CantidadesServ'!O60</f>
        <v>37.63514799325084</v>
      </c>
      <c r="P60" s="201">
        <f>+'2.1.1.IngresosOpe'!P139/'2.1.2.CantidadesServ'!P60</f>
        <v>49.081176875659509</v>
      </c>
      <c r="Q60" s="201">
        <f>+'2.1.1.IngresosOpe'!Q139/'2.1.2.CantidadesServ'!Q60</f>
        <v>27.487158002268743</v>
      </c>
    </row>
    <row r="61" spans="2:17" ht="25.5" x14ac:dyDescent="0.2">
      <c r="B61" s="180" t="s">
        <v>330</v>
      </c>
      <c r="C61" s="221" t="s">
        <v>331</v>
      </c>
      <c r="D61" s="180" t="s">
        <v>346</v>
      </c>
      <c r="E61" s="287"/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f>+'2.1.1.IngresosOpe'!K140/'2.1.2.CantidadesServ'!K61</f>
        <v>22.186415737255491</v>
      </c>
      <c r="L61" s="201">
        <f>+'2.1.1.IngresosOpe'!L140/'2.1.2.CantidadesServ'!L61</f>
        <v>32.263467708451842</v>
      </c>
      <c r="M61" s="201">
        <f t="shared" si="3"/>
        <v>34.895757125210622</v>
      </c>
      <c r="N61" s="201">
        <f>+'2.1.1.IngresosOpe'!N140/'2.1.2.CantidadesServ'!N61</f>
        <v>34.895757125210622</v>
      </c>
      <c r="O61" s="201">
        <f>+'2.1.1.IngresosOpe'!O140/'2.1.2.CantidadesServ'!O61</f>
        <v>26.20155684927828</v>
      </c>
      <c r="P61" s="201">
        <f>+'2.1.1.IngresosOpe'!P140/'2.1.2.CantidadesServ'!P61</f>
        <v>31.290840543806052</v>
      </c>
      <c r="Q61" s="201">
        <f>+'2.1.1.IngresosOpe'!Q140/'2.1.2.CantidadesServ'!Q61</f>
        <v>72.446063046649684</v>
      </c>
    </row>
    <row r="62" spans="2:17" ht="25.5" x14ac:dyDescent="0.2">
      <c r="B62" s="180" t="s">
        <v>332</v>
      </c>
      <c r="C62" s="221" t="s">
        <v>333</v>
      </c>
      <c r="D62" s="180" t="s">
        <v>346</v>
      </c>
      <c r="E62" s="287"/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f>+'2.1.1.IngresosOpe'!K141/'2.1.2.CantidadesServ'!K62</f>
        <v>88.679218008217674</v>
      </c>
      <c r="L62" s="201">
        <f>+'2.1.1.IngresosOpe'!L141/'2.1.2.CantidadesServ'!L62</f>
        <v>135.72408892559457</v>
      </c>
      <c r="M62" s="201">
        <f t="shared" si="3"/>
        <v>147.40475961755467</v>
      </c>
      <c r="N62" s="201">
        <f>+'2.1.1.IngresosOpe'!N141/'2.1.2.CantidadesServ'!N62</f>
        <v>147.40475961755467</v>
      </c>
      <c r="O62" s="201">
        <f>+'2.1.1.IngresosOpe'!O141/'2.1.2.CantidadesServ'!O62</f>
        <v>126.28228215825425</v>
      </c>
      <c r="P62" s="201">
        <f>+'2.1.1.IngresosOpe'!P141/'2.1.2.CantidadesServ'!P62</f>
        <v>125.45780052297687</v>
      </c>
      <c r="Q62" s="201">
        <f>+'2.1.1.IngresosOpe'!Q141/'2.1.2.CantidadesServ'!Q62</f>
        <v>121.42769038038497</v>
      </c>
    </row>
    <row r="63" spans="2:17" x14ac:dyDescent="0.2">
      <c r="B63" s="180" t="s">
        <v>334</v>
      </c>
      <c r="C63" s="224" t="s">
        <v>454</v>
      </c>
      <c r="D63" s="180" t="s">
        <v>346</v>
      </c>
      <c r="E63" s="287"/>
      <c r="F63" s="201">
        <f>+'2.1.1.IngresosOpe'!F142/'2.1.2.CantidadesServ'!F63</f>
        <v>77.672463027532089</v>
      </c>
      <c r="G63" s="201">
        <f>+'2.1.1.IngresosOpe'!G142/'2.1.2.CantidadesServ'!G63</f>
        <v>293.64267936942309</v>
      </c>
      <c r="H63" s="201">
        <f>+'2.1.1.IngresosOpe'!H142/'2.1.2.CantidadesServ'!H63</f>
        <v>360.29608359400572</v>
      </c>
      <c r="I63" s="201">
        <f>+'2.1.1.IngresosOpe'!I142/'2.1.2.CantidadesServ'!I63</f>
        <v>360.54733815797465</v>
      </c>
      <c r="J63" s="201">
        <f>+'2.1.1.IngresosOpe'!J142/'2.1.2.CantidadesServ'!J63</f>
        <v>384.28086621209837</v>
      </c>
      <c r="K63" s="201">
        <f>+'2.1.1.IngresosOpe'!K142/'2.1.2.CantidadesServ'!K63</f>
        <v>384.83051074211721</v>
      </c>
      <c r="L63" s="201">
        <f>+'2.1.1.IngresosOpe'!L142/'2.1.2.CantidadesServ'!L63</f>
        <v>421.8619031453814</v>
      </c>
      <c r="M63" s="201">
        <f t="shared" si="3"/>
        <v>362.17158220882447</v>
      </c>
      <c r="N63" s="201">
        <f>+'2.1.1.IngresosOpe'!N142/'2.1.2.CantidadesServ'!N63</f>
        <v>362.17158220882447</v>
      </c>
      <c r="O63" s="201">
        <f>+'2.1.1.IngresosOpe'!O142/'2.1.2.CantidadesServ'!O63</f>
        <v>370.83976736806449</v>
      </c>
      <c r="P63" s="201">
        <f>+'2.1.1.IngresosOpe'!P142/'2.1.2.CantidadesServ'!P63</f>
        <v>424.72401389390149</v>
      </c>
      <c r="Q63" s="201">
        <f>+'2.1.1.IngresosOpe'!Q142/'2.1.2.CantidadesServ'!Q63</f>
        <v>513.87229118648418</v>
      </c>
    </row>
    <row r="64" spans="2:17" ht="38.25" x14ac:dyDescent="0.2">
      <c r="B64" s="180" t="s">
        <v>452</v>
      </c>
      <c r="C64" s="221" t="s">
        <v>453</v>
      </c>
      <c r="D64" s="180" t="s">
        <v>346</v>
      </c>
      <c r="E64" s="287"/>
      <c r="F64" s="201">
        <f>+'2.1.1.IngresosOpe'!F143/'2.1.2.CantidadesServ'!F64</f>
        <v>7.2140227579161325</v>
      </c>
      <c r="G64" s="201">
        <f>+'2.1.1.IngresosOpe'!G143/'2.1.2.CantidadesServ'!G64</f>
        <v>7.3288464208848865</v>
      </c>
      <c r="H64" s="201">
        <f>+'2.1.1.IngresosOpe'!H143/'2.1.2.CantidadesServ'!H64</f>
        <v>2.8533039386951851</v>
      </c>
      <c r="I64" s="201">
        <f>+'2.1.1.IngresosOpe'!I143/'2.1.2.CantidadesServ'!I64</f>
        <v>2.8552937067488271</v>
      </c>
      <c r="J64" s="201">
        <f>+'2.1.1.IngresosOpe'!J143/'2.1.2.CantidadesServ'!J64</f>
        <v>10.875218892367705</v>
      </c>
      <c r="K64" s="201">
        <f>+'2.1.1.IngresosOpe'!K143/'2.1.2.CantidadesServ'!K64</f>
        <v>10.890773933231092</v>
      </c>
      <c r="L64" s="201">
        <f>+'2.1.1.IngresosOpe'!L143/'2.1.2.CantidadesServ'!L64</f>
        <v>19.752036197793846</v>
      </c>
      <c r="M64" s="201">
        <f t="shared" si="3"/>
        <v>26.945307434885514</v>
      </c>
      <c r="N64" s="201">
        <f>+'2.1.1.IngresosOpe'!N143/'2.1.2.CantidadesServ'!N64</f>
        <v>26.945307434885514</v>
      </c>
      <c r="O64" s="201">
        <f>+'2.1.1.IngresosOpe'!O143/'2.1.2.CantidadesServ'!O64</f>
        <v>27.499627311405394</v>
      </c>
      <c r="P64" s="201">
        <f>+'2.1.1.IngresosOpe'!P143/'2.1.2.CantidadesServ'!P64</f>
        <v>32.714534027898381</v>
      </c>
      <c r="Q64" s="201">
        <f>+'2.1.1.IngresosOpe'!Q143/'2.1.2.CantidadesServ'!Q64</f>
        <v>10.832462771999015</v>
      </c>
    </row>
    <row r="65" spans="2:17" x14ac:dyDescent="0.2">
      <c r="B65" s="180" t="s">
        <v>335</v>
      </c>
      <c r="C65" s="224" t="s">
        <v>336</v>
      </c>
      <c r="D65" s="180" t="s">
        <v>346</v>
      </c>
      <c r="E65" s="287"/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f>+'2.1.1.IngresosOpe'!N144/'2.1.2.CantidadesServ'!N65</f>
        <v>50.579173501707068</v>
      </c>
      <c r="O65" s="201">
        <f>+'2.1.1.IngresosOpe'!O144/'2.1.2.CantidadesServ'!O65</f>
        <v>68.111970665427336</v>
      </c>
      <c r="P65" s="201">
        <f>+'2.1.1.IngresosOpe'!P144/'2.1.2.CantidadesServ'!P65</f>
        <v>59.043102087444517</v>
      </c>
      <c r="Q65" s="201">
        <f>+'2.1.1.IngresosOpe'!Q144/'2.1.2.CantidadesServ'!Q65</f>
        <v>52.786442783782597</v>
      </c>
    </row>
    <row r="66" spans="2:17" ht="25.5" x14ac:dyDescent="0.2">
      <c r="B66" s="180" t="s">
        <v>337</v>
      </c>
      <c r="C66" s="221" t="s">
        <v>338</v>
      </c>
      <c r="D66" s="180" t="s">
        <v>346</v>
      </c>
      <c r="E66" s="287"/>
      <c r="F66" s="201">
        <f>+'2.1.1.IngresosOpe'!F145/'2.1.2.CantidadesServ'!F66</f>
        <v>25.224427548791194</v>
      </c>
      <c r="G66" s="201">
        <f>+'2.1.1.IngresosOpe'!G145/'2.1.2.CantidadesServ'!G66</f>
        <v>25.625917988263943</v>
      </c>
      <c r="H66" s="201">
        <f>+'2.1.1.IngresosOpe'!H145/'2.1.2.CantidadesServ'!H66</f>
        <v>25.07261275860083</v>
      </c>
      <c r="I66" s="201">
        <f>+'2.1.1.IngresosOpe'!I145/'2.1.2.CantidadesServ'!I66</f>
        <v>25.090097290554063</v>
      </c>
      <c r="J66" s="201">
        <f>+'2.1.1.IngresosOpe'!J145/'2.1.2.CantidadesServ'!J66</f>
        <v>27.727466749263364</v>
      </c>
      <c r="K66" s="201">
        <f>+'2.1.1.IngresosOpe'!K145/'2.1.2.CantidadesServ'!K66</f>
        <v>27.767125893837065</v>
      </c>
      <c r="L66" s="201">
        <f>+'2.1.1.IngresosOpe'!L145/'2.1.2.CantidadesServ'!L66</f>
        <v>34.107243358318939</v>
      </c>
      <c r="M66" s="201">
        <f>+N66</f>
        <v>23.141298862464708</v>
      </c>
      <c r="N66" s="201">
        <f>+'2.1.1.IngresosOpe'!N145/'2.1.2.CantidadesServ'!N66</f>
        <v>23.141298862464708</v>
      </c>
      <c r="O66" s="201">
        <f>+'2.1.1.IngresosOpe'!O145/'2.1.2.CantidadesServ'!O66</f>
        <v>17.451172747751247</v>
      </c>
      <c r="P66" s="201">
        <f>+'2.1.1.IngresosOpe'!P145/'2.1.2.CantidadesServ'!P66</f>
        <v>21.28757736581213</v>
      </c>
      <c r="Q66" s="201">
        <f>+'2.1.1.IngresosOpe'!Q145/'2.1.2.CantidadesServ'!Q66</f>
        <v>10.796301970307685</v>
      </c>
    </row>
    <row r="67" spans="2:17" ht="25.5" x14ac:dyDescent="0.2">
      <c r="B67" s="180" t="s">
        <v>339</v>
      </c>
      <c r="C67" s="221" t="s">
        <v>340</v>
      </c>
      <c r="D67" s="180" t="s">
        <v>346</v>
      </c>
      <c r="E67" s="287"/>
      <c r="F67" s="201">
        <f>+'2.1.1.IngresosOpe'!F146/'2.1.2.CantidadesServ'!F67</f>
        <v>1.1255550747111529</v>
      </c>
      <c r="G67" s="201">
        <f>+'2.1.1.IngresosOpe'!G146/'2.1.2.CantidadesServ'!G67</f>
        <v>2.286940465152759</v>
      </c>
      <c r="H67" s="201">
        <f>+'2.1.1.IngresosOpe'!H146/'2.1.2.CantidadesServ'!H67</f>
        <v>2.2375617026094332</v>
      </c>
      <c r="I67" s="201">
        <f>+'2.1.1.IngresosOpe'!I146/'2.1.2.CantidadesServ'!I67</f>
        <v>2.2391220792428252</v>
      </c>
      <c r="J67" s="201">
        <f>+'2.1.1.IngresosOpe'!J146/'2.1.2.CantidadesServ'!J67</f>
        <v>2.2920682249811759</v>
      </c>
      <c r="K67" s="201">
        <f>+'2.1.1.IngresosOpe'!K146/'2.1.2.CantidadesServ'!K67</f>
        <v>2.2953466155362641</v>
      </c>
      <c r="L67" s="201">
        <f>+'2.1.1.IngresosOpe'!L146/'2.1.2.CantidadesServ'!L67</f>
        <v>2.9399469503061426</v>
      </c>
      <c r="M67" s="201">
        <f>+N67</f>
        <v>2.9399469503061426</v>
      </c>
      <c r="N67" s="201">
        <f>+L67</f>
        <v>2.9399469503061426</v>
      </c>
      <c r="O67" s="201">
        <f>+P67</f>
        <v>2.5497824519302528</v>
      </c>
      <c r="P67" s="201">
        <f>+'2.1.1.IngresosOpe'!P146/'2.1.2.CantidadesServ'!P67</f>
        <v>2.5497824519302528</v>
      </c>
      <c r="Q67" s="201">
        <f>+'2.1.1.IngresosOpe'!Q146/'2.1.2.CantidadesServ'!Q67</f>
        <v>0.6119466023887522</v>
      </c>
    </row>
    <row r="68" spans="2:17" x14ac:dyDescent="0.2">
      <c r="B68" s="180" t="s">
        <v>341</v>
      </c>
      <c r="C68" s="224" t="s">
        <v>342</v>
      </c>
      <c r="D68" s="180" t="s">
        <v>346</v>
      </c>
      <c r="E68" s="287"/>
      <c r="F68" s="201">
        <f>+'2.1.1.IngresosOpe'!F147/'2.1.2.CantidadesServ'!F68</f>
        <v>1.4157519662410414</v>
      </c>
      <c r="G68" s="201">
        <f>+'2.1.1.IngresosOpe'!G147/'2.1.2.CantidadesServ'!G68</f>
        <v>2.8765722201973185</v>
      </c>
      <c r="H68" s="201">
        <f>+'2.1.1.IngresosOpe'!H147/'2.1.2.CantidadesServ'!H68</f>
        <v>2.8144623494926773</v>
      </c>
      <c r="I68" s="201">
        <f>+'2.1.1.IngresosOpe'!I147/'2.1.2.CantidadesServ'!I68</f>
        <v>2.8164250311387691</v>
      </c>
      <c r="J68" s="201">
        <f>+'2.1.1.IngresosOpe'!J147/'2.1.2.CantidadesServ'!J68</f>
        <v>5.508959326786151</v>
      </c>
      <c r="K68" s="201">
        <f>+'2.1.1.IngresosOpe'!K147/'2.1.2.CantidadesServ'!K68</f>
        <v>5.516838900364486</v>
      </c>
      <c r="L68" s="201">
        <f>+'2.1.1.IngresosOpe'!L147/'2.1.2.CantidadesServ'!L68</f>
        <v>6.2360299533560539</v>
      </c>
      <c r="M68" s="201">
        <f>+N68</f>
        <v>5.9398783942754791</v>
      </c>
      <c r="N68" s="201">
        <f>+'2.1.1.IngresosOpe'!N147/'2.1.2.CantidadesServ'!N68</f>
        <v>5.9398783942754791</v>
      </c>
      <c r="O68" s="201">
        <f>+'2.1.1.IngresosOpe'!O147/'2.1.2.CantidadesServ'!O68</f>
        <v>6.5475766908085697</v>
      </c>
      <c r="P68" s="201">
        <f>+'2.1.1.IngresosOpe'!P147/'2.1.2.CantidadesServ'!P68</f>
        <v>7.4217188173680047</v>
      </c>
      <c r="Q68" s="201">
        <f>+'2.1.1.IngresosOpe'!Q147/'2.1.2.CantidadesServ'!Q68</f>
        <v>7.7475935462644898</v>
      </c>
    </row>
    <row r="69" spans="2:17" x14ac:dyDescent="0.2">
      <c r="B69" s="194" t="s">
        <v>345</v>
      </c>
      <c r="C69" s="195" t="s">
        <v>344</v>
      </c>
      <c r="D69" s="184" t="s">
        <v>346</v>
      </c>
      <c r="E69" s="288"/>
      <c r="F69" s="312">
        <f>+'2.1.1.IngresosOpe'!F148/'2.1.2.CantidadesServ'!F69</f>
        <v>1</v>
      </c>
      <c r="G69" s="312">
        <f>+'2.1.1.IngresosOpe'!G148/'2.1.2.CantidadesServ'!G69</f>
        <v>1.0626543649757261</v>
      </c>
      <c r="H69" s="312">
        <f>+'2.1.1.IngresosOpe'!H148/'2.1.2.CantidadesServ'!H69</f>
        <v>1.0404835607643907</v>
      </c>
      <c r="I69" s="312">
        <f>+'2.1.1.IngresosOpe'!I148/'2.1.2.CantidadesServ'!I69</f>
        <v>1.0412091480113266</v>
      </c>
      <c r="J69" s="312">
        <f>+'2.1.1.IngresosOpe'!J148/'2.1.2.CantidadesServ'!J69</f>
        <v>1.0078443570525266</v>
      </c>
      <c r="K69" s="312">
        <f>+'2.1.1.IngresosOpe'!K148/'2.1.2.CantidadesServ'!K69</f>
        <v>1.0092858967873164</v>
      </c>
      <c r="L69" s="312">
        <f>+'2.1.1.IngresosOpe'!L148/'2.1.2.CantidadesServ'!L69</f>
        <v>0.91538928200803971</v>
      </c>
      <c r="M69" s="312">
        <f>+N69</f>
        <v>0.87728817553789118</v>
      </c>
      <c r="N69" s="312">
        <f>+'2.1.1.IngresosOpe'!N148/'2.1.2.CantidadesServ'!N69</f>
        <v>0.87728817553789118</v>
      </c>
      <c r="O69" s="312">
        <f>+'2.1.1.IngresosOpe'!O148/'2.1.2.CantidadesServ'!O69</f>
        <v>0.91861235498193539</v>
      </c>
      <c r="P69" s="312">
        <f>+'2.1.1.IngresosOpe'!P148/'2.1.2.CantidadesServ'!P69</f>
        <v>0.92623721828375849</v>
      </c>
      <c r="Q69" s="312">
        <f>+'2.1.1.IngresosOpe'!Q148/'2.1.2.CantidadesServ'!Q69</f>
        <v>0.92291873753219122</v>
      </c>
    </row>
    <row r="70" spans="2:17" x14ac:dyDescent="0.2">
      <c r="B70" s="142" t="s">
        <v>241</v>
      </c>
    </row>
    <row r="71" spans="2:17" x14ac:dyDescent="0.2"/>
    <row r="72" spans="2:17" x14ac:dyDescent="0.2"/>
  </sheetData>
  <hyperlinks>
    <hyperlink ref="A2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P84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81" customWidth="1"/>
    <col min="3" max="12" width="11.42578125" customWidth="1"/>
    <col min="13" max="16384" width="11.42578125" hidden="1"/>
  </cols>
  <sheetData>
    <row r="1" spans="1:10" x14ac:dyDescent="0.2">
      <c r="A1" s="1"/>
      <c r="B1" s="1"/>
    </row>
    <row r="2" spans="1:10" x14ac:dyDescent="0.2">
      <c r="A2" s="5" t="s">
        <v>13</v>
      </c>
      <c r="B2" s="1"/>
    </row>
    <row r="3" spans="1:10" x14ac:dyDescent="0.2">
      <c r="A3" s="1"/>
      <c r="B3" s="1"/>
    </row>
    <row r="4" spans="1:10" x14ac:dyDescent="0.2">
      <c r="A4" s="1"/>
      <c r="B4" s="7" t="s">
        <v>30</v>
      </c>
    </row>
    <row r="5" spans="1:10" x14ac:dyDescent="0.2">
      <c r="A5" s="1"/>
      <c r="B5" s="1"/>
    </row>
    <row r="6" spans="1:10" x14ac:dyDescent="0.2">
      <c r="A6" s="1"/>
      <c r="B6" s="1"/>
    </row>
    <row r="7" spans="1:10" x14ac:dyDescent="0.2">
      <c r="A7" s="1"/>
      <c r="B7" s="39" t="s">
        <v>31</v>
      </c>
    </row>
    <row r="8" spans="1:10" x14ac:dyDescent="0.2">
      <c r="A8" s="1"/>
      <c r="B8" s="1"/>
    </row>
    <row r="9" spans="1:10" x14ac:dyDescent="0.2">
      <c r="A9" s="1"/>
      <c r="B9" s="35"/>
      <c r="C9" s="305">
        <v>2012</v>
      </c>
      <c r="D9" s="305">
        <v>2013</v>
      </c>
      <c r="E9" s="305">
        <v>2014</v>
      </c>
      <c r="F9" s="305">
        <v>2015</v>
      </c>
      <c r="G9" s="305">
        <v>2016</v>
      </c>
      <c r="H9" s="305">
        <v>2017</v>
      </c>
      <c r="I9" s="305">
        <v>2018</v>
      </c>
      <c r="J9" s="305">
        <v>2019</v>
      </c>
    </row>
    <row r="10" spans="1:10" x14ac:dyDescent="0.2">
      <c r="A10" s="1"/>
      <c r="B10" s="1" t="s">
        <v>22</v>
      </c>
      <c r="C10" s="217">
        <f>+SUMPRODUCT(C27:C430,D441:D844)/SUMPRODUCT(C27:C430,C441:C844)</f>
        <v>1.0570145343842849</v>
      </c>
      <c r="D10" s="217">
        <f>+SUMPRODUCT(D27:D430,E441:E844)/SUMPRODUCT(D27:D430,D441:D844)</f>
        <v>1.1432000499581116</v>
      </c>
      <c r="E10" s="217">
        <f>+SUMPRODUCT(E27:E430,F441:F844)/SUMPRODUCT(E27:E430,E441:E844)</f>
        <v>1.0367076549591567</v>
      </c>
      <c r="F10" s="217">
        <f t="shared" ref="F10:J10" si="0">+SUMPRODUCT(F27:F430,G441:G844)/SUMPRODUCT(F27:F430,F441:F844)</f>
        <v>1.4021854307895254</v>
      </c>
      <c r="G10" s="217">
        <f t="shared" si="0"/>
        <v>1.5076572952018288</v>
      </c>
      <c r="H10" s="217">
        <f t="shared" si="0"/>
        <v>1.0384796429179561</v>
      </c>
      <c r="I10" s="217">
        <f t="shared" si="0"/>
        <v>0.9849462190485575</v>
      </c>
      <c r="J10" s="217">
        <f t="shared" si="0"/>
        <v>0.94124214625951907</v>
      </c>
    </row>
    <row r="11" spans="1:10" x14ac:dyDescent="0.2">
      <c r="A11" s="1"/>
      <c r="B11" s="1" t="s">
        <v>23</v>
      </c>
      <c r="C11" s="217">
        <f>+SUMPRODUCT(D27:D430,D441:D844)/SUMPRODUCT(D27:D430,C441:C844)</f>
        <v>1.0637272901656647</v>
      </c>
      <c r="D11" s="217">
        <f>+SUMPRODUCT(E27:E430,E441:E844)/SUMPRODUCT(E27:E430,D441:D844)</f>
        <v>1.1396195847080481</v>
      </c>
      <c r="E11" s="217">
        <f>+SUMPRODUCT(F27:F430,F441:F844)/SUMPRODUCT(F27:F430,E441:E844)</f>
        <v>1.0144729686280913</v>
      </c>
      <c r="F11" s="217">
        <f t="shared" ref="F11:J11" si="1">+SUMPRODUCT(G27:G430,G441:G844)/SUMPRODUCT(G27:G430,F441:F844)</f>
        <v>1.461348504971633</v>
      </c>
      <c r="G11" s="217">
        <f t="shared" si="1"/>
        <v>1.436633949109686</v>
      </c>
      <c r="H11" s="217">
        <f t="shared" si="1"/>
        <v>1.0422923107362903</v>
      </c>
      <c r="I11" s="217">
        <f t="shared" si="1"/>
        <v>0.97788192206089608</v>
      </c>
      <c r="J11" s="217">
        <f t="shared" si="1"/>
        <v>0.94159268460093082</v>
      </c>
    </row>
    <row r="12" spans="1:10" x14ac:dyDescent="0.2">
      <c r="A12" s="1"/>
      <c r="B12" s="1" t="s">
        <v>24</v>
      </c>
      <c r="C12" s="217">
        <f>+SQRT(C10*C11)</f>
        <v>1.0603656003126078</v>
      </c>
      <c r="D12" s="217">
        <f t="shared" ref="D12:E12" si="2">+SQRT(D10*D11)</f>
        <v>1.1414084133961353</v>
      </c>
      <c r="E12" s="217">
        <f t="shared" si="2"/>
        <v>1.0255300543259973</v>
      </c>
      <c r="F12" s="217">
        <f t="shared" ref="F12:J12" si="3">+SQRT(F10*F11)</f>
        <v>1.4314613452612956</v>
      </c>
      <c r="G12" s="217">
        <f t="shared" si="3"/>
        <v>1.4717172465897894</v>
      </c>
      <c r="H12" s="217">
        <f t="shared" si="3"/>
        <v>1.0403842303060702</v>
      </c>
      <c r="I12" s="217">
        <f t="shared" si="3"/>
        <v>0.9814077143622908</v>
      </c>
      <c r="J12" s="217">
        <f t="shared" si="3"/>
        <v>0.94141739911478295</v>
      </c>
    </row>
    <row r="13" spans="1:10" x14ac:dyDescent="0.2">
      <c r="A13" s="1"/>
      <c r="B13" s="1"/>
    </row>
    <row r="14" spans="1:10" x14ac:dyDescent="0.2">
      <c r="A14" s="1"/>
      <c r="B14" s="31" t="s">
        <v>25</v>
      </c>
      <c r="C14" s="32">
        <f>+LN(C12)</f>
        <v>5.8613754612880348E-2</v>
      </c>
      <c r="D14" s="32">
        <f t="shared" ref="D14:G14" si="4">+LN(D12)</f>
        <v>0.13226295021310022</v>
      </c>
      <c r="E14" s="32">
        <f t="shared" si="4"/>
        <v>2.5209605098416129E-2</v>
      </c>
      <c r="F14" s="32">
        <f t="shared" si="4"/>
        <v>0.35869584223042322</v>
      </c>
      <c r="G14" s="32">
        <f t="shared" si="4"/>
        <v>0.38642991394089293</v>
      </c>
      <c r="H14" s="32">
        <f>+LN(H12)</f>
        <v>3.9590097139990815E-2</v>
      </c>
      <c r="I14" s="32">
        <f>+LN(I12)</f>
        <v>-1.8767294788356328E-2</v>
      </c>
      <c r="J14" s="32">
        <f>+LN(J12)</f>
        <v>-6.0368668015946821E-2</v>
      </c>
    </row>
    <row r="15" spans="1:10" x14ac:dyDescent="0.2">
      <c r="A15" s="1"/>
      <c r="B15" s="30"/>
    </row>
    <row r="16" spans="1:10" x14ac:dyDescent="0.2">
      <c r="A16" s="1"/>
      <c r="B16" s="33" t="s">
        <v>21</v>
      </c>
      <c r="C16" s="66">
        <f>+AVERAGE(C14:J14)</f>
        <v>0.11520827505392504</v>
      </c>
    </row>
    <row r="17" spans="1:16" x14ac:dyDescent="0.2">
      <c r="A17" s="1"/>
      <c r="B17" s="1"/>
    </row>
    <row r="18" spans="1:16" x14ac:dyDescent="0.2">
      <c r="A18" s="1"/>
      <c r="B18" s="1"/>
    </row>
    <row r="19" spans="1:16" x14ac:dyDescent="0.2">
      <c r="A19" s="1"/>
      <c r="B19" s="39" t="s">
        <v>32</v>
      </c>
    </row>
    <row r="20" spans="1:16" x14ac:dyDescent="0.2">
      <c r="A20" s="1"/>
      <c r="B20" s="1"/>
    </row>
    <row r="21" spans="1:16" x14ac:dyDescent="0.2">
      <c r="A21" s="1"/>
      <c r="B21" s="40" t="s">
        <v>33</v>
      </c>
    </row>
    <row r="22" spans="1:16" x14ac:dyDescent="0.2">
      <c r="A22" s="1"/>
      <c r="B22" s="1"/>
    </row>
    <row r="23" spans="1:16" x14ac:dyDescent="0.2">
      <c r="A23" s="1"/>
      <c r="B23" s="25"/>
      <c r="C23" s="322" t="s">
        <v>239</v>
      </c>
      <c r="D23" s="322">
        <v>2012</v>
      </c>
      <c r="E23" s="322">
        <v>2013</v>
      </c>
      <c r="F23" s="322">
        <v>2014</v>
      </c>
      <c r="G23" s="322">
        <v>2015</v>
      </c>
      <c r="H23" s="322">
        <v>2016</v>
      </c>
      <c r="I23" s="322">
        <v>2017</v>
      </c>
      <c r="J23" s="322">
        <v>2018</v>
      </c>
      <c r="K23" s="322">
        <v>2019</v>
      </c>
    </row>
    <row r="24" spans="1:16" x14ac:dyDescent="0.2">
      <c r="A24" s="1"/>
      <c r="B24" s="1"/>
    </row>
    <row r="25" spans="1:16" x14ac:dyDescent="0.2">
      <c r="A25" s="1"/>
      <c r="B25" s="41" t="s">
        <v>34</v>
      </c>
      <c r="C25" s="138"/>
      <c r="D25" s="138"/>
      <c r="E25" s="138"/>
      <c r="F25" s="138"/>
      <c r="G25" s="138"/>
      <c r="H25" s="138"/>
      <c r="I25" s="138"/>
      <c r="J25" s="138"/>
      <c r="K25" s="138"/>
    </row>
    <row r="26" spans="1:16" x14ac:dyDescent="0.2">
      <c r="A26" s="1"/>
      <c r="B26" s="1" t="s">
        <v>35</v>
      </c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6" x14ac:dyDescent="0.2">
      <c r="A27" s="1"/>
      <c r="B27" s="42" t="s">
        <v>242</v>
      </c>
      <c r="C27" s="291">
        <f>+'2.2.1.ManoObra'!D77</f>
        <v>42.672093640615302</v>
      </c>
      <c r="D27" s="291">
        <f>+'2.2.1.ManoObra'!E77</f>
        <v>54.496212943958461</v>
      </c>
      <c r="E27" s="291">
        <f>+'2.2.1.ManoObra'!F77</f>
        <v>45.896090176304014</v>
      </c>
      <c r="F27" s="291">
        <f>+'2.2.1.ManoObra'!G77</f>
        <v>87.354594720311553</v>
      </c>
      <c r="G27" s="291">
        <f>+'2.2.1.ManoObra'!H77</f>
        <v>64.528898624034454</v>
      </c>
      <c r="H27" s="291">
        <f>+'2.2.1.ManoObra'!I77</f>
        <v>57.248705223965516</v>
      </c>
      <c r="I27" s="291">
        <f>+'2.2.1.ManoObra'!J77</f>
        <v>61.372538622893373</v>
      </c>
      <c r="J27" s="291">
        <f>+'2.2.1.ManoObra'!K77</f>
        <v>65.611712944582266</v>
      </c>
      <c r="K27" s="291">
        <f>+'2.2.1.ManoObra'!L77</f>
        <v>61.297463544148144</v>
      </c>
      <c r="M27" s="135"/>
      <c r="N27" s="135"/>
      <c r="O27" s="135"/>
      <c r="P27" s="135"/>
    </row>
    <row r="28" spans="1:16" x14ac:dyDescent="0.2">
      <c r="A28" s="1"/>
      <c r="B28" s="42" t="s">
        <v>36</v>
      </c>
      <c r="C28" s="291">
        <f>+'2.2.1.ManoObra'!D78</f>
        <v>12.524177458154609</v>
      </c>
      <c r="D28" s="291">
        <f>+'2.2.1.ManoObra'!E78</f>
        <v>12.548118666814018</v>
      </c>
      <c r="E28" s="291">
        <f>+'2.2.1.ManoObra'!F78</f>
        <v>13.004637492976377</v>
      </c>
      <c r="F28" s="291">
        <f>+'2.2.1.ManoObra'!G78</f>
        <v>13.560413727502464</v>
      </c>
      <c r="G28" s="291">
        <f>+'2.2.1.ManoObra'!H78</f>
        <v>12.291599824191415</v>
      </c>
      <c r="H28" s="291">
        <f>+'2.2.1.ManoObra'!I78</f>
        <v>10.690376778661456</v>
      </c>
      <c r="I28" s="291">
        <f>+'2.2.1.ManoObra'!J78</f>
        <v>11.168149908110518</v>
      </c>
      <c r="J28" s="291">
        <f>+'2.2.1.ManoObra'!K78</f>
        <v>11.515161481572395</v>
      </c>
      <c r="K28" s="291">
        <f>+'2.2.1.ManoObra'!L78</f>
        <v>11.237226591886191</v>
      </c>
      <c r="M28" s="135"/>
      <c r="N28" s="135"/>
      <c r="O28" s="135"/>
      <c r="P28" s="135"/>
    </row>
    <row r="29" spans="1:16" x14ac:dyDescent="0.2">
      <c r="A29" s="1"/>
      <c r="B29" s="1"/>
      <c r="C29" s="291"/>
      <c r="D29" s="291"/>
      <c r="E29" s="291"/>
      <c r="F29" s="291"/>
      <c r="G29" s="291"/>
      <c r="H29" s="291"/>
      <c r="I29" s="291"/>
      <c r="J29" s="291"/>
      <c r="K29" s="291"/>
      <c r="M29" s="135"/>
      <c r="N29" s="135"/>
      <c r="O29" s="135"/>
      <c r="P29" s="135"/>
    </row>
    <row r="30" spans="1:16" ht="14.25" x14ac:dyDescent="0.2">
      <c r="A30" s="1"/>
      <c r="B30" s="145" t="s">
        <v>243</v>
      </c>
      <c r="C30" s="292">
        <f>+'2.2.1.ManoObra'!D80</f>
        <v>12.85284273991644</v>
      </c>
      <c r="D30" s="292">
        <f>+'2.2.1.ManoObra'!E80</f>
        <v>12.0649796408436</v>
      </c>
      <c r="E30" s="292">
        <f>+'2.2.1.ManoObra'!F80</f>
        <v>9.5009063255463992</v>
      </c>
      <c r="F30" s="292">
        <f>+'2.2.1.ManoObra'!G80</f>
        <v>8.5553902086238143</v>
      </c>
      <c r="G30" s="292">
        <f>+'2.2.1.ManoObra'!H80</f>
        <v>8.4591232785173442</v>
      </c>
      <c r="H30" s="292">
        <f>+'2.2.1.ManoObra'!I80</f>
        <v>8.3782815621841422</v>
      </c>
      <c r="I30" s="292">
        <f>+'2.2.1.ManoObra'!J80</f>
        <v>9.3155172417335024</v>
      </c>
      <c r="J30" s="292">
        <f>+'2.2.1.ManoObra'!K80</f>
        <v>9.7957627227500712</v>
      </c>
      <c r="K30" s="292">
        <f>+'2.2.1.ManoObra'!L80</f>
        <v>9.6919420360417057</v>
      </c>
      <c r="M30" s="135"/>
      <c r="N30" s="135"/>
      <c r="O30" s="135"/>
      <c r="P30" s="135"/>
    </row>
    <row r="31" spans="1:16" x14ac:dyDescent="0.2">
      <c r="A31" s="1"/>
      <c r="B31" s="142" t="s">
        <v>244</v>
      </c>
      <c r="M31" s="135"/>
      <c r="N31" s="135"/>
      <c r="O31" s="135"/>
      <c r="P31" s="135"/>
    </row>
    <row r="32" spans="1:16" x14ac:dyDescent="0.2">
      <c r="A32" s="1"/>
      <c r="B32" s="1"/>
      <c r="M32" s="135"/>
      <c r="N32" s="135"/>
      <c r="O32" s="135"/>
      <c r="P32" s="135"/>
    </row>
    <row r="33" spans="1:16" x14ac:dyDescent="0.2">
      <c r="A33" s="1"/>
      <c r="B33" s="40" t="s">
        <v>37</v>
      </c>
      <c r="M33" s="135"/>
      <c r="N33" s="135"/>
      <c r="O33" s="135"/>
      <c r="P33" s="135"/>
    </row>
    <row r="34" spans="1:16" x14ac:dyDescent="0.2">
      <c r="A34" s="1"/>
      <c r="B34" s="1"/>
      <c r="M34" s="135"/>
      <c r="N34" s="135"/>
      <c r="O34" s="135"/>
      <c r="P34" s="135"/>
    </row>
    <row r="35" spans="1:16" x14ac:dyDescent="0.2">
      <c r="A35" s="1"/>
      <c r="B35" s="31" t="s">
        <v>38</v>
      </c>
      <c r="C35" s="138"/>
      <c r="D35" s="138"/>
      <c r="E35" s="138"/>
      <c r="F35" s="138"/>
      <c r="G35" s="138"/>
      <c r="H35" s="138"/>
      <c r="I35" s="138"/>
      <c r="J35" s="138"/>
      <c r="K35" s="138"/>
      <c r="M35" s="135"/>
      <c r="N35" s="135"/>
      <c r="O35" s="135"/>
      <c r="P35" s="135"/>
    </row>
    <row r="36" spans="1:16" x14ac:dyDescent="0.2">
      <c r="A36" s="1"/>
      <c r="B36" s="147" t="s">
        <v>97</v>
      </c>
      <c r="C36" s="165">
        <f>+'2.2.2.ProdIntermed'!D$181</f>
        <v>1</v>
      </c>
      <c r="D36" s="165">
        <f>+'2.2.2.ProdIntermed'!E$181</f>
        <v>1.0823337409044773</v>
      </c>
      <c r="E36" s="165">
        <f>+'2.2.2.ProdIntermed'!F$181</f>
        <v>1.0861114475827298</v>
      </c>
      <c r="F36" s="165">
        <f>+'2.2.2.ProdIntermed'!G$181</f>
        <v>1.0674186490149371</v>
      </c>
      <c r="G36" s="165">
        <f>+'2.2.2.ProdIntermed'!H$181</f>
        <v>0.98501177623314329</v>
      </c>
      <c r="H36" s="165">
        <f>+'2.2.2.ProdIntermed'!I$181</f>
        <v>0.96268258178319388</v>
      </c>
      <c r="I36" s="165">
        <f>+'2.2.2.ProdIntermed'!J$181</f>
        <v>1.0245513427973163</v>
      </c>
      <c r="J36" s="165">
        <f>+'2.2.2.ProdIntermed'!K$181</f>
        <v>1.0298434949399453</v>
      </c>
      <c r="K36" s="165">
        <f>+'2.2.2.ProdIntermed'!L$181</f>
        <v>1.0358907338897501</v>
      </c>
      <c r="M36" s="135"/>
      <c r="N36" s="135"/>
      <c r="O36" s="135"/>
      <c r="P36" s="135"/>
    </row>
    <row r="37" spans="1:16" x14ac:dyDescent="0.2">
      <c r="A37" s="1"/>
      <c r="B37" s="147" t="s">
        <v>98</v>
      </c>
      <c r="C37" s="165">
        <f>+'2.2.2.ProdIntermed'!D$181</f>
        <v>1</v>
      </c>
      <c r="D37" s="165">
        <f>+'2.2.2.ProdIntermed'!E$181</f>
        <v>1.0823337409044773</v>
      </c>
      <c r="E37" s="165">
        <f>+'2.2.2.ProdIntermed'!F$181</f>
        <v>1.0861114475827298</v>
      </c>
      <c r="F37" s="165">
        <f>+'2.2.2.ProdIntermed'!G$181</f>
        <v>1.0674186490149371</v>
      </c>
      <c r="G37" s="165">
        <f>+'2.2.2.ProdIntermed'!H$181</f>
        <v>0.98501177623314329</v>
      </c>
      <c r="H37" s="165">
        <f>+'2.2.2.ProdIntermed'!I$181</f>
        <v>0.96268258178319388</v>
      </c>
      <c r="I37" s="165">
        <f>+'2.2.2.ProdIntermed'!J$181</f>
        <v>1.0245513427973163</v>
      </c>
      <c r="J37" s="165">
        <f>+'2.2.2.ProdIntermed'!K$181</f>
        <v>1.0298434949399453</v>
      </c>
      <c r="K37" s="165">
        <f>+'2.2.2.ProdIntermed'!L$181</f>
        <v>1.0358907338897501</v>
      </c>
      <c r="M37" s="135"/>
      <c r="N37" s="135"/>
      <c r="O37" s="135"/>
      <c r="P37" s="135"/>
    </row>
    <row r="38" spans="1:16" x14ac:dyDescent="0.2">
      <c r="A38" s="1"/>
      <c r="B38" s="147" t="s">
        <v>111</v>
      </c>
      <c r="C38" s="165">
        <f>+'2.2.2.ProdIntermed'!D$181</f>
        <v>1</v>
      </c>
      <c r="D38" s="165">
        <f>+'2.2.2.ProdIntermed'!E$181</f>
        <v>1.0823337409044773</v>
      </c>
      <c r="E38" s="165">
        <f>+'2.2.2.ProdIntermed'!F$181</f>
        <v>1.0861114475827298</v>
      </c>
      <c r="F38" s="165">
        <f>+'2.2.2.ProdIntermed'!G$181</f>
        <v>1.0674186490149371</v>
      </c>
      <c r="G38" s="165">
        <f>+'2.2.2.ProdIntermed'!H$181</f>
        <v>0.98501177623314329</v>
      </c>
      <c r="H38" s="165">
        <f>+'2.2.2.ProdIntermed'!I$181</f>
        <v>0.96268258178319388</v>
      </c>
      <c r="I38" s="165">
        <f>+'2.2.2.ProdIntermed'!J$181</f>
        <v>1.0245513427973163</v>
      </c>
      <c r="J38" s="165">
        <f>+'2.2.2.ProdIntermed'!K$181</f>
        <v>1.0298434949399453</v>
      </c>
      <c r="K38" s="165">
        <f>+'2.2.2.ProdIntermed'!L$181</f>
        <v>1.0358907338897501</v>
      </c>
      <c r="M38" s="135"/>
      <c r="N38" s="135"/>
      <c r="O38" s="135"/>
      <c r="P38" s="135"/>
    </row>
    <row r="39" spans="1:16" x14ac:dyDescent="0.2">
      <c r="A39" s="1"/>
      <c r="B39" s="147" t="s">
        <v>112</v>
      </c>
      <c r="C39" s="165">
        <f>+'2.2.2.ProdIntermed'!D$181</f>
        <v>1</v>
      </c>
      <c r="D39" s="165">
        <f>+'2.2.2.ProdIntermed'!E$181</f>
        <v>1.0823337409044773</v>
      </c>
      <c r="E39" s="165">
        <f>+'2.2.2.ProdIntermed'!F$181</f>
        <v>1.0861114475827298</v>
      </c>
      <c r="F39" s="165">
        <f>+'2.2.2.ProdIntermed'!G$181</f>
        <v>1.0674186490149371</v>
      </c>
      <c r="G39" s="165">
        <f>+'2.2.2.ProdIntermed'!H$181</f>
        <v>0.98501177623314329</v>
      </c>
      <c r="H39" s="165">
        <f>+'2.2.2.ProdIntermed'!I$181</f>
        <v>0.96268258178319388</v>
      </c>
      <c r="I39" s="165">
        <f>+'2.2.2.ProdIntermed'!J$181</f>
        <v>1.0245513427973163</v>
      </c>
      <c r="J39" s="165">
        <f>+'2.2.2.ProdIntermed'!K$181</f>
        <v>1.0298434949399453</v>
      </c>
      <c r="K39" s="165">
        <f>+'2.2.2.ProdIntermed'!L$181</f>
        <v>1.0358907338897501</v>
      </c>
      <c r="M39" s="135"/>
      <c r="N39" s="135"/>
      <c r="O39" s="135"/>
      <c r="P39" s="135"/>
    </row>
    <row r="40" spans="1:16" x14ac:dyDescent="0.2">
      <c r="A40" s="1"/>
      <c r="B40" s="142" t="s">
        <v>113</v>
      </c>
      <c r="C40" s="165">
        <f>+'2.2.2.ProdIntermed'!D$181</f>
        <v>1</v>
      </c>
      <c r="D40" s="165">
        <f>+'2.2.2.ProdIntermed'!E$181</f>
        <v>1.0823337409044773</v>
      </c>
      <c r="E40" s="165">
        <f>+'2.2.2.ProdIntermed'!F$181</f>
        <v>1.0861114475827298</v>
      </c>
      <c r="F40" s="165">
        <f>+'2.2.2.ProdIntermed'!G$181</f>
        <v>1.0674186490149371</v>
      </c>
      <c r="G40" s="165">
        <f>+'2.2.2.ProdIntermed'!H$181</f>
        <v>0.98501177623314329</v>
      </c>
      <c r="H40" s="165">
        <f>+'2.2.2.ProdIntermed'!I$181</f>
        <v>0.96268258178319388</v>
      </c>
      <c r="I40" s="165">
        <f>+'2.2.2.ProdIntermed'!J$181</f>
        <v>1.0245513427973163</v>
      </c>
      <c r="J40" s="165">
        <f>+'2.2.2.ProdIntermed'!K$181</f>
        <v>1.0298434949399453</v>
      </c>
      <c r="K40" s="165">
        <f>+'2.2.2.ProdIntermed'!L$181</f>
        <v>1.0358907338897501</v>
      </c>
      <c r="M40" s="135"/>
      <c r="N40" s="135"/>
      <c r="O40" s="135"/>
      <c r="P40" s="135"/>
    </row>
    <row r="41" spans="1:16" x14ac:dyDescent="0.2">
      <c r="A41" s="1"/>
      <c r="B41" s="147" t="s">
        <v>114</v>
      </c>
      <c r="C41" s="165">
        <f>+'2.2.2.ProdIntermed'!D$181</f>
        <v>1</v>
      </c>
      <c r="D41" s="165">
        <f>+'2.2.2.ProdIntermed'!E$181</f>
        <v>1.0823337409044773</v>
      </c>
      <c r="E41" s="165">
        <f>+'2.2.2.ProdIntermed'!F$181</f>
        <v>1.0861114475827298</v>
      </c>
      <c r="F41" s="165">
        <f>+'2.2.2.ProdIntermed'!G$181</f>
        <v>1.0674186490149371</v>
      </c>
      <c r="G41" s="165">
        <f>+'2.2.2.ProdIntermed'!H$181</f>
        <v>0.98501177623314329</v>
      </c>
      <c r="H41" s="165">
        <f>+'2.2.2.ProdIntermed'!I$181</f>
        <v>0.96268258178319388</v>
      </c>
      <c r="I41" s="165">
        <f>+'2.2.2.ProdIntermed'!J$181</f>
        <v>1.0245513427973163</v>
      </c>
      <c r="J41" s="165">
        <f>+'2.2.2.ProdIntermed'!K$181</f>
        <v>1.0298434949399453</v>
      </c>
      <c r="K41" s="165">
        <f>+'2.2.2.ProdIntermed'!L$181</f>
        <v>1.0358907338897501</v>
      </c>
      <c r="M41" s="135"/>
      <c r="N41" s="135"/>
      <c r="O41" s="135"/>
      <c r="P41" s="135"/>
    </row>
    <row r="42" spans="1:16" x14ac:dyDescent="0.2">
      <c r="A42" s="1"/>
      <c r="B42" s="147" t="s">
        <v>115</v>
      </c>
      <c r="C42" s="165">
        <f>+'2.2.2.ProdIntermed'!D$181</f>
        <v>1</v>
      </c>
      <c r="D42" s="165">
        <f>+'2.2.2.ProdIntermed'!E$181</f>
        <v>1.0823337409044773</v>
      </c>
      <c r="E42" s="165">
        <f>+'2.2.2.ProdIntermed'!F$181</f>
        <v>1.0861114475827298</v>
      </c>
      <c r="F42" s="165">
        <f>+'2.2.2.ProdIntermed'!G$181</f>
        <v>1.0674186490149371</v>
      </c>
      <c r="G42" s="165">
        <f>+'2.2.2.ProdIntermed'!H$181</f>
        <v>0.98501177623314329</v>
      </c>
      <c r="H42" s="165">
        <f>+'2.2.2.ProdIntermed'!I$181</f>
        <v>0.96268258178319388</v>
      </c>
      <c r="I42" s="165">
        <f>+'2.2.2.ProdIntermed'!J$181</f>
        <v>1.0245513427973163</v>
      </c>
      <c r="J42" s="165">
        <f>+'2.2.2.ProdIntermed'!K$181</f>
        <v>1.0298434949399453</v>
      </c>
      <c r="K42" s="165">
        <f>+'2.2.2.ProdIntermed'!L$181</f>
        <v>1.0358907338897501</v>
      </c>
      <c r="M42" s="135"/>
      <c r="N42" s="135"/>
      <c r="O42" s="135"/>
      <c r="P42" s="135"/>
    </row>
    <row r="43" spans="1:16" x14ac:dyDescent="0.2">
      <c r="A43" s="1"/>
      <c r="B43" s="147" t="s">
        <v>99</v>
      </c>
      <c r="C43" s="165">
        <f>+'2.2.2.ProdIntermed'!D$181</f>
        <v>1</v>
      </c>
      <c r="D43" s="165">
        <f>+'2.2.2.ProdIntermed'!E$181</f>
        <v>1.0823337409044773</v>
      </c>
      <c r="E43" s="165">
        <f>+'2.2.2.ProdIntermed'!F$181</f>
        <v>1.0861114475827298</v>
      </c>
      <c r="F43" s="165">
        <f>+'2.2.2.ProdIntermed'!G$181</f>
        <v>1.0674186490149371</v>
      </c>
      <c r="G43" s="165">
        <f>+'2.2.2.ProdIntermed'!H$181</f>
        <v>0.98501177623314329</v>
      </c>
      <c r="H43" s="165">
        <f>+'2.2.2.ProdIntermed'!I$181</f>
        <v>0.96268258178319388</v>
      </c>
      <c r="I43" s="165">
        <f>+'2.2.2.ProdIntermed'!J$181</f>
        <v>1.0245513427973163</v>
      </c>
      <c r="J43" s="165">
        <f>+'2.2.2.ProdIntermed'!K$181</f>
        <v>1.0298434949399453</v>
      </c>
      <c r="K43" s="165">
        <f>+'2.2.2.ProdIntermed'!L$181</f>
        <v>1.0358907338897501</v>
      </c>
      <c r="M43" s="135"/>
      <c r="N43" s="135"/>
      <c r="O43" s="135"/>
      <c r="P43" s="135"/>
    </row>
    <row r="44" spans="1:16" x14ac:dyDescent="0.2">
      <c r="A44" s="1"/>
      <c r="B44" s="147" t="s">
        <v>100</v>
      </c>
      <c r="C44" s="165">
        <f>+'2.2.2.ProdIntermed'!D$181</f>
        <v>1</v>
      </c>
      <c r="D44" s="165">
        <f>+'2.2.2.ProdIntermed'!E$181</f>
        <v>1.0823337409044773</v>
      </c>
      <c r="E44" s="165">
        <f>+'2.2.2.ProdIntermed'!F$181</f>
        <v>1.0861114475827298</v>
      </c>
      <c r="F44" s="165">
        <f>+'2.2.2.ProdIntermed'!G$181</f>
        <v>1.0674186490149371</v>
      </c>
      <c r="G44" s="165">
        <f>+'2.2.2.ProdIntermed'!H$181</f>
        <v>0.98501177623314329</v>
      </c>
      <c r="H44" s="165">
        <f>+'2.2.2.ProdIntermed'!I$181</f>
        <v>0.96268258178319388</v>
      </c>
      <c r="I44" s="165">
        <f>+'2.2.2.ProdIntermed'!J$181</f>
        <v>1.0245513427973163</v>
      </c>
      <c r="J44" s="165">
        <f>+'2.2.2.ProdIntermed'!K$181</f>
        <v>1.0298434949399453</v>
      </c>
      <c r="K44" s="165">
        <f>+'2.2.2.ProdIntermed'!L$181</f>
        <v>1.0358907338897501</v>
      </c>
      <c r="M44" s="135"/>
      <c r="N44" s="135"/>
      <c r="O44" s="135"/>
      <c r="P44" s="135"/>
    </row>
    <row r="45" spans="1:16" x14ac:dyDescent="0.2">
      <c r="A45" s="1"/>
      <c r="B45" s="147" t="s">
        <v>116</v>
      </c>
      <c r="C45" s="165">
        <f>+'2.2.2.ProdIntermed'!D$181</f>
        <v>1</v>
      </c>
      <c r="D45" s="165">
        <f>+'2.2.2.ProdIntermed'!E$181</f>
        <v>1.0823337409044773</v>
      </c>
      <c r="E45" s="165">
        <f>+'2.2.2.ProdIntermed'!F$181</f>
        <v>1.0861114475827298</v>
      </c>
      <c r="F45" s="165">
        <f>+'2.2.2.ProdIntermed'!G$181</f>
        <v>1.0674186490149371</v>
      </c>
      <c r="G45" s="165">
        <f>+'2.2.2.ProdIntermed'!H$181</f>
        <v>0.98501177623314329</v>
      </c>
      <c r="H45" s="165">
        <f>+'2.2.2.ProdIntermed'!I$181</f>
        <v>0.96268258178319388</v>
      </c>
      <c r="I45" s="165">
        <f>+'2.2.2.ProdIntermed'!J$181</f>
        <v>1.0245513427973163</v>
      </c>
      <c r="J45" s="165">
        <f>+'2.2.2.ProdIntermed'!K$181</f>
        <v>1.0298434949399453</v>
      </c>
      <c r="K45" s="165">
        <f>+'2.2.2.ProdIntermed'!L$181</f>
        <v>1.0358907338897501</v>
      </c>
      <c r="M45" s="135"/>
      <c r="N45" s="135"/>
      <c r="O45" s="135"/>
      <c r="P45" s="135"/>
    </row>
    <row r="46" spans="1:16" x14ac:dyDescent="0.2">
      <c r="A46" s="1"/>
      <c r="B46" s="147" t="s">
        <v>117</v>
      </c>
      <c r="C46" s="165">
        <f>+'2.2.2.ProdIntermed'!D$181</f>
        <v>1</v>
      </c>
      <c r="D46" s="165">
        <f>+'2.2.2.ProdIntermed'!E$181</f>
        <v>1.0823337409044773</v>
      </c>
      <c r="E46" s="165">
        <f>+'2.2.2.ProdIntermed'!F$181</f>
        <v>1.0861114475827298</v>
      </c>
      <c r="F46" s="165">
        <f>+'2.2.2.ProdIntermed'!G$181</f>
        <v>1.0674186490149371</v>
      </c>
      <c r="G46" s="165">
        <f>+'2.2.2.ProdIntermed'!H$181</f>
        <v>0.98501177623314329</v>
      </c>
      <c r="H46" s="165">
        <f>+'2.2.2.ProdIntermed'!I$181</f>
        <v>0.96268258178319388</v>
      </c>
      <c r="I46" s="165">
        <f>+'2.2.2.ProdIntermed'!J$181</f>
        <v>1.0245513427973163</v>
      </c>
      <c r="J46" s="165">
        <f>+'2.2.2.ProdIntermed'!K$181</f>
        <v>1.0298434949399453</v>
      </c>
      <c r="K46" s="165">
        <f>+'2.2.2.ProdIntermed'!L$181</f>
        <v>1.0358907338897501</v>
      </c>
      <c r="M46" s="135"/>
      <c r="N46" s="135"/>
      <c r="O46" s="135"/>
      <c r="P46" s="135"/>
    </row>
    <row r="47" spans="1:16" x14ac:dyDescent="0.2">
      <c r="A47" s="1"/>
      <c r="B47" s="147" t="s">
        <v>118</v>
      </c>
      <c r="C47" s="165">
        <f>+'2.2.2.ProdIntermed'!D$181</f>
        <v>1</v>
      </c>
      <c r="D47" s="165">
        <f>+'2.2.2.ProdIntermed'!E$181</f>
        <v>1.0823337409044773</v>
      </c>
      <c r="E47" s="165">
        <f>+'2.2.2.ProdIntermed'!F$181</f>
        <v>1.0861114475827298</v>
      </c>
      <c r="F47" s="165">
        <f>+'2.2.2.ProdIntermed'!G$181</f>
        <v>1.0674186490149371</v>
      </c>
      <c r="G47" s="165">
        <f>+'2.2.2.ProdIntermed'!H$181</f>
        <v>0.98501177623314329</v>
      </c>
      <c r="H47" s="165">
        <f>+'2.2.2.ProdIntermed'!I$181</f>
        <v>0.96268258178319388</v>
      </c>
      <c r="I47" s="165">
        <f>+'2.2.2.ProdIntermed'!J$181</f>
        <v>1.0245513427973163</v>
      </c>
      <c r="J47" s="165">
        <f>+'2.2.2.ProdIntermed'!K$181</f>
        <v>1.0298434949399453</v>
      </c>
      <c r="K47" s="165">
        <f>+'2.2.2.ProdIntermed'!L$181</f>
        <v>1.0358907338897501</v>
      </c>
      <c r="M47" s="135"/>
      <c r="N47" s="135"/>
      <c r="O47" s="135"/>
      <c r="P47" s="135"/>
    </row>
    <row r="48" spans="1:16" x14ac:dyDescent="0.2">
      <c r="A48" s="1"/>
      <c r="B48" s="142" t="s">
        <v>546</v>
      </c>
      <c r="C48" s="165">
        <f>+'2.2.2.ProdIntermed'!D$181</f>
        <v>1</v>
      </c>
      <c r="D48" s="165">
        <f>+'2.2.2.ProdIntermed'!E$181</f>
        <v>1.0823337409044773</v>
      </c>
      <c r="E48" s="165">
        <f>+'2.2.2.ProdIntermed'!F$181</f>
        <v>1.0861114475827298</v>
      </c>
      <c r="F48" s="165">
        <f>+'2.2.2.ProdIntermed'!G$181</f>
        <v>1.0674186490149371</v>
      </c>
      <c r="G48" s="165">
        <f>+'2.2.2.ProdIntermed'!H$181</f>
        <v>0.98501177623314329</v>
      </c>
      <c r="H48" s="165">
        <f>+'2.2.2.ProdIntermed'!I$181</f>
        <v>0.96268258178319388</v>
      </c>
      <c r="I48" s="165">
        <f>+'2.2.2.ProdIntermed'!J$181</f>
        <v>1.0245513427973163</v>
      </c>
      <c r="J48" s="165">
        <f>+'2.2.2.ProdIntermed'!K$181</f>
        <v>1.0298434949399453</v>
      </c>
      <c r="K48" s="165">
        <f>+'2.2.2.ProdIntermed'!L$181</f>
        <v>1.0358907338897501</v>
      </c>
      <c r="M48" s="135"/>
      <c r="N48" s="135"/>
      <c r="O48" s="135"/>
      <c r="P48" s="135"/>
    </row>
    <row r="49" spans="1:16" x14ac:dyDescent="0.2">
      <c r="A49" s="1"/>
      <c r="B49" s="142" t="s">
        <v>547</v>
      </c>
      <c r="C49" s="165">
        <f>+'2.2.2.ProdIntermed'!D$181</f>
        <v>1</v>
      </c>
      <c r="D49" s="165">
        <f>+'2.2.2.ProdIntermed'!E$181</f>
        <v>1.0823337409044773</v>
      </c>
      <c r="E49" s="165">
        <f>+'2.2.2.ProdIntermed'!F$181</f>
        <v>1.0861114475827298</v>
      </c>
      <c r="F49" s="165">
        <f>+'2.2.2.ProdIntermed'!G$181</f>
        <v>1.0674186490149371</v>
      </c>
      <c r="G49" s="165">
        <f>+'2.2.2.ProdIntermed'!H$181</f>
        <v>0.98501177623314329</v>
      </c>
      <c r="H49" s="165">
        <f>+'2.2.2.ProdIntermed'!I$181</f>
        <v>0.96268258178319388</v>
      </c>
      <c r="I49" s="165">
        <f>+'2.2.2.ProdIntermed'!J$181</f>
        <v>1.0245513427973163</v>
      </c>
      <c r="J49" s="165">
        <f>+'2.2.2.ProdIntermed'!K$181</f>
        <v>1.0298434949399453</v>
      </c>
      <c r="K49" s="165">
        <f>+'2.2.2.ProdIntermed'!L$181</f>
        <v>1.0358907338897501</v>
      </c>
      <c r="M49" s="135"/>
      <c r="N49" s="135"/>
      <c r="O49" s="135"/>
      <c r="P49" s="135"/>
    </row>
    <row r="50" spans="1:16" x14ac:dyDescent="0.2">
      <c r="A50" s="1"/>
      <c r="B50" s="142" t="s">
        <v>548</v>
      </c>
      <c r="C50" s="165">
        <f>+'2.2.2.ProdIntermed'!D$181</f>
        <v>1</v>
      </c>
      <c r="D50" s="165">
        <f>+'2.2.2.ProdIntermed'!E$181</f>
        <v>1.0823337409044773</v>
      </c>
      <c r="E50" s="165">
        <f>+'2.2.2.ProdIntermed'!F$181</f>
        <v>1.0861114475827298</v>
      </c>
      <c r="F50" s="165">
        <f>+'2.2.2.ProdIntermed'!G$181</f>
        <v>1.0674186490149371</v>
      </c>
      <c r="G50" s="165">
        <f>+'2.2.2.ProdIntermed'!H$181</f>
        <v>0.98501177623314329</v>
      </c>
      <c r="H50" s="165">
        <f>+'2.2.2.ProdIntermed'!I$181</f>
        <v>0.96268258178319388</v>
      </c>
      <c r="I50" s="165">
        <f>+'2.2.2.ProdIntermed'!J$181</f>
        <v>1.0245513427973163</v>
      </c>
      <c r="J50" s="165">
        <f>+'2.2.2.ProdIntermed'!K$181</f>
        <v>1.0298434949399453</v>
      </c>
      <c r="K50" s="165">
        <f>+'2.2.2.ProdIntermed'!L$181</f>
        <v>1.0358907338897501</v>
      </c>
      <c r="M50" s="135"/>
      <c r="N50" s="135"/>
      <c r="O50" s="135"/>
      <c r="P50" s="135"/>
    </row>
    <row r="51" spans="1:16" x14ac:dyDescent="0.2">
      <c r="A51" s="1"/>
      <c r="B51" s="142" t="s">
        <v>549</v>
      </c>
      <c r="C51" s="165">
        <f>+'2.2.2.ProdIntermed'!D$181</f>
        <v>1</v>
      </c>
      <c r="D51" s="165">
        <f>+'2.2.2.ProdIntermed'!E$181</f>
        <v>1.0823337409044773</v>
      </c>
      <c r="E51" s="165">
        <f>+'2.2.2.ProdIntermed'!F$181</f>
        <v>1.0861114475827298</v>
      </c>
      <c r="F51" s="165">
        <f>+'2.2.2.ProdIntermed'!G$181</f>
        <v>1.0674186490149371</v>
      </c>
      <c r="G51" s="165">
        <f>+'2.2.2.ProdIntermed'!H$181</f>
        <v>0.98501177623314329</v>
      </c>
      <c r="H51" s="165">
        <f>+'2.2.2.ProdIntermed'!I$181</f>
        <v>0.96268258178319388</v>
      </c>
      <c r="I51" s="165">
        <f>+'2.2.2.ProdIntermed'!J$181</f>
        <v>1.0245513427973163</v>
      </c>
      <c r="J51" s="165">
        <f>+'2.2.2.ProdIntermed'!K$181</f>
        <v>1.0298434949399453</v>
      </c>
      <c r="K51" s="165">
        <f>+'2.2.2.ProdIntermed'!L$181</f>
        <v>1.0358907338897501</v>
      </c>
      <c r="M51" s="135"/>
      <c r="N51" s="135"/>
      <c r="O51" s="135"/>
      <c r="P51" s="135"/>
    </row>
    <row r="52" spans="1:16" x14ac:dyDescent="0.2">
      <c r="A52" s="1"/>
      <c r="B52" s="142" t="s">
        <v>550</v>
      </c>
      <c r="C52" s="165">
        <f>+'2.2.2.ProdIntermed'!D$181</f>
        <v>1</v>
      </c>
      <c r="D52" s="165">
        <f>+'2.2.2.ProdIntermed'!E$181</f>
        <v>1.0823337409044773</v>
      </c>
      <c r="E52" s="165">
        <f>+'2.2.2.ProdIntermed'!F$181</f>
        <v>1.0861114475827298</v>
      </c>
      <c r="F52" s="165">
        <f>+'2.2.2.ProdIntermed'!G$181</f>
        <v>1.0674186490149371</v>
      </c>
      <c r="G52" s="165">
        <f>+'2.2.2.ProdIntermed'!H$181</f>
        <v>0.98501177623314329</v>
      </c>
      <c r="H52" s="165">
        <f>+'2.2.2.ProdIntermed'!I$181</f>
        <v>0.96268258178319388</v>
      </c>
      <c r="I52" s="165">
        <f>+'2.2.2.ProdIntermed'!J$181</f>
        <v>1.0245513427973163</v>
      </c>
      <c r="J52" s="165">
        <f>+'2.2.2.ProdIntermed'!K$181</f>
        <v>1.0298434949399453</v>
      </c>
      <c r="K52" s="165">
        <f>+'2.2.2.ProdIntermed'!L$181</f>
        <v>1.0358907338897501</v>
      </c>
      <c r="M52" s="135"/>
      <c r="N52" s="135"/>
      <c r="O52" s="135"/>
      <c r="P52" s="135"/>
    </row>
    <row r="53" spans="1:16" x14ac:dyDescent="0.2">
      <c r="A53" s="1"/>
      <c r="B53" s="142" t="s">
        <v>119</v>
      </c>
      <c r="C53" s="165">
        <f>+'2.2.2.ProdIntermed'!D$181</f>
        <v>1</v>
      </c>
      <c r="D53" s="165">
        <f>+'2.2.2.ProdIntermed'!E$181</f>
        <v>1.0823337409044773</v>
      </c>
      <c r="E53" s="165">
        <f>+'2.2.2.ProdIntermed'!F$181</f>
        <v>1.0861114475827298</v>
      </c>
      <c r="F53" s="165">
        <f>+'2.2.2.ProdIntermed'!G$181</f>
        <v>1.0674186490149371</v>
      </c>
      <c r="G53" s="165">
        <f>+'2.2.2.ProdIntermed'!H$181</f>
        <v>0.98501177623314329</v>
      </c>
      <c r="H53" s="165">
        <f>+'2.2.2.ProdIntermed'!I$181</f>
        <v>0.96268258178319388</v>
      </c>
      <c r="I53" s="165">
        <f>+'2.2.2.ProdIntermed'!J$181</f>
        <v>1.0245513427973163</v>
      </c>
      <c r="J53" s="165">
        <f>+'2.2.2.ProdIntermed'!K$181</f>
        <v>1.0298434949399453</v>
      </c>
      <c r="K53" s="165">
        <f>+'2.2.2.ProdIntermed'!L$181</f>
        <v>1.0358907338897501</v>
      </c>
      <c r="M53" s="135"/>
      <c r="N53" s="135"/>
      <c r="O53" s="135"/>
      <c r="P53" s="135"/>
    </row>
    <row r="54" spans="1:16" x14ac:dyDescent="0.2">
      <c r="A54" s="1"/>
      <c r="B54" s="147" t="s">
        <v>120</v>
      </c>
      <c r="C54" s="165">
        <f>+'2.2.2.ProdIntermed'!D$181</f>
        <v>1</v>
      </c>
      <c r="D54" s="165">
        <f>+'2.2.2.ProdIntermed'!E$181</f>
        <v>1.0823337409044773</v>
      </c>
      <c r="E54" s="165">
        <f>+'2.2.2.ProdIntermed'!F$181</f>
        <v>1.0861114475827298</v>
      </c>
      <c r="F54" s="165">
        <f>+'2.2.2.ProdIntermed'!G$181</f>
        <v>1.0674186490149371</v>
      </c>
      <c r="G54" s="165">
        <f>+'2.2.2.ProdIntermed'!H$181</f>
        <v>0.98501177623314329</v>
      </c>
      <c r="H54" s="165">
        <f>+'2.2.2.ProdIntermed'!I$181</f>
        <v>0.96268258178319388</v>
      </c>
      <c r="I54" s="165">
        <f>+'2.2.2.ProdIntermed'!J$181</f>
        <v>1.0245513427973163</v>
      </c>
      <c r="J54" s="165">
        <f>+'2.2.2.ProdIntermed'!K$181</f>
        <v>1.0298434949399453</v>
      </c>
      <c r="K54" s="165">
        <f>+'2.2.2.ProdIntermed'!L$181</f>
        <v>1.0358907338897501</v>
      </c>
      <c r="M54" s="135"/>
      <c r="N54" s="135"/>
      <c r="O54" s="135"/>
      <c r="P54" s="135"/>
    </row>
    <row r="55" spans="1:16" x14ac:dyDescent="0.2">
      <c r="A55" s="1"/>
      <c r="B55" s="147" t="s">
        <v>122</v>
      </c>
      <c r="C55" s="165">
        <f>+'2.2.2.ProdIntermed'!D$181</f>
        <v>1</v>
      </c>
      <c r="D55" s="165">
        <f>+'2.2.2.ProdIntermed'!E$181</f>
        <v>1.0823337409044773</v>
      </c>
      <c r="E55" s="165">
        <f>+'2.2.2.ProdIntermed'!F$181</f>
        <v>1.0861114475827298</v>
      </c>
      <c r="F55" s="165">
        <f>+'2.2.2.ProdIntermed'!G$181</f>
        <v>1.0674186490149371</v>
      </c>
      <c r="G55" s="165">
        <f>+'2.2.2.ProdIntermed'!H$181</f>
        <v>0.98501177623314329</v>
      </c>
      <c r="H55" s="165">
        <f>+'2.2.2.ProdIntermed'!I$181</f>
        <v>0.96268258178319388</v>
      </c>
      <c r="I55" s="165">
        <f>+'2.2.2.ProdIntermed'!J$181</f>
        <v>1.0245513427973163</v>
      </c>
      <c r="J55" s="165">
        <f>+'2.2.2.ProdIntermed'!K$181</f>
        <v>1.0298434949399453</v>
      </c>
      <c r="K55" s="165">
        <f>+'2.2.2.ProdIntermed'!L$181</f>
        <v>1.0358907338897501</v>
      </c>
      <c r="M55" s="135"/>
      <c r="N55" s="135"/>
      <c r="O55" s="135"/>
      <c r="P55" s="135"/>
    </row>
    <row r="56" spans="1:16" x14ac:dyDescent="0.2">
      <c r="A56" s="1"/>
      <c r="B56" s="147" t="s">
        <v>121</v>
      </c>
      <c r="C56" s="165">
        <f>+'2.2.2.ProdIntermed'!D$181</f>
        <v>1</v>
      </c>
      <c r="D56" s="165">
        <f>+'2.2.2.ProdIntermed'!E$181</f>
        <v>1.0823337409044773</v>
      </c>
      <c r="E56" s="165">
        <f>+'2.2.2.ProdIntermed'!F$181</f>
        <v>1.0861114475827298</v>
      </c>
      <c r="F56" s="165">
        <f>+'2.2.2.ProdIntermed'!G$181</f>
        <v>1.0674186490149371</v>
      </c>
      <c r="G56" s="165">
        <f>+'2.2.2.ProdIntermed'!H$181</f>
        <v>0.98501177623314329</v>
      </c>
      <c r="H56" s="165">
        <f>+'2.2.2.ProdIntermed'!I$181</f>
        <v>0.96268258178319388</v>
      </c>
      <c r="I56" s="165">
        <f>+'2.2.2.ProdIntermed'!J$181</f>
        <v>1.0245513427973163</v>
      </c>
      <c r="J56" s="165">
        <f>+'2.2.2.ProdIntermed'!K$181</f>
        <v>1.0298434949399453</v>
      </c>
      <c r="K56" s="165">
        <f>+'2.2.2.ProdIntermed'!L$181</f>
        <v>1.0358907338897501</v>
      </c>
      <c r="M56" s="135"/>
      <c r="N56" s="135"/>
      <c r="O56" s="135"/>
      <c r="P56" s="135"/>
    </row>
    <row r="57" spans="1:16" x14ac:dyDescent="0.2">
      <c r="A57" s="1"/>
      <c r="B57" s="147" t="s">
        <v>584</v>
      </c>
      <c r="C57" s="165">
        <f>+'2.2.2.ProdIntermed'!D$181</f>
        <v>1</v>
      </c>
      <c r="D57" s="165">
        <f>+'2.2.2.ProdIntermed'!E$181</f>
        <v>1.0823337409044773</v>
      </c>
      <c r="E57" s="165">
        <f>+'2.2.2.ProdIntermed'!F$181</f>
        <v>1.0861114475827298</v>
      </c>
      <c r="F57" s="165">
        <f>+'2.2.2.ProdIntermed'!G$181</f>
        <v>1.0674186490149371</v>
      </c>
      <c r="G57" s="165">
        <f>+'2.2.2.ProdIntermed'!H$181</f>
        <v>0.98501177623314329</v>
      </c>
      <c r="H57" s="165">
        <f>+'2.2.2.ProdIntermed'!I$181</f>
        <v>0.96268258178319388</v>
      </c>
      <c r="I57" s="165">
        <f>+'2.2.2.ProdIntermed'!J$181</f>
        <v>1.0245513427973163</v>
      </c>
      <c r="J57" s="165">
        <f>+'2.2.2.ProdIntermed'!K$181</f>
        <v>1.0298434949399453</v>
      </c>
      <c r="K57" s="165">
        <f>+'2.2.2.ProdIntermed'!L$181</f>
        <v>1.0358907338897501</v>
      </c>
      <c r="M57" s="135"/>
      <c r="N57" s="135"/>
      <c r="O57" s="135"/>
      <c r="P57" s="135"/>
    </row>
    <row r="58" spans="1:16" x14ac:dyDescent="0.2">
      <c r="A58" s="1"/>
      <c r="B58" s="147" t="s">
        <v>123</v>
      </c>
      <c r="C58" s="165">
        <f>+'2.2.2.ProdIntermed'!D$181</f>
        <v>1</v>
      </c>
      <c r="D58" s="165">
        <f>+'2.2.2.ProdIntermed'!E$181</f>
        <v>1.0823337409044773</v>
      </c>
      <c r="E58" s="165">
        <f>+'2.2.2.ProdIntermed'!F$181</f>
        <v>1.0861114475827298</v>
      </c>
      <c r="F58" s="165">
        <f>+'2.2.2.ProdIntermed'!G$181</f>
        <v>1.0674186490149371</v>
      </c>
      <c r="G58" s="165">
        <f>+'2.2.2.ProdIntermed'!H$181</f>
        <v>0.98501177623314329</v>
      </c>
      <c r="H58" s="165">
        <f>+'2.2.2.ProdIntermed'!I$181</f>
        <v>0.96268258178319388</v>
      </c>
      <c r="I58" s="165">
        <f>+'2.2.2.ProdIntermed'!J$181</f>
        <v>1.0245513427973163</v>
      </c>
      <c r="J58" s="165">
        <f>+'2.2.2.ProdIntermed'!K$181</f>
        <v>1.0298434949399453</v>
      </c>
      <c r="K58" s="165">
        <f>+'2.2.2.ProdIntermed'!L$181</f>
        <v>1.0358907338897501</v>
      </c>
      <c r="M58" s="135"/>
      <c r="N58" s="135"/>
      <c r="O58" s="135"/>
      <c r="P58" s="135"/>
    </row>
    <row r="59" spans="1:16" x14ac:dyDescent="0.2">
      <c r="A59" s="1"/>
      <c r="B59" s="147" t="s">
        <v>124</v>
      </c>
      <c r="C59" s="165">
        <f>+'2.2.2.ProdIntermed'!D$181</f>
        <v>1</v>
      </c>
      <c r="D59" s="165">
        <f>+'2.2.2.ProdIntermed'!E$181</f>
        <v>1.0823337409044773</v>
      </c>
      <c r="E59" s="165">
        <f>+'2.2.2.ProdIntermed'!F$181</f>
        <v>1.0861114475827298</v>
      </c>
      <c r="F59" s="165">
        <f>+'2.2.2.ProdIntermed'!G$181</f>
        <v>1.0674186490149371</v>
      </c>
      <c r="G59" s="165">
        <f>+'2.2.2.ProdIntermed'!H$181</f>
        <v>0.98501177623314329</v>
      </c>
      <c r="H59" s="165">
        <f>+'2.2.2.ProdIntermed'!I$181</f>
        <v>0.96268258178319388</v>
      </c>
      <c r="I59" s="165">
        <f>+'2.2.2.ProdIntermed'!J$181</f>
        <v>1.0245513427973163</v>
      </c>
      <c r="J59" s="165">
        <f>+'2.2.2.ProdIntermed'!K$181</f>
        <v>1.0298434949399453</v>
      </c>
      <c r="K59" s="165">
        <f>+'2.2.2.ProdIntermed'!L$181</f>
        <v>1.0358907338897501</v>
      </c>
      <c r="M59" s="135"/>
      <c r="N59" s="135"/>
      <c r="O59" s="135"/>
      <c r="P59" s="135"/>
    </row>
    <row r="60" spans="1:16" x14ac:dyDescent="0.2">
      <c r="A60" s="1"/>
      <c r="B60" s="147" t="s">
        <v>585</v>
      </c>
      <c r="C60" s="165">
        <f>+'2.2.2.ProdIntermed'!D$181</f>
        <v>1</v>
      </c>
      <c r="D60" s="165">
        <f>+'2.2.2.ProdIntermed'!E$181</f>
        <v>1.0823337409044773</v>
      </c>
      <c r="E60" s="165">
        <f>+'2.2.2.ProdIntermed'!F$181</f>
        <v>1.0861114475827298</v>
      </c>
      <c r="F60" s="165">
        <f>+'2.2.2.ProdIntermed'!G$181</f>
        <v>1.0674186490149371</v>
      </c>
      <c r="G60" s="165">
        <f>+'2.2.2.ProdIntermed'!H$181</f>
        <v>0.98501177623314329</v>
      </c>
      <c r="H60" s="165">
        <f>+'2.2.2.ProdIntermed'!I$181</f>
        <v>0.96268258178319388</v>
      </c>
      <c r="I60" s="165">
        <f>+'2.2.2.ProdIntermed'!J$181</f>
        <v>1.0245513427973163</v>
      </c>
      <c r="J60" s="165">
        <f>+'2.2.2.ProdIntermed'!K$181</f>
        <v>1.0298434949399453</v>
      </c>
      <c r="K60" s="165">
        <f>+'2.2.2.ProdIntermed'!L$181</f>
        <v>1.0358907338897501</v>
      </c>
      <c r="M60" s="135"/>
      <c r="N60" s="135"/>
      <c r="O60" s="135"/>
      <c r="P60" s="135"/>
    </row>
    <row r="61" spans="1:16" x14ac:dyDescent="0.2">
      <c r="A61" s="1"/>
      <c r="B61" s="147" t="s">
        <v>125</v>
      </c>
      <c r="C61" s="165">
        <f>+'2.2.2.ProdIntermed'!D$181</f>
        <v>1</v>
      </c>
      <c r="D61" s="165">
        <f>+'2.2.2.ProdIntermed'!E$181</f>
        <v>1.0823337409044773</v>
      </c>
      <c r="E61" s="165">
        <f>+'2.2.2.ProdIntermed'!F$181</f>
        <v>1.0861114475827298</v>
      </c>
      <c r="F61" s="165">
        <f>+'2.2.2.ProdIntermed'!G$181</f>
        <v>1.0674186490149371</v>
      </c>
      <c r="G61" s="165">
        <f>+'2.2.2.ProdIntermed'!H$181</f>
        <v>0.98501177623314329</v>
      </c>
      <c r="H61" s="165">
        <f>+'2.2.2.ProdIntermed'!I$181</f>
        <v>0.96268258178319388</v>
      </c>
      <c r="I61" s="165">
        <f>+'2.2.2.ProdIntermed'!J$181</f>
        <v>1.0245513427973163</v>
      </c>
      <c r="J61" s="165">
        <f>+'2.2.2.ProdIntermed'!K$181</f>
        <v>1.0298434949399453</v>
      </c>
      <c r="K61" s="165">
        <f>+'2.2.2.ProdIntermed'!L$181</f>
        <v>1.0358907338897501</v>
      </c>
      <c r="M61" s="135"/>
      <c r="N61" s="135"/>
      <c r="O61" s="135"/>
      <c r="P61" s="135"/>
    </row>
    <row r="62" spans="1:16" x14ac:dyDescent="0.2">
      <c r="A62" s="1"/>
      <c r="B62" s="147" t="s">
        <v>126</v>
      </c>
      <c r="C62" s="165">
        <f>+'2.2.2.ProdIntermed'!D$181</f>
        <v>1</v>
      </c>
      <c r="D62" s="165">
        <f>+'2.2.2.ProdIntermed'!E$181</f>
        <v>1.0823337409044773</v>
      </c>
      <c r="E62" s="165">
        <f>+'2.2.2.ProdIntermed'!F$181</f>
        <v>1.0861114475827298</v>
      </c>
      <c r="F62" s="165">
        <f>+'2.2.2.ProdIntermed'!G$181</f>
        <v>1.0674186490149371</v>
      </c>
      <c r="G62" s="165">
        <f>+'2.2.2.ProdIntermed'!H$181</f>
        <v>0.98501177623314329</v>
      </c>
      <c r="H62" s="165">
        <f>+'2.2.2.ProdIntermed'!I$181</f>
        <v>0.96268258178319388</v>
      </c>
      <c r="I62" s="165">
        <f>+'2.2.2.ProdIntermed'!J$181</f>
        <v>1.0245513427973163</v>
      </c>
      <c r="J62" s="165">
        <f>+'2.2.2.ProdIntermed'!K$181</f>
        <v>1.0298434949399453</v>
      </c>
      <c r="K62" s="165">
        <f>+'2.2.2.ProdIntermed'!L$181</f>
        <v>1.0358907338897501</v>
      </c>
      <c r="M62" s="135"/>
      <c r="N62" s="135"/>
      <c r="O62" s="135"/>
      <c r="P62" s="135"/>
    </row>
    <row r="63" spans="1:16" x14ac:dyDescent="0.2">
      <c r="A63" s="1"/>
      <c r="B63" s="147" t="s">
        <v>586</v>
      </c>
      <c r="C63" s="165">
        <f>+'2.2.2.ProdIntermed'!D$181</f>
        <v>1</v>
      </c>
      <c r="D63" s="165">
        <f>+'2.2.2.ProdIntermed'!E$181</f>
        <v>1.0823337409044773</v>
      </c>
      <c r="E63" s="165">
        <f>+'2.2.2.ProdIntermed'!F$181</f>
        <v>1.0861114475827298</v>
      </c>
      <c r="F63" s="165">
        <f>+'2.2.2.ProdIntermed'!G$181</f>
        <v>1.0674186490149371</v>
      </c>
      <c r="G63" s="165">
        <f>+'2.2.2.ProdIntermed'!H$181</f>
        <v>0.98501177623314329</v>
      </c>
      <c r="H63" s="165">
        <f>+'2.2.2.ProdIntermed'!I$181</f>
        <v>0.96268258178319388</v>
      </c>
      <c r="I63" s="165">
        <f>+'2.2.2.ProdIntermed'!J$181</f>
        <v>1.0245513427973163</v>
      </c>
      <c r="J63" s="165">
        <f>+'2.2.2.ProdIntermed'!K$181</f>
        <v>1.0298434949399453</v>
      </c>
      <c r="K63" s="165">
        <f>+'2.2.2.ProdIntermed'!L$181</f>
        <v>1.0358907338897501</v>
      </c>
      <c r="M63" s="135"/>
      <c r="N63" s="135"/>
      <c r="O63" s="135"/>
      <c r="P63" s="135"/>
    </row>
    <row r="64" spans="1:16" x14ac:dyDescent="0.2">
      <c r="A64" s="1"/>
      <c r="B64" s="147" t="s">
        <v>127</v>
      </c>
      <c r="C64" s="165">
        <f>+'2.2.2.ProdIntermed'!D$181</f>
        <v>1</v>
      </c>
      <c r="D64" s="165">
        <f>+'2.2.2.ProdIntermed'!E$181</f>
        <v>1.0823337409044773</v>
      </c>
      <c r="E64" s="165">
        <f>+'2.2.2.ProdIntermed'!F$181</f>
        <v>1.0861114475827298</v>
      </c>
      <c r="F64" s="165">
        <f>+'2.2.2.ProdIntermed'!G$181</f>
        <v>1.0674186490149371</v>
      </c>
      <c r="G64" s="165">
        <f>+'2.2.2.ProdIntermed'!H$181</f>
        <v>0.98501177623314329</v>
      </c>
      <c r="H64" s="165">
        <f>+'2.2.2.ProdIntermed'!I$181</f>
        <v>0.96268258178319388</v>
      </c>
      <c r="I64" s="165">
        <f>+'2.2.2.ProdIntermed'!J$181</f>
        <v>1.0245513427973163</v>
      </c>
      <c r="J64" s="165">
        <f>+'2.2.2.ProdIntermed'!K$181</f>
        <v>1.0298434949399453</v>
      </c>
      <c r="K64" s="165">
        <f>+'2.2.2.ProdIntermed'!L$181</f>
        <v>1.0358907338897501</v>
      </c>
      <c r="M64" s="135"/>
      <c r="N64" s="135"/>
      <c r="O64" s="135"/>
      <c r="P64" s="135"/>
    </row>
    <row r="65" spans="1:16" x14ac:dyDescent="0.2">
      <c r="A65" s="1"/>
      <c r="B65" s="147" t="s">
        <v>587</v>
      </c>
      <c r="C65" s="165">
        <f>+'2.2.2.ProdIntermed'!D$181</f>
        <v>1</v>
      </c>
      <c r="D65" s="165">
        <f>+'2.2.2.ProdIntermed'!E$181</f>
        <v>1.0823337409044773</v>
      </c>
      <c r="E65" s="165">
        <f>+'2.2.2.ProdIntermed'!F$181</f>
        <v>1.0861114475827298</v>
      </c>
      <c r="F65" s="165">
        <f>+'2.2.2.ProdIntermed'!G$181</f>
        <v>1.0674186490149371</v>
      </c>
      <c r="G65" s="165">
        <f>+'2.2.2.ProdIntermed'!H$181</f>
        <v>0.98501177623314329</v>
      </c>
      <c r="H65" s="165">
        <f>+'2.2.2.ProdIntermed'!I$181</f>
        <v>0.96268258178319388</v>
      </c>
      <c r="I65" s="165">
        <f>+'2.2.2.ProdIntermed'!J$181</f>
        <v>1.0245513427973163</v>
      </c>
      <c r="J65" s="165">
        <f>+'2.2.2.ProdIntermed'!K$181</f>
        <v>1.0298434949399453</v>
      </c>
      <c r="K65" s="165">
        <f>+'2.2.2.ProdIntermed'!L$181</f>
        <v>1.0358907338897501</v>
      </c>
      <c r="M65" s="135"/>
      <c r="N65" s="135"/>
      <c r="O65" s="135"/>
      <c r="P65" s="135"/>
    </row>
    <row r="66" spans="1:16" x14ac:dyDescent="0.2">
      <c r="A66" s="1"/>
      <c r="B66" s="147" t="s">
        <v>128</v>
      </c>
      <c r="C66" s="165">
        <f>+'2.2.2.ProdIntermed'!D$181</f>
        <v>1</v>
      </c>
      <c r="D66" s="165">
        <f>+'2.2.2.ProdIntermed'!E$181</f>
        <v>1.0823337409044773</v>
      </c>
      <c r="E66" s="165">
        <f>+'2.2.2.ProdIntermed'!F$181</f>
        <v>1.0861114475827298</v>
      </c>
      <c r="F66" s="165">
        <f>+'2.2.2.ProdIntermed'!G$181</f>
        <v>1.0674186490149371</v>
      </c>
      <c r="G66" s="165">
        <f>+'2.2.2.ProdIntermed'!H$181</f>
        <v>0.98501177623314329</v>
      </c>
      <c r="H66" s="165">
        <f>+'2.2.2.ProdIntermed'!I$181</f>
        <v>0.96268258178319388</v>
      </c>
      <c r="I66" s="165">
        <f>+'2.2.2.ProdIntermed'!J$181</f>
        <v>1.0245513427973163</v>
      </c>
      <c r="J66" s="165">
        <f>+'2.2.2.ProdIntermed'!K$181</f>
        <v>1.0298434949399453</v>
      </c>
      <c r="K66" s="165">
        <f>+'2.2.2.ProdIntermed'!L$181</f>
        <v>1.0358907338897501</v>
      </c>
      <c r="M66" s="135"/>
      <c r="N66" s="135"/>
      <c r="O66" s="135"/>
      <c r="P66" s="135"/>
    </row>
    <row r="67" spans="1:16" x14ac:dyDescent="0.2">
      <c r="A67" s="1"/>
      <c r="B67" s="147" t="s">
        <v>129</v>
      </c>
      <c r="C67" s="165">
        <f>+'2.2.2.ProdIntermed'!D$181</f>
        <v>1</v>
      </c>
      <c r="D67" s="165">
        <f>+'2.2.2.ProdIntermed'!E$181</f>
        <v>1.0823337409044773</v>
      </c>
      <c r="E67" s="165">
        <f>+'2.2.2.ProdIntermed'!F$181</f>
        <v>1.0861114475827298</v>
      </c>
      <c r="F67" s="165">
        <f>+'2.2.2.ProdIntermed'!G$181</f>
        <v>1.0674186490149371</v>
      </c>
      <c r="G67" s="165">
        <f>+'2.2.2.ProdIntermed'!H$181</f>
        <v>0.98501177623314329</v>
      </c>
      <c r="H67" s="165">
        <f>+'2.2.2.ProdIntermed'!I$181</f>
        <v>0.96268258178319388</v>
      </c>
      <c r="I67" s="165">
        <f>+'2.2.2.ProdIntermed'!J$181</f>
        <v>1.0245513427973163</v>
      </c>
      <c r="J67" s="165">
        <f>+'2.2.2.ProdIntermed'!K$181</f>
        <v>1.0298434949399453</v>
      </c>
      <c r="K67" s="165">
        <f>+'2.2.2.ProdIntermed'!L$181</f>
        <v>1.0358907338897501</v>
      </c>
      <c r="M67" s="135"/>
      <c r="N67" s="135"/>
      <c r="O67" s="135"/>
      <c r="P67" s="135"/>
    </row>
    <row r="68" spans="1:16" x14ac:dyDescent="0.2">
      <c r="A68" s="1"/>
      <c r="B68" s="142" t="s">
        <v>130</v>
      </c>
      <c r="C68" s="165">
        <f>+'2.2.2.ProdIntermed'!D$181</f>
        <v>1</v>
      </c>
      <c r="D68" s="165">
        <f>+'2.2.2.ProdIntermed'!E$181</f>
        <v>1.0823337409044773</v>
      </c>
      <c r="E68" s="165">
        <f>+'2.2.2.ProdIntermed'!F$181</f>
        <v>1.0861114475827298</v>
      </c>
      <c r="F68" s="165">
        <f>+'2.2.2.ProdIntermed'!G$181</f>
        <v>1.0674186490149371</v>
      </c>
      <c r="G68" s="165">
        <f>+'2.2.2.ProdIntermed'!H$181</f>
        <v>0.98501177623314329</v>
      </c>
      <c r="H68" s="165">
        <f>+'2.2.2.ProdIntermed'!I$181</f>
        <v>0.96268258178319388</v>
      </c>
      <c r="I68" s="165">
        <f>+'2.2.2.ProdIntermed'!J$181</f>
        <v>1.0245513427973163</v>
      </c>
      <c r="J68" s="165">
        <f>+'2.2.2.ProdIntermed'!K$181</f>
        <v>1.0298434949399453</v>
      </c>
      <c r="K68" s="165">
        <f>+'2.2.2.ProdIntermed'!L$181</f>
        <v>1.0358907338897501</v>
      </c>
      <c r="M68" s="135"/>
      <c r="N68" s="135"/>
      <c r="O68" s="135"/>
      <c r="P68" s="135"/>
    </row>
    <row r="69" spans="1:16" x14ac:dyDescent="0.2">
      <c r="A69" s="1"/>
      <c r="B69" s="147" t="s">
        <v>131</v>
      </c>
      <c r="C69" s="165">
        <f>+'2.2.2.ProdIntermed'!D$181</f>
        <v>1</v>
      </c>
      <c r="D69" s="165">
        <f>+'2.2.2.ProdIntermed'!E$181</f>
        <v>1.0823337409044773</v>
      </c>
      <c r="E69" s="165">
        <f>+'2.2.2.ProdIntermed'!F$181</f>
        <v>1.0861114475827298</v>
      </c>
      <c r="F69" s="165">
        <f>+'2.2.2.ProdIntermed'!G$181</f>
        <v>1.0674186490149371</v>
      </c>
      <c r="G69" s="165">
        <f>+'2.2.2.ProdIntermed'!H$181</f>
        <v>0.98501177623314329</v>
      </c>
      <c r="H69" s="165">
        <f>+'2.2.2.ProdIntermed'!I$181</f>
        <v>0.96268258178319388</v>
      </c>
      <c r="I69" s="165">
        <f>+'2.2.2.ProdIntermed'!J$181</f>
        <v>1.0245513427973163</v>
      </c>
      <c r="J69" s="165">
        <f>+'2.2.2.ProdIntermed'!K$181</f>
        <v>1.0298434949399453</v>
      </c>
      <c r="K69" s="165">
        <f>+'2.2.2.ProdIntermed'!L$181</f>
        <v>1.0358907338897501</v>
      </c>
      <c r="M69" s="135"/>
      <c r="N69" s="135"/>
      <c r="O69" s="135"/>
      <c r="P69" s="135"/>
    </row>
    <row r="70" spans="1:16" x14ac:dyDescent="0.2">
      <c r="A70" s="1"/>
      <c r="B70" s="147" t="s">
        <v>132</v>
      </c>
      <c r="C70" s="165">
        <f>+'2.2.2.ProdIntermed'!D$181</f>
        <v>1</v>
      </c>
      <c r="D70" s="165">
        <f>+'2.2.2.ProdIntermed'!E$181</f>
        <v>1.0823337409044773</v>
      </c>
      <c r="E70" s="165">
        <f>+'2.2.2.ProdIntermed'!F$181</f>
        <v>1.0861114475827298</v>
      </c>
      <c r="F70" s="165">
        <f>+'2.2.2.ProdIntermed'!G$181</f>
        <v>1.0674186490149371</v>
      </c>
      <c r="G70" s="165">
        <f>+'2.2.2.ProdIntermed'!H$181</f>
        <v>0.98501177623314329</v>
      </c>
      <c r="H70" s="165">
        <f>+'2.2.2.ProdIntermed'!I$181</f>
        <v>0.96268258178319388</v>
      </c>
      <c r="I70" s="165">
        <f>+'2.2.2.ProdIntermed'!J$181</f>
        <v>1.0245513427973163</v>
      </c>
      <c r="J70" s="165">
        <f>+'2.2.2.ProdIntermed'!K$181</f>
        <v>1.0298434949399453</v>
      </c>
      <c r="K70" s="165">
        <f>+'2.2.2.ProdIntermed'!L$181</f>
        <v>1.0358907338897501</v>
      </c>
      <c r="M70" s="135"/>
      <c r="N70" s="135"/>
      <c r="O70" s="135"/>
      <c r="P70" s="135"/>
    </row>
    <row r="71" spans="1:16" x14ac:dyDescent="0.2">
      <c r="A71" s="1"/>
      <c r="B71" s="147" t="s">
        <v>133</v>
      </c>
      <c r="C71" s="165">
        <f>+'2.2.2.ProdIntermed'!D$181</f>
        <v>1</v>
      </c>
      <c r="D71" s="165">
        <f>+'2.2.2.ProdIntermed'!E$181</f>
        <v>1.0823337409044773</v>
      </c>
      <c r="E71" s="165">
        <f>+'2.2.2.ProdIntermed'!F$181</f>
        <v>1.0861114475827298</v>
      </c>
      <c r="F71" s="165">
        <f>+'2.2.2.ProdIntermed'!G$181</f>
        <v>1.0674186490149371</v>
      </c>
      <c r="G71" s="165">
        <f>+'2.2.2.ProdIntermed'!H$181</f>
        <v>0.98501177623314329</v>
      </c>
      <c r="H71" s="165">
        <f>+'2.2.2.ProdIntermed'!I$181</f>
        <v>0.96268258178319388</v>
      </c>
      <c r="I71" s="165">
        <f>+'2.2.2.ProdIntermed'!J$181</f>
        <v>1.0245513427973163</v>
      </c>
      <c r="J71" s="165">
        <f>+'2.2.2.ProdIntermed'!K$181</f>
        <v>1.0298434949399453</v>
      </c>
      <c r="K71" s="165">
        <f>+'2.2.2.ProdIntermed'!L$181</f>
        <v>1.0358907338897501</v>
      </c>
      <c r="M71" s="135"/>
      <c r="N71" s="135"/>
      <c r="O71" s="135"/>
      <c r="P71" s="135"/>
    </row>
    <row r="72" spans="1:16" x14ac:dyDescent="0.2">
      <c r="A72" s="1"/>
      <c r="B72" s="147" t="s">
        <v>134</v>
      </c>
      <c r="C72" s="165">
        <f>+'2.2.2.ProdIntermed'!D$181</f>
        <v>1</v>
      </c>
      <c r="D72" s="165">
        <f>+'2.2.2.ProdIntermed'!E$181</f>
        <v>1.0823337409044773</v>
      </c>
      <c r="E72" s="165">
        <f>+'2.2.2.ProdIntermed'!F$181</f>
        <v>1.0861114475827298</v>
      </c>
      <c r="F72" s="165">
        <f>+'2.2.2.ProdIntermed'!G$181</f>
        <v>1.0674186490149371</v>
      </c>
      <c r="G72" s="165">
        <f>+'2.2.2.ProdIntermed'!H$181</f>
        <v>0.98501177623314329</v>
      </c>
      <c r="H72" s="165">
        <f>+'2.2.2.ProdIntermed'!I$181</f>
        <v>0.96268258178319388</v>
      </c>
      <c r="I72" s="165">
        <f>+'2.2.2.ProdIntermed'!J$181</f>
        <v>1.0245513427973163</v>
      </c>
      <c r="J72" s="165">
        <f>+'2.2.2.ProdIntermed'!K$181</f>
        <v>1.0298434949399453</v>
      </c>
      <c r="K72" s="165">
        <f>+'2.2.2.ProdIntermed'!L$181</f>
        <v>1.0358907338897501</v>
      </c>
      <c r="M72" s="135"/>
      <c r="N72" s="135"/>
      <c r="O72" s="135"/>
      <c r="P72" s="135"/>
    </row>
    <row r="73" spans="1:16" x14ac:dyDescent="0.2">
      <c r="A73" s="1"/>
      <c r="B73" s="142" t="s">
        <v>135</v>
      </c>
      <c r="C73" s="165">
        <f>+'2.2.2.ProdIntermed'!D$181</f>
        <v>1</v>
      </c>
      <c r="D73" s="165">
        <f>+'2.2.2.ProdIntermed'!E$181</f>
        <v>1.0823337409044773</v>
      </c>
      <c r="E73" s="165">
        <f>+'2.2.2.ProdIntermed'!F$181</f>
        <v>1.0861114475827298</v>
      </c>
      <c r="F73" s="165">
        <f>+'2.2.2.ProdIntermed'!G$181</f>
        <v>1.0674186490149371</v>
      </c>
      <c r="G73" s="165">
        <f>+'2.2.2.ProdIntermed'!H$181</f>
        <v>0.98501177623314329</v>
      </c>
      <c r="H73" s="165">
        <f>+'2.2.2.ProdIntermed'!I$181</f>
        <v>0.96268258178319388</v>
      </c>
      <c r="I73" s="165">
        <f>+'2.2.2.ProdIntermed'!J$181</f>
        <v>1.0245513427973163</v>
      </c>
      <c r="J73" s="165">
        <f>+'2.2.2.ProdIntermed'!K$181</f>
        <v>1.0298434949399453</v>
      </c>
      <c r="K73" s="165">
        <f>+'2.2.2.ProdIntermed'!L$181</f>
        <v>1.0358907338897501</v>
      </c>
      <c r="M73" s="135"/>
      <c r="N73" s="135"/>
      <c r="O73" s="135"/>
      <c r="P73" s="135"/>
    </row>
    <row r="74" spans="1:16" x14ac:dyDescent="0.2">
      <c r="A74" s="1"/>
      <c r="B74" s="142" t="s">
        <v>551</v>
      </c>
      <c r="C74" s="165">
        <f>+'2.2.2.ProdIntermed'!D$181</f>
        <v>1</v>
      </c>
      <c r="D74" s="165">
        <f>+'2.2.2.ProdIntermed'!E$181</f>
        <v>1.0823337409044773</v>
      </c>
      <c r="E74" s="165">
        <f>+'2.2.2.ProdIntermed'!F$181</f>
        <v>1.0861114475827298</v>
      </c>
      <c r="F74" s="165">
        <f>+'2.2.2.ProdIntermed'!G$181</f>
        <v>1.0674186490149371</v>
      </c>
      <c r="G74" s="165">
        <f>+'2.2.2.ProdIntermed'!H$181</f>
        <v>0.98501177623314329</v>
      </c>
      <c r="H74" s="165">
        <f>+'2.2.2.ProdIntermed'!I$181</f>
        <v>0.96268258178319388</v>
      </c>
      <c r="I74" s="165">
        <f>+'2.2.2.ProdIntermed'!J$181</f>
        <v>1.0245513427973163</v>
      </c>
      <c r="J74" s="165">
        <f>+'2.2.2.ProdIntermed'!K$181</f>
        <v>1.0298434949399453</v>
      </c>
      <c r="K74" s="165">
        <f>+'2.2.2.ProdIntermed'!L$181</f>
        <v>1.0358907338897501</v>
      </c>
      <c r="M74" s="135"/>
      <c r="N74" s="135"/>
      <c r="O74" s="135"/>
      <c r="P74" s="135"/>
    </row>
    <row r="75" spans="1:16" x14ac:dyDescent="0.2">
      <c r="A75" s="1"/>
      <c r="B75" s="142" t="s">
        <v>136</v>
      </c>
      <c r="C75" s="165">
        <f>+'2.2.2.ProdIntermed'!D$181</f>
        <v>1</v>
      </c>
      <c r="D75" s="165">
        <f>+'2.2.2.ProdIntermed'!E$181</f>
        <v>1.0823337409044773</v>
      </c>
      <c r="E75" s="165">
        <f>+'2.2.2.ProdIntermed'!F$181</f>
        <v>1.0861114475827298</v>
      </c>
      <c r="F75" s="165">
        <f>+'2.2.2.ProdIntermed'!G$181</f>
        <v>1.0674186490149371</v>
      </c>
      <c r="G75" s="165">
        <f>+'2.2.2.ProdIntermed'!H$181</f>
        <v>0.98501177623314329</v>
      </c>
      <c r="H75" s="165">
        <f>+'2.2.2.ProdIntermed'!I$181</f>
        <v>0.96268258178319388</v>
      </c>
      <c r="I75" s="165">
        <f>+'2.2.2.ProdIntermed'!J$181</f>
        <v>1.0245513427973163</v>
      </c>
      <c r="J75" s="165">
        <f>+'2.2.2.ProdIntermed'!K$181</f>
        <v>1.0298434949399453</v>
      </c>
      <c r="K75" s="165">
        <f>+'2.2.2.ProdIntermed'!L$181</f>
        <v>1.0358907338897501</v>
      </c>
      <c r="M75" s="135"/>
      <c r="N75" s="135"/>
      <c r="O75" s="135"/>
      <c r="P75" s="135"/>
    </row>
    <row r="76" spans="1:16" x14ac:dyDescent="0.2">
      <c r="A76" s="1"/>
      <c r="B76" s="142" t="s">
        <v>552</v>
      </c>
      <c r="C76" s="165">
        <f>+'2.2.2.ProdIntermed'!D$181</f>
        <v>1</v>
      </c>
      <c r="D76" s="165">
        <f>+'2.2.2.ProdIntermed'!E$181</f>
        <v>1.0823337409044773</v>
      </c>
      <c r="E76" s="165">
        <f>+'2.2.2.ProdIntermed'!F$181</f>
        <v>1.0861114475827298</v>
      </c>
      <c r="F76" s="165">
        <f>+'2.2.2.ProdIntermed'!G$181</f>
        <v>1.0674186490149371</v>
      </c>
      <c r="G76" s="165">
        <f>+'2.2.2.ProdIntermed'!H$181</f>
        <v>0.98501177623314329</v>
      </c>
      <c r="H76" s="165">
        <f>+'2.2.2.ProdIntermed'!I$181</f>
        <v>0.96268258178319388</v>
      </c>
      <c r="I76" s="165">
        <f>+'2.2.2.ProdIntermed'!J$181</f>
        <v>1.0245513427973163</v>
      </c>
      <c r="J76" s="165">
        <f>+'2.2.2.ProdIntermed'!K$181</f>
        <v>1.0298434949399453</v>
      </c>
      <c r="K76" s="165">
        <f>+'2.2.2.ProdIntermed'!L$181</f>
        <v>1.0358907338897501</v>
      </c>
      <c r="M76" s="135"/>
      <c r="N76" s="135"/>
      <c r="O76" s="135"/>
      <c r="P76" s="135"/>
    </row>
    <row r="77" spans="1:16" x14ac:dyDescent="0.2">
      <c r="A77" s="1"/>
      <c r="B77" s="142" t="s">
        <v>553</v>
      </c>
      <c r="C77" s="165">
        <f>+'2.2.2.ProdIntermed'!D$181</f>
        <v>1</v>
      </c>
      <c r="D77" s="165">
        <f>+'2.2.2.ProdIntermed'!E$181</f>
        <v>1.0823337409044773</v>
      </c>
      <c r="E77" s="165">
        <f>+'2.2.2.ProdIntermed'!F$181</f>
        <v>1.0861114475827298</v>
      </c>
      <c r="F77" s="165">
        <f>+'2.2.2.ProdIntermed'!G$181</f>
        <v>1.0674186490149371</v>
      </c>
      <c r="G77" s="165">
        <f>+'2.2.2.ProdIntermed'!H$181</f>
        <v>0.98501177623314329</v>
      </c>
      <c r="H77" s="165">
        <f>+'2.2.2.ProdIntermed'!I$181</f>
        <v>0.96268258178319388</v>
      </c>
      <c r="I77" s="165">
        <f>+'2.2.2.ProdIntermed'!J$181</f>
        <v>1.0245513427973163</v>
      </c>
      <c r="J77" s="165">
        <f>+'2.2.2.ProdIntermed'!K$181</f>
        <v>1.0298434949399453</v>
      </c>
      <c r="K77" s="165">
        <f>+'2.2.2.ProdIntermed'!L$181</f>
        <v>1.0358907338897501</v>
      </c>
      <c r="M77" s="135"/>
      <c r="N77" s="135"/>
      <c r="O77" s="135"/>
      <c r="P77" s="135"/>
    </row>
    <row r="78" spans="1:16" x14ac:dyDescent="0.2">
      <c r="A78" s="1"/>
      <c r="B78" s="142" t="s">
        <v>137</v>
      </c>
      <c r="C78" s="165">
        <f>+'2.2.2.ProdIntermed'!D$181</f>
        <v>1</v>
      </c>
      <c r="D78" s="165">
        <f>+'2.2.2.ProdIntermed'!E$181</f>
        <v>1.0823337409044773</v>
      </c>
      <c r="E78" s="165">
        <f>+'2.2.2.ProdIntermed'!F$181</f>
        <v>1.0861114475827298</v>
      </c>
      <c r="F78" s="165">
        <f>+'2.2.2.ProdIntermed'!G$181</f>
        <v>1.0674186490149371</v>
      </c>
      <c r="G78" s="165">
        <f>+'2.2.2.ProdIntermed'!H$181</f>
        <v>0.98501177623314329</v>
      </c>
      <c r="H78" s="165">
        <f>+'2.2.2.ProdIntermed'!I$181</f>
        <v>0.96268258178319388</v>
      </c>
      <c r="I78" s="165">
        <f>+'2.2.2.ProdIntermed'!J$181</f>
        <v>1.0245513427973163</v>
      </c>
      <c r="J78" s="165">
        <f>+'2.2.2.ProdIntermed'!K$181</f>
        <v>1.0298434949399453</v>
      </c>
      <c r="K78" s="165">
        <f>+'2.2.2.ProdIntermed'!L$181</f>
        <v>1.0358907338897501</v>
      </c>
      <c r="M78" s="135"/>
      <c r="N78" s="135"/>
      <c r="O78" s="135"/>
      <c r="P78" s="135"/>
    </row>
    <row r="79" spans="1:16" x14ac:dyDescent="0.2">
      <c r="A79" s="1"/>
      <c r="B79" s="142" t="s">
        <v>138</v>
      </c>
      <c r="C79" s="165">
        <f>+'2.2.2.ProdIntermed'!D$181</f>
        <v>1</v>
      </c>
      <c r="D79" s="165">
        <f>+'2.2.2.ProdIntermed'!E$181</f>
        <v>1.0823337409044773</v>
      </c>
      <c r="E79" s="165">
        <f>+'2.2.2.ProdIntermed'!F$181</f>
        <v>1.0861114475827298</v>
      </c>
      <c r="F79" s="165">
        <f>+'2.2.2.ProdIntermed'!G$181</f>
        <v>1.0674186490149371</v>
      </c>
      <c r="G79" s="165">
        <f>+'2.2.2.ProdIntermed'!H$181</f>
        <v>0.98501177623314329</v>
      </c>
      <c r="H79" s="165">
        <f>+'2.2.2.ProdIntermed'!I$181</f>
        <v>0.96268258178319388</v>
      </c>
      <c r="I79" s="165">
        <f>+'2.2.2.ProdIntermed'!J$181</f>
        <v>1.0245513427973163</v>
      </c>
      <c r="J79" s="165">
        <f>+'2.2.2.ProdIntermed'!K$181</f>
        <v>1.0298434949399453</v>
      </c>
      <c r="K79" s="165">
        <f>+'2.2.2.ProdIntermed'!L$181</f>
        <v>1.0358907338897501</v>
      </c>
      <c r="M79" s="135"/>
      <c r="N79" s="135"/>
      <c r="O79" s="135"/>
      <c r="P79" s="135"/>
    </row>
    <row r="80" spans="1:16" x14ac:dyDescent="0.2">
      <c r="A80" s="1"/>
      <c r="B80" s="142" t="s">
        <v>139</v>
      </c>
      <c r="C80" s="165">
        <f>+'2.2.2.ProdIntermed'!D$181</f>
        <v>1</v>
      </c>
      <c r="D80" s="165">
        <f>+'2.2.2.ProdIntermed'!E$181</f>
        <v>1.0823337409044773</v>
      </c>
      <c r="E80" s="165">
        <f>+'2.2.2.ProdIntermed'!F$181</f>
        <v>1.0861114475827298</v>
      </c>
      <c r="F80" s="165">
        <f>+'2.2.2.ProdIntermed'!G$181</f>
        <v>1.0674186490149371</v>
      </c>
      <c r="G80" s="165">
        <f>+'2.2.2.ProdIntermed'!H$181</f>
        <v>0.98501177623314329</v>
      </c>
      <c r="H80" s="165">
        <f>+'2.2.2.ProdIntermed'!I$181</f>
        <v>0.96268258178319388</v>
      </c>
      <c r="I80" s="165">
        <f>+'2.2.2.ProdIntermed'!J$181</f>
        <v>1.0245513427973163</v>
      </c>
      <c r="J80" s="165">
        <f>+'2.2.2.ProdIntermed'!K$181</f>
        <v>1.0298434949399453</v>
      </c>
      <c r="K80" s="165">
        <f>+'2.2.2.ProdIntermed'!L$181</f>
        <v>1.0358907338897501</v>
      </c>
      <c r="M80" s="135"/>
      <c r="N80" s="135"/>
      <c r="O80" s="135"/>
      <c r="P80" s="135"/>
    </row>
    <row r="81" spans="1:16" x14ac:dyDescent="0.2">
      <c r="A81" s="1"/>
      <c r="B81" s="142" t="s">
        <v>554</v>
      </c>
      <c r="C81" s="165">
        <f>+'2.2.2.ProdIntermed'!D$181</f>
        <v>1</v>
      </c>
      <c r="D81" s="165">
        <f>+'2.2.2.ProdIntermed'!E$181</f>
        <v>1.0823337409044773</v>
      </c>
      <c r="E81" s="165">
        <f>+'2.2.2.ProdIntermed'!F$181</f>
        <v>1.0861114475827298</v>
      </c>
      <c r="F81" s="165">
        <f>+'2.2.2.ProdIntermed'!G$181</f>
        <v>1.0674186490149371</v>
      </c>
      <c r="G81" s="165">
        <f>+'2.2.2.ProdIntermed'!H$181</f>
        <v>0.98501177623314329</v>
      </c>
      <c r="H81" s="165">
        <f>+'2.2.2.ProdIntermed'!I$181</f>
        <v>0.96268258178319388</v>
      </c>
      <c r="I81" s="165">
        <f>+'2.2.2.ProdIntermed'!J$181</f>
        <v>1.0245513427973163</v>
      </c>
      <c r="J81" s="165">
        <f>+'2.2.2.ProdIntermed'!K$181</f>
        <v>1.0298434949399453</v>
      </c>
      <c r="K81" s="165">
        <f>+'2.2.2.ProdIntermed'!L$181</f>
        <v>1.0358907338897501</v>
      </c>
      <c r="M81" s="135"/>
      <c r="N81" s="135"/>
      <c r="O81" s="135"/>
      <c r="P81" s="135"/>
    </row>
    <row r="82" spans="1:16" x14ac:dyDescent="0.2">
      <c r="A82" s="1"/>
      <c r="B82" s="147" t="s">
        <v>140</v>
      </c>
      <c r="C82" s="165">
        <f>+'2.2.2.ProdIntermed'!D$181</f>
        <v>1</v>
      </c>
      <c r="D82" s="165">
        <f>+'2.2.2.ProdIntermed'!E$181</f>
        <v>1.0823337409044773</v>
      </c>
      <c r="E82" s="165">
        <f>+'2.2.2.ProdIntermed'!F$181</f>
        <v>1.0861114475827298</v>
      </c>
      <c r="F82" s="165">
        <f>+'2.2.2.ProdIntermed'!G$181</f>
        <v>1.0674186490149371</v>
      </c>
      <c r="G82" s="165">
        <f>+'2.2.2.ProdIntermed'!H$181</f>
        <v>0.98501177623314329</v>
      </c>
      <c r="H82" s="165">
        <f>+'2.2.2.ProdIntermed'!I$181</f>
        <v>0.96268258178319388</v>
      </c>
      <c r="I82" s="165">
        <f>+'2.2.2.ProdIntermed'!J$181</f>
        <v>1.0245513427973163</v>
      </c>
      <c r="J82" s="165">
        <f>+'2.2.2.ProdIntermed'!K$181</f>
        <v>1.0298434949399453</v>
      </c>
      <c r="K82" s="165">
        <f>+'2.2.2.ProdIntermed'!L$181</f>
        <v>1.0358907338897501</v>
      </c>
      <c r="M82" s="135"/>
      <c r="N82" s="135"/>
      <c r="O82" s="135"/>
      <c r="P82" s="135"/>
    </row>
    <row r="83" spans="1:16" x14ac:dyDescent="0.2">
      <c r="A83" s="1"/>
      <c r="B83" s="147" t="s">
        <v>141</v>
      </c>
      <c r="C83" s="165">
        <f>+'2.2.2.ProdIntermed'!D$181</f>
        <v>1</v>
      </c>
      <c r="D83" s="165">
        <f>+'2.2.2.ProdIntermed'!E$181</f>
        <v>1.0823337409044773</v>
      </c>
      <c r="E83" s="165">
        <f>+'2.2.2.ProdIntermed'!F$181</f>
        <v>1.0861114475827298</v>
      </c>
      <c r="F83" s="165">
        <f>+'2.2.2.ProdIntermed'!G$181</f>
        <v>1.0674186490149371</v>
      </c>
      <c r="G83" s="165">
        <f>+'2.2.2.ProdIntermed'!H$181</f>
        <v>0.98501177623314329</v>
      </c>
      <c r="H83" s="165">
        <f>+'2.2.2.ProdIntermed'!I$181</f>
        <v>0.96268258178319388</v>
      </c>
      <c r="I83" s="165">
        <f>+'2.2.2.ProdIntermed'!J$181</f>
        <v>1.0245513427973163</v>
      </c>
      <c r="J83" s="165">
        <f>+'2.2.2.ProdIntermed'!K$181</f>
        <v>1.0298434949399453</v>
      </c>
      <c r="K83" s="165">
        <f>+'2.2.2.ProdIntermed'!L$181</f>
        <v>1.0358907338897501</v>
      </c>
      <c r="M83" s="135"/>
      <c r="N83" s="135"/>
      <c r="O83" s="135"/>
      <c r="P83" s="135"/>
    </row>
    <row r="84" spans="1:16" x14ac:dyDescent="0.2">
      <c r="A84" s="1"/>
      <c r="B84" s="147" t="s">
        <v>142</v>
      </c>
      <c r="C84" s="165">
        <f>+'2.2.2.ProdIntermed'!D$181</f>
        <v>1</v>
      </c>
      <c r="D84" s="165">
        <f>+'2.2.2.ProdIntermed'!E$181</f>
        <v>1.0823337409044773</v>
      </c>
      <c r="E84" s="165">
        <f>+'2.2.2.ProdIntermed'!F$181</f>
        <v>1.0861114475827298</v>
      </c>
      <c r="F84" s="165">
        <f>+'2.2.2.ProdIntermed'!G$181</f>
        <v>1.0674186490149371</v>
      </c>
      <c r="G84" s="165">
        <f>+'2.2.2.ProdIntermed'!H$181</f>
        <v>0.98501177623314329</v>
      </c>
      <c r="H84" s="165">
        <f>+'2.2.2.ProdIntermed'!I$181</f>
        <v>0.96268258178319388</v>
      </c>
      <c r="I84" s="165">
        <f>+'2.2.2.ProdIntermed'!J$181</f>
        <v>1.0245513427973163</v>
      </c>
      <c r="J84" s="165">
        <f>+'2.2.2.ProdIntermed'!K$181</f>
        <v>1.0298434949399453</v>
      </c>
      <c r="K84" s="165">
        <f>+'2.2.2.ProdIntermed'!L$181</f>
        <v>1.0358907338897501</v>
      </c>
      <c r="M84" s="135"/>
      <c r="N84" s="135"/>
      <c r="O84" s="135"/>
      <c r="P84" s="135"/>
    </row>
    <row r="85" spans="1:16" x14ac:dyDescent="0.2">
      <c r="A85" s="1"/>
      <c r="B85" s="147" t="s">
        <v>143</v>
      </c>
      <c r="C85" s="165">
        <f>+'2.2.2.ProdIntermed'!D$181</f>
        <v>1</v>
      </c>
      <c r="D85" s="165">
        <f>+'2.2.2.ProdIntermed'!E$181</f>
        <v>1.0823337409044773</v>
      </c>
      <c r="E85" s="165">
        <f>+'2.2.2.ProdIntermed'!F$181</f>
        <v>1.0861114475827298</v>
      </c>
      <c r="F85" s="165">
        <f>+'2.2.2.ProdIntermed'!G$181</f>
        <v>1.0674186490149371</v>
      </c>
      <c r="G85" s="165">
        <f>+'2.2.2.ProdIntermed'!H$181</f>
        <v>0.98501177623314329</v>
      </c>
      <c r="H85" s="165">
        <f>+'2.2.2.ProdIntermed'!I$181</f>
        <v>0.96268258178319388</v>
      </c>
      <c r="I85" s="165">
        <f>+'2.2.2.ProdIntermed'!J$181</f>
        <v>1.0245513427973163</v>
      </c>
      <c r="J85" s="165">
        <f>+'2.2.2.ProdIntermed'!K$181</f>
        <v>1.0298434949399453</v>
      </c>
      <c r="K85" s="165">
        <f>+'2.2.2.ProdIntermed'!L$181</f>
        <v>1.0358907338897501</v>
      </c>
      <c r="M85" s="135"/>
      <c r="N85" s="135"/>
      <c r="O85" s="135"/>
      <c r="P85" s="135"/>
    </row>
    <row r="86" spans="1:16" x14ac:dyDescent="0.2">
      <c r="A86" s="1"/>
      <c r="B86" s="147" t="s">
        <v>588</v>
      </c>
      <c r="C86" s="165">
        <f>+'2.2.2.ProdIntermed'!D$181</f>
        <v>1</v>
      </c>
      <c r="D86" s="165">
        <f>+'2.2.2.ProdIntermed'!E$181</f>
        <v>1.0823337409044773</v>
      </c>
      <c r="E86" s="165">
        <f>+'2.2.2.ProdIntermed'!F$181</f>
        <v>1.0861114475827298</v>
      </c>
      <c r="F86" s="165">
        <f>+'2.2.2.ProdIntermed'!G$181</f>
        <v>1.0674186490149371</v>
      </c>
      <c r="G86" s="165">
        <f>+'2.2.2.ProdIntermed'!H$181</f>
        <v>0.98501177623314329</v>
      </c>
      <c r="H86" s="165">
        <f>+'2.2.2.ProdIntermed'!I$181</f>
        <v>0.96268258178319388</v>
      </c>
      <c r="I86" s="165">
        <f>+'2.2.2.ProdIntermed'!J$181</f>
        <v>1.0245513427973163</v>
      </c>
      <c r="J86" s="165">
        <f>+'2.2.2.ProdIntermed'!K$181</f>
        <v>1.0298434949399453</v>
      </c>
      <c r="K86" s="165">
        <f>+'2.2.2.ProdIntermed'!L$181</f>
        <v>1.0358907338897501</v>
      </c>
      <c r="M86" s="135"/>
      <c r="N86" s="135"/>
      <c r="O86" s="135"/>
      <c r="P86" s="135"/>
    </row>
    <row r="87" spans="1:16" x14ac:dyDescent="0.2">
      <c r="A87" s="1"/>
      <c r="B87" s="147" t="s">
        <v>144</v>
      </c>
      <c r="C87" s="165">
        <f>+'2.2.2.ProdIntermed'!D$181</f>
        <v>1</v>
      </c>
      <c r="D87" s="165">
        <f>+'2.2.2.ProdIntermed'!E$181</f>
        <v>1.0823337409044773</v>
      </c>
      <c r="E87" s="165">
        <f>+'2.2.2.ProdIntermed'!F$181</f>
        <v>1.0861114475827298</v>
      </c>
      <c r="F87" s="165">
        <f>+'2.2.2.ProdIntermed'!G$181</f>
        <v>1.0674186490149371</v>
      </c>
      <c r="G87" s="165">
        <f>+'2.2.2.ProdIntermed'!H$181</f>
        <v>0.98501177623314329</v>
      </c>
      <c r="H87" s="165">
        <f>+'2.2.2.ProdIntermed'!I$181</f>
        <v>0.96268258178319388</v>
      </c>
      <c r="I87" s="165">
        <f>+'2.2.2.ProdIntermed'!J$181</f>
        <v>1.0245513427973163</v>
      </c>
      <c r="J87" s="165">
        <f>+'2.2.2.ProdIntermed'!K$181</f>
        <v>1.0298434949399453</v>
      </c>
      <c r="K87" s="165">
        <f>+'2.2.2.ProdIntermed'!L$181</f>
        <v>1.0358907338897501</v>
      </c>
      <c r="M87" s="135"/>
      <c r="N87" s="135"/>
      <c r="O87" s="135"/>
      <c r="P87" s="135"/>
    </row>
    <row r="88" spans="1:16" x14ac:dyDescent="0.2">
      <c r="A88" s="1"/>
      <c r="B88" s="147" t="s">
        <v>145</v>
      </c>
      <c r="C88" s="165">
        <f>+'2.2.2.ProdIntermed'!D$181</f>
        <v>1</v>
      </c>
      <c r="D88" s="165">
        <f>+'2.2.2.ProdIntermed'!E$181</f>
        <v>1.0823337409044773</v>
      </c>
      <c r="E88" s="165">
        <f>+'2.2.2.ProdIntermed'!F$181</f>
        <v>1.0861114475827298</v>
      </c>
      <c r="F88" s="165">
        <f>+'2.2.2.ProdIntermed'!G$181</f>
        <v>1.0674186490149371</v>
      </c>
      <c r="G88" s="165">
        <f>+'2.2.2.ProdIntermed'!H$181</f>
        <v>0.98501177623314329</v>
      </c>
      <c r="H88" s="165">
        <f>+'2.2.2.ProdIntermed'!I$181</f>
        <v>0.96268258178319388</v>
      </c>
      <c r="I88" s="165">
        <f>+'2.2.2.ProdIntermed'!J$181</f>
        <v>1.0245513427973163</v>
      </c>
      <c r="J88" s="165">
        <f>+'2.2.2.ProdIntermed'!K$181</f>
        <v>1.0298434949399453</v>
      </c>
      <c r="K88" s="165">
        <f>+'2.2.2.ProdIntermed'!L$181</f>
        <v>1.0358907338897501</v>
      </c>
      <c r="M88" s="135"/>
      <c r="N88" s="135"/>
      <c r="O88" s="135"/>
      <c r="P88" s="135"/>
    </row>
    <row r="89" spans="1:16" x14ac:dyDescent="0.2">
      <c r="A89" s="1"/>
      <c r="B89" s="147" t="s">
        <v>146</v>
      </c>
      <c r="C89" s="165">
        <f>+'2.2.2.ProdIntermed'!D$181</f>
        <v>1</v>
      </c>
      <c r="D89" s="165">
        <f>+'2.2.2.ProdIntermed'!E$181</f>
        <v>1.0823337409044773</v>
      </c>
      <c r="E89" s="165">
        <f>+'2.2.2.ProdIntermed'!F$181</f>
        <v>1.0861114475827298</v>
      </c>
      <c r="F89" s="165">
        <f>+'2.2.2.ProdIntermed'!G$181</f>
        <v>1.0674186490149371</v>
      </c>
      <c r="G89" s="165">
        <f>+'2.2.2.ProdIntermed'!H$181</f>
        <v>0.98501177623314329</v>
      </c>
      <c r="H89" s="165">
        <f>+'2.2.2.ProdIntermed'!I$181</f>
        <v>0.96268258178319388</v>
      </c>
      <c r="I89" s="165">
        <f>+'2.2.2.ProdIntermed'!J$181</f>
        <v>1.0245513427973163</v>
      </c>
      <c r="J89" s="165">
        <f>+'2.2.2.ProdIntermed'!K$181</f>
        <v>1.0298434949399453</v>
      </c>
      <c r="K89" s="165">
        <f>+'2.2.2.ProdIntermed'!L$181</f>
        <v>1.0358907338897501</v>
      </c>
      <c r="M89" s="135"/>
      <c r="N89" s="135"/>
      <c r="O89" s="135"/>
      <c r="P89" s="135"/>
    </row>
    <row r="90" spans="1:16" x14ac:dyDescent="0.2">
      <c r="A90" s="1"/>
      <c r="B90" s="147" t="s">
        <v>147</v>
      </c>
      <c r="C90" s="165">
        <f>+'2.2.2.ProdIntermed'!D$181</f>
        <v>1</v>
      </c>
      <c r="D90" s="165">
        <f>+'2.2.2.ProdIntermed'!E$181</f>
        <v>1.0823337409044773</v>
      </c>
      <c r="E90" s="165">
        <f>+'2.2.2.ProdIntermed'!F$181</f>
        <v>1.0861114475827298</v>
      </c>
      <c r="F90" s="165">
        <f>+'2.2.2.ProdIntermed'!G$181</f>
        <v>1.0674186490149371</v>
      </c>
      <c r="G90" s="165">
        <f>+'2.2.2.ProdIntermed'!H$181</f>
        <v>0.98501177623314329</v>
      </c>
      <c r="H90" s="165">
        <f>+'2.2.2.ProdIntermed'!I$181</f>
        <v>0.96268258178319388</v>
      </c>
      <c r="I90" s="165">
        <f>+'2.2.2.ProdIntermed'!J$181</f>
        <v>1.0245513427973163</v>
      </c>
      <c r="J90" s="165">
        <f>+'2.2.2.ProdIntermed'!K$181</f>
        <v>1.0298434949399453</v>
      </c>
      <c r="K90" s="165">
        <f>+'2.2.2.ProdIntermed'!L$181</f>
        <v>1.0358907338897501</v>
      </c>
      <c r="M90" s="135"/>
      <c r="N90" s="135"/>
      <c r="O90" s="135"/>
      <c r="P90" s="135"/>
    </row>
    <row r="91" spans="1:16" x14ac:dyDescent="0.2">
      <c r="A91" s="1"/>
      <c r="B91" s="147" t="s">
        <v>101</v>
      </c>
      <c r="C91" s="165">
        <f>+'2.2.2.ProdIntermed'!D$181</f>
        <v>1</v>
      </c>
      <c r="D91" s="165">
        <f>+'2.2.2.ProdIntermed'!E$181</f>
        <v>1.0823337409044773</v>
      </c>
      <c r="E91" s="165">
        <f>+'2.2.2.ProdIntermed'!F$181</f>
        <v>1.0861114475827298</v>
      </c>
      <c r="F91" s="165">
        <f>+'2.2.2.ProdIntermed'!G$181</f>
        <v>1.0674186490149371</v>
      </c>
      <c r="G91" s="165">
        <f>+'2.2.2.ProdIntermed'!H$181</f>
        <v>0.98501177623314329</v>
      </c>
      <c r="H91" s="165">
        <f>+'2.2.2.ProdIntermed'!I$181</f>
        <v>0.96268258178319388</v>
      </c>
      <c r="I91" s="165">
        <f>+'2.2.2.ProdIntermed'!J$181</f>
        <v>1.0245513427973163</v>
      </c>
      <c r="J91" s="165">
        <f>+'2.2.2.ProdIntermed'!K$181</f>
        <v>1.0298434949399453</v>
      </c>
      <c r="K91" s="165">
        <f>+'2.2.2.ProdIntermed'!L$181</f>
        <v>1.0358907338897501</v>
      </c>
      <c r="M91" s="135"/>
      <c r="N91" s="135"/>
      <c r="O91" s="135"/>
      <c r="P91" s="135"/>
    </row>
    <row r="92" spans="1:16" x14ac:dyDescent="0.2">
      <c r="A92" s="1"/>
      <c r="B92" s="147" t="s">
        <v>148</v>
      </c>
      <c r="C92" s="165">
        <f>+'2.2.2.ProdIntermed'!D$181</f>
        <v>1</v>
      </c>
      <c r="D92" s="165">
        <f>+'2.2.2.ProdIntermed'!E$181</f>
        <v>1.0823337409044773</v>
      </c>
      <c r="E92" s="165">
        <f>+'2.2.2.ProdIntermed'!F$181</f>
        <v>1.0861114475827298</v>
      </c>
      <c r="F92" s="165">
        <f>+'2.2.2.ProdIntermed'!G$181</f>
        <v>1.0674186490149371</v>
      </c>
      <c r="G92" s="165">
        <f>+'2.2.2.ProdIntermed'!H$181</f>
        <v>0.98501177623314329</v>
      </c>
      <c r="H92" s="165">
        <f>+'2.2.2.ProdIntermed'!I$181</f>
        <v>0.96268258178319388</v>
      </c>
      <c r="I92" s="165">
        <f>+'2.2.2.ProdIntermed'!J$181</f>
        <v>1.0245513427973163</v>
      </c>
      <c r="J92" s="165">
        <f>+'2.2.2.ProdIntermed'!K$181</f>
        <v>1.0298434949399453</v>
      </c>
      <c r="K92" s="165">
        <f>+'2.2.2.ProdIntermed'!L$181</f>
        <v>1.0358907338897501</v>
      </c>
      <c r="M92" s="135"/>
      <c r="N92" s="135"/>
      <c r="O92" s="135"/>
      <c r="P92" s="135"/>
    </row>
    <row r="93" spans="1:16" x14ac:dyDescent="0.2">
      <c r="A93" s="1"/>
      <c r="B93" s="147" t="s">
        <v>149</v>
      </c>
      <c r="C93" s="165">
        <f>+'2.2.2.ProdIntermed'!D$181</f>
        <v>1</v>
      </c>
      <c r="D93" s="165">
        <f>+'2.2.2.ProdIntermed'!E$181</f>
        <v>1.0823337409044773</v>
      </c>
      <c r="E93" s="165">
        <f>+'2.2.2.ProdIntermed'!F$181</f>
        <v>1.0861114475827298</v>
      </c>
      <c r="F93" s="165">
        <f>+'2.2.2.ProdIntermed'!G$181</f>
        <v>1.0674186490149371</v>
      </c>
      <c r="G93" s="165">
        <f>+'2.2.2.ProdIntermed'!H$181</f>
        <v>0.98501177623314329</v>
      </c>
      <c r="H93" s="165">
        <f>+'2.2.2.ProdIntermed'!I$181</f>
        <v>0.96268258178319388</v>
      </c>
      <c r="I93" s="165">
        <f>+'2.2.2.ProdIntermed'!J$181</f>
        <v>1.0245513427973163</v>
      </c>
      <c r="J93" s="165">
        <f>+'2.2.2.ProdIntermed'!K$181</f>
        <v>1.0298434949399453</v>
      </c>
      <c r="K93" s="165">
        <f>+'2.2.2.ProdIntermed'!L$181</f>
        <v>1.0358907338897501</v>
      </c>
      <c r="M93" s="135"/>
      <c r="N93" s="135"/>
      <c r="O93" s="135"/>
      <c r="P93" s="135"/>
    </row>
    <row r="94" spans="1:16" x14ac:dyDescent="0.2">
      <c r="A94" s="1"/>
      <c r="B94" s="147" t="s">
        <v>102</v>
      </c>
      <c r="C94" s="165">
        <f>+'2.2.2.ProdIntermed'!D$181</f>
        <v>1</v>
      </c>
      <c r="D94" s="165">
        <f>+'2.2.2.ProdIntermed'!E$181</f>
        <v>1.0823337409044773</v>
      </c>
      <c r="E94" s="165">
        <f>+'2.2.2.ProdIntermed'!F$181</f>
        <v>1.0861114475827298</v>
      </c>
      <c r="F94" s="165">
        <f>+'2.2.2.ProdIntermed'!G$181</f>
        <v>1.0674186490149371</v>
      </c>
      <c r="G94" s="165">
        <f>+'2.2.2.ProdIntermed'!H$181</f>
        <v>0.98501177623314329</v>
      </c>
      <c r="H94" s="165">
        <f>+'2.2.2.ProdIntermed'!I$181</f>
        <v>0.96268258178319388</v>
      </c>
      <c r="I94" s="165">
        <f>+'2.2.2.ProdIntermed'!J$181</f>
        <v>1.0245513427973163</v>
      </c>
      <c r="J94" s="165">
        <f>+'2.2.2.ProdIntermed'!K$181</f>
        <v>1.0298434949399453</v>
      </c>
      <c r="K94" s="165">
        <f>+'2.2.2.ProdIntermed'!L$181</f>
        <v>1.0358907338897501</v>
      </c>
      <c r="M94" s="135"/>
      <c r="N94" s="135"/>
      <c r="O94" s="135"/>
      <c r="P94" s="135"/>
    </row>
    <row r="95" spans="1:16" x14ac:dyDescent="0.2">
      <c r="A95" s="1"/>
      <c r="B95" s="147" t="s">
        <v>103</v>
      </c>
      <c r="C95" s="165">
        <f>+'2.2.2.ProdIntermed'!D$181</f>
        <v>1</v>
      </c>
      <c r="D95" s="165">
        <f>+'2.2.2.ProdIntermed'!E$181</f>
        <v>1.0823337409044773</v>
      </c>
      <c r="E95" s="165">
        <f>+'2.2.2.ProdIntermed'!F$181</f>
        <v>1.0861114475827298</v>
      </c>
      <c r="F95" s="165">
        <f>+'2.2.2.ProdIntermed'!G$181</f>
        <v>1.0674186490149371</v>
      </c>
      <c r="G95" s="165">
        <f>+'2.2.2.ProdIntermed'!H$181</f>
        <v>0.98501177623314329</v>
      </c>
      <c r="H95" s="165">
        <f>+'2.2.2.ProdIntermed'!I$181</f>
        <v>0.96268258178319388</v>
      </c>
      <c r="I95" s="165">
        <f>+'2.2.2.ProdIntermed'!J$181</f>
        <v>1.0245513427973163</v>
      </c>
      <c r="J95" s="165">
        <f>+'2.2.2.ProdIntermed'!K$181</f>
        <v>1.0298434949399453</v>
      </c>
      <c r="K95" s="165">
        <f>+'2.2.2.ProdIntermed'!L$181</f>
        <v>1.0358907338897501</v>
      </c>
      <c r="M95" s="135"/>
      <c r="N95" s="135"/>
      <c r="O95" s="135"/>
      <c r="P95" s="135"/>
    </row>
    <row r="96" spans="1:16" x14ac:dyDescent="0.2">
      <c r="A96" s="1"/>
      <c r="B96" s="147" t="s">
        <v>104</v>
      </c>
      <c r="C96" s="165">
        <f>+'2.2.2.ProdIntermed'!D$181</f>
        <v>1</v>
      </c>
      <c r="D96" s="165">
        <f>+'2.2.2.ProdIntermed'!E$181</f>
        <v>1.0823337409044773</v>
      </c>
      <c r="E96" s="165">
        <f>+'2.2.2.ProdIntermed'!F$181</f>
        <v>1.0861114475827298</v>
      </c>
      <c r="F96" s="165">
        <f>+'2.2.2.ProdIntermed'!G$181</f>
        <v>1.0674186490149371</v>
      </c>
      <c r="G96" s="165">
        <f>+'2.2.2.ProdIntermed'!H$181</f>
        <v>0.98501177623314329</v>
      </c>
      <c r="H96" s="165">
        <f>+'2.2.2.ProdIntermed'!I$181</f>
        <v>0.96268258178319388</v>
      </c>
      <c r="I96" s="165">
        <f>+'2.2.2.ProdIntermed'!J$181</f>
        <v>1.0245513427973163</v>
      </c>
      <c r="J96" s="165">
        <f>+'2.2.2.ProdIntermed'!K$181</f>
        <v>1.0298434949399453</v>
      </c>
      <c r="K96" s="165">
        <f>+'2.2.2.ProdIntermed'!L$181</f>
        <v>1.0358907338897501</v>
      </c>
      <c r="M96" s="135"/>
      <c r="N96" s="135"/>
      <c r="O96" s="135"/>
      <c r="P96" s="135"/>
    </row>
    <row r="97" spans="1:16" x14ac:dyDescent="0.2">
      <c r="A97" s="1"/>
      <c r="B97" s="147" t="s">
        <v>150</v>
      </c>
      <c r="C97" s="165">
        <f>+'2.2.2.ProdIntermed'!D$181</f>
        <v>1</v>
      </c>
      <c r="D97" s="165">
        <f>+'2.2.2.ProdIntermed'!E$181</f>
        <v>1.0823337409044773</v>
      </c>
      <c r="E97" s="165">
        <f>+'2.2.2.ProdIntermed'!F$181</f>
        <v>1.0861114475827298</v>
      </c>
      <c r="F97" s="165">
        <f>+'2.2.2.ProdIntermed'!G$181</f>
        <v>1.0674186490149371</v>
      </c>
      <c r="G97" s="165">
        <f>+'2.2.2.ProdIntermed'!H$181</f>
        <v>0.98501177623314329</v>
      </c>
      <c r="H97" s="165">
        <f>+'2.2.2.ProdIntermed'!I$181</f>
        <v>0.96268258178319388</v>
      </c>
      <c r="I97" s="165">
        <f>+'2.2.2.ProdIntermed'!J$181</f>
        <v>1.0245513427973163</v>
      </c>
      <c r="J97" s="165">
        <f>+'2.2.2.ProdIntermed'!K$181</f>
        <v>1.0298434949399453</v>
      </c>
      <c r="K97" s="165">
        <f>+'2.2.2.ProdIntermed'!L$181</f>
        <v>1.0358907338897501</v>
      </c>
      <c r="M97" s="135"/>
      <c r="N97" s="135"/>
      <c r="O97" s="135"/>
      <c r="P97" s="135"/>
    </row>
    <row r="98" spans="1:16" x14ac:dyDescent="0.2">
      <c r="A98" s="1"/>
      <c r="B98" s="147" t="s">
        <v>151</v>
      </c>
      <c r="C98" s="165">
        <f>+'2.2.2.ProdIntermed'!D$181</f>
        <v>1</v>
      </c>
      <c r="D98" s="165">
        <f>+'2.2.2.ProdIntermed'!E$181</f>
        <v>1.0823337409044773</v>
      </c>
      <c r="E98" s="165">
        <f>+'2.2.2.ProdIntermed'!F$181</f>
        <v>1.0861114475827298</v>
      </c>
      <c r="F98" s="165">
        <f>+'2.2.2.ProdIntermed'!G$181</f>
        <v>1.0674186490149371</v>
      </c>
      <c r="G98" s="165">
        <f>+'2.2.2.ProdIntermed'!H$181</f>
        <v>0.98501177623314329</v>
      </c>
      <c r="H98" s="165">
        <f>+'2.2.2.ProdIntermed'!I$181</f>
        <v>0.96268258178319388</v>
      </c>
      <c r="I98" s="165">
        <f>+'2.2.2.ProdIntermed'!J$181</f>
        <v>1.0245513427973163</v>
      </c>
      <c r="J98" s="165">
        <f>+'2.2.2.ProdIntermed'!K$181</f>
        <v>1.0298434949399453</v>
      </c>
      <c r="K98" s="165">
        <f>+'2.2.2.ProdIntermed'!L$181</f>
        <v>1.0358907338897501</v>
      </c>
      <c r="M98" s="135"/>
      <c r="N98" s="135"/>
      <c r="O98" s="135"/>
      <c r="P98" s="135"/>
    </row>
    <row r="99" spans="1:16" x14ac:dyDescent="0.2">
      <c r="A99" s="1"/>
      <c r="B99" s="147" t="s">
        <v>152</v>
      </c>
      <c r="C99" s="165">
        <f>+'2.2.2.ProdIntermed'!D$181</f>
        <v>1</v>
      </c>
      <c r="D99" s="165">
        <f>+'2.2.2.ProdIntermed'!E$181</f>
        <v>1.0823337409044773</v>
      </c>
      <c r="E99" s="165">
        <f>+'2.2.2.ProdIntermed'!F$181</f>
        <v>1.0861114475827298</v>
      </c>
      <c r="F99" s="165">
        <f>+'2.2.2.ProdIntermed'!G$181</f>
        <v>1.0674186490149371</v>
      </c>
      <c r="G99" s="165">
        <f>+'2.2.2.ProdIntermed'!H$181</f>
        <v>0.98501177623314329</v>
      </c>
      <c r="H99" s="165">
        <f>+'2.2.2.ProdIntermed'!I$181</f>
        <v>0.96268258178319388</v>
      </c>
      <c r="I99" s="165">
        <f>+'2.2.2.ProdIntermed'!J$181</f>
        <v>1.0245513427973163</v>
      </c>
      <c r="J99" s="165">
        <f>+'2.2.2.ProdIntermed'!K$181</f>
        <v>1.0298434949399453</v>
      </c>
      <c r="K99" s="165">
        <f>+'2.2.2.ProdIntermed'!L$181</f>
        <v>1.0358907338897501</v>
      </c>
      <c r="M99" s="135"/>
      <c r="N99" s="135"/>
      <c r="O99" s="135"/>
      <c r="P99" s="135"/>
    </row>
    <row r="100" spans="1:16" x14ac:dyDescent="0.2">
      <c r="A100" s="1"/>
      <c r="B100" s="147" t="s">
        <v>153</v>
      </c>
      <c r="C100" s="165">
        <f>+'2.2.2.ProdIntermed'!D$181</f>
        <v>1</v>
      </c>
      <c r="D100" s="165">
        <f>+'2.2.2.ProdIntermed'!E$181</f>
        <v>1.0823337409044773</v>
      </c>
      <c r="E100" s="165">
        <f>+'2.2.2.ProdIntermed'!F$181</f>
        <v>1.0861114475827298</v>
      </c>
      <c r="F100" s="165">
        <f>+'2.2.2.ProdIntermed'!G$181</f>
        <v>1.0674186490149371</v>
      </c>
      <c r="G100" s="165">
        <f>+'2.2.2.ProdIntermed'!H$181</f>
        <v>0.98501177623314329</v>
      </c>
      <c r="H100" s="165">
        <f>+'2.2.2.ProdIntermed'!I$181</f>
        <v>0.96268258178319388</v>
      </c>
      <c r="I100" s="165">
        <f>+'2.2.2.ProdIntermed'!J$181</f>
        <v>1.0245513427973163</v>
      </c>
      <c r="J100" s="165">
        <f>+'2.2.2.ProdIntermed'!K$181</f>
        <v>1.0298434949399453</v>
      </c>
      <c r="K100" s="165">
        <f>+'2.2.2.ProdIntermed'!L$181</f>
        <v>1.0358907338897501</v>
      </c>
      <c r="M100" s="135"/>
      <c r="N100" s="135"/>
      <c r="O100" s="135"/>
      <c r="P100" s="135"/>
    </row>
    <row r="101" spans="1:16" x14ac:dyDescent="0.2">
      <c r="A101" s="1"/>
      <c r="B101" s="147" t="s">
        <v>154</v>
      </c>
      <c r="C101" s="165">
        <f>+'2.2.2.ProdIntermed'!D$181</f>
        <v>1</v>
      </c>
      <c r="D101" s="165">
        <f>+'2.2.2.ProdIntermed'!E$181</f>
        <v>1.0823337409044773</v>
      </c>
      <c r="E101" s="165">
        <f>+'2.2.2.ProdIntermed'!F$181</f>
        <v>1.0861114475827298</v>
      </c>
      <c r="F101" s="165">
        <f>+'2.2.2.ProdIntermed'!G$181</f>
        <v>1.0674186490149371</v>
      </c>
      <c r="G101" s="165">
        <f>+'2.2.2.ProdIntermed'!H$181</f>
        <v>0.98501177623314329</v>
      </c>
      <c r="H101" s="165">
        <f>+'2.2.2.ProdIntermed'!I$181</f>
        <v>0.96268258178319388</v>
      </c>
      <c r="I101" s="165">
        <f>+'2.2.2.ProdIntermed'!J$181</f>
        <v>1.0245513427973163</v>
      </c>
      <c r="J101" s="165">
        <f>+'2.2.2.ProdIntermed'!K$181</f>
        <v>1.0298434949399453</v>
      </c>
      <c r="K101" s="165">
        <f>+'2.2.2.ProdIntermed'!L$181</f>
        <v>1.0358907338897501</v>
      </c>
      <c r="M101" s="135"/>
      <c r="N101" s="135"/>
      <c r="O101" s="135"/>
      <c r="P101" s="135"/>
    </row>
    <row r="102" spans="1:16" x14ac:dyDescent="0.2">
      <c r="A102" s="1"/>
      <c r="B102" s="147" t="s">
        <v>156</v>
      </c>
      <c r="C102" s="165">
        <f>+'2.2.2.ProdIntermed'!D$181</f>
        <v>1</v>
      </c>
      <c r="D102" s="165">
        <f>+'2.2.2.ProdIntermed'!E$181</f>
        <v>1.0823337409044773</v>
      </c>
      <c r="E102" s="165">
        <f>+'2.2.2.ProdIntermed'!F$181</f>
        <v>1.0861114475827298</v>
      </c>
      <c r="F102" s="165">
        <f>+'2.2.2.ProdIntermed'!G$181</f>
        <v>1.0674186490149371</v>
      </c>
      <c r="G102" s="165">
        <f>+'2.2.2.ProdIntermed'!H$181</f>
        <v>0.98501177623314329</v>
      </c>
      <c r="H102" s="165">
        <f>+'2.2.2.ProdIntermed'!I$181</f>
        <v>0.96268258178319388</v>
      </c>
      <c r="I102" s="165">
        <f>+'2.2.2.ProdIntermed'!J$181</f>
        <v>1.0245513427973163</v>
      </c>
      <c r="J102" s="165">
        <f>+'2.2.2.ProdIntermed'!K$181</f>
        <v>1.0298434949399453</v>
      </c>
      <c r="K102" s="165">
        <f>+'2.2.2.ProdIntermed'!L$181</f>
        <v>1.0358907338897501</v>
      </c>
      <c r="M102" s="135"/>
      <c r="N102" s="135"/>
      <c r="O102" s="135"/>
      <c r="P102" s="135"/>
    </row>
    <row r="103" spans="1:16" x14ac:dyDescent="0.2">
      <c r="A103" s="1"/>
      <c r="B103" s="147" t="s">
        <v>155</v>
      </c>
      <c r="C103" s="165">
        <f>+'2.2.2.ProdIntermed'!D$181</f>
        <v>1</v>
      </c>
      <c r="D103" s="165">
        <f>+'2.2.2.ProdIntermed'!E$181</f>
        <v>1.0823337409044773</v>
      </c>
      <c r="E103" s="165">
        <f>+'2.2.2.ProdIntermed'!F$181</f>
        <v>1.0861114475827298</v>
      </c>
      <c r="F103" s="165">
        <f>+'2.2.2.ProdIntermed'!G$181</f>
        <v>1.0674186490149371</v>
      </c>
      <c r="G103" s="165">
        <f>+'2.2.2.ProdIntermed'!H$181</f>
        <v>0.98501177623314329</v>
      </c>
      <c r="H103" s="165">
        <f>+'2.2.2.ProdIntermed'!I$181</f>
        <v>0.96268258178319388</v>
      </c>
      <c r="I103" s="165">
        <f>+'2.2.2.ProdIntermed'!J$181</f>
        <v>1.0245513427973163</v>
      </c>
      <c r="J103" s="165">
        <f>+'2.2.2.ProdIntermed'!K$181</f>
        <v>1.0298434949399453</v>
      </c>
      <c r="K103" s="165">
        <f>+'2.2.2.ProdIntermed'!L$181</f>
        <v>1.0358907338897501</v>
      </c>
      <c r="M103" s="135"/>
      <c r="N103" s="135"/>
      <c r="O103" s="135"/>
      <c r="P103" s="135"/>
    </row>
    <row r="104" spans="1:16" x14ac:dyDescent="0.2">
      <c r="A104" s="1"/>
      <c r="B104" s="147" t="s">
        <v>157</v>
      </c>
      <c r="C104" s="165">
        <f>+'2.2.2.ProdIntermed'!D$181</f>
        <v>1</v>
      </c>
      <c r="D104" s="165">
        <f>+'2.2.2.ProdIntermed'!E$181</f>
        <v>1.0823337409044773</v>
      </c>
      <c r="E104" s="165">
        <f>+'2.2.2.ProdIntermed'!F$181</f>
        <v>1.0861114475827298</v>
      </c>
      <c r="F104" s="165">
        <f>+'2.2.2.ProdIntermed'!G$181</f>
        <v>1.0674186490149371</v>
      </c>
      <c r="G104" s="165">
        <f>+'2.2.2.ProdIntermed'!H$181</f>
        <v>0.98501177623314329</v>
      </c>
      <c r="H104" s="165">
        <f>+'2.2.2.ProdIntermed'!I$181</f>
        <v>0.96268258178319388</v>
      </c>
      <c r="I104" s="165">
        <f>+'2.2.2.ProdIntermed'!J$181</f>
        <v>1.0245513427973163</v>
      </c>
      <c r="J104" s="165">
        <f>+'2.2.2.ProdIntermed'!K$181</f>
        <v>1.0298434949399453</v>
      </c>
      <c r="K104" s="165">
        <f>+'2.2.2.ProdIntermed'!L$181</f>
        <v>1.0358907338897501</v>
      </c>
      <c r="M104" s="135"/>
      <c r="N104" s="135"/>
      <c r="O104" s="135"/>
      <c r="P104" s="135"/>
    </row>
    <row r="105" spans="1:16" x14ac:dyDescent="0.2">
      <c r="A105" s="1"/>
      <c r="B105" s="147" t="s">
        <v>158</v>
      </c>
      <c r="C105" s="165">
        <f>+'2.2.2.ProdIntermed'!D$181</f>
        <v>1</v>
      </c>
      <c r="D105" s="165">
        <f>+'2.2.2.ProdIntermed'!E$181</f>
        <v>1.0823337409044773</v>
      </c>
      <c r="E105" s="165">
        <f>+'2.2.2.ProdIntermed'!F$181</f>
        <v>1.0861114475827298</v>
      </c>
      <c r="F105" s="165">
        <f>+'2.2.2.ProdIntermed'!G$181</f>
        <v>1.0674186490149371</v>
      </c>
      <c r="G105" s="165">
        <f>+'2.2.2.ProdIntermed'!H$181</f>
        <v>0.98501177623314329</v>
      </c>
      <c r="H105" s="165">
        <f>+'2.2.2.ProdIntermed'!I$181</f>
        <v>0.96268258178319388</v>
      </c>
      <c r="I105" s="165">
        <f>+'2.2.2.ProdIntermed'!J$181</f>
        <v>1.0245513427973163</v>
      </c>
      <c r="J105" s="165">
        <f>+'2.2.2.ProdIntermed'!K$181</f>
        <v>1.0298434949399453</v>
      </c>
      <c r="K105" s="165">
        <f>+'2.2.2.ProdIntermed'!L$181</f>
        <v>1.0358907338897501</v>
      </c>
      <c r="M105" s="135"/>
      <c r="N105" s="135"/>
      <c r="O105" s="135"/>
      <c r="P105" s="135"/>
    </row>
    <row r="106" spans="1:16" x14ac:dyDescent="0.2">
      <c r="A106" s="1"/>
      <c r="B106" s="142" t="s">
        <v>159</v>
      </c>
      <c r="C106" s="165">
        <f>+'2.2.2.ProdIntermed'!D$181</f>
        <v>1</v>
      </c>
      <c r="D106" s="165">
        <f>+'2.2.2.ProdIntermed'!E$181</f>
        <v>1.0823337409044773</v>
      </c>
      <c r="E106" s="165">
        <f>+'2.2.2.ProdIntermed'!F$181</f>
        <v>1.0861114475827298</v>
      </c>
      <c r="F106" s="165">
        <f>+'2.2.2.ProdIntermed'!G$181</f>
        <v>1.0674186490149371</v>
      </c>
      <c r="G106" s="165">
        <f>+'2.2.2.ProdIntermed'!H$181</f>
        <v>0.98501177623314329</v>
      </c>
      <c r="H106" s="165">
        <f>+'2.2.2.ProdIntermed'!I$181</f>
        <v>0.96268258178319388</v>
      </c>
      <c r="I106" s="165">
        <f>+'2.2.2.ProdIntermed'!J$181</f>
        <v>1.0245513427973163</v>
      </c>
      <c r="J106" s="165">
        <f>+'2.2.2.ProdIntermed'!K$181</f>
        <v>1.0298434949399453</v>
      </c>
      <c r="K106" s="165">
        <f>+'2.2.2.ProdIntermed'!L$181</f>
        <v>1.0358907338897501</v>
      </c>
      <c r="M106" s="135"/>
      <c r="N106" s="135"/>
      <c r="O106" s="135"/>
      <c r="P106" s="135"/>
    </row>
    <row r="107" spans="1:16" x14ac:dyDescent="0.2">
      <c r="A107" s="1"/>
      <c r="B107" s="142" t="s">
        <v>555</v>
      </c>
      <c r="C107" s="165">
        <f>+'2.2.2.ProdIntermed'!D$181</f>
        <v>1</v>
      </c>
      <c r="D107" s="165">
        <f>+'2.2.2.ProdIntermed'!E$181</f>
        <v>1.0823337409044773</v>
      </c>
      <c r="E107" s="165">
        <f>+'2.2.2.ProdIntermed'!F$181</f>
        <v>1.0861114475827298</v>
      </c>
      <c r="F107" s="165">
        <f>+'2.2.2.ProdIntermed'!G$181</f>
        <v>1.0674186490149371</v>
      </c>
      <c r="G107" s="165">
        <f>+'2.2.2.ProdIntermed'!H$181</f>
        <v>0.98501177623314329</v>
      </c>
      <c r="H107" s="165">
        <f>+'2.2.2.ProdIntermed'!I$181</f>
        <v>0.96268258178319388</v>
      </c>
      <c r="I107" s="165">
        <f>+'2.2.2.ProdIntermed'!J$181</f>
        <v>1.0245513427973163</v>
      </c>
      <c r="J107" s="165">
        <f>+'2.2.2.ProdIntermed'!K$181</f>
        <v>1.0298434949399453</v>
      </c>
      <c r="K107" s="165">
        <f>+'2.2.2.ProdIntermed'!L$181</f>
        <v>1.0358907338897501</v>
      </c>
      <c r="M107" s="135"/>
      <c r="N107" s="135"/>
      <c r="O107" s="135"/>
      <c r="P107" s="135"/>
    </row>
    <row r="108" spans="1:16" x14ac:dyDescent="0.2">
      <c r="A108" s="1"/>
      <c r="B108" s="142" t="s">
        <v>556</v>
      </c>
      <c r="C108" s="165">
        <f>+'2.2.2.ProdIntermed'!D$181</f>
        <v>1</v>
      </c>
      <c r="D108" s="165">
        <f>+'2.2.2.ProdIntermed'!E$181</f>
        <v>1.0823337409044773</v>
      </c>
      <c r="E108" s="165">
        <f>+'2.2.2.ProdIntermed'!F$181</f>
        <v>1.0861114475827298</v>
      </c>
      <c r="F108" s="165">
        <f>+'2.2.2.ProdIntermed'!G$181</f>
        <v>1.0674186490149371</v>
      </c>
      <c r="G108" s="165">
        <f>+'2.2.2.ProdIntermed'!H$181</f>
        <v>0.98501177623314329</v>
      </c>
      <c r="H108" s="165">
        <f>+'2.2.2.ProdIntermed'!I$181</f>
        <v>0.96268258178319388</v>
      </c>
      <c r="I108" s="165">
        <f>+'2.2.2.ProdIntermed'!J$181</f>
        <v>1.0245513427973163</v>
      </c>
      <c r="J108" s="165">
        <f>+'2.2.2.ProdIntermed'!K$181</f>
        <v>1.0298434949399453</v>
      </c>
      <c r="K108" s="165">
        <f>+'2.2.2.ProdIntermed'!L$181</f>
        <v>1.0358907338897501</v>
      </c>
      <c r="M108" s="135"/>
      <c r="N108" s="135"/>
      <c r="O108" s="135"/>
      <c r="P108" s="135"/>
    </row>
    <row r="109" spans="1:16" x14ac:dyDescent="0.2">
      <c r="A109" s="1"/>
      <c r="B109" s="142" t="s">
        <v>105</v>
      </c>
      <c r="C109" s="165">
        <f>+'2.2.2.ProdIntermed'!D$181</f>
        <v>1</v>
      </c>
      <c r="D109" s="165">
        <f>+'2.2.2.ProdIntermed'!E$181</f>
        <v>1.0823337409044773</v>
      </c>
      <c r="E109" s="165">
        <f>+'2.2.2.ProdIntermed'!F$181</f>
        <v>1.0861114475827298</v>
      </c>
      <c r="F109" s="165">
        <f>+'2.2.2.ProdIntermed'!G$181</f>
        <v>1.0674186490149371</v>
      </c>
      <c r="G109" s="165">
        <f>+'2.2.2.ProdIntermed'!H$181</f>
        <v>0.98501177623314329</v>
      </c>
      <c r="H109" s="165">
        <f>+'2.2.2.ProdIntermed'!I$181</f>
        <v>0.96268258178319388</v>
      </c>
      <c r="I109" s="165">
        <f>+'2.2.2.ProdIntermed'!J$181</f>
        <v>1.0245513427973163</v>
      </c>
      <c r="J109" s="165">
        <f>+'2.2.2.ProdIntermed'!K$181</f>
        <v>1.0298434949399453</v>
      </c>
      <c r="K109" s="165">
        <f>+'2.2.2.ProdIntermed'!L$181</f>
        <v>1.0358907338897501</v>
      </c>
      <c r="M109" s="135"/>
      <c r="N109" s="135"/>
      <c r="O109" s="135"/>
      <c r="P109" s="135"/>
    </row>
    <row r="110" spans="1:16" x14ac:dyDescent="0.2">
      <c r="A110" s="1"/>
      <c r="B110" s="142" t="s">
        <v>160</v>
      </c>
      <c r="C110" s="165">
        <f>+'2.2.2.ProdIntermed'!D$181</f>
        <v>1</v>
      </c>
      <c r="D110" s="165">
        <f>+'2.2.2.ProdIntermed'!E$181</f>
        <v>1.0823337409044773</v>
      </c>
      <c r="E110" s="165">
        <f>+'2.2.2.ProdIntermed'!F$181</f>
        <v>1.0861114475827298</v>
      </c>
      <c r="F110" s="165">
        <f>+'2.2.2.ProdIntermed'!G$181</f>
        <v>1.0674186490149371</v>
      </c>
      <c r="G110" s="165">
        <f>+'2.2.2.ProdIntermed'!H$181</f>
        <v>0.98501177623314329</v>
      </c>
      <c r="H110" s="165">
        <f>+'2.2.2.ProdIntermed'!I$181</f>
        <v>0.96268258178319388</v>
      </c>
      <c r="I110" s="165">
        <f>+'2.2.2.ProdIntermed'!J$181</f>
        <v>1.0245513427973163</v>
      </c>
      <c r="J110" s="165">
        <f>+'2.2.2.ProdIntermed'!K$181</f>
        <v>1.0298434949399453</v>
      </c>
      <c r="K110" s="165">
        <f>+'2.2.2.ProdIntermed'!L$181</f>
        <v>1.0358907338897501</v>
      </c>
      <c r="M110" s="135"/>
      <c r="N110" s="135"/>
      <c r="O110" s="135"/>
      <c r="P110" s="135"/>
    </row>
    <row r="111" spans="1:16" x14ac:dyDescent="0.2">
      <c r="A111" s="1"/>
      <c r="B111" s="142" t="s">
        <v>557</v>
      </c>
      <c r="C111" s="165">
        <f>+'2.2.2.ProdIntermed'!D$181</f>
        <v>1</v>
      </c>
      <c r="D111" s="165">
        <f>+'2.2.2.ProdIntermed'!E$181</f>
        <v>1.0823337409044773</v>
      </c>
      <c r="E111" s="165">
        <f>+'2.2.2.ProdIntermed'!F$181</f>
        <v>1.0861114475827298</v>
      </c>
      <c r="F111" s="165">
        <f>+'2.2.2.ProdIntermed'!G$181</f>
        <v>1.0674186490149371</v>
      </c>
      <c r="G111" s="165">
        <f>+'2.2.2.ProdIntermed'!H$181</f>
        <v>0.98501177623314329</v>
      </c>
      <c r="H111" s="165">
        <f>+'2.2.2.ProdIntermed'!I$181</f>
        <v>0.96268258178319388</v>
      </c>
      <c r="I111" s="165">
        <f>+'2.2.2.ProdIntermed'!J$181</f>
        <v>1.0245513427973163</v>
      </c>
      <c r="J111" s="165">
        <f>+'2.2.2.ProdIntermed'!K$181</f>
        <v>1.0298434949399453</v>
      </c>
      <c r="K111" s="165">
        <f>+'2.2.2.ProdIntermed'!L$181</f>
        <v>1.0358907338897501</v>
      </c>
      <c r="M111" s="135"/>
      <c r="N111" s="135"/>
      <c r="O111" s="135"/>
      <c r="P111" s="135"/>
    </row>
    <row r="112" spans="1:16" x14ac:dyDescent="0.2">
      <c r="A112" s="1"/>
      <c r="B112" s="147" t="s">
        <v>161</v>
      </c>
      <c r="C112" s="165">
        <f>+'2.2.2.ProdIntermed'!D$181</f>
        <v>1</v>
      </c>
      <c r="D112" s="165">
        <f>+'2.2.2.ProdIntermed'!E$181</f>
        <v>1.0823337409044773</v>
      </c>
      <c r="E112" s="165">
        <f>+'2.2.2.ProdIntermed'!F$181</f>
        <v>1.0861114475827298</v>
      </c>
      <c r="F112" s="165">
        <f>+'2.2.2.ProdIntermed'!G$181</f>
        <v>1.0674186490149371</v>
      </c>
      <c r="G112" s="165">
        <f>+'2.2.2.ProdIntermed'!H$181</f>
        <v>0.98501177623314329</v>
      </c>
      <c r="H112" s="165">
        <f>+'2.2.2.ProdIntermed'!I$181</f>
        <v>0.96268258178319388</v>
      </c>
      <c r="I112" s="165">
        <f>+'2.2.2.ProdIntermed'!J$181</f>
        <v>1.0245513427973163</v>
      </c>
      <c r="J112" s="165">
        <f>+'2.2.2.ProdIntermed'!K$181</f>
        <v>1.0298434949399453</v>
      </c>
      <c r="K112" s="165">
        <f>+'2.2.2.ProdIntermed'!L$181</f>
        <v>1.0358907338897501</v>
      </c>
      <c r="M112" s="135"/>
      <c r="N112" s="135"/>
      <c r="O112" s="135"/>
      <c r="P112" s="135"/>
    </row>
    <row r="113" spans="1:16" x14ac:dyDescent="0.2">
      <c r="A113" s="1"/>
      <c r="B113" s="142" t="s">
        <v>589</v>
      </c>
      <c r="C113" s="165">
        <f>+'2.2.2.ProdIntermed'!D$181</f>
        <v>1</v>
      </c>
      <c r="D113" s="165">
        <f>+'2.2.2.ProdIntermed'!E$181</f>
        <v>1.0823337409044773</v>
      </c>
      <c r="E113" s="165">
        <f>+'2.2.2.ProdIntermed'!F$181</f>
        <v>1.0861114475827298</v>
      </c>
      <c r="F113" s="165">
        <f>+'2.2.2.ProdIntermed'!G$181</f>
        <v>1.0674186490149371</v>
      </c>
      <c r="G113" s="165">
        <f>+'2.2.2.ProdIntermed'!H$181</f>
        <v>0.98501177623314329</v>
      </c>
      <c r="H113" s="165">
        <f>+'2.2.2.ProdIntermed'!I$181</f>
        <v>0.96268258178319388</v>
      </c>
      <c r="I113" s="165">
        <f>+'2.2.2.ProdIntermed'!J$181</f>
        <v>1.0245513427973163</v>
      </c>
      <c r="J113" s="165">
        <f>+'2.2.2.ProdIntermed'!K$181</f>
        <v>1.0298434949399453</v>
      </c>
      <c r="K113" s="165">
        <f>+'2.2.2.ProdIntermed'!L$181</f>
        <v>1.0358907338897501</v>
      </c>
      <c r="M113" s="135"/>
      <c r="N113" s="135"/>
      <c r="O113" s="135"/>
      <c r="P113" s="135"/>
    </row>
    <row r="114" spans="1:16" x14ac:dyDescent="0.2">
      <c r="A114" s="1"/>
      <c r="B114" s="147" t="s">
        <v>162</v>
      </c>
      <c r="C114" s="165">
        <f>+'2.2.2.ProdIntermed'!D$181</f>
        <v>1</v>
      </c>
      <c r="D114" s="165">
        <f>+'2.2.2.ProdIntermed'!E$181</f>
        <v>1.0823337409044773</v>
      </c>
      <c r="E114" s="165">
        <f>+'2.2.2.ProdIntermed'!F$181</f>
        <v>1.0861114475827298</v>
      </c>
      <c r="F114" s="165">
        <f>+'2.2.2.ProdIntermed'!G$181</f>
        <v>1.0674186490149371</v>
      </c>
      <c r="G114" s="165">
        <f>+'2.2.2.ProdIntermed'!H$181</f>
        <v>0.98501177623314329</v>
      </c>
      <c r="H114" s="165">
        <f>+'2.2.2.ProdIntermed'!I$181</f>
        <v>0.96268258178319388</v>
      </c>
      <c r="I114" s="165">
        <f>+'2.2.2.ProdIntermed'!J$181</f>
        <v>1.0245513427973163</v>
      </c>
      <c r="J114" s="165">
        <f>+'2.2.2.ProdIntermed'!K$181</f>
        <v>1.0298434949399453</v>
      </c>
      <c r="K114" s="165">
        <f>+'2.2.2.ProdIntermed'!L$181</f>
        <v>1.0358907338897501</v>
      </c>
      <c r="M114" s="135"/>
      <c r="N114" s="135"/>
      <c r="O114" s="135"/>
      <c r="P114" s="135"/>
    </row>
    <row r="115" spans="1:16" x14ac:dyDescent="0.2">
      <c r="A115" s="1"/>
      <c r="B115" s="147" t="s">
        <v>163</v>
      </c>
      <c r="C115" s="165">
        <f>+'2.2.2.ProdIntermed'!D$181</f>
        <v>1</v>
      </c>
      <c r="D115" s="165">
        <f>+'2.2.2.ProdIntermed'!E$181</f>
        <v>1.0823337409044773</v>
      </c>
      <c r="E115" s="165">
        <f>+'2.2.2.ProdIntermed'!F$181</f>
        <v>1.0861114475827298</v>
      </c>
      <c r="F115" s="165">
        <f>+'2.2.2.ProdIntermed'!G$181</f>
        <v>1.0674186490149371</v>
      </c>
      <c r="G115" s="165">
        <f>+'2.2.2.ProdIntermed'!H$181</f>
        <v>0.98501177623314329</v>
      </c>
      <c r="H115" s="165">
        <f>+'2.2.2.ProdIntermed'!I$181</f>
        <v>0.96268258178319388</v>
      </c>
      <c r="I115" s="165">
        <f>+'2.2.2.ProdIntermed'!J$181</f>
        <v>1.0245513427973163</v>
      </c>
      <c r="J115" s="165">
        <f>+'2.2.2.ProdIntermed'!K$181</f>
        <v>1.0298434949399453</v>
      </c>
      <c r="K115" s="165">
        <f>+'2.2.2.ProdIntermed'!L$181</f>
        <v>1.0358907338897501</v>
      </c>
      <c r="M115" s="135"/>
      <c r="N115" s="135"/>
      <c r="O115" s="135"/>
      <c r="P115" s="135"/>
    </row>
    <row r="116" spans="1:16" x14ac:dyDescent="0.2">
      <c r="A116" s="1"/>
      <c r="B116" s="147" t="s">
        <v>164</v>
      </c>
      <c r="C116" s="165">
        <f>+'2.2.2.ProdIntermed'!D$181</f>
        <v>1</v>
      </c>
      <c r="D116" s="165">
        <f>+'2.2.2.ProdIntermed'!E$181</f>
        <v>1.0823337409044773</v>
      </c>
      <c r="E116" s="165">
        <f>+'2.2.2.ProdIntermed'!F$181</f>
        <v>1.0861114475827298</v>
      </c>
      <c r="F116" s="165">
        <f>+'2.2.2.ProdIntermed'!G$181</f>
        <v>1.0674186490149371</v>
      </c>
      <c r="G116" s="165">
        <f>+'2.2.2.ProdIntermed'!H$181</f>
        <v>0.98501177623314329</v>
      </c>
      <c r="H116" s="165">
        <f>+'2.2.2.ProdIntermed'!I$181</f>
        <v>0.96268258178319388</v>
      </c>
      <c r="I116" s="165">
        <f>+'2.2.2.ProdIntermed'!J$181</f>
        <v>1.0245513427973163</v>
      </c>
      <c r="J116" s="165">
        <f>+'2.2.2.ProdIntermed'!K$181</f>
        <v>1.0298434949399453</v>
      </c>
      <c r="K116" s="165">
        <f>+'2.2.2.ProdIntermed'!L$181</f>
        <v>1.0358907338897501</v>
      </c>
      <c r="M116" s="135"/>
      <c r="N116" s="135"/>
      <c r="O116" s="135"/>
      <c r="P116" s="135"/>
    </row>
    <row r="117" spans="1:16" x14ac:dyDescent="0.2">
      <c r="A117" s="1"/>
      <c r="B117" s="147" t="s">
        <v>165</v>
      </c>
      <c r="C117" s="165">
        <f>+'2.2.2.ProdIntermed'!D$181</f>
        <v>1</v>
      </c>
      <c r="D117" s="165">
        <f>+'2.2.2.ProdIntermed'!E$181</f>
        <v>1.0823337409044773</v>
      </c>
      <c r="E117" s="165">
        <f>+'2.2.2.ProdIntermed'!F$181</f>
        <v>1.0861114475827298</v>
      </c>
      <c r="F117" s="165">
        <f>+'2.2.2.ProdIntermed'!G$181</f>
        <v>1.0674186490149371</v>
      </c>
      <c r="G117" s="165">
        <f>+'2.2.2.ProdIntermed'!H$181</f>
        <v>0.98501177623314329</v>
      </c>
      <c r="H117" s="165">
        <f>+'2.2.2.ProdIntermed'!I$181</f>
        <v>0.96268258178319388</v>
      </c>
      <c r="I117" s="165">
        <f>+'2.2.2.ProdIntermed'!J$181</f>
        <v>1.0245513427973163</v>
      </c>
      <c r="J117" s="165">
        <f>+'2.2.2.ProdIntermed'!K$181</f>
        <v>1.0298434949399453</v>
      </c>
      <c r="K117" s="165">
        <f>+'2.2.2.ProdIntermed'!L$181</f>
        <v>1.0358907338897501</v>
      </c>
      <c r="M117" s="135"/>
      <c r="N117" s="135"/>
      <c r="O117" s="135"/>
      <c r="P117" s="135"/>
    </row>
    <row r="118" spans="1:16" x14ac:dyDescent="0.2">
      <c r="A118" s="1"/>
      <c r="B118" s="147" t="s">
        <v>166</v>
      </c>
      <c r="C118" s="165">
        <f>+'2.2.2.ProdIntermed'!D$181</f>
        <v>1</v>
      </c>
      <c r="D118" s="165">
        <f>+'2.2.2.ProdIntermed'!E$181</f>
        <v>1.0823337409044773</v>
      </c>
      <c r="E118" s="165">
        <f>+'2.2.2.ProdIntermed'!F$181</f>
        <v>1.0861114475827298</v>
      </c>
      <c r="F118" s="165">
        <f>+'2.2.2.ProdIntermed'!G$181</f>
        <v>1.0674186490149371</v>
      </c>
      <c r="G118" s="165">
        <f>+'2.2.2.ProdIntermed'!H$181</f>
        <v>0.98501177623314329</v>
      </c>
      <c r="H118" s="165">
        <f>+'2.2.2.ProdIntermed'!I$181</f>
        <v>0.96268258178319388</v>
      </c>
      <c r="I118" s="165">
        <f>+'2.2.2.ProdIntermed'!J$181</f>
        <v>1.0245513427973163</v>
      </c>
      <c r="J118" s="165">
        <f>+'2.2.2.ProdIntermed'!K$181</f>
        <v>1.0298434949399453</v>
      </c>
      <c r="K118" s="165">
        <f>+'2.2.2.ProdIntermed'!L$181</f>
        <v>1.0358907338897501</v>
      </c>
      <c r="M118" s="135"/>
      <c r="N118" s="135"/>
      <c r="O118" s="135"/>
      <c r="P118" s="135"/>
    </row>
    <row r="119" spans="1:16" x14ac:dyDescent="0.2">
      <c r="A119" s="1"/>
      <c r="B119" s="147" t="s">
        <v>167</v>
      </c>
      <c r="C119" s="165">
        <f>+'2.2.2.ProdIntermed'!D$181</f>
        <v>1</v>
      </c>
      <c r="D119" s="165">
        <f>+'2.2.2.ProdIntermed'!E$181</f>
        <v>1.0823337409044773</v>
      </c>
      <c r="E119" s="165">
        <f>+'2.2.2.ProdIntermed'!F$181</f>
        <v>1.0861114475827298</v>
      </c>
      <c r="F119" s="165">
        <f>+'2.2.2.ProdIntermed'!G$181</f>
        <v>1.0674186490149371</v>
      </c>
      <c r="G119" s="165">
        <f>+'2.2.2.ProdIntermed'!H$181</f>
        <v>0.98501177623314329</v>
      </c>
      <c r="H119" s="165">
        <f>+'2.2.2.ProdIntermed'!I$181</f>
        <v>0.96268258178319388</v>
      </c>
      <c r="I119" s="165">
        <f>+'2.2.2.ProdIntermed'!J$181</f>
        <v>1.0245513427973163</v>
      </c>
      <c r="J119" s="165">
        <f>+'2.2.2.ProdIntermed'!K$181</f>
        <v>1.0298434949399453</v>
      </c>
      <c r="K119" s="165">
        <f>+'2.2.2.ProdIntermed'!L$181</f>
        <v>1.0358907338897501</v>
      </c>
      <c r="M119" s="135"/>
      <c r="N119" s="135"/>
      <c r="O119" s="135"/>
      <c r="P119" s="135"/>
    </row>
    <row r="120" spans="1:16" x14ac:dyDescent="0.2">
      <c r="A120" s="1"/>
      <c r="B120" s="147" t="s">
        <v>168</v>
      </c>
      <c r="C120" s="165">
        <f>+'2.2.2.ProdIntermed'!D$181</f>
        <v>1</v>
      </c>
      <c r="D120" s="165">
        <f>+'2.2.2.ProdIntermed'!E$181</f>
        <v>1.0823337409044773</v>
      </c>
      <c r="E120" s="165">
        <f>+'2.2.2.ProdIntermed'!F$181</f>
        <v>1.0861114475827298</v>
      </c>
      <c r="F120" s="165">
        <f>+'2.2.2.ProdIntermed'!G$181</f>
        <v>1.0674186490149371</v>
      </c>
      <c r="G120" s="165">
        <f>+'2.2.2.ProdIntermed'!H$181</f>
        <v>0.98501177623314329</v>
      </c>
      <c r="H120" s="165">
        <f>+'2.2.2.ProdIntermed'!I$181</f>
        <v>0.96268258178319388</v>
      </c>
      <c r="I120" s="165">
        <f>+'2.2.2.ProdIntermed'!J$181</f>
        <v>1.0245513427973163</v>
      </c>
      <c r="J120" s="165">
        <f>+'2.2.2.ProdIntermed'!K$181</f>
        <v>1.0298434949399453</v>
      </c>
      <c r="K120" s="165">
        <f>+'2.2.2.ProdIntermed'!L$181</f>
        <v>1.0358907338897501</v>
      </c>
      <c r="M120" s="135"/>
      <c r="N120" s="135"/>
      <c r="O120" s="135"/>
      <c r="P120" s="135"/>
    </row>
    <row r="121" spans="1:16" x14ac:dyDescent="0.2">
      <c r="A121" s="1"/>
      <c r="B121" s="147" t="s">
        <v>169</v>
      </c>
      <c r="C121" s="165">
        <f>+'2.2.2.ProdIntermed'!D$181</f>
        <v>1</v>
      </c>
      <c r="D121" s="165">
        <f>+'2.2.2.ProdIntermed'!E$181</f>
        <v>1.0823337409044773</v>
      </c>
      <c r="E121" s="165">
        <f>+'2.2.2.ProdIntermed'!F$181</f>
        <v>1.0861114475827298</v>
      </c>
      <c r="F121" s="165">
        <f>+'2.2.2.ProdIntermed'!G$181</f>
        <v>1.0674186490149371</v>
      </c>
      <c r="G121" s="165">
        <f>+'2.2.2.ProdIntermed'!H$181</f>
        <v>0.98501177623314329</v>
      </c>
      <c r="H121" s="165">
        <f>+'2.2.2.ProdIntermed'!I$181</f>
        <v>0.96268258178319388</v>
      </c>
      <c r="I121" s="165">
        <f>+'2.2.2.ProdIntermed'!J$181</f>
        <v>1.0245513427973163</v>
      </c>
      <c r="J121" s="165">
        <f>+'2.2.2.ProdIntermed'!K$181</f>
        <v>1.0298434949399453</v>
      </c>
      <c r="K121" s="165">
        <f>+'2.2.2.ProdIntermed'!L$181</f>
        <v>1.0358907338897501</v>
      </c>
      <c r="M121" s="135"/>
      <c r="N121" s="135"/>
      <c r="O121" s="135"/>
      <c r="P121" s="135"/>
    </row>
    <row r="122" spans="1:16" x14ac:dyDescent="0.2">
      <c r="A122" s="1"/>
      <c r="B122" s="147" t="s">
        <v>170</v>
      </c>
      <c r="C122" s="165">
        <f>+'2.2.2.ProdIntermed'!D$181</f>
        <v>1</v>
      </c>
      <c r="D122" s="165">
        <f>+'2.2.2.ProdIntermed'!E$181</f>
        <v>1.0823337409044773</v>
      </c>
      <c r="E122" s="165">
        <f>+'2.2.2.ProdIntermed'!F$181</f>
        <v>1.0861114475827298</v>
      </c>
      <c r="F122" s="165">
        <f>+'2.2.2.ProdIntermed'!G$181</f>
        <v>1.0674186490149371</v>
      </c>
      <c r="G122" s="165">
        <f>+'2.2.2.ProdIntermed'!H$181</f>
        <v>0.98501177623314329</v>
      </c>
      <c r="H122" s="165">
        <f>+'2.2.2.ProdIntermed'!I$181</f>
        <v>0.96268258178319388</v>
      </c>
      <c r="I122" s="165">
        <f>+'2.2.2.ProdIntermed'!J$181</f>
        <v>1.0245513427973163</v>
      </c>
      <c r="J122" s="165">
        <f>+'2.2.2.ProdIntermed'!K$181</f>
        <v>1.0298434949399453</v>
      </c>
      <c r="K122" s="165">
        <f>+'2.2.2.ProdIntermed'!L$181</f>
        <v>1.0358907338897501</v>
      </c>
      <c r="M122" s="135"/>
      <c r="N122" s="135"/>
      <c r="O122" s="135"/>
      <c r="P122" s="135"/>
    </row>
    <row r="123" spans="1:16" x14ac:dyDescent="0.2">
      <c r="A123" s="1"/>
      <c r="B123" s="147" t="s">
        <v>171</v>
      </c>
      <c r="C123" s="165">
        <f>+'2.2.2.ProdIntermed'!D$181</f>
        <v>1</v>
      </c>
      <c r="D123" s="165">
        <f>+'2.2.2.ProdIntermed'!E$181</f>
        <v>1.0823337409044773</v>
      </c>
      <c r="E123" s="165">
        <f>+'2.2.2.ProdIntermed'!F$181</f>
        <v>1.0861114475827298</v>
      </c>
      <c r="F123" s="165">
        <f>+'2.2.2.ProdIntermed'!G$181</f>
        <v>1.0674186490149371</v>
      </c>
      <c r="G123" s="165">
        <f>+'2.2.2.ProdIntermed'!H$181</f>
        <v>0.98501177623314329</v>
      </c>
      <c r="H123" s="165">
        <f>+'2.2.2.ProdIntermed'!I$181</f>
        <v>0.96268258178319388</v>
      </c>
      <c r="I123" s="165">
        <f>+'2.2.2.ProdIntermed'!J$181</f>
        <v>1.0245513427973163</v>
      </c>
      <c r="J123" s="165">
        <f>+'2.2.2.ProdIntermed'!K$181</f>
        <v>1.0298434949399453</v>
      </c>
      <c r="K123" s="165">
        <f>+'2.2.2.ProdIntermed'!L$181</f>
        <v>1.0358907338897501</v>
      </c>
      <c r="M123" s="135"/>
      <c r="N123" s="135"/>
      <c r="O123" s="135"/>
      <c r="P123" s="135"/>
    </row>
    <row r="124" spans="1:16" x14ac:dyDescent="0.2">
      <c r="A124" s="1"/>
      <c r="B124" s="147" t="s">
        <v>172</v>
      </c>
      <c r="C124" s="165">
        <f>+'2.2.2.ProdIntermed'!D$181</f>
        <v>1</v>
      </c>
      <c r="D124" s="165">
        <f>+'2.2.2.ProdIntermed'!E$181</f>
        <v>1.0823337409044773</v>
      </c>
      <c r="E124" s="165">
        <f>+'2.2.2.ProdIntermed'!F$181</f>
        <v>1.0861114475827298</v>
      </c>
      <c r="F124" s="165">
        <f>+'2.2.2.ProdIntermed'!G$181</f>
        <v>1.0674186490149371</v>
      </c>
      <c r="G124" s="165">
        <f>+'2.2.2.ProdIntermed'!H$181</f>
        <v>0.98501177623314329</v>
      </c>
      <c r="H124" s="165">
        <f>+'2.2.2.ProdIntermed'!I$181</f>
        <v>0.96268258178319388</v>
      </c>
      <c r="I124" s="165">
        <f>+'2.2.2.ProdIntermed'!J$181</f>
        <v>1.0245513427973163</v>
      </c>
      <c r="J124" s="165">
        <f>+'2.2.2.ProdIntermed'!K$181</f>
        <v>1.0298434949399453</v>
      </c>
      <c r="K124" s="165">
        <f>+'2.2.2.ProdIntermed'!L$181</f>
        <v>1.0358907338897501</v>
      </c>
      <c r="M124" s="135"/>
      <c r="N124" s="135"/>
      <c r="O124" s="135"/>
      <c r="P124" s="135"/>
    </row>
    <row r="125" spans="1:16" x14ac:dyDescent="0.2">
      <c r="A125" s="1"/>
      <c r="B125" s="147" t="s">
        <v>167</v>
      </c>
      <c r="C125" s="165">
        <f>+'2.2.2.ProdIntermed'!D$181</f>
        <v>1</v>
      </c>
      <c r="D125" s="165">
        <f>+'2.2.2.ProdIntermed'!E$181</f>
        <v>1.0823337409044773</v>
      </c>
      <c r="E125" s="165">
        <f>+'2.2.2.ProdIntermed'!F$181</f>
        <v>1.0861114475827298</v>
      </c>
      <c r="F125" s="165">
        <f>+'2.2.2.ProdIntermed'!G$181</f>
        <v>1.0674186490149371</v>
      </c>
      <c r="G125" s="165">
        <f>+'2.2.2.ProdIntermed'!H$181</f>
        <v>0.98501177623314329</v>
      </c>
      <c r="H125" s="165">
        <f>+'2.2.2.ProdIntermed'!I$181</f>
        <v>0.96268258178319388</v>
      </c>
      <c r="I125" s="165">
        <f>+'2.2.2.ProdIntermed'!J$181</f>
        <v>1.0245513427973163</v>
      </c>
      <c r="J125" s="165">
        <f>+'2.2.2.ProdIntermed'!K$181</f>
        <v>1.0298434949399453</v>
      </c>
      <c r="K125" s="165">
        <f>+'2.2.2.ProdIntermed'!L$181</f>
        <v>1.0358907338897501</v>
      </c>
      <c r="M125" s="135"/>
      <c r="N125" s="135"/>
      <c r="O125" s="135"/>
      <c r="P125" s="135"/>
    </row>
    <row r="126" spans="1:16" x14ac:dyDescent="0.2">
      <c r="A126" s="1"/>
      <c r="B126" s="147" t="s">
        <v>173</v>
      </c>
      <c r="C126" s="165">
        <f>+'2.2.2.ProdIntermed'!D$181</f>
        <v>1</v>
      </c>
      <c r="D126" s="165">
        <f>+'2.2.2.ProdIntermed'!E$181</f>
        <v>1.0823337409044773</v>
      </c>
      <c r="E126" s="165">
        <f>+'2.2.2.ProdIntermed'!F$181</f>
        <v>1.0861114475827298</v>
      </c>
      <c r="F126" s="165">
        <f>+'2.2.2.ProdIntermed'!G$181</f>
        <v>1.0674186490149371</v>
      </c>
      <c r="G126" s="165">
        <f>+'2.2.2.ProdIntermed'!H$181</f>
        <v>0.98501177623314329</v>
      </c>
      <c r="H126" s="165">
        <f>+'2.2.2.ProdIntermed'!I$181</f>
        <v>0.96268258178319388</v>
      </c>
      <c r="I126" s="165">
        <f>+'2.2.2.ProdIntermed'!J$181</f>
        <v>1.0245513427973163</v>
      </c>
      <c r="J126" s="165">
        <f>+'2.2.2.ProdIntermed'!K$181</f>
        <v>1.0298434949399453</v>
      </c>
      <c r="K126" s="165">
        <f>+'2.2.2.ProdIntermed'!L$181</f>
        <v>1.0358907338897501</v>
      </c>
      <c r="M126" s="135"/>
      <c r="N126" s="135"/>
      <c r="O126" s="135"/>
      <c r="P126" s="135"/>
    </row>
    <row r="127" spans="1:16" x14ac:dyDescent="0.2">
      <c r="A127" s="1"/>
      <c r="B127" s="147" t="s">
        <v>174</v>
      </c>
      <c r="C127" s="165">
        <f>+'2.2.2.ProdIntermed'!D$181</f>
        <v>1</v>
      </c>
      <c r="D127" s="165">
        <f>+'2.2.2.ProdIntermed'!E$181</f>
        <v>1.0823337409044773</v>
      </c>
      <c r="E127" s="165">
        <f>+'2.2.2.ProdIntermed'!F$181</f>
        <v>1.0861114475827298</v>
      </c>
      <c r="F127" s="165">
        <f>+'2.2.2.ProdIntermed'!G$181</f>
        <v>1.0674186490149371</v>
      </c>
      <c r="G127" s="165">
        <f>+'2.2.2.ProdIntermed'!H$181</f>
        <v>0.98501177623314329</v>
      </c>
      <c r="H127" s="165">
        <f>+'2.2.2.ProdIntermed'!I$181</f>
        <v>0.96268258178319388</v>
      </c>
      <c r="I127" s="165">
        <f>+'2.2.2.ProdIntermed'!J$181</f>
        <v>1.0245513427973163</v>
      </c>
      <c r="J127" s="165">
        <f>+'2.2.2.ProdIntermed'!K$181</f>
        <v>1.0298434949399453</v>
      </c>
      <c r="K127" s="165">
        <f>+'2.2.2.ProdIntermed'!L$181</f>
        <v>1.0358907338897501</v>
      </c>
      <c r="M127" s="135"/>
      <c r="N127" s="135"/>
      <c r="O127" s="135"/>
      <c r="P127" s="135"/>
    </row>
    <row r="128" spans="1:16" x14ac:dyDescent="0.2">
      <c r="A128" s="1"/>
      <c r="B128" s="147" t="s">
        <v>175</v>
      </c>
      <c r="C128" s="165">
        <f>+'2.2.2.ProdIntermed'!D$181</f>
        <v>1</v>
      </c>
      <c r="D128" s="165">
        <f>+'2.2.2.ProdIntermed'!E$181</f>
        <v>1.0823337409044773</v>
      </c>
      <c r="E128" s="165">
        <f>+'2.2.2.ProdIntermed'!F$181</f>
        <v>1.0861114475827298</v>
      </c>
      <c r="F128" s="165">
        <f>+'2.2.2.ProdIntermed'!G$181</f>
        <v>1.0674186490149371</v>
      </c>
      <c r="G128" s="165">
        <f>+'2.2.2.ProdIntermed'!H$181</f>
        <v>0.98501177623314329</v>
      </c>
      <c r="H128" s="165">
        <f>+'2.2.2.ProdIntermed'!I$181</f>
        <v>0.96268258178319388</v>
      </c>
      <c r="I128" s="165">
        <f>+'2.2.2.ProdIntermed'!J$181</f>
        <v>1.0245513427973163</v>
      </c>
      <c r="J128" s="165">
        <f>+'2.2.2.ProdIntermed'!K$181</f>
        <v>1.0298434949399453</v>
      </c>
      <c r="K128" s="165">
        <f>+'2.2.2.ProdIntermed'!L$181</f>
        <v>1.0358907338897501</v>
      </c>
      <c r="M128" s="135"/>
      <c r="N128" s="135"/>
      <c r="O128" s="135"/>
      <c r="P128" s="135"/>
    </row>
    <row r="129" spans="1:16" x14ac:dyDescent="0.2">
      <c r="A129" s="1"/>
      <c r="B129" s="147" t="s">
        <v>96</v>
      </c>
      <c r="C129" s="165">
        <f>+'2.2.2.ProdIntermed'!D$181</f>
        <v>1</v>
      </c>
      <c r="D129" s="165">
        <f>+'2.2.2.ProdIntermed'!E$181</f>
        <v>1.0823337409044773</v>
      </c>
      <c r="E129" s="165">
        <f>+'2.2.2.ProdIntermed'!F$181</f>
        <v>1.0861114475827298</v>
      </c>
      <c r="F129" s="165">
        <f>+'2.2.2.ProdIntermed'!G$181</f>
        <v>1.0674186490149371</v>
      </c>
      <c r="G129" s="165">
        <f>+'2.2.2.ProdIntermed'!H$181</f>
        <v>0.98501177623314329</v>
      </c>
      <c r="H129" s="165">
        <f>+'2.2.2.ProdIntermed'!I$181</f>
        <v>0.96268258178319388</v>
      </c>
      <c r="I129" s="165">
        <f>+'2.2.2.ProdIntermed'!J$181</f>
        <v>1.0245513427973163</v>
      </c>
      <c r="J129" s="165">
        <f>+'2.2.2.ProdIntermed'!K$181</f>
        <v>1.0298434949399453</v>
      </c>
      <c r="K129" s="165">
        <f>+'2.2.2.ProdIntermed'!L$181</f>
        <v>1.0358907338897501</v>
      </c>
      <c r="M129" s="135"/>
      <c r="N129" s="135"/>
      <c r="O129" s="135"/>
      <c r="P129" s="135"/>
    </row>
    <row r="130" spans="1:16" x14ac:dyDescent="0.2">
      <c r="A130" s="1"/>
      <c r="B130" s="147" t="s">
        <v>176</v>
      </c>
      <c r="C130" s="165">
        <f>+'2.2.2.ProdIntermed'!D$181</f>
        <v>1</v>
      </c>
      <c r="D130" s="165">
        <f>+'2.2.2.ProdIntermed'!E$181</f>
        <v>1.0823337409044773</v>
      </c>
      <c r="E130" s="165">
        <f>+'2.2.2.ProdIntermed'!F$181</f>
        <v>1.0861114475827298</v>
      </c>
      <c r="F130" s="165">
        <f>+'2.2.2.ProdIntermed'!G$181</f>
        <v>1.0674186490149371</v>
      </c>
      <c r="G130" s="165">
        <f>+'2.2.2.ProdIntermed'!H$181</f>
        <v>0.98501177623314329</v>
      </c>
      <c r="H130" s="165">
        <f>+'2.2.2.ProdIntermed'!I$181</f>
        <v>0.96268258178319388</v>
      </c>
      <c r="I130" s="165">
        <f>+'2.2.2.ProdIntermed'!J$181</f>
        <v>1.0245513427973163</v>
      </c>
      <c r="J130" s="165">
        <f>+'2.2.2.ProdIntermed'!K$181</f>
        <v>1.0298434949399453</v>
      </c>
      <c r="K130" s="165">
        <f>+'2.2.2.ProdIntermed'!L$181</f>
        <v>1.0358907338897501</v>
      </c>
      <c r="M130" s="135"/>
      <c r="N130" s="135"/>
      <c r="O130" s="135"/>
      <c r="P130" s="135"/>
    </row>
    <row r="131" spans="1:16" x14ac:dyDescent="0.2">
      <c r="A131" s="1"/>
      <c r="B131" s="147" t="s">
        <v>177</v>
      </c>
      <c r="C131" s="165">
        <f>+'2.2.2.ProdIntermed'!D$181</f>
        <v>1</v>
      </c>
      <c r="D131" s="165">
        <f>+'2.2.2.ProdIntermed'!E$181</f>
        <v>1.0823337409044773</v>
      </c>
      <c r="E131" s="165">
        <f>+'2.2.2.ProdIntermed'!F$181</f>
        <v>1.0861114475827298</v>
      </c>
      <c r="F131" s="165">
        <f>+'2.2.2.ProdIntermed'!G$181</f>
        <v>1.0674186490149371</v>
      </c>
      <c r="G131" s="165">
        <f>+'2.2.2.ProdIntermed'!H$181</f>
        <v>0.98501177623314329</v>
      </c>
      <c r="H131" s="165">
        <f>+'2.2.2.ProdIntermed'!I$181</f>
        <v>0.96268258178319388</v>
      </c>
      <c r="I131" s="165">
        <f>+'2.2.2.ProdIntermed'!J$181</f>
        <v>1.0245513427973163</v>
      </c>
      <c r="J131" s="165">
        <f>+'2.2.2.ProdIntermed'!K$181</f>
        <v>1.0298434949399453</v>
      </c>
      <c r="K131" s="165">
        <f>+'2.2.2.ProdIntermed'!L$181</f>
        <v>1.0358907338897501</v>
      </c>
      <c r="M131" s="135"/>
      <c r="N131" s="135"/>
      <c r="O131" s="135"/>
      <c r="P131" s="135"/>
    </row>
    <row r="132" spans="1:16" x14ac:dyDescent="0.2">
      <c r="A132" s="1"/>
      <c r="B132" s="147" t="s">
        <v>178</v>
      </c>
      <c r="C132" s="165">
        <f>+'2.2.2.ProdIntermed'!D$181</f>
        <v>1</v>
      </c>
      <c r="D132" s="165">
        <f>+'2.2.2.ProdIntermed'!E$181</f>
        <v>1.0823337409044773</v>
      </c>
      <c r="E132" s="165">
        <f>+'2.2.2.ProdIntermed'!F$181</f>
        <v>1.0861114475827298</v>
      </c>
      <c r="F132" s="165">
        <f>+'2.2.2.ProdIntermed'!G$181</f>
        <v>1.0674186490149371</v>
      </c>
      <c r="G132" s="165">
        <f>+'2.2.2.ProdIntermed'!H$181</f>
        <v>0.98501177623314329</v>
      </c>
      <c r="H132" s="165">
        <f>+'2.2.2.ProdIntermed'!I$181</f>
        <v>0.96268258178319388</v>
      </c>
      <c r="I132" s="165">
        <f>+'2.2.2.ProdIntermed'!J$181</f>
        <v>1.0245513427973163</v>
      </c>
      <c r="J132" s="165">
        <f>+'2.2.2.ProdIntermed'!K$181</f>
        <v>1.0298434949399453</v>
      </c>
      <c r="K132" s="165">
        <f>+'2.2.2.ProdIntermed'!L$181</f>
        <v>1.0358907338897501</v>
      </c>
      <c r="M132" s="135"/>
      <c r="N132" s="135"/>
      <c r="O132" s="135"/>
      <c r="P132" s="135"/>
    </row>
    <row r="133" spans="1:16" x14ac:dyDescent="0.2">
      <c r="A133" s="1"/>
      <c r="B133" s="147" t="s">
        <v>179</v>
      </c>
      <c r="C133" s="165">
        <f>+'2.2.2.ProdIntermed'!D$181</f>
        <v>1</v>
      </c>
      <c r="D133" s="165">
        <f>+'2.2.2.ProdIntermed'!E$181</f>
        <v>1.0823337409044773</v>
      </c>
      <c r="E133" s="165">
        <f>+'2.2.2.ProdIntermed'!F$181</f>
        <v>1.0861114475827298</v>
      </c>
      <c r="F133" s="165">
        <f>+'2.2.2.ProdIntermed'!G$181</f>
        <v>1.0674186490149371</v>
      </c>
      <c r="G133" s="165">
        <f>+'2.2.2.ProdIntermed'!H$181</f>
        <v>0.98501177623314329</v>
      </c>
      <c r="H133" s="165">
        <f>+'2.2.2.ProdIntermed'!I$181</f>
        <v>0.96268258178319388</v>
      </c>
      <c r="I133" s="165">
        <f>+'2.2.2.ProdIntermed'!J$181</f>
        <v>1.0245513427973163</v>
      </c>
      <c r="J133" s="165">
        <f>+'2.2.2.ProdIntermed'!K$181</f>
        <v>1.0298434949399453</v>
      </c>
      <c r="K133" s="165">
        <f>+'2.2.2.ProdIntermed'!L$181</f>
        <v>1.0358907338897501</v>
      </c>
      <c r="M133" s="135"/>
      <c r="N133" s="135"/>
      <c r="O133" s="135"/>
      <c r="P133" s="135"/>
    </row>
    <row r="134" spans="1:16" x14ac:dyDescent="0.2">
      <c r="A134" s="1"/>
      <c r="B134" s="147" t="s">
        <v>180</v>
      </c>
      <c r="C134" s="165">
        <f>+'2.2.2.ProdIntermed'!D$181</f>
        <v>1</v>
      </c>
      <c r="D134" s="165">
        <f>+'2.2.2.ProdIntermed'!E$181</f>
        <v>1.0823337409044773</v>
      </c>
      <c r="E134" s="165">
        <f>+'2.2.2.ProdIntermed'!F$181</f>
        <v>1.0861114475827298</v>
      </c>
      <c r="F134" s="165">
        <f>+'2.2.2.ProdIntermed'!G$181</f>
        <v>1.0674186490149371</v>
      </c>
      <c r="G134" s="165">
        <f>+'2.2.2.ProdIntermed'!H$181</f>
        <v>0.98501177623314329</v>
      </c>
      <c r="H134" s="165">
        <f>+'2.2.2.ProdIntermed'!I$181</f>
        <v>0.96268258178319388</v>
      </c>
      <c r="I134" s="165">
        <f>+'2.2.2.ProdIntermed'!J$181</f>
        <v>1.0245513427973163</v>
      </c>
      <c r="J134" s="165">
        <f>+'2.2.2.ProdIntermed'!K$181</f>
        <v>1.0298434949399453</v>
      </c>
      <c r="K134" s="165">
        <f>+'2.2.2.ProdIntermed'!L$181</f>
        <v>1.0358907338897501</v>
      </c>
      <c r="M134" s="135"/>
      <c r="N134" s="135"/>
      <c r="O134" s="135"/>
      <c r="P134" s="135"/>
    </row>
    <row r="135" spans="1:16" x14ac:dyDescent="0.2">
      <c r="A135" s="1"/>
      <c r="B135" s="147" t="s">
        <v>181</v>
      </c>
      <c r="C135" s="165">
        <f>+'2.2.2.ProdIntermed'!D$181</f>
        <v>1</v>
      </c>
      <c r="D135" s="165">
        <f>+'2.2.2.ProdIntermed'!E$181</f>
        <v>1.0823337409044773</v>
      </c>
      <c r="E135" s="165">
        <f>+'2.2.2.ProdIntermed'!F$181</f>
        <v>1.0861114475827298</v>
      </c>
      <c r="F135" s="165">
        <f>+'2.2.2.ProdIntermed'!G$181</f>
        <v>1.0674186490149371</v>
      </c>
      <c r="G135" s="165">
        <f>+'2.2.2.ProdIntermed'!H$181</f>
        <v>0.98501177623314329</v>
      </c>
      <c r="H135" s="165">
        <f>+'2.2.2.ProdIntermed'!I$181</f>
        <v>0.96268258178319388</v>
      </c>
      <c r="I135" s="165">
        <f>+'2.2.2.ProdIntermed'!J$181</f>
        <v>1.0245513427973163</v>
      </c>
      <c r="J135" s="165">
        <f>+'2.2.2.ProdIntermed'!K$181</f>
        <v>1.0298434949399453</v>
      </c>
      <c r="K135" s="165">
        <f>+'2.2.2.ProdIntermed'!L$181</f>
        <v>1.0358907338897501</v>
      </c>
      <c r="M135" s="135"/>
      <c r="N135" s="135"/>
      <c r="O135" s="135"/>
      <c r="P135" s="135"/>
    </row>
    <row r="136" spans="1:16" x14ac:dyDescent="0.2">
      <c r="A136" s="1"/>
      <c r="B136" s="147" t="s">
        <v>182</v>
      </c>
      <c r="C136" s="165">
        <f>+'2.2.2.ProdIntermed'!D$181</f>
        <v>1</v>
      </c>
      <c r="D136" s="165">
        <f>+'2.2.2.ProdIntermed'!E$181</f>
        <v>1.0823337409044773</v>
      </c>
      <c r="E136" s="165">
        <f>+'2.2.2.ProdIntermed'!F$181</f>
        <v>1.0861114475827298</v>
      </c>
      <c r="F136" s="165">
        <f>+'2.2.2.ProdIntermed'!G$181</f>
        <v>1.0674186490149371</v>
      </c>
      <c r="G136" s="165">
        <f>+'2.2.2.ProdIntermed'!H$181</f>
        <v>0.98501177623314329</v>
      </c>
      <c r="H136" s="165">
        <f>+'2.2.2.ProdIntermed'!I$181</f>
        <v>0.96268258178319388</v>
      </c>
      <c r="I136" s="165">
        <f>+'2.2.2.ProdIntermed'!J$181</f>
        <v>1.0245513427973163</v>
      </c>
      <c r="J136" s="165">
        <f>+'2.2.2.ProdIntermed'!K$181</f>
        <v>1.0298434949399453</v>
      </c>
      <c r="K136" s="165">
        <f>+'2.2.2.ProdIntermed'!L$181</f>
        <v>1.0358907338897501</v>
      </c>
      <c r="M136" s="135"/>
      <c r="N136" s="135"/>
      <c r="O136" s="135"/>
      <c r="P136" s="135"/>
    </row>
    <row r="137" spans="1:16" x14ac:dyDescent="0.2">
      <c r="A137" s="1"/>
      <c r="B137" s="147" t="s">
        <v>183</v>
      </c>
      <c r="C137" s="165">
        <f>+'2.2.2.ProdIntermed'!D$181</f>
        <v>1</v>
      </c>
      <c r="D137" s="165">
        <f>+'2.2.2.ProdIntermed'!E$181</f>
        <v>1.0823337409044773</v>
      </c>
      <c r="E137" s="165">
        <f>+'2.2.2.ProdIntermed'!F$181</f>
        <v>1.0861114475827298</v>
      </c>
      <c r="F137" s="165">
        <f>+'2.2.2.ProdIntermed'!G$181</f>
        <v>1.0674186490149371</v>
      </c>
      <c r="G137" s="165">
        <f>+'2.2.2.ProdIntermed'!H$181</f>
        <v>0.98501177623314329</v>
      </c>
      <c r="H137" s="165">
        <f>+'2.2.2.ProdIntermed'!I$181</f>
        <v>0.96268258178319388</v>
      </c>
      <c r="I137" s="165">
        <f>+'2.2.2.ProdIntermed'!J$181</f>
        <v>1.0245513427973163</v>
      </c>
      <c r="J137" s="165">
        <f>+'2.2.2.ProdIntermed'!K$181</f>
        <v>1.0298434949399453</v>
      </c>
      <c r="K137" s="165">
        <f>+'2.2.2.ProdIntermed'!L$181</f>
        <v>1.0358907338897501</v>
      </c>
      <c r="M137" s="135"/>
      <c r="N137" s="135"/>
      <c r="O137" s="135"/>
      <c r="P137" s="135"/>
    </row>
    <row r="138" spans="1:16" x14ac:dyDescent="0.2">
      <c r="A138" s="1"/>
      <c r="B138" s="147" t="s">
        <v>184</v>
      </c>
      <c r="C138" s="165">
        <f>+'2.2.2.ProdIntermed'!D$181</f>
        <v>1</v>
      </c>
      <c r="D138" s="165">
        <f>+'2.2.2.ProdIntermed'!E$181</f>
        <v>1.0823337409044773</v>
      </c>
      <c r="E138" s="165">
        <f>+'2.2.2.ProdIntermed'!F$181</f>
        <v>1.0861114475827298</v>
      </c>
      <c r="F138" s="165">
        <f>+'2.2.2.ProdIntermed'!G$181</f>
        <v>1.0674186490149371</v>
      </c>
      <c r="G138" s="165">
        <f>+'2.2.2.ProdIntermed'!H$181</f>
        <v>0.98501177623314329</v>
      </c>
      <c r="H138" s="165">
        <f>+'2.2.2.ProdIntermed'!I$181</f>
        <v>0.96268258178319388</v>
      </c>
      <c r="I138" s="165">
        <f>+'2.2.2.ProdIntermed'!J$181</f>
        <v>1.0245513427973163</v>
      </c>
      <c r="J138" s="165">
        <f>+'2.2.2.ProdIntermed'!K$181</f>
        <v>1.0298434949399453</v>
      </c>
      <c r="K138" s="165">
        <f>+'2.2.2.ProdIntermed'!L$181</f>
        <v>1.0358907338897501</v>
      </c>
      <c r="M138" s="135"/>
      <c r="N138" s="135"/>
      <c r="O138" s="135"/>
      <c r="P138" s="135"/>
    </row>
    <row r="139" spans="1:16" x14ac:dyDescent="0.2">
      <c r="A139" s="1"/>
      <c r="B139" s="147" t="s">
        <v>185</v>
      </c>
      <c r="C139" s="165">
        <f>+'2.2.2.ProdIntermed'!D$181</f>
        <v>1</v>
      </c>
      <c r="D139" s="165">
        <f>+'2.2.2.ProdIntermed'!E$181</f>
        <v>1.0823337409044773</v>
      </c>
      <c r="E139" s="165">
        <f>+'2.2.2.ProdIntermed'!F$181</f>
        <v>1.0861114475827298</v>
      </c>
      <c r="F139" s="165">
        <f>+'2.2.2.ProdIntermed'!G$181</f>
        <v>1.0674186490149371</v>
      </c>
      <c r="G139" s="165">
        <f>+'2.2.2.ProdIntermed'!H$181</f>
        <v>0.98501177623314329</v>
      </c>
      <c r="H139" s="165">
        <f>+'2.2.2.ProdIntermed'!I$181</f>
        <v>0.96268258178319388</v>
      </c>
      <c r="I139" s="165">
        <f>+'2.2.2.ProdIntermed'!J$181</f>
        <v>1.0245513427973163</v>
      </c>
      <c r="J139" s="165">
        <f>+'2.2.2.ProdIntermed'!K$181</f>
        <v>1.0298434949399453</v>
      </c>
      <c r="K139" s="165">
        <f>+'2.2.2.ProdIntermed'!L$181</f>
        <v>1.0358907338897501</v>
      </c>
      <c r="M139" s="135"/>
      <c r="N139" s="135"/>
      <c r="O139" s="135"/>
      <c r="P139" s="135"/>
    </row>
    <row r="140" spans="1:16" x14ac:dyDescent="0.2">
      <c r="A140" s="1"/>
      <c r="B140" s="142" t="s">
        <v>186</v>
      </c>
      <c r="C140" s="165">
        <f>+'2.2.2.ProdIntermed'!D$181</f>
        <v>1</v>
      </c>
      <c r="D140" s="165">
        <f>+'2.2.2.ProdIntermed'!E$181</f>
        <v>1.0823337409044773</v>
      </c>
      <c r="E140" s="165">
        <f>+'2.2.2.ProdIntermed'!F$181</f>
        <v>1.0861114475827298</v>
      </c>
      <c r="F140" s="165">
        <f>+'2.2.2.ProdIntermed'!G$181</f>
        <v>1.0674186490149371</v>
      </c>
      <c r="G140" s="165">
        <f>+'2.2.2.ProdIntermed'!H$181</f>
        <v>0.98501177623314329</v>
      </c>
      <c r="H140" s="165">
        <f>+'2.2.2.ProdIntermed'!I$181</f>
        <v>0.96268258178319388</v>
      </c>
      <c r="I140" s="165">
        <f>+'2.2.2.ProdIntermed'!J$181</f>
        <v>1.0245513427973163</v>
      </c>
      <c r="J140" s="165">
        <f>+'2.2.2.ProdIntermed'!K$181</f>
        <v>1.0298434949399453</v>
      </c>
      <c r="K140" s="165">
        <f>+'2.2.2.ProdIntermed'!L$181</f>
        <v>1.0358907338897501</v>
      </c>
      <c r="M140" s="135"/>
      <c r="N140" s="135"/>
      <c r="O140" s="135"/>
      <c r="P140" s="135"/>
    </row>
    <row r="141" spans="1:16" x14ac:dyDescent="0.2">
      <c r="A141" s="1"/>
      <c r="B141" s="142" t="s">
        <v>187</v>
      </c>
      <c r="C141" s="165">
        <f>+'2.2.2.ProdIntermed'!D$181</f>
        <v>1</v>
      </c>
      <c r="D141" s="165">
        <f>+'2.2.2.ProdIntermed'!E$181</f>
        <v>1.0823337409044773</v>
      </c>
      <c r="E141" s="165">
        <f>+'2.2.2.ProdIntermed'!F$181</f>
        <v>1.0861114475827298</v>
      </c>
      <c r="F141" s="165">
        <f>+'2.2.2.ProdIntermed'!G$181</f>
        <v>1.0674186490149371</v>
      </c>
      <c r="G141" s="165">
        <f>+'2.2.2.ProdIntermed'!H$181</f>
        <v>0.98501177623314329</v>
      </c>
      <c r="H141" s="165">
        <f>+'2.2.2.ProdIntermed'!I$181</f>
        <v>0.96268258178319388</v>
      </c>
      <c r="I141" s="165">
        <f>+'2.2.2.ProdIntermed'!J$181</f>
        <v>1.0245513427973163</v>
      </c>
      <c r="J141" s="165">
        <f>+'2.2.2.ProdIntermed'!K$181</f>
        <v>1.0298434949399453</v>
      </c>
      <c r="K141" s="165">
        <f>+'2.2.2.ProdIntermed'!L$181</f>
        <v>1.0358907338897501</v>
      </c>
      <c r="M141" s="135"/>
      <c r="N141" s="135"/>
      <c r="O141" s="135"/>
      <c r="P141" s="135"/>
    </row>
    <row r="142" spans="1:16" x14ac:dyDescent="0.2">
      <c r="A142" s="1"/>
      <c r="B142" s="142" t="s">
        <v>188</v>
      </c>
      <c r="C142" s="165">
        <f>+'2.2.2.ProdIntermed'!D$181</f>
        <v>1</v>
      </c>
      <c r="D142" s="165">
        <f>+'2.2.2.ProdIntermed'!E$181</f>
        <v>1.0823337409044773</v>
      </c>
      <c r="E142" s="165">
        <f>+'2.2.2.ProdIntermed'!F$181</f>
        <v>1.0861114475827298</v>
      </c>
      <c r="F142" s="165">
        <f>+'2.2.2.ProdIntermed'!G$181</f>
        <v>1.0674186490149371</v>
      </c>
      <c r="G142" s="165">
        <f>+'2.2.2.ProdIntermed'!H$181</f>
        <v>0.98501177623314329</v>
      </c>
      <c r="H142" s="165">
        <f>+'2.2.2.ProdIntermed'!I$181</f>
        <v>0.96268258178319388</v>
      </c>
      <c r="I142" s="165">
        <f>+'2.2.2.ProdIntermed'!J$181</f>
        <v>1.0245513427973163</v>
      </c>
      <c r="J142" s="165">
        <f>+'2.2.2.ProdIntermed'!K$181</f>
        <v>1.0298434949399453</v>
      </c>
      <c r="K142" s="165">
        <f>+'2.2.2.ProdIntermed'!L$181</f>
        <v>1.0358907338897501</v>
      </c>
      <c r="M142" s="135"/>
      <c r="N142" s="135"/>
      <c r="O142" s="135"/>
      <c r="P142" s="135"/>
    </row>
    <row r="143" spans="1:16" x14ac:dyDescent="0.2">
      <c r="A143" s="1"/>
      <c r="B143" s="142" t="s">
        <v>189</v>
      </c>
      <c r="C143" s="165">
        <f>+'2.2.2.ProdIntermed'!D$181</f>
        <v>1</v>
      </c>
      <c r="D143" s="165">
        <f>+'2.2.2.ProdIntermed'!E$181</f>
        <v>1.0823337409044773</v>
      </c>
      <c r="E143" s="165">
        <f>+'2.2.2.ProdIntermed'!F$181</f>
        <v>1.0861114475827298</v>
      </c>
      <c r="F143" s="165">
        <f>+'2.2.2.ProdIntermed'!G$181</f>
        <v>1.0674186490149371</v>
      </c>
      <c r="G143" s="165">
        <f>+'2.2.2.ProdIntermed'!H$181</f>
        <v>0.98501177623314329</v>
      </c>
      <c r="H143" s="165">
        <f>+'2.2.2.ProdIntermed'!I$181</f>
        <v>0.96268258178319388</v>
      </c>
      <c r="I143" s="165">
        <f>+'2.2.2.ProdIntermed'!J$181</f>
        <v>1.0245513427973163</v>
      </c>
      <c r="J143" s="165">
        <f>+'2.2.2.ProdIntermed'!K$181</f>
        <v>1.0298434949399453</v>
      </c>
      <c r="K143" s="165">
        <f>+'2.2.2.ProdIntermed'!L$181</f>
        <v>1.0358907338897501</v>
      </c>
      <c r="M143" s="135"/>
      <c r="N143" s="135"/>
      <c r="O143" s="135"/>
      <c r="P143" s="135"/>
    </row>
    <row r="144" spans="1:16" x14ac:dyDescent="0.2">
      <c r="A144" s="1"/>
      <c r="B144" s="142" t="s">
        <v>190</v>
      </c>
      <c r="C144" s="165">
        <f>+'2.2.2.ProdIntermed'!D$181</f>
        <v>1</v>
      </c>
      <c r="D144" s="165">
        <f>+'2.2.2.ProdIntermed'!E$181</f>
        <v>1.0823337409044773</v>
      </c>
      <c r="E144" s="165">
        <f>+'2.2.2.ProdIntermed'!F$181</f>
        <v>1.0861114475827298</v>
      </c>
      <c r="F144" s="165">
        <f>+'2.2.2.ProdIntermed'!G$181</f>
        <v>1.0674186490149371</v>
      </c>
      <c r="G144" s="165">
        <f>+'2.2.2.ProdIntermed'!H$181</f>
        <v>0.98501177623314329</v>
      </c>
      <c r="H144" s="165">
        <f>+'2.2.2.ProdIntermed'!I$181</f>
        <v>0.96268258178319388</v>
      </c>
      <c r="I144" s="165">
        <f>+'2.2.2.ProdIntermed'!J$181</f>
        <v>1.0245513427973163</v>
      </c>
      <c r="J144" s="165">
        <f>+'2.2.2.ProdIntermed'!K$181</f>
        <v>1.0298434949399453</v>
      </c>
      <c r="K144" s="165">
        <f>+'2.2.2.ProdIntermed'!L$181</f>
        <v>1.0358907338897501</v>
      </c>
      <c r="M144" s="135"/>
      <c r="N144" s="135"/>
      <c r="O144" s="135"/>
      <c r="P144" s="135"/>
    </row>
    <row r="145" spans="1:16" x14ac:dyDescent="0.2">
      <c r="A145" s="1"/>
      <c r="B145" s="142" t="s">
        <v>191</v>
      </c>
      <c r="C145" s="165">
        <f>+'2.2.2.ProdIntermed'!D$181</f>
        <v>1</v>
      </c>
      <c r="D145" s="165">
        <f>+'2.2.2.ProdIntermed'!E$181</f>
        <v>1.0823337409044773</v>
      </c>
      <c r="E145" s="165">
        <f>+'2.2.2.ProdIntermed'!F$181</f>
        <v>1.0861114475827298</v>
      </c>
      <c r="F145" s="165">
        <f>+'2.2.2.ProdIntermed'!G$181</f>
        <v>1.0674186490149371</v>
      </c>
      <c r="G145" s="165">
        <f>+'2.2.2.ProdIntermed'!H$181</f>
        <v>0.98501177623314329</v>
      </c>
      <c r="H145" s="165">
        <f>+'2.2.2.ProdIntermed'!I$181</f>
        <v>0.96268258178319388</v>
      </c>
      <c r="I145" s="165">
        <f>+'2.2.2.ProdIntermed'!J$181</f>
        <v>1.0245513427973163</v>
      </c>
      <c r="J145" s="165">
        <f>+'2.2.2.ProdIntermed'!K$181</f>
        <v>1.0298434949399453</v>
      </c>
      <c r="K145" s="165">
        <f>+'2.2.2.ProdIntermed'!L$181</f>
        <v>1.0358907338897501</v>
      </c>
      <c r="M145" s="135"/>
      <c r="N145" s="135"/>
      <c r="O145" s="135"/>
      <c r="P145" s="135"/>
    </row>
    <row r="146" spans="1:16" x14ac:dyDescent="0.2">
      <c r="A146" s="1"/>
      <c r="B146" s="147" t="s">
        <v>106</v>
      </c>
      <c r="C146" s="165">
        <f>+'2.2.2.ProdIntermed'!D$181</f>
        <v>1</v>
      </c>
      <c r="D146" s="165">
        <f>+'2.2.2.ProdIntermed'!E$181</f>
        <v>1.0823337409044773</v>
      </c>
      <c r="E146" s="165">
        <f>+'2.2.2.ProdIntermed'!F$181</f>
        <v>1.0861114475827298</v>
      </c>
      <c r="F146" s="165">
        <f>+'2.2.2.ProdIntermed'!G$181</f>
        <v>1.0674186490149371</v>
      </c>
      <c r="G146" s="165">
        <f>+'2.2.2.ProdIntermed'!H$181</f>
        <v>0.98501177623314329</v>
      </c>
      <c r="H146" s="165">
        <f>+'2.2.2.ProdIntermed'!I$181</f>
        <v>0.96268258178319388</v>
      </c>
      <c r="I146" s="165">
        <f>+'2.2.2.ProdIntermed'!J$181</f>
        <v>1.0245513427973163</v>
      </c>
      <c r="J146" s="165">
        <f>+'2.2.2.ProdIntermed'!K$181</f>
        <v>1.0298434949399453</v>
      </c>
      <c r="K146" s="165">
        <f>+'2.2.2.ProdIntermed'!L$181</f>
        <v>1.0358907338897501</v>
      </c>
      <c r="M146" s="135"/>
      <c r="N146" s="135"/>
      <c r="O146" s="135"/>
      <c r="P146" s="135"/>
    </row>
    <row r="147" spans="1:16" x14ac:dyDescent="0.2">
      <c r="A147" s="1"/>
      <c r="B147" s="147" t="s">
        <v>192</v>
      </c>
      <c r="C147" s="165">
        <f>+'2.2.2.ProdIntermed'!D$181</f>
        <v>1</v>
      </c>
      <c r="D147" s="165">
        <f>+'2.2.2.ProdIntermed'!E$181</f>
        <v>1.0823337409044773</v>
      </c>
      <c r="E147" s="165">
        <f>+'2.2.2.ProdIntermed'!F$181</f>
        <v>1.0861114475827298</v>
      </c>
      <c r="F147" s="165">
        <f>+'2.2.2.ProdIntermed'!G$181</f>
        <v>1.0674186490149371</v>
      </c>
      <c r="G147" s="165">
        <f>+'2.2.2.ProdIntermed'!H$181</f>
        <v>0.98501177623314329</v>
      </c>
      <c r="H147" s="165">
        <f>+'2.2.2.ProdIntermed'!I$181</f>
        <v>0.96268258178319388</v>
      </c>
      <c r="I147" s="165">
        <f>+'2.2.2.ProdIntermed'!J$181</f>
        <v>1.0245513427973163</v>
      </c>
      <c r="J147" s="165">
        <f>+'2.2.2.ProdIntermed'!K$181</f>
        <v>1.0298434949399453</v>
      </c>
      <c r="K147" s="165">
        <f>+'2.2.2.ProdIntermed'!L$181</f>
        <v>1.0358907338897501</v>
      </c>
      <c r="M147" s="135"/>
      <c r="N147" s="135"/>
      <c r="O147" s="135"/>
      <c r="P147" s="135"/>
    </row>
    <row r="148" spans="1:16" x14ac:dyDescent="0.2">
      <c r="A148" s="1"/>
      <c r="B148" s="147" t="s">
        <v>193</v>
      </c>
      <c r="C148" s="165">
        <f>+'2.2.2.ProdIntermed'!D$181</f>
        <v>1</v>
      </c>
      <c r="D148" s="165">
        <f>+'2.2.2.ProdIntermed'!E$181</f>
        <v>1.0823337409044773</v>
      </c>
      <c r="E148" s="165">
        <f>+'2.2.2.ProdIntermed'!F$181</f>
        <v>1.0861114475827298</v>
      </c>
      <c r="F148" s="165">
        <f>+'2.2.2.ProdIntermed'!G$181</f>
        <v>1.0674186490149371</v>
      </c>
      <c r="G148" s="165">
        <f>+'2.2.2.ProdIntermed'!H$181</f>
        <v>0.98501177623314329</v>
      </c>
      <c r="H148" s="165">
        <f>+'2.2.2.ProdIntermed'!I$181</f>
        <v>0.96268258178319388</v>
      </c>
      <c r="I148" s="165">
        <f>+'2.2.2.ProdIntermed'!J$181</f>
        <v>1.0245513427973163</v>
      </c>
      <c r="J148" s="165">
        <f>+'2.2.2.ProdIntermed'!K$181</f>
        <v>1.0298434949399453</v>
      </c>
      <c r="K148" s="165">
        <f>+'2.2.2.ProdIntermed'!L$181</f>
        <v>1.0358907338897501</v>
      </c>
      <c r="M148" s="135"/>
      <c r="N148" s="135"/>
      <c r="O148" s="135"/>
      <c r="P148" s="135"/>
    </row>
    <row r="149" spans="1:16" x14ac:dyDescent="0.2">
      <c r="A149" s="1"/>
      <c r="B149" s="147" t="s">
        <v>194</v>
      </c>
      <c r="C149" s="165">
        <f>+'2.2.2.ProdIntermed'!D$181</f>
        <v>1</v>
      </c>
      <c r="D149" s="165">
        <f>+'2.2.2.ProdIntermed'!E$181</f>
        <v>1.0823337409044773</v>
      </c>
      <c r="E149" s="165">
        <f>+'2.2.2.ProdIntermed'!F$181</f>
        <v>1.0861114475827298</v>
      </c>
      <c r="F149" s="165">
        <f>+'2.2.2.ProdIntermed'!G$181</f>
        <v>1.0674186490149371</v>
      </c>
      <c r="G149" s="165">
        <f>+'2.2.2.ProdIntermed'!H$181</f>
        <v>0.98501177623314329</v>
      </c>
      <c r="H149" s="165">
        <f>+'2.2.2.ProdIntermed'!I$181</f>
        <v>0.96268258178319388</v>
      </c>
      <c r="I149" s="165">
        <f>+'2.2.2.ProdIntermed'!J$181</f>
        <v>1.0245513427973163</v>
      </c>
      <c r="J149" s="165">
        <f>+'2.2.2.ProdIntermed'!K$181</f>
        <v>1.0298434949399453</v>
      </c>
      <c r="K149" s="165">
        <f>+'2.2.2.ProdIntermed'!L$181</f>
        <v>1.0358907338897501</v>
      </c>
      <c r="M149" s="135"/>
      <c r="N149" s="135"/>
      <c r="O149" s="135"/>
      <c r="P149" s="135"/>
    </row>
    <row r="150" spans="1:16" x14ac:dyDescent="0.2">
      <c r="A150" s="1"/>
      <c r="B150" s="31" t="s">
        <v>39</v>
      </c>
      <c r="C150" s="317"/>
      <c r="D150" s="317"/>
      <c r="E150" s="317"/>
      <c r="F150" s="317"/>
      <c r="G150" s="317"/>
      <c r="H150" s="317"/>
      <c r="I150" s="317"/>
      <c r="J150" s="317"/>
      <c r="K150" s="317"/>
      <c r="M150" s="135"/>
      <c r="N150" s="135"/>
      <c r="O150" s="135"/>
      <c r="P150" s="135"/>
    </row>
    <row r="151" spans="1:16" x14ac:dyDescent="0.2">
      <c r="A151" s="1"/>
      <c r="B151" s="147" t="s">
        <v>590</v>
      </c>
      <c r="C151" s="165">
        <f>+'2.2.2.ProdIntermed'!D$181</f>
        <v>1</v>
      </c>
      <c r="D151" s="165">
        <f>+'2.2.2.ProdIntermed'!E$181</f>
        <v>1.0823337409044773</v>
      </c>
      <c r="E151" s="165">
        <f>+'2.2.2.ProdIntermed'!F$181</f>
        <v>1.0861114475827298</v>
      </c>
      <c r="F151" s="165">
        <f>+'2.2.2.ProdIntermed'!G$181</f>
        <v>1.0674186490149371</v>
      </c>
      <c r="G151" s="165">
        <f>+'2.2.2.ProdIntermed'!H$181</f>
        <v>0.98501177623314329</v>
      </c>
      <c r="H151" s="165">
        <f>+'2.2.2.ProdIntermed'!I$181</f>
        <v>0.96268258178319388</v>
      </c>
      <c r="I151" s="165">
        <f>+'2.2.2.ProdIntermed'!J$181</f>
        <v>1.0245513427973163</v>
      </c>
      <c r="J151" s="165">
        <f>+'2.2.2.ProdIntermed'!K$181</f>
        <v>1.0298434949399453</v>
      </c>
      <c r="K151" s="165">
        <f>+'2.2.2.ProdIntermed'!L$181</f>
        <v>1.0358907338897501</v>
      </c>
      <c r="M151" s="135"/>
      <c r="N151" s="135"/>
      <c r="O151" s="135"/>
      <c r="P151" s="135"/>
    </row>
    <row r="152" spans="1:16" x14ac:dyDescent="0.2">
      <c r="A152" s="1"/>
      <c r="B152" s="147" t="s">
        <v>195</v>
      </c>
      <c r="C152" s="165">
        <f>+'2.2.2.ProdIntermed'!D$181</f>
        <v>1</v>
      </c>
      <c r="D152" s="165">
        <f>+'2.2.2.ProdIntermed'!E$181</f>
        <v>1.0823337409044773</v>
      </c>
      <c r="E152" s="165">
        <f>+'2.2.2.ProdIntermed'!F$181</f>
        <v>1.0861114475827298</v>
      </c>
      <c r="F152" s="165">
        <f>+'2.2.2.ProdIntermed'!G$181</f>
        <v>1.0674186490149371</v>
      </c>
      <c r="G152" s="165">
        <f>+'2.2.2.ProdIntermed'!H$181</f>
        <v>0.98501177623314329</v>
      </c>
      <c r="H152" s="165">
        <f>+'2.2.2.ProdIntermed'!I$181</f>
        <v>0.96268258178319388</v>
      </c>
      <c r="I152" s="165">
        <f>+'2.2.2.ProdIntermed'!J$181</f>
        <v>1.0245513427973163</v>
      </c>
      <c r="J152" s="165">
        <f>+'2.2.2.ProdIntermed'!K$181</f>
        <v>1.0298434949399453</v>
      </c>
      <c r="K152" s="165">
        <f>+'2.2.2.ProdIntermed'!L$181</f>
        <v>1.0358907338897501</v>
      </c>
      <c r="M152" s="135"/>
      <c r="N152" s="135"/>
      <c r="O152" s="135"/>
      <c r="P152" s="135"/>
    </row>
    <row r="153" spans="1:16" x14ac:dyDescent="0.2">
      <c r="A153" s="1"/>
      <c r="B153" s="147" t="s">
        <v>196</v>
      </c>
      <c r="C153" s="165">
        <f>+'2.2.2.ProdIntermed'!D$181</f>
        <v>1</v>
      </c>
      <c r="D153" s="165">
        <f>+'2.2.2.ProdIntermed'!E$181</f>
        <v>1.0823337409044773</v>
      </c>
      <c r="E153" s="165">
        <f>+'2.2.2.ProdIntermed'!F$181</f>
        <v>1.0861114475827298</v>
      </c>
      <c r="F153" s="165">
        <f>+'2.2.2.ProdIntermed'!G$181</f>
        <v>1.0674186490149371</v>
      </c>
      <c r="G153" s="165">
        <f>+'2.2.2.ProdIntermed'!H$181</f>
        <v>0.98501177623314329</v>
      </c>
      <c r="H153" s="165">
        <f>+'2.2.2.ProdIntermed'!I$181</f>
        <v>0.96268258178319388</v>
      </c>
      <c r="I153" s="165">
        <f>+'2.2.2.ProdIntermed'!J$181</f>
        <v>1.0245513427973163</v>
      </c>
      <c r="J153" s="165">
        <f>+'2.2.2.ProdIntermed'!K$181</f>
        <v>1.0298434949399453</v>
      </c>
      <c r="K153" s="165">
        <f>+'2.2.2.ProdIntermed'!L$181</f>
        <v>1.0358907338897501</v>
      </c>
      <c r="M153" s="135"/>
      <c r="N153" s="135"/>
      <c r="O153" s="135"/>
      <c r="P153" s="135"/>
    </row>
    <row r="154" spans="1:16" x14ac:dyDescent="0.2">
      <c r="A154" s="1"/>
      <c r="B154" s="147" t="s">
        <v>197</v>
      </c>
      <c r="C154" s="165">
        <f>+'2.2.2.ProdIntermed'!D$181</f>
        <v>1</v>
      </c>
      <c r="D154" s="165">
        <f>+'2.2.2.ProdIntermed'!E$181</f>
        <v>1.0823337409044773</v>
      </c>
      <c r="E154" s="165">
        <f>+'2.2.2.ProdIntermed'!F$181</f>
        <v>1.0861114475827298</v>
      </c>
      <c r="F154" s="165">
        <f>+'2.2.2.ProdIntermed'!G$181</f>
        <v>1.0674186490149371</v>
      </c>
      <c r="G154" s="165">
        <f>+'2.2.2.ProdIntermed'!H$181</f>
        <v>0.98501177623314329</v>
      </c>
      <c r="H154" s="165">
        <f>+'2.2.2.ProdIntermed'!I$181</f>
        <v>0.96268258178319388</v>
      </c>
      <c r="I154" s="165">
        <f>+'2.2.2.ProdIntermed'!J$181</f>
        <v>1.0245513427973163</v>
      </c>
      <c r="J154" s="165">
        <f>+'2.2.2.ProdIntermed'!K$181</f>
        <v>1.0298434949399453</v>
      </c>
      <c r="K154" s="165">
        <f>+'2.2.2.ProdIntermed'!L$181</f>
        <v>1.0358907338897501</v>
      </c>
      <c r="M154" s="135"/>
      <c r="N154" s="135"/>
      <c r="O154" s="135"/>
      <c r="P154" s="135"/>
    </row>
    <row r="155" spans="1:16" x14ac:dyDescent="0.2">
      <c r="A155" s="1"/>
      <c r="B155" s="147" t="s">
        <v>198</v>
      </c>
      <c r="C155" s="165">
        <f>+'2.2.2.ProdIntermed'!D$181</f>
        <v>1</v>
      </c>
      <c r="D155" s="165">
        <f>+'2.2.2.ProdIntermed'!E$181</f>
        <v>1.0823337409044773</v>
      </c>
      <c r="E155" s="165">
        <f>+'2.2.2.ProdIntermed'!F$181</f>
        <v>1.0861114475827298</v>
      </c>
      <c r="F155" s="165">
        <f>+'2.2.2.ProdIntermed'!G$181</f>
        <v>1.0674186490149371</v>
      </c>
      <c r="G155" s="165">
        <f>+'2.2.2.ProdIntermed'!H$181</f>
        <v>0.98501177623314329</v>
      </c>
      <c r="H155" s="165">
        <f>+'2.2.2.ProdIntermed'!I$181</f>
        <v>0.96268258178319388</v>
      </c>
      <c r="I155" s="165">
        <f>+'2.2.2.ProdIntermed'!J$181</f>
        <v>1.0245513427973163</v>
      </c>
      <c r="J155" s="165">
        <f>+'2.2.2.ProdIntermed'!K$181</f>
        <v>1.0298434949399453</v>
      </c>
      <c r="K155" s="165">
        <f>+'2.2.2.ProdIntermed'!L$181</f>
        <v>1.0358907338897501</v>
      </c>
      <c r="M155" s="135"/>
      <c r="N155" s="135"/>
      <c r="O155" s="135"/>
      <c r="P155" s="135"/>
    </row>
    <row r="156" spans="1:16" x14ac:dyDescent="0.2">
      <c r="A156" s="1"/>
      <c r="B156" s="147" t="s">
        <v>199</v>
      </c>
      <c r="C156" s="165">
        <f>+'2.2.2.ProdIntermed'!D$181</f>
        <v>1</v>
      </c>
      <c r="D156" s="165">
        <f>+'2.2.2.ProdIntermed'!E$181</f>
        <v>1.0823337409044773</v>
      </c>
      <c r="E156" s="165">
        <f>+'2.2.2.ProdIntermed'!F$181</f>
        <v>1.0861114475827298</v>
      </c>
      <c r="F156" s="165">
        <f>+'2.2.2.ProdIntermed'!G$181</f>
        <v>1.0674186490149371</v>
      </c>
      <c r="G156" s="165">
        <f>+'2.2.2.ProdIntermed'!H$181</f>
        <v>0.98501177623314329</v>
      </c>
      <c r="H156" s="165">
        <f>+'2.2.2.ProdIntermed'!I$181</f>
        <v>0.96268258178319388</v>
      </c>
      <c r="I156" s="165">
        <f>+'2.2.2.ProdIntermed'!J$181</f>
        <v>1.0245513427973163</v>
      </c>
      <c r="J156" s="165">
        <f>+'2.2.2.ProdIntermed'!K$181</f>
        <v>1.0298434949399453</v>
      </c>
      <c r="K156" s="165">
        <f>+'2.2.2.ProdIntermed'!L$181</f>
        <v>1.0358907338897501</v>
      </c>
      <c r="M156" s="135"/>
      <c r="N156" s="135"/>
      <c r="O156" s="135"/>
      <c r="P156" s="135"/>
    </row>
    <row r="157" spans="1:16" x14ac:dyDescent="0.2">
      <c r="A157" s="1"/>
      <c r="B157" s="147" t="s">
        <v>200</v>
      </c>
      <c r="C157" s="165">
        <f>+'2.2.2.ProdIntermed'!D$181</f>
        <v>1</v>
      </c>
      <c r="D157" s="165">
        <f>+'2.2.2.ProdIntermed'!E$181</f>
        <v>1.0823337409044773</v>
      </c>
      <c r="E157" s="165">
        <f>+'2.2.2.ProdIntermed'!F$181</f>
        <v>1.0861114475827298</v>
      </c>
      <c r="F157" s="165">
        <f>+'2.2.2.ProdIntermed'!G$181</f>
        <v>1.0674186490149371</v>
      </c>
      <c r="G157" s="165">
        <f>+'2.2.2.ProdIntermed'!H$181</f>
        <v>0.98501177623314329</v>
      </c>
      <c r="H157" s="165">
        <f>+'2.2.2.ProdIntermed'!I$181</f>
        <v>0.96268258178319388</v>
      </c>
      <c r="I157" s="165">
        <f>+'2.2.2.ProdIntermed'!J$181</f>
        <v>1.0245513427973163</v>
      </c>
      <c r="J157" s="165">
        <f>+'2.2.2.ProdIntermed'!K$181</f>
        <v>1.0298434949399453</v>
      </c>
      <c r="K157" s="165">
        <f>+'2.2.2.ProdIntermed'!L$181</f>
        <v>1.0358907338897501</v>
      </c>
      <c r="M157" s="135"/>
      <c r="N157" s="135"/>
      <c r="O157" s="135"/>
      <c r="P157" s="135"/>
    </row>
    <row r="158" spans="1:16" x14ac:dyDescent="0.2">
      <c r="A158" s="1"/>
      <c r="B158" s="147" t="s">
        <v>201</v>
      </c>
      <c r="C158" s="165">
        <f>+'2.2.2.ProdIntermed'!D$181</f>
        <v>1</v>
      </c>
      <c r="D158" s="165">
        <f>+'2.2.2.ProdIntermed'!E$181</f>
        <v>1.0823337409044773</v>
      </c>
      <c r="E158" s="165">
        <f>+'2.2.2.ProdIntermed'!F$181</f>
        <v>1.0861114475827298</v>
      </c>
      <c r="F158" s="165">
        <f>+'2.2.2.ProdIntermed'!G$181</f>
        <v>1.0674186490149371</v>
      </c>
      <c r="G158" s="165">
        <f>+'2.2.2.ProdIntermed'!H$181</f>
        <v>0.98501177623314329</v>
      </c>
      <c r="H158" s="165">
        <f>+'2.2.2.ProdIntermed'!I$181</f>
        <v>0.96268258178319388</v>
      </c>
      <c r="I158" s="165">
        <f>+'2.2.2.ProdIntermed'!J$181</f>
        <v>1.0245513427973163</v>
      </c>
      <c r="J158" s="165">
        <f>+'2.2.2.ProdIntermed'!K$181</f>
        <v>1.0298434949399453</v>
      </c>
      <c r="K158" s="165">
        <f>+'2.2.2.ProdIntermed'!L$181</f>
        <v>1.0358907338897501</v>
      </c>
      <c r="M158" s="135"/>
      <c r="N158" s="135"/>
      <c r="O158" s="135"/>
      <c r="P158" s="135"/>
    </row>
    <row r="159" spans="1:16" x14ac:dyDescent="0.2">
      <c r="A159" s="1"/>
      <c r="B159" s="142" t="s">
        <v>558</v>
      </c>
      <c r="C159" s="165">
        <f>+'2.2.2.ProdIntermed'!D$181</f>
        <v>1</v>
      </c>
      <c r="D159" s="165">
        <f>+'2.2.2.ProdIntermed'!E$181</f>
        <v>1.0823337409044773</v>
      </c>
      <c r="E159" s="165">
        <f>+'2.2.2.ProdIntermed'!F$181</f>
        <v>1.0861114475827298</v>
      </c>
      <c r="F159" s="165">
        <f>+'2.2.2.ProdIntermed'!G$181</f>
        <v>1.0674186490149371</v>
      </c>
      <c r="G159" s="165">
        <f>+'2.2.2.ProdIntermed'!H$181</f>
        <v>0.98501177623314329</v>
      </c>
      <c r="H159" s="165">
        <f>+'2.2.2.ProdIntermed'!I$181</f>
        <v>0.96268258178319388</v>
      </c>
      <c r="I159" s="165">
        <f>+'2.2.2.ProdIntermed'!J$181</f>
        <v>1.0245513427973163</v>
      </c>
      <c r="J159" s="165">
        <f>+'2.2.2.ProdIntermed'!K$181</f>
        <v>1.0298434949399453</v>
      </c>
      <c r="K159" s="165">
        <f>+'2.2.2.ProdIntermed'!L$181</f>
        <v>1.0358907338897501</v>
      </c>
      <c r="M159" s="135"/>
      <c r="N159" s="135"/>
      <c r="O159" s="135"/>
      <c r="P159" s="135"/>
    </row>
    <row r="160" spans="1:16" x14ac:dyDescent="0.2">
      <c r="A160" s="1"/>
      <c r="B160" s="147" t="s">
        <v>202</v>
      </c>
      <c r="C160" s="165">
        <f>+'2.2.2.ProdIntermed'!D$181</f>
        <v>1</v>
      </c>
      <c r="D160" s="165">
        <f>+'2.2.2.ProdIntermed'!E$181</f>
        <v>1.0823337409044773</v>
      </c>
      <c r="E160" s="165">
        <f>+'2.2.2.ProdIntermed'!F$181</f>
        <v>1.0861114475827298</v>
      </c>
      <c r="F160" s="165">
        <f>+'2.2.2.ProdIntermed'!G$181</f>
        <v>1.0674186490149371</v>
      </c>
      <c r="G160" s="165">
        <f>+'2.2.2.ProdIntermed'!H$181</f>
        <v>0.98501177623314329</v>
      </c>
      <c r="H160" s="165">
        <f>+'2.2.2.ProdIntermed'!I$181</f>
        <v>0.96268258178319388</v>
      </c>
      <c r="I160" s="165">
        <f>+'2.2.2.ProdIntermed'!J$181</f>
        <v>1.0245513427973163</v>
      </c>
      <c r="J160" s="165">
        <f>+'2.2.2.ProdIntermed'!K$181</f>
        <v>1.0298434949399453</v>
      </c>
      <c r="K160" s="165">
        <f>+'2.2.2.ProdIntermed'!L$181</f>
        <v>1.0358907338897501</v>
      </c>
      <c r="M160" s="135"/>
      <c r="N160" s="135"/>
      <c r="O160" s="135"/>
      <c r="P160" s="135"/>
    </row>
    <row r="161" spans="1:16" x14ac:dyDescent="0.2">
      <c r="A161" s="1"/>
      <c r="B161" s="142" t="s">
        <v>107</v>
      </c>
      <c r="C161" s="165">
        <f>+'2.2.2.ProdIntermed'!D$181</f>
        <v>1</v>
      </c>
      <c r="D161" s="165">
        <f>+'2.2.2.ProdIntermed'!E$181</f>
        <v>1.0823337409044773</v>
      </c>
      <c r="E161" s="165">
        <f>+'2.2.2.ProdIntermed'!F$181</f>
        <v>1.0861114475827298</v>
      </c>
      <c r="F161" s="165">
        <f>+'2.2.2.ProdIntermed'!G$181</f>
        <v>1.0674186490149371</v>
      </c>
      <c r="G161" s="165">
        <f>+'2.2.2.ProdIntermed'!H$181</f>
        <v>0.98501177623314329</v>
      </c>
      <c r="H161" s="165">
        <f>+'2.2.2.ProdIntermed'!I$181</f>
        <v>0.96268258178319388</v>
      </c>
      <c r="I161" s="165">
        <f>+'2.2.2.ProdIntermed'!J$181</f>
        <v>1.0245513427973163</v>
      </c>
      <c r="J161" s="165">
        <f>+'2.2.2.ProdIntermed'!K$181</f>
        <v>1.0298434949399453</v>
      </c>
      <c r="K161" s="165">
        <f>+'2.2.2.ProdIntermed'!L$181</f>
        <v>1.0358907338897501</v>
      </c>
      <c r="M161" s="135"/>
      <c r="N161" s="135"/>
      <c r="O161" s="135"/>
      <c r="P161" s="135"/>
    </row>
    <row r="162" spans="1:16" x14ac:dyDescent="0.2">
      <c r="A162" s="1"/>
      <c r="B162" s="142" t="s">
        <v>108</v>
      </c>
      <c r="C162" s="165">
        <f>+'2.2.2.ProdIntermed'!D$181</f>
        <v>1</v>
      </c>
      <c r="D162" s="165">
        <f>+'2.2.2.ProdIntermed'!E$181</f>
        <v>1.0823337409044773</v>
      </c>
      <c r="E162" s="165">
        <f>+'2.2.2.ProdIntermed'!F$181</f>
        <v>1.0861114475827298</v>
      </c>
      <c r="F162" s="165">
        <f>+'2.2.2.ProdIntermed'!G$181</f>
        <v>1.0674186490149371</v>
      </c>
      <c r="G162" s="165">
        <f>+'2.2.2.ProdIntermed'!H$181</f>
        <v>0.98501177623314329</v>
      </c>
      <c r="H162" s="165">
        <f>+'2.2.2.ProdIntermed'!I$181</f>
        <v>0.96268258178319388</v>
      </c>
      <c r="I162" s="165">
        <f>+'2.2.2.ProdIntermed'!J$181</f>
        <v>1.0245513427973163</v>
      </c>
      <c r="J162" s="165">
        <f>+'2.2.2.ProdIntermed'!K$181</f>
        <v>1.0298434949399453</v>
      </c>
      <c r="K162" s="165">
        <f>+'2.2.2.ProdIntermed'!L$181</f>
        <v>1.0358907338897501</v>
      </c>
      <c r="M162" s="135"/>
      <c r="N162" s="135"/>
      <c r="O162" s="135"/>
      <c r="P162" s="135"/>
    </row>
    <row r="163" spans="1:16" x14ac:dyDescent="0.2">
      <c r="A163" s="1"/>
      <c r="B163" s="147" t="s">
        <v>203</v>
      </c>
      <c r="C163" s="165">
        <f>+'2.2.2.ProdIntermed'!D$181</f>
        <v>1</v>
      </c>
      <c r="D163" s="165">
        <f>+'2.2.2.ProdIntermed'!E$181</f>
        <v>1.0823337409044773</v>
      </c>
      <c r="E163" s="165">
        <f>+'2.2.2.ProdIntermed'!F$181</f>
        <v>1.0861114475827298</v>
      </c>
      <c r="F163" s="165">
        <f>+'2.2.2.ProdIntermed'!G$181</f>
        <v>1.0674186490149371</v>
      </c>
      <c r="G163" s="165">
        <f>+'2.2.2.ProdIntermed'!H$181</f>
        <v>0.98501177623314329</v>
      </c>
      <c r="H163" s="165">
        <f>+'2.2.2.ProdIntermed'!I$181</f>
        <v>0.96268258178319388</v>
      </c>
      <c r="I163" s="165">
        <f>+'2.2.2.ProdIntermed'!J$181</f>
        <v>1.0245513427973163</v>
      </c>
      <c r="J163" s="165">
        <f>+'2.2.2.ProdIntermed'!K$181</f>
        <v>1.0298434949399453</v>
      </c>
      <c r="K163" s="165">
        <f>+'2.2.2.ProdIntermed'!L$181</f>
        <v>1.0358907338897501</v>
      </c>
      <c r="M163" s="135"/>
      <c r="N163" s="135"/>
      <c r="O163" s="135"/>
      <c r="P163" s="135"/>
    </row>
    <row r="164" spans="1:16" x14ac:dyDescent="0.2">
      <c r="A164" s="1"/>
      <c r="B164" s="147" t="s">
        <v>204</v>
      </c>
      <c r="C164" s="165">
        <f>+'2.2.2.ProdIntermed'!D$181</f>
        <v>1</v>
      </c>
      <c r="D164" s="165">
        <f>+'2.2.2.ProdIntermed'!E$181</f>
        <v>1.0823337409044773</v>
      </c>
      <c r="E164" s="165">
        <f>+'2.2.2.ProdIntermed'!F$181</f>
        <v>1.0861114475827298</v>
      </c>
      <c r="F164" s="165">
        <f>+'2.2.2.ProdIntermed'!G$181</f>
        <v>1.0674186490149371</v>
      </c>
      <c r="G164" s="165">
        <f>+'2.2.2.ProdIntermed'!H$181</f>
        <v>0.98501177623314329</v>
      </c>
      <c r="H164" s="165">
        <f>+'2.2.2.ProdIntermed'!I$181</f>
        <v>0.96268258178319388</v>
      </c>
      <c r="I164" s="165">
        <f>+'2.2.2.ProdIntermed'!J$181</f>
        <v>1.0245513427973163</v>
      </c>
      <c r="J164" s="165">
        <f>+'2.2.2.ProdIntermed'!K$181</f>
        <v>1.0298434949399453</v>
      </c>
      <c r="K164" s="165">
        <f>+'2.2.2.ProdIntermed'!L$181</f>
        <v>1.0358907338897501</v>
      </c>
      <c r="M164" s="135"/>
      <c r="N164" s="135"/>
      <c r="O164" s="135"/>
      <c r="P164" s="135"/>
    </row>
    <row r="165" spans="1:16" x14ac:dyDescent="0.2">
      <c r="A165" s="1"/>
      <c r="B165" s="147" t="s">
        <v>205</v>
      </c>
      <c r="C165" s="165">
        <f>+'2.2.2.ProdIntermed'!D$181</f>
        <v>1</v>
      </c>
      <c r="D165" s="165">
        <f>+'2.2.2.ProdIntermed'!E$181</f>
        <v>1.0823337409044773</v>
      </c>
      <c r="E165" s="165">
        <f>+'2.2.2.ProdIntermed'!F$181</f>
        <v>1.0861114475827298</v>
      </c>
      <c r="F165" s="165">
        <f>+'2.2.2.ProdIntermed'!G$181</f>
        <v>1.0674186490149371</v>
      </c>
      <c r="G165" s="165">
        <f>+'2.2.2.ProdIntermed'!H$181</f>
        <v>0.98501177623314329</v>
      </c>
      <c r="H165" s="165">
        <f>+'2.2.2.ProdIntermed'!I$181</f>
        <v>0.96268258178319388</v>
      </c>
      <c r="I165" s="165">
        <f>+'2.2.2.ProdIntermed'!J$181</f>
        <v>1.0245513427973163</v>
      </c>
      <c r="J165" s="165">
        <f>+'2.2.2.ProdIntermed'!K$181</f>
        <v>1.0298434949399453</v>
      </c>
      <c r="K165" s="165">
        <f>+'2.2.2.ProdIntermed'!L$181</f>
        <v>1.0358907338897501</v>
      </c>
      <c r="M165" s="135"/>
      <c r="N165" s="135"/>
      <c r="O165" s="135"/>
      <c r="P165" s="135"/>
    </row>
    <row r="166" spans="1:16" x14ac:dyDescent="0.2">
      <c r="A166" s="1"/>
      <c r="B166" s="147" t="s">
        <v>206</v>
      </c>
      <c r="C166" s="165">
        <f>+'2.2.2.ProdIntermed'!D$181</f>
        <v>1</v>
      </c>
      <c r="D166" s="165">
        <f>+'2.2.2.ProdIntermed'!E$181</f>
        <v>1.0823337409044773</v>
      </c>
      <c r="E166" s="165">
        <f>+'2.2.2.ProdIntermed'!F$181</f>
        <v>1.0861114475827298</v>
      </c>
      <c r="F166" s="165">
        <f>+'2.2.2.ProdIntermed'!G$181</f>
        <v>1.0674186490149371</v>
      </c>
      <c r="G166" s="165">
        <f>+'2.2.2.ProdIntermed'!H$181</f>
        <v>0.98501177623314329</v>
      </c>
      <c r="H166" s="165">
        <f>+'2.2.2.ProdIntermed'!I$181</f>
        <v>0.96268258178319388</v>
      </c>
      <c r="I166" s="165">
        <f>+'2.2.2.ProdIntermed'!J$181</f>
        <v>1.0245513427973163</v>
      </c>
      <c r="J166" s="165">
        <f>+'2.2.2.ProdIntermed'!K$181</f>
        <v>1.0298434949399453</v>
      </c>
      <c r="K166" s="165">
        <f>+'2.2.2.ProdIntermed'!L$181</f>
        <v>1.0358907338897501</v>
      </c>
      <c r="M166" s="135"/>
      <c r="N166" s="135"/>
      <c r="O166" s="135"/>
      <c r="P166" s="135"/>
    </row>
    <row r="167" spans="1:16" x14ac:dyDescent="0.2">
      <c r="A167" s="1"/>
      <c r="B167" s="147" t="s">
        <v>207</v>
      </c>
      <c r="C167" s="165">
        <f>+'2.2.2.ProdIntermed'!D$181</f>
        <v>1</v>
      </c>
      <c r="D167" s="165">
        <f>+'2.2.2.ProdIntermed'!E$181</f>
        <v>1.0823337409044773</v>
      </c>
      <c r="E167" s="165">
        <f>+'2.2.2.ProdIntermed'!F$181</f>
        <v>1.0861114475827298</v>
      </c>
      <c r="F167" s="165">
        <f>+'2.2.2.ProdIntermed'!G$181</f>
        <v>1.0674186490149371</v>
      </c>
      <c r="G167" s="165">
        <f>+'2.2.2.ProdIntermed'!H$181</f>
        <v>0.98501177623314329</v>
      </c>
      <c r="H167" s="165">
        <f>+'2.2.2.ProdIntermed'!I$181</f>
        <v>0.96268258178319388</v>
      </c>
      <c r="I167" s="165">
        <f>+'2.2.2.ProdIntermed'!J$181</f>
        <v>1.0245513427973163</v>
      </c>
      <c r="J167" s="165">
        <f>+'2.2.2.ProdIntermed'!K$181</f>
        <v>1.0298434949399453</v>
      </c>
      <c r="K167" s="165">
        <f>+'2.2.2.ProdIntermed'!L$181</f>
        <v>1.0358907338897501</v>
      </c>
      <c r="M167" s="135"/>
      <c r="N167" s="135"/>
      <c r="O167" s="135"/>
      <c r="P167" s="135"/>
    </row>
    <row r="168" spans="1:16" x14ac:dyDescent="0.2">
      <c r="A168" s="1"/>
      <c r="B168" s="147" t="s">
        <v>208</v>
      </c>
      <c r="C168" s="165">
        <f>+'2.2.2.ProdIntermed'!D$181</f>
        <v>1</v>
      </c>
      <c r="D168" s="165">
        <f>+'2.2.2.ProdIntermed'!E$181</f>
        <v>1.0823337409044773</v>
      </c>
      <c r="E168" s="165">
        <f>+'2.2.2.ProdIntermed'!F$181</f>
        <v>1.0861114475827298</v>
      </c>
      <c r="F168" s="165">
        <f>+'2.2.2.ProdIntermed'!G$181</f>
        <v>1.0674186490149371</v>
      </c>
      <c r="G168" s="165">
        <f>+'2.2.2.ProdIntermed'!H$181</f>
        <v>0.98501177623314329</v>
      </c>
      <c r="H168" s="165">
        <f>+'2.2.2.ProdIntermed'!I$181</f>
        <v>0.96268258178319388</v>
      </c>
      <c r="I168" s="165">
        <f>+'2.2.2.ProdIntermed'!J$181</f>
        <v>1.0245513427973163</v>
      </c>
      <c r="J168" s="165">
        <f>+'2.2.2.ProdIntermed'!K$181</f>
        <v>1.0298434949399453</v>
      </c>
      <c r="K168" s="165">
        <f>+'2.2.2.ProdIntermed'!L$181</f>
        <v>1.0358907338897501</v>
      </c>
      <c r="M168" s="135"/>
      <c r="N168" s="135"/>
      <c r="O168" s="135"/>
      <c r="P168" s="135"/>
    </row>
    <row r="169" spans="1:16" x14ac:dyDescent="0.2">
      <c r="A169" s="1"/>
      <c r="B169" s="147" t="s">
        <v>209</v>
      </c>
      <c r="C169" s="165">
        <f>+'2.2.2.ProdIntermed'!D$181</f>
        <v>1</v>
      </c>
      <c r="D169" s="165">
        <f>+'2.2.2.ProdIntermed'!E$181</f>
        <v>1.0823337409044773</v>
      </c>
      <c r="E169" s="165">
        <f>+'2.2.2.ProdIntermed'!F$181</f>
        <v>1.0861114475827298</v>
      </c>
      <c r="F169" s="165">
        <f>+'2.2.2.ProdIntermed'!G$181</f>
        <v>1.0674186490149371</v>
      </c>
      <c r="G169" s="165">
        <f>+'2.2.2.ProdIntermed'!H$181</f>
        <v>0.98501177623314329</v>
      </c>
      <c r="H169" s="165">
        <f>+'2.2.2.ProdIntermed'!I$181</f>
        <v>0.96268258178319388</v>
      </c>
      <c r="I169" s="165">
        <f>+'2.2.2.ProdIntermed'!J$181</f>
        <v>1.0245513427973163</v>
      </c>
      <c r="J169" s="165">
        <f>+'2.2.2.ProdIntermed'!K$181</f>
        <v>1.0298434949399453</v>
      </c>
      <c r="K169" s="165">
        <f>+'2.2.2.ProdIntermed'!L$181</f>
        <v>1.0358907338897501</v>
      </c>
      <c r="M169" s="135"/>
      <c r="N169" s="135"/>
      <c r="O169" s="135"/>
      <c r="P169" s="135"/>
    </row>
    <row r="170" spans="1:16" x14ac:dyDescent="0.2">
      <c r="A170" s="1"/>
      <c r="B170" s="147" t="s">
        <v>210</v>
      </c>
      <c r="C170" s="165">
        <f>+'2.2.2.ProdIntermed'!D$181</f>
        <v>1</v>
      </c>
      <c r="D170" s="165">
        <f>+'2.2.2.ProdIntermed'!E$181</f>
        <v>1.0823337409044773</v>
      </c>
      <c r="E170" s="165">
        <f>+'2.2.2.ProdIntermed'!F$181</f>
        <v>1.0861114475827298</v>
      </c>
      <c r="F170" s="165">
        <f>+'2.2.2.ProdIntermed'!G$181</f>
        <v>1.0674186490149371</v>
      </c>
      <c r="G170" s="165">
        <f>+'2.2.2.ProdIntermed'!H$181</f>
        <v>0.98501177623314329</v>
      </c>
      <c r="H170" s="165">
        <f>+'2.2.2.ProdIntermed'!I$181</f>
        <v>0.96268258178319388</v>
      </c>
      <c r="I170" s="165">
        <f>+'2.2.2.ProdIntermed'!J$181</f>
        <v>1.0245513427973163</v>
      </c>
      <c r="J170" s="165">
        <f>+'2.2.2.ProdIntermed'!K$181</f>
        <v>1.0298434949399453</v>
      </c>
      <c r="K170" s="165">
        <f>+'2.2.2.ProdIntermed'!L$181</f>
        <v>1.0358907338897501</v>
      </c>
      <c r="M170" s="135"/>
      <c r="N170" s="135"/>
      <c r="O170" s="135"/>
      <c r="P170" s="135"/>
    </row>
    <row r="171" spans="1:16" x14ac:dyDescent="0.2">
      <c r="A171" s="1"/>
      <c r="B171" s="147" t="s">
        <v>211</v>
      </c>
      <c r="C171" s="165">
        <f>+'2.2.2.ProdIntermed'!D$181</f>
        <v>1</v>
      </c>
      <c r="D171" s="165">
        <f>+'2.2.2.ProdIntermed'!E$181</f>
        <v>1.0823337409044773</v>
      </c>
      <c r="E171" s="165">
        <f>+'2.2.2.ProdIntermed'!F$181</f>
        <v>1.0861114475827298</v>
      </c>
      <c r="F171" s="165">
        <f>+'2.2.2.ProdIntermed'!G$181</f>
        <v>1.0674186490149371</v>
      </c>
      <c r="G171" s="165">
        <f>+'2.2.2.ProdIntermed'!H$181</f>
        <v>0.98501177623314329</v>
      </c>
      <c r="H171" s="165">
        <f>+'2.2.2.ProdIntermed'!I$181</f>
        <v>0.96268258178319388</v>
      </c>
      <c r="I171" s="165">
        <f>+'2.2.2.ProdIntermed'!J$181</f>
        <v>1.0245513427973163</v>
      </c>
      <c r="J171" s="165">
        <f>+'2.2.2.ProdIntermed'!K$181</f>
        <v>1.0298434949399453</v>
      </c>
      <c r="K171" s="165">
        <f>+'2.2.2.ProdIntermed'!L$181</f>
        <v>1.0358907338897501</v>
      </c>
      <c r="M171" s="135"/>
      <c r="N171" s="135"/>
      <c r="O171" s="135"/>
      <c r="P171" s="135"/>
    </row>
    <row r="172" spans="1:16" x14ac:dyDescent="0.2">
      <c r="A172" s="1"/>
      <c r="B172" s="147" t="s">
        <v>212</v>
      </c>
      <c r="C172" s="165">
        <f>+'2.2.2.ProdIntermed'!D$181</f>
        <v>1</v>
      </c>
      <c r="D172" s="165">
        <f>+'2.2.2.ProdIntermed'!E$181</f>
        <v>1.0823337409044773</v>
      </c>
      <c r="E172" s="165">
        <f>+'2.2.2.ProdIntermed'!F$181</f>
        <v>1.0861114475827298</v>
      </c>
      <c r="F172" s="165">
        <f>+'2.2.2.ProdIntermed'!G$181</f>
        <v>1.0674186490149371</v>
      </c>
      <c r="G172" s="165">
        <f>+'2.2.2.ProdIntermed'!H$181</f>
        <v>0.98501177623314329</v>
      </c>
      <c r="H172" s="165">
        <f>+'2.2.2.ProdIntermed'!I$181</f>
        <v>0.96268258178319388</v>
      </c>
      <c r="I172" s="165">
        <f>+'2.2.2.ProdIntermed'!J$181</f>
        <v>1.0245513427973163</v>
      </c>
      <c r="J172" s="165">
        <f>+'2.2.2.ProdIntermed'!K$181</f>
        <v>1.0298434949399453</v>
      </c>
      <c r="K172" s="165">
        <f>+'2.2.2.ProdIntermed'!L$181</f>
        <v>1.0358907338897501</v>
      </c>
      <c r="M172" s="135"/>
      <c r="N172" s="135"/>
      <c r="O172" s="135"/>
      <c r="P172" s="135"/>
    </row>
    <row r="173" spans="1:16" x14ac:dyDescent="0.2">
      <c r="A173" s="1"/>
      <c r="B173" s="147" t="s">
        <v>213</v>
      </c>
      <c r="C173" s="165">
        <f>+'2.2.2.ProdIntermed'!D$181</f>
        <v>1</v>
      </c>
      <c r="D173" s="165">
        <f>+'2.2.2.ProdIntermed'!E$181</f>
        <v>1.0823337409044773</v>
      </c>
      <c r="E173" s="165">
        <f>+'2.2.2.ProdIntermed'!F$181</f>
        <v>1.0861114475827298</v>
      </c>
      <c r="F173" s="165">
        <f>+'2.2.2.ProdIntermed'!G$181</f>
        <v>1.0674186490149371</v>
      </c>
      <c r="G173" s="165">
        <f>+'2.2.2.ProdIntermed'!H$181</f>
        <v>0.98501177623314329</v>
      </c>
      <c r="H173" s="165">
        <f>+'2.2.2.ProdIntermed'!I$181</f>
        <v>0.96268258178319388</v>
      </c>
      <c r="I173" s="165">
        <f>+'2.2.2.ProdIntermed'!J$181</f>
        <v>1.0245513427973163</v>
      </c>
      <c r="J173" s="165">
        <f>+'2.2.2.ProdIntermed'!K$181</f>
        <v>1.0298434949399453</v>
      </c>
      <c r="K173" s="165">
        <f>+'2.2.2.ProdIntermed'!L$181</f>
        <v>1.0358907338897501</v>
      </c>
      <c r="M173" s="135"/>
      <c r="N173" s="135"/>
      <c r="O173" s="135"/>
      <c r="P173" s="135"/>
    </row>
    <row r="174" spans="1:16" x14ac:dyDescent="0.2">
      <c r="A174" s="1"/>
      <c r="B174" s="147" t="s">
        <v>214</v>
      </c>
      <c r="C174" s="165">
        <f>+'2.2.2.ProdIntermed'!D$181</f>
        <v>1</v>
      </c>
      <c r="D174" s="165">
        <f>+'2.2.2.ProdIntermed'!E$181</f>
        <v>1.0823337409044773</v>
      </c>
      <c r="E174" s="165">
        <f>+'2.2.2.ProdIntermed'!F$181</f>
        <v>1.0861114475827298</v>
      </c>
      <c r="F174" s="165">
        <f>+'2.2.2.ProdIntermed'!G$181</f>
        <v>1.0674186490149371</v>
      </c>
      <c r="G174" s="165">
        <f>+'2.2.2.ProdIntermed'!H$181</f>
        <v>0.98501177623314329</v>
      </c>
      <c r="H174" s="165">
        <f>+'2.2.2.ProdIntermed'!I$181</f>
        <v>0.96268258178319388</v>
      </c>
      <c r="I174" s="165">
        <f>+'2.2.2.ProdIntermed'!J$181</f>
        <v>1.0245513427973163</v>
      </c>
      <c r="J174" s="165">
        <f>+'2.2.2.ProdIntermed'!K$181</f>
        <v>1.0298434949399453</v>
      </c>
      <c r="K174" s="165">
        <f>+'2.2.2.ProdIntermed'!L$181</f>
        <v>1.0358907338897501</v>
      </c>
      <c r="M174" s="135"/>
      <c r="N174" s="135"/>
      <c r="O174" s="135"/>
      <c r="P174" s="135"/>
    </row>
    <row r="175" spans="1:16" x14ac:dyDescent="0.2">
      <c r="A175" s="1"/>
      <c r="B175" s="147" t="s">
        <v>215</v>
      </c>
      <c r="C175" s="165">
        <f>+'2.2.2.ProdIntermed'!D$181</f>
        <v>1</v>
      </c>
      <c r="D175" s="165">
        <f>+'2.2.2.ProdIntermed'!E$181</f>
        <v>1.0823337409044773</v>
      </c>
      <c r="E175" s="165">
        <f>+'2.2.2.ProdIntermed'!F$181</f>
        <v>1.0861114475827298</v>
      </c>
      <c r="F175" s="165">
        <f>+'2.2.2.ProdIntermed'!G$181</f>
        <v>1.0674186490149371</v>
      </c>
      <c r="G175" s="165">
        <f>+'2.2.2.ProdIntermed'!H$181</f>
        <v>0.98501177623314329</v>
      </c>
      <c r="H175" s="165">
        <f>+'2.2.2.ProdIntermed'!I$181</f>
        <v>0.96268258178319388</v>
      </c>
      <c r="I175" s="165">
        <f>+'2.2.2.ProdIntermed'!J$181</f>
        <v>1.0245513427973163</v>
      </c>
      <c r="J175" s="165">
        <f>+'2.2.2.ProdIntermed'!K$181</f>
        <v>1.0298434949399453</v>
      </c>
      <c r="K175" s="165">
        <f>+'2.2.2.ProdIntermed'!L$181</f>
        <v>1.0358907338897501</v>
      </c>
      <c r="M175" s="135"/>
      <c r="N175" s="135"/>
      <c r="O175" s="135"/>
      <c r="P175" s="135"/>
    </row>
    <row r="176" spans="1:16" x14ac:dyDescent="0.2">
      <c r="A176" s="1"/>
      <c r="B176" s="147" t="s">
        <v>216</v>
      </c>
      <c r="C176" s="165">
        <f>+'2.2.2.ProdIntermed'!D$181</f>
        <v>1</v>
      </c>
      <c r="D176" s="165">
        <f>+'2.2.2.ProdIntermed'!E$181</f>
        <v>1.0823337409044773</v>
      </c>
      <c r="E176" s="165">
        <f>+'2.2.2.ProdIntermed'!F$181</f>
        <v>1.0861114475827298</v>
      </c>
      <c r="F176" s="165">
        <f>+'2.2.2.ProdIntermed'!G$181</f>
        <v>1.0674186490149371</v>
      </c>
      <c r="G176" s="165">
        <f>+'2.2.2.ProdIntermed'!H$181</f>
        <v>0.98501177623314329</v>
      </c>
      <c r="H176" s="165">
        <f>+'2.2.2.ProdIntermed'!I$181</f>
        <v>0.96268258178319388</v>
      </c>
      <c r="I176" s="165">
        <f>+'2.2.2.ProdIntermed'!J$181</f>
        <v>1.0245513427973163</v>
      </c>
      <c r="J176" s="165">
        <f>+'2.2.2.ProdIntermed'!K$181</f>
        <v>1.0298434949399453</v>
      </c>
      <c r="K176" s="165">
        <f>+'2.2.2.ProdIntermed'!L$181</f>
        <v>1.0358907338897501</v>
      </c>
      <c r="M176" s="135"/>
      <c r="N176" s="135"/>
      <c r="O176" s="135"/>
      <c r="P176" s="135"/>
    </row>
    <row r="177" spans="1:16" x14ac:dyDescent="0.2">
      <c r="A177" s="1"/>
      <c r="B177" s="147" t="s">
        <v>217</v>
      </c>
      <c r="C177" s="165">
        <f>+'2.2.2.ProdIntermed'!D$181</f>
        <v>1</v>
      </c>
      <c r="D177" s="165">
        <f>+'2.2.2.ProdIntermed'!E$181</f>
        <v>1.0823337409044773</v>
      </c>
      <c r="E177" s="165">
        <f>+'2.2.2.ProdIntermed'!F$181</f>
        <v>1.0861114475827298</v>
      </c>
      <c r="F177" s="165">
        <f>+'2.2.2.ProdIntermed'!G$181</f>
        <v>1.0674186490149371</v>
      </c>
      <c r="G177" s="165">
        <f>+'2.2.2.ProdIntermed'!H$181</f>
        <v>0.98501177623314329</v>
      </c>
      <c r="H177" s="165">
        <f>+'2.2.2.ProdIntermed'!I$181</f>
        <v>0.96268258178319388</v>
      </c>
      <c r="I177" s="165">
        <f>+'2.2.2.ProdIntermed'!J$181</f>
        <v>1.0245513427973163</v>
      </c>
      <c r="J177" s="165">
        <f>+'2.2.2.ProdIntermed'!K$181</f>
        <v>1.0298434949399453</v>
      </c>
      <c r="K177" s="165">
        <f>+'2.2.2.ProdIntermed'!L$181</f>
        <v>1.0358907338897501</v>
      </c>
      <c r="M177" s="135"/>
      <c r="N177" s="135"/>
      <c r="O177" s="135"/>
      <c r="P177" s="135"/>
    </row>
    <row r="178" spans="1:16" x14ac:dyDescent="0.2">
      <c r="A178" s="1"/>
      <c r="B178" s="147" t="s">
        <v>218</v>
      </c>
      <c r="C178" s="165">
        <f>+'2.2.2.ProdIntermed'!D$181</f>
        <v>1</v>
      </c>
      <c r="D178" s="165">
        <f>+'2.2.2.ProdIntermed'!E$181</f>
        <v>1.0823337409044773</v>
      </c>
      <c r="E178" s="165">
        <f>+'2.2.2.ProdIntermed'!F$181</f>
        <v>1.0861114475827298</v>
      </c>
      <c r="F178" s="165">
        <f>+'2.2.2.ProdIntermed'!G$181</f>
        <v>1.0674186490149371</v>
      </c>
      <c r="G178" s="165">
        <f>+'2.2.2.ProdIntermed'!H$181</f>
        <v>0.98501177623314329</v>
      </c>
      <c r="H178" s="165">
        <f>+'2.2.2.ProdIntermed'!I$181</f>
        <v>0.96268258178319388</v>
      </c>
      <c r="I178" s="165">
        <f>+'2.2.2.ProdIntermed'!J$181</f>
        <v>1.0245513427973163</v>
      </c>
      <c r="J178" s="165">
        <f>+'2.2.2.ProdIntermed'!K$181</f>
        <v>1.0298434949399453</v>
      </c>
      <c r="K178" s="165">
        <f>+'2.2.2.ProdIntermed'!L$181</f>
        <v>1.0358907338897501</v>
      </c>
      <c r="M178" s="135"/>
      <c r="N178" s="135"/>
      <c r="O178" s="135"/>
      <c r="P178" s="135"/>
    </row>
    <row r="179" spans="1:16" x14ac:dyDescent="0.2">
      <c r="A179" s="1"/>
      <c r="B179" s="147" t="s">
        <v>219</v>
      </c>
      <c r="C179" s="165">
        <f>+'2.2.2.ProdIntermed'!D$181</f>
        <v>1</v>
      </c>
      <c r="D179" s="165">
        <f>+'2.2.2.ProdIntermed'!E$181</f>
        <v>1.0823337409044773</v>
      </c>
      <c r="E179" s="165">
        <f>+'2.2.2.ProdIntermed'!F$181</f>
        <v>1.0861114475827298</v>
      </c>
      <c r="F179" s="165">
        <f>+'2.2.2.ProdIntermed'!G$181</f>
        <v>1.0674186490149371</v>
      </c>
      <c r="G179" s="165">
        <f>+'2.2.2.ProdIntermed'!H$181</f>
        <v>0.98501177623314329</v>
      </c>
      <c r="H179" s="165">
        <f>+'2.2.2.ProdIntermed'!I$181</f>
        <v>0.96268258178319388</v>
      </c>
      <c r="I179" s="165">
        <f>+'2.2.2.ProdIntermed'!J$181</f>
        <v>1.0245513427973163</v>
      </c>
      <c r="J179" s="165">
        <f>+'2.2.2.ProdIntermed'!K$181</f>
        <v>1.0298434949399453</v>
      </c>
      <c r="K179" s="165">
        <f>+'2.2.2.ProdIntermed'!L$181</f>
        <v>1.0358907338897501</v>
      </c>
      <c r="M179" s="135"/>
      <c r="N179" s="135"/>
      <c r="O179" s="135"/>
      <c r="P179" s="135"/>
    </row>
    <row r="180" spans="1:16" x14ac:dyDescent="0.2">
      <c r="A180" s="1"/>
      <c r="B180" s="147" t="s">
        <v>109</v>
      </c>
      <c r="C180" s="165">
        <f>+'2.2.2.ProdIntermed'!D$181</f>
        <v>1</v>
      </c>
      <c r="D180" s="165">
        <f>+'2.2.2.ProdIntermed'!E$181</f>
        <v>1.0823337409044773</v>
      </c>
      <c r="E180" s="165">
        <f>+'2.2.2.ProdIntermed'!F$181</f>
        <v>1.0861114475827298</v>
      </c>
      <c r="F180" s="165">
        <f>+'2.2.2.ProdIntermed'!G$181</f>
        <v>1.0674186490149371</v>
      </c>
      <c r="G180" s="165">
        <f>+'2.2.2.ProdIntermed'!H$181</f>
        <v>0.98501177623314329</v>
      </c>
      <c r="H180" s="165">
        <f>+'2.2.2.ProdIntermed'!I$181</f>
        <v>0.96268258178319388</v>
      </c>
      <c r="I180" s="165">
        <f>+'2.2.2.ProdIntermed'!J$181</f>
        <v>1.0245513427973163</v>
      </c>
      <c r="J180" s="165">
        <f>+'2.2.2.ProdIntermed'!K$181</f>
        <v>1.0298434949399453</v>
      </c>
      <c r="K180" s="165">
        <f>+'2.2.2.ProdIntermed'!L$181</f>
        <v>1.0358907338897501</v>
      </c>
      <c r="M180" s="135"/>
      <c r="N180" s="135"/>
      <c r="O180" s="135"/>
      <c r="P180" s="135"/>
    </row>
    <row r="181" spans="1:16" x14ac:dyDescent="0.2">
      <c r="A181" s="1"/>
      <c r="B181" s="147" t="s">
        <v>220</v>
      </c>
      <c r="C181" s="165">
        <f>+'2.2.2.ProdIntermed'!D$181</f>
        <v>1</v>
      </c>
      <c r="D181" s="165">
        <f>+'2.2.2.ProdIntermed'!E$181</f>
        <v>1.0823337409044773</v>
      </c>
      <c r="E181" s="165">
        <f>+'2.2.2.ProdIntermed'!F$181</f>
        <v>1.0861114475827298</v>
      </c>
      <c r="F181" s="165">
        <f>+'2.2.2.ProdIntermed'!G$181</f>
        <v>1.0674186490149371</v>
      </c>
      <c r="G181" s="165">
        <f>+'2.2.2.ProdIntermed'!H$181</f>
        <v>0.98501177623314329</v>
      </c>
      <c r="H181" s="165">
        <f>+'2.2.2.ProdIntermed'!I$181</f>
        <v>0.96268258178319388</v>
      </c>
      <c r="I181" s="165">
        <f>+'2.2.2.ProdIntermed'!J$181</f>
        <v>1.0245513427973163</v>
      </c>
      <c r="J181" s="165">
        <f>+'2.2.2.ProdIntermed'!K$181</f>
        <v>1.0298434949399453</v>
      </c>
      <c r="K181" s="165">
        <f>+'2.2.2.ProdIntermed'!L$181</f>
        <v>1.0358907338897501</v>
      </c>
      <c r="M181" s="135"/>
      <c r="N181" s="135"/>
      <c r="O181" s="135"/>
      <c r="P181" s="135"/>
    </row>
    <row r="182" spans="1:16" x14ac:dyDescent="0.2">
      <c r="A182" s="1"/>
      <c r="B182" s="147" t="s">
        <v>221</v>
      </c>
      <c r="C182" s="165">
        <f>+'2.2.2.ProdIntermed'!D$181</f>
        <v>1</v>
      </c>
      <c r="D182" s="165">
        <f>+'2.2.2.ProdIntermed'!E$181</f>
        <v>1.0823337409044773</v>
      </c>
      <c r="E182" s="165">
        <f>+'2.2.2.ProdIntermed'!F$181</f>
        <v>1.0861114475827298</v>
      </c>
      <c r="F182" s="165">
        <f>+'2.2.2.ProdIntermed'!G$181</f>
        <v>1.0674186490149371</v>
      </c>
      <c r="G182" s="165">
        <f>+'2.2.2.ProdIntermed'!H$181</f>
        <v>0.98501177623314329</v>
      </c>
      <c r="H182" s="165">
        <f>+'2.2.2.ProdIntermed'!I$181</f>
        <v>0.96268258178319388</v>
      </c>
      <c r="I182" s="165">
        <f>+'2.2.2.ProdIntermed'!J$181</f>
        <v>1.0245513427973163</v>
      </c>
      <c r="J182" s="165">
        <f>+'2.2.2.ProdIntermed'!K$181</f>
        <v>1.0298434949399453</v>
      </c>
      <c r="K182" s="165">
        <f>+'2.2.2.ProdIntermed'!L$181</f>
        <v>1.0358907338897501</v>
      </c>
      <c r="M182" s="135"/>
      <c r="N182" s="135"/>
      <c r="O182" s="135"/>
      <c r="P182" s="135"/>
    </row>
    <row r="183" spans="1:16" x14ac:dyDescent="0.2">
      <c r="A183" s="1"/>
      <c r="B183" s="147" t="s">
        <v>222</v>
      </c>
      <c r="C183" s="165">
        <f>+'2.2.2.ProdIntermed'!D$181</f>
        <v>1</v>
      </c>
      <c r="D183" s="165">
        <f>+'2.2.2.ProdIntermed'!E$181</f>
        <v>1.0823337409044773</v>
      </c>
      <c r="E183" s="165">
        <f>+'2.2.2.ProdIntermed'!F$181</f>
        <v>1.0861114475827298</v>
      </c>
      <c r="F183" s="165">
        <f>+'2.2.2.ProdIntermed'!G$181</f>
        <v>1.0674186490149371</v>
      </c>
      <c r="G183" s="165">
        <f>+'2.2.2.ProdIntermed'!H$181</f>
        <v>0.98501177623314329</v>
      </c>
      <c r="H183" s="165">
        <f>+'2.2.2.ProdIntermed'!I$181</f>
        <v>0.96268258178319388</v>
      </c>
      <c r="I183" s="165">
        <f>+'2.2.2.ProdIntermed'!J$181</f>
        <v>1.0245513427973163</v>
      </c>
      <c r="J183" s="165">
        <f>+'2.2.2.ProdIntermed'!K$181</f>
        <v>1.0298434949399453</v>
      </c>
      <c r="K183" s="165">
        <f>+'2.2.2.ProdIntermed'!L$181</f>
        <v>1.0358907338897501</v>
      </c>
      <c r="M183" s="135"/>
      <c r="N183" s="135"/>
      <c r="O183" s="135"/>
      <c r="P183" s="135"/>
    </row>
    <row r="184" spans="1:16" x14ac:dyDescent="0.2">
      <c r="A184" s="1"/>
      <c r="B184" s="147" t="s">
        <v>110</v>
      </c>
      <c r="C184" s="165">
        <f>+'2.2.2.ProdIntermed'!D$181</f>
        <v>1</v>
      </c>
      <c r="D184" s="165">
        <f>+'2.2.2.ProdIntermed'!E$181</f>
        <v>1.0823337409044773</v>
      </c>
      <c r="E184" s="165">
        <f>+'2.2.2.ProdIntermed'!F$181</f>
        <v>1.0861114475827298</v>
      </c>
      <c r="F184" s="165">
        <f>+'2.2.2.ProdIntermed'!G$181</f>
        <v>1.0674186490149371</v>
      </c>
      <c r="G184" s="165">
        <f>+'2.2.2.ProdIntermed'!H$181</f>
        <v>0.98501177623314329</v>
      </c>
      <c r="H184" s="165">
        <f>+'2.2.2.ProdIntermed'!I$181</f>
        <v>0.96268258178319388</v>
      </c>
      <c r="I184" s="165">
        <f>+'2.2.2.ProdIntermed'!J$181</f>
        <v>1.0245513427973163</v>
      </c>
      <c r="J184" s="165">
        <f>+'2.2.2.ProdIntermed'!K$181</f>
        <v>1.0298434949399453</v>
      </c>
      <c r="K184" s="165">
        <f>+'2.2.2.ProdIntermed'!L$181</f>
        <v>1.0358907338897501</v>
      </c>
      <c r="M184" s="135"/>
      <c r="N184" s="135"/>
      <c r="O184" s="135"/>
      <c r="P184" s="135"/>
    </row>
    <row r="185" spans="1:16" x14ac:dyDescent="0.2">
      <c r="A185" s="1"/>
      <c r="B185" s="147" t="s">
        <v>223</v>
      </c>
      <c r="C185" s="165">
        <f>+'2.2.2.ProdIntermed'!D$181</f>
        <v>1</v>
      </c>
      <c r="D185" s="165">
        <f>+'2.2.2.ProdIntermed'!E$181</f>
        <v>1.0823337409044773</v>
      </c>
      <c r="E185" s="165">
        <f>+'2.2.2.ProdIntermed'!F$181</f>
        <v>1.0861114475827298</v>
      </c>
      <c r="F185" s="165">
        <f>+'2.2.2.ProdIntermed'!G$181</f>
        <v>1.0674186490149371</v>
      </c>
      <c r="G185" s="165">
        <f>+'2.2.2.ProdIntermed'!H$181</f>
        <v>0.98501177623314329</v>
      </c>
      <c r="H185" s="165">
        <f>+'2.2.2.ProdIntermed'!I$181</f>
        <v>0.96268258178319388</v>
      </c>
      <c r="I185" s="165">
        <f>+'2.2.2.ProdIntermed'!J$181</f>
        <v>1.0245513427973163</v>
      </c>
      <c r="J185" s="165">
        <f>+'2.2.2.ProdIntermed'!K$181</f>
        <v>1.0298434949399453</v>
      </c>
      <c r="K185" s="165">
        <f>+'2.2.2.ProdIntermed'!L$181</f>
        <v>1.0358907338897501</v>
      </c>
      <c r="M185" s="135"/>
      <c r="N185" s="135"/>
      <c r="O185" s="135"/>
      <c r="P185" s="135"/>
    </row>
    <row r="186" spans="1:16" x14ac:dyDescent="0.2">
      <c r="A186" s="1"/>
      <c r="B186" s="147" t="s">
        <v>591</v>
      </c>
      <c r="C186" s="165">
        <f>+'2.2.2.ProdIntermed'!D$181</f>
        <v>1</v>
      </c>
      <c r="D186" s="165">
        <f>+'2.2.2.ProdIntermed'!E$181</f>
        <v>1.0823337409044773</v>
      </c>
      <c r="E186" s="165">
        <f>+'2.2.2.ProdIntermed'!F$181</f>
        <v>1.0861114475827298</v>
      </c>
      <c r="F186" s="165">
        <f>+'2.2.2.ProdIntermed'!G$181</f>
        <v>1.0674186490149371</v>
      </c>
      <c r="G186" s="165">
        <f>+'2.2.2.ProdIntermed'!H$181</f>
        <v>0.98501177623314329</v>
      </c>
      <c r="H186" s="165">
        <f>+'2.2.2.ProdIntermed'!I$181</f>
        <v>0.96268258178319388</v>
      </c>
      <c r="I186" s="165">
        <f>+'2.2.2.ProdIntermed'!J$181</f>
        <v>1.0245513427973163</v>
      </c>
      <c r="J186" s="165">
        <f>+'2.2.2.ProdIntermed'!K$181</f>
        <v>1.0298434949399453</v>
      </c>
      <c r="K186" s="165">
        <f>+'2.2.2.ProdIntermed'!L$181</f>
        <v>1.0358907338897501</v>
      </c>
      <c r="M186" s="135"/>
      <c r="N186" s="135"/>
      <c r="O186" s="135"/>
      <c r="P186" s="135"/>
    </row>
    <row r="187" spans="1:16" x14ac:dyDescent="0.2">
      <c r="A187" s="1"/>
      <c r="B187" s="147" t="s">
        <v>224</v>
      </c>
      <c r="C187" s="165">
        <f>+'2.2.2.ProdIntermed'!D$181</f>
        <v>1</v>
      </c>
      <c r="D187" s="165">
        <f>+'2.2.2.ProdIntermed'!E$181</f>
        <v>1.0823337409044773</v>
      </c>
      <c r="E187" s="165">
        <f>+'2.2.2.ProdIntermed'!F$181</f>
        <v>1.0861114475827298</v>
      </c>
      <c r="F187" s="165">
        <f>+'2.2.2.ProdIntermed'!G$181</f>
        <v>1.0674186490149371</v>
      </c>
      <c r="G187" s="165">
        <f>+'2.2.2.ProdIntermed'!H$181</f>
        <v>0.98501177623314329</v>
      </c>
      <c r="H187" s="165">
        <f>+'2.2.2.ProdIntermed'!I$181</f>
        <v>0.96268258178319388</v>
      </c>
      <c r="I187" s="165">
        <f>+'2.2.2.ProdIntermed'!J$181</f>
        <v>1.0245513427973163</v>
      </c>
      <c r="J187" s="165">
        <f>+'2.2.2.ProdIntermed'!K$181</f>
        <v>1.0298434949399453</v>
      </c>
      <c r="K187" s="165">
        <f>+'2.2.2.ProdIntermed'!L$181</f>
        <v>1.0358907338897501</v>
      </c>
      <c r="M187" s="135"/>
      <c r="N187" s="135"/>
      <c r="O187" s="135"/>
      <c r="P187" s="135"/>
    </row>
    <row r="188" spans="1:16" x14ac:dyDescent="0.2">
      <c r="A188" s="1"/>
      <c r="B188" s="147" t="s">
        <v>225</v>
      </c>
      <c r="C188" s="165">
        <f>+'2.2.2.ProdIntermed'!D$181</f>
        <v>1</v>
      </c>
      <c r="D188" s="165">
        <f>+'2.2.2.ProdIntermed'!E$181</f>
        <v>1.0823337409044773</v>
      </c>
      <c r="E188" s="165">
        <f>+'2.2.2.ProdIntermed'!F$181</f>
        <v>1.0861114475827298</v>
      </c>
      <c r="F188" s="165">
        <f>+'2.2.2.ProdIntermed'!G$181</f>
        <v>1.0674186490149371</v>
      </c>
      <c r="G188" s="165">
        <f>+'2.2.2.ProdIntermed'!H$181</f>
        <v>0.98501177623314329</v>
      </c>
      <c r="H188" s="165">
        <f>+'2.2.2.ProdIntermed'!I$181</f>
        <v>0.96268258178319388</v>
      </c>
      <c r="I188" s="165">
        <f>+'2.2.2.ProdIntermed'!J$181</f>
        <v>1.0245513427973163</v>
      </c>
      <c r="J188" s="165">
        <f>+'2.2.2.ProdIntermed'!K$181</f>
        <v>1.0298434949399453</v>
      </c>
      <c r="K188" s="165">
        <f>+'2.2.2.ProdIntermed'!L$181</f>
        <v>1.0358907338897501</v>
      </c>
      <c r="M188" s="135"/>
      <c r="N188" s="135"/>
      <c r="O188" s="135"/>
      <c r="P188" s="135"/>
    </row>
    <row r="189" spans="1:16" x14ac:dyDescent="0.2">
      <c r="A189" s="1"/>
      <c r="B189" s="147" t="s">
        <v>226</v>
      </c>
      <c r="C189" s="165">
        <f>+'2.2.2.ProdIntermed'!D$181</f>
        <v>1</v>
      </c>
      <c r="D189" s="165">
        <f>+'2.2.2.ProdIntermed'!E$181</f>
        <v>1.0823337409044773</v>
      </c>
      <c r="E189" s="165">
        <f>+'2.2.2.ProdIntermed'!F$181</f>
        <v>1.0861114475827298</v>
      </c>
      <c r="F189" s="165">
        <f>+'2.2.2.ProdIntermed'!G$181</f>
        <v>1.0674186490149371</v>
      </c>
      <c r="G189" s="165">
        <f>+'2.2.2.ProdIntermed'!H$181</f>
        <v>0.98501177623314329</v>
      </c>
      <c r="H189" s="165">
        <f>+'2.2.2.ProdIntermed'!I$181</f>
        <v>0.96268258178319388</v>
      </c>
      <c r="I189" s="165">
        <f>+'2.2.2.ProdIntermed'!J$181</f>
        <v>1.0245513427973163</v>
      </c>
      <c r="J189" s="165">
        <f>+'2.2.2.ProdIntermed'!K$181</f>
        <v>1.0298434949399453</v>
      </c>
      <c r="K189" s="165">
        <f>+'2.2.2.ProdIntermed'!L$181</f>
        <v>1.0358907338897501</v>
      </c>
      <c r="M189" s="135"/>
      <c r="N189" s="135"/>
      <c r="O189" s="135"/>
      <c r="P189" s="135"/>
    </row>
    <row r="190" spans="1:16" x14ac:dyDescent="0.2">
      <c r="A190" s="1"/>
      <c r="B190" s="147" t="s">
        <v>227</v>
      </c>
      <c r="C190" s="165">
        <f>+'2.2.2.ProdIntermed'!D$181</f>
        <v>1</v>
      </c>
      <c r="D190" s="165">
        <f>+'2.2.2.ProdIntermed'!E$181</f>
        <v>1.0823337409044773</v>
      </c>
      <c r="E190" s="165">
        <f>+'2.2.2.ProdIntermed'!F$181</f>
        <v>1.0861114475827298</v>
      </c>
      <c r="F190" s="165">
        <f>+'2.2.2.ProdIntermed'!G$181</f>
        <v>1.0674186490149371</v>
      </c>
      <c r="G190" s="165">
        <f>+'2.2.2.ProdIntermed'!H$181</f>
        <v>0.98501177623314329</v>
      </c>
      <c r="H190" s="165">
        <f>+'2.2.2.ProdIntermed'!I$181</f>
        <v>0.96268258178319388</v>
      </c>
      <c r="I190" s="165">
        <f>+'2.2.2.ProdIntermed'!J$181</f>
        <v>1.0245513427973163</v>
      </c>
      <c r="J190" s="165">
        <f>+'2.2.2.ProdIntermed'!K$181</f>
        <v>1.0298434949399453</v>
      </c>
      <c r="K190" s="165">
        <f>+'2.2.2.ProdIntermed'!L$181</f>
        <v>1.0358907338897501</v>
      </c>
      <c r="M190" s="135"/>
      <c r="N190" s="135"/>
      <c r="O190" s="135"/>
      <c r="P190" s="135"/>
    </row>
    <row r="191" spans="1:16" x14ac:dyDescent="0.2">
      <c r="A191" s="1"/>
      <c r="B191" s="147" t="s">
        <v>228</v>
      </c>
      <c r="C191" s="165">
        <f>+'2.2.2.ProdIntermed'!D$181</f>
        <v>1</v>
      </c>
      <c r="D191" s="165">
        <f>+'2.2.2.ProdIntermed'!E$181</f>
        <v>1.0823337409044773</v>
      </c>
      <c r="E191" s="165">
        <f>+'2.2.2.ProdIntermed'!F$181</f>
        <v>1.0861114475827298</v>
      </c>
      <c r="F191" s="165">
        <f>+'2.2.2.ProdIntermed'!G$181</f>
        <v>1.0674186490149371</v>
      </c>
      <c r="G191" s="165">
        <f>+'2.2.2.ProdIntermed'!H$181</f>
        <v>0.98501177623314329</v>
      </c>
      <c r="H191" s="165">
        <f>+'2.2.2.ProdIntermed'!I$181</f>
        <v>0.96268258178319388</v>
      </c>
      <c r="I191" s="165">
        <f>+'2.2.2.ProdIntermed'!J$181</f>
        <v>1.0245513427973163</v>
      </c>
      <c r="J191" s="165">
        <f>+'2.2.2.ProdIntermed'!K$181</f>
        <v>1.0298434949399453</v>
      </c>
      <c r="K191" s="165">
        <f>+'2.2.2.ProdIntermed'!L$181</f>
        <v>1.0358907338897501</v>
      </c>
      <c r="M191" s="135"/>
      <c r="N191" s="135"/>
      <c r="O191" s="135"/>
      <c r="P191" s="135"/>
    </row>
    <row r="192" spans="1:16" x14ac:dyDescent="0.2">
      <c r="A192" s="1"/>
      <c r="B192" s="147" t="s">
        <v>229</v>
      </c>
      <c r="C192" s="165">
        <f>+'2.2.2.ProdIntermed'!D$181</f>
        <v>1</v>
      </c>
      <c r="D192" s="165">
        <f>+'2.2.2.ProdIntermed'!E$181</f>
        <v>1.0823337409044773</v>
      </c>
      <c r="E192" s="165">
        <f>+'2.2.2.ProdIntermed'!F$181</f>
        <v>1.0861114475827298</v>
      </c>
      <c r="F192" s="165">
        <f>+'2.2.2.ProdIntermed'!G$181</f>
        <v>1.0674186490149371</v>
      </c>
      <c r="G192" s="165">
        <f>+'2.2.2.ProdIntermed'!H$181</f>
        <v>0.98501177623314329</v>
      </c>
      <c r="H192" s="165">
        <f>+'2.2.2.ProdIntermed'!I$181</f>
        <v>0.96268258178319388</v>
      </c>
      <c r="I192" s="165">
        <f>+'2.2.2.ProdIntermed'!J$181</f>
        <v>1.0245513427973163</v>
      </c>
      <c r="J192" s="165">
        <f>+'2.2.2.ProdIntermed'!K$181</f>
        <v>1.0298434949399453</v>
      </c>
      <c r="K192" s="165">
        <f>+'2.2.2.ProdIntermed'!L$181</f>
        <v>1.0358907338897501</v>
      </c>
      <c r="M192" s="135"/>
      <c r="N192" s="135"/>
      <c r="O192" s="135"/>
      <c r="P192" s="135"/>
    </row>
    <row r="193" spans="1:16" x14ac:dyDescent="0.2">
      <c r="A193" s="1"/>
      <c r="B193" s="147" t="s">
        <v>230</v>
      </c>
      <c r="C193" s="165">
        <f>+'2.2.2.ProdIntermed'!D$181</f>
        <v>1</v>
      </c>
      <c r="D193" s="165">
        <f>+'2.2.2.ProdIntermed'!E$181</f>
        <v>1.0823337409044773</v>
      </c>
      <c r="E193" s="165">
        <f>+'2.2.2.ProdIntermed'!F$181</f>
        <v>1.0861114475827298</v>
      </c>
      <c r="F193" s="165">
        <f>+'2.2.2.ProdIntermed'!G$181</f>
        <v>1.0674186490149371</v>
      </c>
      <c r="G193" s="165">
        <f>+'2.2.2.ProdIntermed'!H$181</f>
        <v>0.98501177623314329</v>
      </c>
      <c r="H193" s="165">
        <f>+'2.2.2.ProdIntermed'!I$181</f>
        <v>0.96268258178319388</v>
      </c>
      <c r="I193" s="165">
        <f>+'2.2.2.ProdIntermed'!J$181</f>
        <v>1.0245513427973163</v>
      </c>
      <c r="J193" s="165">
        <f>+'2.2.2.ProdIntermed'!K$181</f>
        <v>1.0298434949399453</v>
      </c>
      <c r="K193" s="165">
        <f>+'2.2.2.ProdIntermed'!L$181</f>
        <v>1.0358907338897501</v>
      </c>
      <c r="M193" s="135"/>
      <c r="N193" s="135"/>
      <c r="O193" s="135"/>
      <c r="P193" s="135"/>
    </row>
    <row r="194" spans="1:16" x14ac:dyDescent="0.2">
      <c r="A194" s="1"/>
      <c r="B194" s="147" t="s">
        <v>231</v>
      </c>
      <c r="C194" s="165">
        <f>+'2.2.2.ProdIntermed'!D$181</f>
        <v>1</v>
      </c>
      <c r="D194" s="165">
        <f>+'2.2.2.ProdIntermed'!E$181</f>
        <v>1.0823337409044773</v>
      </c>
      <c r="E194" s="165">
        <f>+'2.2.2.ProdIntermed'!F$181</f>
        <v>1.0861114475827298</v>
      </c>
      <c r="F194" s="165">
        <f>+'2.2.2.ProdIntermed'!G$181</f>
        <v>1.0674186490149371</v>
      </c>
      <c r="G194" s="165">
        <f>+'2.2.2.ProdIntermed'!H$181</f>
        <v>0.98501177623314329</v>
      </c>
      <c r="H194" s="165">
        <f>+'2.2.2.ProdIntermed'!I$181</f>
        <v>0.96268258178319388</v>
      </c>
      <c r="I194" s="165">
        <f>+'2.2.2.ProdIntermed'!J$181</f>
        <v>1.0245513427973163</v>
      </c>
      <c r="J194" s="165">
        <f>+'2.2.2.ProdIntermed'!K$181</f>
        <v>1.0298434949399453</v>
      </c>
      <c r="K194" s="165">
        <f>+'2.2.2.ProdIntermed'!L$181</f>
        <v>1.0358907338897501</v>
      </c>
      <c r="M194" s="135"/>
      <c r="N194" s="135"/>
      <c r="O194" s="135"/>
      <c r="P194" s="135"/>
    </row>
    <row r="195" spans="1:16" x14ac:dyDescent="0.2">
      <c r="A195" s="1"/>
      <c r="B195" s="147" t="s">
        <v>232</v>
      </c>
      <c r="C195" s="165">
        <f>+'2.2.2.ProdIntermed'!D$181</f>
        <v>1</v>
      </c>
      <c r="D195" s="165">
        <f>+'2.2.2.ProdIntermed'!E$181</f>
        <v>1.0823337409044773</v>
      </c>
      <c r="E195" s="165">
        <f>+'2.2.2.ProdIntermed'!F$181</f>
        <v>1.0861114475827298</v>
      </c>
      <c r="F195" s="165">
        <f>+'2.2.2.ProdIntermed'!G$181</f>
        <v>1.0674186490149371</v>
      </c>
      <c r="G195" s="165">
        <f>+'2.2.2.ProdIntermed'!H$181</f>
        <v>0.98501177623314329</v>
      </c>
      <c r="H195" s="165">
        <f>+'2.2.2.ProdIntermed'!I$181</f>
        <v>0.96268258178319388</v>
      </c>
      <c r="I195" s="165">
        <f>+'2.2.2.ProdIntermed'!J$181</f>
        <v>1.0245513427973163</v>
      </c>
      <c r="J195" s="165">
        <f>+'2.2.2.ProdIntermed'!K$181</f>
        <v>1.0298434949399453</v>
      </c>
      <c r="K195" s="165">
        <f>+'2.2.2.ProdIntermed'!L$181</f>
        <v>1.0358907338897501</v>
      </c>
      <c r="M195" s="135"/>
      <c r="N195" s="135"/>
      <c r="O195" s="135"/>
      <c r="P195" s="135"/>
    </row>
    <row r="196" spans="1:16" x14ac:dyDescent="0.2">
      <c r="A196" s="1"/>
      <c r="B196" s="147" t="s">
        <v>233</v>
      </c>
      <c r="C196" s="165">
        <f>+'2.2.2.ProdIntermed'!D$181</f>
        <v>1</v>
      </c>
      <c r="D196" s="165">
        <f>+'2.2.2.ProdIntermed'!E$181</f>
        <v>1.0823337409044773</v>
      </c>
      <c r="E196" s="165">
        <f>+'2.2.2.ProdIntermed'!F$181</f>
        <v>1.0861114475827298</v>
      </c>
      <c r="F196" s="165">
        <f>+'2.2.2.ProdIntermed'!G$181</f>
        <v>1.0674186490149371</v>
      </c>
      <c r="G196" s="165">
        <f>+'2.2.2.ProdIntermed'!H$181</f>
        <v>0.98501177623314329</v>
      </c>
      <c r="H196" s="165">
        <f>+'2.2.2.ProdIntermed'!I$181</f>
        <v>0.96268258178319388</v>
      </c>
      <c r="I196" s="165">
        <f>+'2.2.2.ProdIntermed'!J$181</f>
        <v>1.0245513427973163</v>
      </c>
      <c r="J196" s="165">
        <f>+'2.2.2.ProdIntermed'!K$181</f>
        <v>1.0298434949399453</v>
      </c>
      <c r="K196" s="165">
        <f>+'2.2.2.ProdIntermed'!L$181</f>
        <v>1.0358907338897501</v>
      </c>
      <c r="M196" s="135"/>
      <c r="N196" s="135"/>
      <c r="O196" s="135"/>
      <c r="P196" s="135"/>
    </row>
    <row r="197" spans="1:16" x14ac:dyDescent="0.2">
      <c r="A197" s="1"/>
      <c r="B197" s="147" t="s">
        <v>229</v>
      </c>
      <c r="C197" s="165">
        <f>+'2.2.2.ProdIntermed'!D$181</f>
        <v>1</v>
      </c>
      <c r="D197" s="165">
        <f>+'2.2.2.ProdIntermed'!E$181</f>
        <v>1.0823337409044773</v>
      </c>
      <c r="E197" s="165">
        <f>+'2.2.2.ProdIntermed'!F$181</f>
        <v>1.0861114475827298</v>
      </c>
      <c r="F197" s="165">
        <f>+'2.2.2.ProdIntermed'!G$181</f>
        <v>1.0674186490149371</v>
      </c>
      <c r="G197" s="165">
        <f>+'2.2.2.ProdIntermed'!H$181</f>
        <v>0.98501177623314329</v>
      </c>
      <c r="H197" s="165">
        <f>+'2.2.2.ProdIntermed'!I$181</f>
        <v>0.96268258178319388</v>
      </c>
      <c r="I197" s="165">
        <f>+'2.2.2.ProdIntermed'!J$181</f>
        <v>1.0245513427973163</v>
      </c>
      <c r="J197" s="165">
        <f>+'2.2.2.ProdIntermed'!K$181</f>
        <v>1.0298434949399453</v>
      </c>
      <c r="K197" s="165">
        <f>+'2.2.2.ProdIntermed'!L$181</f>
        <v>1.0358907338897501</v>
      </c>
      <c r="M197" s="135"/>
      <c r="N197" s="135"/>
      <c r="O197" s="135"/>
      <c r="P197" s="135"/>
    </row>
    <row r="198" spans="1:16" x14ac:dyDescent="0.2">
      <c r="A198" s="1"/>
      <c r="B198" s="147" t="s">
        <v>234</v>
      </c>
      <c r="C198" s="165">
        <f>+'2.2.2.ProdIntermed'!D$181</f>
        <v>1</v>
      </c>
      <c r="D198" s="165">
        <f>+'2.2.2.ProdIntermed'!E$181</f>
        <v>1.0823337409044773</v>
      </c>
      <c r="E198" s="165">
        <f>+'2.2.2.ProdIntermed'!F$181</f>
        <v>1.0861114475827298</v>
      </c>
      <c r="F198" s="165">
        <f>+'2.2.2.ProdIntermed'!G$181</f>
        <v>1.0674186490149371</v>
      </c>
      <c r="G198" s="165">
        <f>+'2.2.2.ProdIntermed'!H$181</f>
        <v>0.98501177623314329</v>
      </c>
      <c r="H198" s="165">
        <f>+'2.2.2.ProdIntermed'!I$181</f>
        <v>0.96268258178319388</v>
      </c>
      <c r="I198" s="165">
        <f>+'2.2.2.ProdIntermed'!J$181</f>
        <v>1.0245513427973163</v>
      </c>
      <c r="J198" s="165">
        <f>+'2.2.2.ProdIntermed'!K$181</f>
        <v>1.0298434949399453</v>
      </c>
      <c r="K198" s="165">
        <f>+'2.2.2.ProdIntermed'!L$181</f>
        <v>1.0358907338897501</v>
      </c>
      <c r="M198" s="135"/>
      <c r="N198" s="135"/>
      <c r="O198" s="135"/>
      <c r="P198" s="135"/>
    </row>
    <row r="199" spans="1:16" x14ac:dyDescent="0.2">
      <c r="A199" s="1"/>
      <c r="B199" s="139" t="s">
        <v>235</v>
      </c>
      <c r="C199" s="289">
        <f>+'2.2.2.ProdIntermed'!D$181</f>
        <v>1</v>
      </c>
      <c r="D199" s="289">
        <f>+'2.2.2.ProdIntermed'!E$181</f>
        <v>1.0823337409044773</v>
      </c>
      <c r="E199" s="289">
        <f>+'2.2.2.ProdIntermed'!F$181</f>
        <v>1.0861114475827298</v>
      </c>
      <c r="F199" s="289">
        <f>+'2.2.2.ProdIntermed'!G$181</f>
        <v>1.0674186490149371</v>
      </c>
      <c r="G199" s="289">
        <f>+'2.2.2.ProdIntermed'!H$181</f>
        <v>0.98501177623314329</v>
      </c>
      <c r="H199" s="289">
        <f>+'2.2.2.ProdIntermed'!I$181</f>
        <v>0.96268258178319388</v>
      </c>
      <c r="I199" s="289">
        <f>+'2.2.2.ProdIntermed'!J$181</f>
        <v>1.0245513427973163</v>
      </c>
      <c r="J199" s="289">
        <f>+'2.2.2.ProdIntermed'!K$181</f>
        <v>1.0298434949399453</v>
      </c>
      <c r="K199" s="289">
        <f>+'2.2.2.ProdIntermed'!L$181</f>
        <v>1.0358907338897501</v>
      </c>
      <c r="M199" s="135"/>
      <c r="N199" s="135"/>
      <c r="O199" s="135"/>
      <c r="P199" s="135"/>
    </row>
    <row r="200" spans="1:16" x14ac:dyDescent="0.2">
      <c r="A200" s="1"/>
      <c r="B200" s="1"/>
      <c r="M200" s="135"/>
      <c r="N200" s="135"/>
      <c r="O200" s="135"/>
      <c r="P200" s="135"/>
    </row>
    <row r="201" spans="1:16" x14ac:dyDescent="0.2">
      <c r="A201" s="1"/>
      <c r="B201" s="40" t="s">
        <v>40</v>
      </c>
      <c r="M201" s="135"/>
      <c r="N201" s="135"/>
      <c r="O201" s="135"/>
      <c r="P201" s="135"/>
    </row>
    <row r="202" spans="1:16" x14ac:dyDescent="0.2">
      <c r="A202" s="1"/>
      <c r="B202" s="1"/>
      <c r="M202" s="135"/>
      <c r="N202" s="135"/>
      <c r="O202" s="135"/>
      <c r="P202" s="135"/>
    </row>
    <row r="203" spans="1:16" x14ac:dyDescent="0.2">
      <c r="A203" s="1"/>
      <c r="B203" s="31" t="s">
        <v>372</v>
      </c>
      <c r="C203" s="138"/>
      <c r="D203" s="138"/>
      <c r="E203" s="138"/>
      <c r="F203" s="138"/>
      <c r="G203" s="138"/>
      <c r="H203" s="138"/>
      <c r="I203" s="138"/>
      <c r="J203" s="138"/>
      <c r="K203" s="138"/>
      <c r="M203" s="135"/>
      <c r="N203" s="135"/>
      <c r="O203" s="135"/>
      <c r="P203" s="135"/>
    </row>
    <row r="204" spans="1:16" x14ac:dyDescent="0.2">
      <c r="A204" s="1"/>
      <c r="B204" s="186" t="s">
        <v>373</v>
      </c>
      <c r="M204" s="135"/>
      <c r="N204" s="135"/>
      <c r="O204" s="135"/>
      <c r="P204" s="135"/>
    </row>
    <row r="205" spans="1:16" x14ac:dyDescent="0.2">
      <c r="A205" s="1"/>
      <c r="B205" s="182" t="s">
        <v>430</v>
      </c>
      <c r="C205" s="217">
        <f>+'2.2.3.7.PrecioCapital'!C10</f>
        <v>0.28556809055046972</v>
      </c>
      <c r="D205" s="217">
        <f>+'2.2.3.7.PrecioCapital'!D10</f>
        <v>0.32611527906736892</v>
      </c>
      <c r="E205" s="217">
        <f>+'2.2.3.7.PrecioCapital'!E10</f>
        <v>0.34525033664836519</v>
      </c>
      <c r="F205" s="217">
        <f>+'2.2.3.7.PrecioCapital'!F10</f>
        <v>0.36625316511024902</v>
      </c>
      <c r="G205" s="217">
        <f>+'2.2.3.7.PrecioCapital'!G10</f>
        <v>0.40010118977343573</v>
      </c>
      <c r="H205" s="217">
        <f>+'2.2.3.7.PrecioCapital'!H10</f>
        <v>0.32409760026694751</v>
      </c>
      <c r="I205" s="217">
        <f>+'2.2.3.7.PrecioCapital'!I10</f>
        <v>0.22983628306950812</v>
      </c>
      <c r="J205" s="217">
        <f>+'2.2.3.7.PrecioCapital'!J10</f>
        <v>0.27659978964757248</v>
      </c>
      <c r="K205" s="217">
        <f>+'2.2.3.7.PrecioCapital'!K10</f>
        <v>0.33413001142406934</v>
      </c>
      <c r="M205" s="135"/>
      <c r="N205" s="135"/>
      <c r="O205" s="135"/>
      <c r="P205" s="135"/>
    </row>
    <row r="206" spans="1:16" x14ac:dyDescent="0.2">
      <c r="A206" s="1"/>
      <c r="B206" s="182" t="s">
        <v>592</v>
      </c>
      <c r="C206" s="217">
        <f>+'2.2.3.7.PrecioCapital'!C11</f>
        <v>0.14593328926153312</v>
      </c>
      <c r="D206" s="217">
        <f>+'2.2.3.7.PrecioCapital'!D11</f>
        <v>0.18223305395809944</v>
      </c>
      <c r="E206" s="217">
        <f>+'2.2.3.7.PrecioCapital'!E11</f>
        <v>0.20422867208808643</v>
      </c>
      <c r="F206" s="217">
        <f>+'2.2.3.7.PrecioCapital'!F11</f>
        <v>0.22960435123183817</v>
      </c>
      <c r="G206" s="217">
        <f>+'2.2.3.7.PrecioCapital'!G11</f>
        <v>0.27723142612650109</v>
      </c>
      <c r="H206" s="217">
        <f>+'2.2.3.7.PrecioCapital'!H11</f>
        <v>0.20459609068520535</v>
      </c>
      <c r="I206" s="217">
        <f>+'2.2.3.7.PrecioCapital'!I11</f>
        <v>0.10099133173029262</v>
      </c>
      <c r="J206" s="217">
        <f>+'2.2.3.7.PrecioCapital'!J11</f>
        <v>0.14388628564206998</v>
      </c>
      <c r="K206" s="217">
        <f>+'2.2.3.7.PrecioCapital'!K11</f>
        <v>0.20267242714935299</v>
      </c>
      <c r="M206" s="135"/>
      <c r="N206" s="135"/>
      <c r="O206" s="135"/>
      <c r="P206" s="135"/>
    </row>
    <row r="207" spans="1:16" x14ac:dyDescent="0.2">
      <c r="A207" s="1"/>
      <c r="B207" s="182" t="s">
        <v>431</v>
      </c>
      <c r="C207" s="217">
        <f>+'2.2.3.7.PrecioCapital'!C12</f>
        <v>0.12168473283566568</v>
      </c>
      <c r="D207" s="217">
        <f>+'2.2.3.7.PrecioCapital'!D12</f>
        <v>0.15724690278349313</v>
      </c>
      <c r="E207" s="217">
        <f>+'2.2.3.7.PrecioCapital'!E12</f>
        <v>0.17973927718943369</v>
      </c>
      <c r="F207" s="217">
        <f>+'2.2.3.7.PrecioCapital'!F12</f>
        <v>0.20587433233058994</v>
      </c>
      <c r="G207" s="217">
        <f>+'2.2.3.7.PrecioCapital'!G12</f>
        <v>0.25589423533077243</v>
      </c>
      <c r="H207" s="217">
        <f>+'2.2.3.7.PrecioCapital'!H12</f>
        <v>0.18384382068287886</v>
      </c>
      <c r="I207" s="217">
        <f>+'2.2.3.7.PrecioCapital'!I12</f>
        <v>7.8616507947844527E-2</v>
      </c>
      <c r="J207" s="217">
        <f>+'2.2.3.7.PrecioCapital'!J12</f>
        <v>0.12083966072731829</v>
      </c>
      <c r="K207" s="217">
        <f>+'2.2.3.7.PrecioCapital'!K12</f>
        <v>0.17984390144896051</v>
      </c>
      <c r="M207" s="135"/>
      <c r="N207" s="135"/>
      <c r="O207" s="135"/>
      <c r="P207" s="135"/>
    </row>
    <row r="208" spans="1:16" x14ac:dyDescent="0.2">
      <c r="A208" s="1"/>
      <c r="B208" s="182" t="s">
        <v>560</v>
      </c>
      <c r="C208" s="217">
        <f>+'2.2.3.7.PrecioCapital'!C13</f>
        <v>0.12177945977848099</v>
      </c>
      <c r="D208" s="217">
        <f>+'2.2.3.7.PrecioCapital'!D13</f>
        <v>0.15734451113889064</v>
      </c>
      <c r="E208" s="217">
        <f>+'2.2.3.7.PrecioCapital'!E13</f>
        <v>0.17983494496731722</v>
      </c>
      <c r="F208" s="217">
        <f>+'2.2.3.7.PrecioCapital'!F13</f>
        <v>0.20596703360748192</v>
      </c>
      <c r="G208" s="217">
        <f>+'2.2.3.7.PrecioCapital'!G13</f>
        <v>0.25597758902889989</v>
      </c>
      <c r="H208" s="217">
        <f>+'2.2.3.7.PrecioCapital'!H13</f>
        <v>0.18392488938896076</v>
      </c>
      <c r="I208" s="217">
        <f>+'2.2.3.7.PrecioCapital'!I13</f>
        <v>7.8703915157400384E-2</v>
      </c>
      <c r="J208" s="217">
        <f>+'2.2.3.7.PrecioCapital'!J13</f>
        <v>0.12092969232680997</v>
      </c>
      <c r="K208" s="217">
        <f>+'2.2.3.7.PrecioCapital'!K13</f>
        <v>0.17993308104425684</v>
      </c>
      <c r="M208" s="135"/>
      <c r="N208" s="135"/>
      <c r="O208" s="135"/>
      <c r="P208" s="135"/>
    </row>
    <row r="209" spans="1:16" x14ac:dyDescent="0.2">
      <c r="A209" s="1"/>
      <c r="B209" s="182" t="s">
        <v>561</v>
      </c>
      <c r="C209" s="217">
        <f>+'2.2.3.7.PrecioCapital'!C14</f>
        <v>0.12198432049907436</v>
      </c>
      <c r="D209" s="217">
        <f>+'2.2.3.7.PrecioCapital'!D14</f>
        <v>0.1575556033311262</v>
      </c>
      <c r="E209" s="217">
        <f>+'2.2.3.7.PrecioCapital'!E14</f>
        <v>0.18004184037988213</v>
      </c>
      <c r="F209" s="217">
        <f>+'2.2.3.7.PrecioCapital'!F14</f>
        <v>0.20616751353240714</v>
      </c>
      <c r="G209" s="217">
        <f>+'2.2.3.7.PrecioCapital'!G14</f>
        <v>0.25615785346217501</v>
      </c>
      <c r="H209" s="217">
        <f>+'2.2.3.7.PrecioCapital'!H14</f>
        <v>0.18410021219630479</v>
      </c>
      <c r="I209" s="217">
        <f>+'2.2.3.7.PrecioCapital'!I14</f>
        <v>7.889294589567275E-2</v>
      </c>
      <c r="J209" s="217">
        <f>+'2.2.3.7.PrecioCapital'!J14</f>
        <v>0.12112439868806139</v>
      </c>
      <c r="K209" s="217">
        <f>+'2.2.3.7.PrecioCapital'!K14</f>
        <v>0.18012594482315286</v>
      </c>
      <c r="M209" s="135"/>
      <c r="N209" s="135"/>
      <c r="O209" s="135"/>
      <c r="P209" s="135"/>
    </row>
    <row r="210" spans="1:16" x14ac:dyDescent="0.2">
      <c r="A210" s="1"/>
      <c r="B210" s="182" t="s">
        <v>562</v>
      </c>
      <c r="C210" s="217">
        <f>+'2.2.3.7.PrecioCapital'!C15</f>
        <v>0.12324385405227613</v>
      </c>
      <c r="D210" s="217">
        <f>+'2.2.3.7.PrecioCapital'!D15</f>
        <v>0.15885344948811295</v>
      </c>
      <c r="E210" s="217">
        <f>+'2.2.3.7.PrecioCapital'!E15</f>
        <v>0.18131388371436932</v>
      </c>
      <c r="F210" s="217">
        <f>+'2.2.3.7.PrecioCapital'!F15</f>
        <v>0.20740011288798574</v>
      </c>
      <c r="G210" s="217">
        <f>+'2.2.3.7.PrecioCapital'!G15</f>
        <v>0.25726616305662248</v>
      </c>
      <c r="H210" s="217">
        <f>+'2.2.3.7.PrecioCapital'!H15</f>
        <v>0.18517813947222089</v>
      </c>
      <c r="I210" s="217">
        <f>+'2.2.3.7.PrecioCapital'!I15</f>
        <v>8.0055152866101209E-2</v>
      </c>
      <c r="J210" s="217">
        <f>+'2.2.3.7.PrecioCapital'!J15</f>
        <v>0.12232150076945458</v>
      </c>
      <c r="K210" s="217">
        <f>+'2.2.3.7.PrecioCapital'!K15</f>
        <v>0.18131171825992126</v>
      </c>
      <c r="M210" s="135"/>
      <c r="N210" s="135"/>
      <c r="O210" s="135"/>
      <c r="P210" s="135"/>
    </row>
    <row r="211" spans="1:16" x14ac:dyDescent="0.2">
      <c r="A211" s="1"/>
      <c r="B211" s="182" t="s">
        <v>593</v>
      </c>
      <c r="C211" s="217">
        <f>+'2.2.3.7.PrecioCapital'!C16</f>
        <v>0.1253486003207171</v>
      </c>
      <c r="D211" s="217">
        <f>+'2.2.3.7.PrecioCapital'!D16</f>
        <v>0.16102221811597872</v>
      </c>
      <c r="E211" s="217">
        <f>+'2.2.3.7.PrecioCapital'!E16</f>
        <v>0.1834395344798859</v>
      </c>
      <c r="F211" s="217">
        <f>+'2.2.3.7.PrecioCapital'!F16</f>
        <v>0.20945985070722994</v>
      </c>
      <c r="G211" s="217">
        <f>+'2.2.3.7.PrecioCapital'!G16</f>
        <v>0.25911820620169046</v>
      </c>
      <c r="H211" s="217">
        <f>+'2.2.3.7.PrecioCapital'!H16</f>
        <v>0.18697941217819039</v>
      </c>
      <c r="I211" s="217">
        <f>+'2.2.3.7.PrecioCapital'!I16</f>
        <v>8.1997261337882016E-2</v>
      </c>
      <c r="J211" s="217">
        <f>+'2.2.3.7.PrecioCapital'!J16</f>
        <v>0.12432192079189093</v>
      </c>
      <c r="K211" s="217">
        <f>+'2.2.3.7.PrecioCapital'!K16</f>
        <v>0.18329320752625358</v>
      </c>
      <c r="M211" s="135"/>
      <c r="N211" s="135"/>
      <c r="O211" s="135"/>
      <c r="P211" s="135"/>
    </row>
    <row r="212" spans="1:16" x14ac:dyDescent="0.2">
      <c r="A212" s="1"/>
      <c r="B212" s="182" t="s">
        <v>563</v>
      </c>
      <c r="C212" s="217">
        <f>+'2.2.3.7.PrecioCapital'!C17</f>
        <v>0.5719984521688013</v>
      </c>
      <c r="D212" s="217">
        <f>+'2.2.3.7.PrecioCapital'!D17</f>
        <v>0.62125830493253709</v>
      </c>
      <c r="E212" s="217">
        <f>+'2.2.3.7.PrecioCapital'!E17</f>
        <v>0.6345255460027831</v>
      </c>
      <c r="F212" s="217">
        <f>+'2.2.3.7.PrecioCapital'!F17</f>
        <v>0.64655842434801492</v>
      </c>
      <c r="G212" s="217">
        <f>+'2.2.3.7.PrecioCapital'!G17</f>
        <v>0.65214173058766056</v>
      </c>
      <c r="H212" s="217">
        <f>+'2.2.3.7.PrecioCapital'!H17</f>
        <v>0.5692289019730854</v>
      </c>
      <c r="I212" s="217">
        <f>+'2.2.3.7.PrecioCapital'!I17</f>
        <v>0.49413361914995019</v>
      </c>
      <c r="J212" s="217">
        <f>+'2.2.3.7.PrecioCapital'!J17</f>
        <v>0.54883261837680841</v>
      </c>
      <c r="K212" s="217">
        <f>+'2.2.3.7.PrecioCapital'!K17</f>
        <v>0.60378659455169281</v>
      </c>
      <c r="M212" s="135"/>
      <c r="N212" s="135"/>
      <c r="O212" s="135"/>
      <c r="P212" s="135"/>
    </row>
    <row r="213" spans="1:16" x14ac:dyDescent="0.2">
      <c r="A213" s="1"/>
      <c r="B213" s="182" t="s">
        <v>594</v>
      </c>
      <c r="C213" s="217">
        <f>+'2.2.3.7.PrecioCapital'!C18</f>
        <v>0.5719984521688013</v>
      </c>
      <c r="D213" s="217">
        <f>+'2.2.3.7.PrecioCapital'!D18</f>
        <v>0.62125830493253709</v>
      </c>
      <c r="E213" s="217">
        <f>+'2.2.3.7.PrecioCapital'!E18</f>
        <v>0.6345255460027831</v>
      </c>
      <c r="F213" s="217">
        <f>+'2.2.3.7.PrecioCapital'!F18</f>
        <v>0.64655842434801492</v>
      </c>
      <c r="G213" s="217">
        <f>+'2.2.3.7.PrecioCapital'!G18</f>
        <v>0.65214173058766056</v>
      </c>
      <c r="H213" s="217">
        <f>+'2.2.3.7.PrecioCapital'!H18</f>
        <v>0.5692289019730854</v>
      </c>
      <c r="I213" s="217">
        <f>+'2.2.3.7.PrecioCapital'!I18</f>
        <v>0.49413361914995019</v>
      </c>
      <c r="J213" s="217">
        <f>+'2.2.3.7.PrecioCapital'!J18</f>
        <v>0.54883261837680841</v>
      </c>
      <c r="K213" s="217">
        <f>+'2.2.3.7.PrecioCapital'!K18</f>
        <v>0.60378659455169281</v>
      </c>
      <c r="M213" s="135"/>
      <c r="N213" s="135"/>
      <c r="O213" s="135"/>
      <c r="P213" s="135"/>
    </row>
    <row r="214" spans="1:16" x14ac:dyDescent="0.2">
      <c r="A214" s="1"/>
      <c r="B214" s="182" t="s">
        <v>656</v>
      </c>
      <c r="C214" s="217">
        <f>+'2.2.3.7.PrecioCapital'!C19</f>
        <v>0.44668516896078125</v>
      </c>
      <c r="D214" s="217">
        <f>+'2.2.3.7.PrecioCapital'!D19</f>
        <v>0.49213323111652602</v>
      </c>
      <c r="E214" s="217">
        <f>+'2.2.3.7.PrecioCapital'!E19</f>
        <v>0.50796764191022525</v>
      </c>
      <c r="F214" s="217">
        <f>+'2.2.3.7.PrecioCapital'!F19</f>
        <v>0.52392487343149241</v>
      </c>
      <c r="G214" s="217">
        <f>+'2.2.3.7.PrecioCapital'!G19</f>
        <v>0.54187399398143721</v>
      </c>
      <c r="H214" s="217">
        <f>+'2.2.3.7.PrecioCapital'!H19</f>
        <v>0.46198395747665011</v>
      </c>
      <c r="I214" s="217">
        <f>+'2.2.3.7.PrecioCapital'!I19</f>
        <v>0.37850353461475678</v>
      </c>
      <c r="J214" s="217">
        <f>+'2.2.3.7.PrecioCapital'!J19</f>
        <v>0.42973075580776765</v>
      </c>
      <c r="K214" s="217">
        <f>+'2.2.3.7.PrecioCapital'!K19</f>
        <v>0.48581183943335754</v>
      </c>
      <c r="M214" s="135"/>
      <c r="N214" s="135"/>
      <c r="O214" s="135"/>
      <c r="P214" s="135"/>
    </row>
    <row r="215" spans="1:16" x14ac:dyDescent="0.2">
      <c r="A215" s="1"/>
      <c r="B215" s="182" t="s">
        <v>432</v>
      </c>
      <c r="C215" s="217">
        <f>+'2.2.3.7.PrecioCapital'!C20</f>
        <v>0.28556809055046972</v>
      </c>
      <c r="D215" s="217">
        <f>+'2.2.3.7.PrecioCapital'!D20</f>
        <v>0.32611527906736892</v>
      </c>
      <c r="E215" s="217">
        <f>+'2.2.3.7.PrecioCapital'!E20</f>
        <v>0.34525033664836519</v>
      </c>
      <c r="F215" s="217">
        <f>+'2.2.3.7.PrecioCapital'!F20</f>
        <v>0.36625316511024902</v>
      </c>
      <c r="G215" s="217">
        <f>+'2.2.3.7.PrecioCapital'!G20</f>
        <v>0.40010118977343573</v>
      </c>
      <c r="H215" s="217">
        <f>+'2.2.3.7.PrecioCapital'!H20</f>
        <v>0.32409760026694751</v>
      </c>
      <c r="I215" s="217">
        <f>+'2.2.3.7.PrecioCapital'!I20</f>
        <v>0.22983628306950812</v>
      </c>
      <c r="J215" s="217">
        <f>+'2.2.3.7.PrecioCapital'!J20</f>
        <v>0.27659978964757248</v>
      </c>
      <c r="K215" s="217">
        <f>+'2.2.3.7.PrecioCapital'!K20</f>
        <v>0.33413001142406934</v>
      </c>
      <c r="M215" s="135"/>
      <c r="N215" s="135"/>
      <c r="O215" s="135"/>
      <c r="P215" s="135"/>
    </row>
    <row r="216" spans="1:16" x14ac:dyDescent="0.2">
      <c r="A216" s="1"/>
      <c r="B216" s="182" t="s">
        <v>564</v>
      </c>
      <c r="C216" s="217">
        <f>+'2.2.3.7.PrecioCapital'!C21</f>
        <v>0.14593328926153312</v>
      </c>
      <c r="D216" s="217">
        <f>+'2.2.3.7.PrecioCapital'!D21</f>
        <v>0.18223305395809944</v>
      </c>
      <c r="E216" s="217">
        <f>+'2.2.3.7.PrecioCapital'!E21</f>
        <v>0.20422867208808643</v>
      </c>
      <c r="F216" s="217">
        <f>+'2.2.3.7.PrecioCapital'!F21</f>
        <v>0.22960435123183817</v>
      </c>
      <c r="G216" s="217">
        <f>+'2.2.3.7.PrecioCapital'!G21</f>
        <v>0.27723142612650109</v>
      </c>
      <c r="H216" s="217">
        <f>+'2.2.3.7.PrecioCapital'!H21</f>
        <v>0.20459609068520535</v>
      </c>
      <c r="I216" s="217">
        <f>+'2.2.3.7.PrecioCapital'!I21</f>
        <v>0.10099133173029262</v>
      </c>
      <c r="J216" s="217">
        <f>+'2.2.3.7.PrecioCapital'!J21</f>
        <v>0.14388628564206998</v>
      </c>
      <c r="K216" s="217">
        <f>+'2.2.3.7.PrecioCapital'!K21</f>
        <v>0.20267242714935299</v>
      </c>
      <c r="M216" s="135"/>
      <c r="N216" s="135"/>
      <c r="O216" s="135"/>
      <c r="P216" s="135"/>
    </row>
    <row r="217" spans="1:16" x14ac:dyDescent="0.2">
      <c r="A217" s="1"/>
      <c r="B217" s="182" t="s">
        <v>657</v>
      </c>
      <c r="C217" s="217">
        <f>+'2.2.3.7.PrecioCapital'!C22</f>
        <v>0.13089569527657074</v>
      </c>
      <c r="D217" s="217">
        <f>+'2.2.3.7.PrecioCapital'!D22</f>
        <v>0.16673804510017812</v>
      </c>
      <c r="E217" s="217">
        <f>+'2.2.3.7.PrecioCapital'!E22</f>
        <v>0.18904172359697946</v>
      </c>
      <c r="F217" s="217">
        <f>+'2.2.3.7.PrecioCapital'!F22</f>
        <v>0.21488832512185546</v>
      </c>
      <c r="G217" s="217">
        <f>+'2.2.3.7.PrecioCapital'!G22</f>
        <v>0.2639992977337543</v>
      </c>
      <c r="H217" s="217">
        <f>+'2.2.3.7.PrecioCapital'!H22</f>
        <v>0.19172669734563311</v>
      </c>
      <c r="I217" s="217">
        <f>+'2.2.3.7.PrecioCapital'!I22</f>
        <v>8.7115721586069408E-2</v>
      </c>
      <c r="J217" s="217">
        <f>+'2.2.3.7.PrecioCapital'!J22</f>
        <v>0.1295940621337851</v>
      </c>
      <c r="K217" s="217">
        <f>+'2.2.3.7.PrecioCapital'!K22</f>
        <v>0.18851545653515275</v>
      </c>
      <c r="M217" s="135"/>
      <c r="N217" s="135"/>
      <c r="O217" s="135"/>
      <c r="P217" s="135"/>
    </row>
    <row r="218" spans="1:16" x14ac:dyDescent="0.2">
      <c r="A218" s="1"/>
      <c r="B218" s="182" t="s">
        <v>595</v>
      </c>
      <c r="C218" s="217">
        <f>+'2.2.3.7.PrecioCapital'!C23</f>
        <v>0.12514835040532332</v>
      </c>
      <c r="D218" s="217">
        <f>+'2.2.3.7.PrecioCapital'!D23</f>
        <v>0.16081587698082592</v>
      </c>
      <c r="E218" s="217">
        <f>+'2.2.3.7.PrecioCapital'!E23</f>
        <v>0.18323729566738206</v>
      </c>
      <c r="F218" s="217">
        <f>+'2.2.3.7.PrecioCapital'!F23</f>
        <v>0.20926388298883006</v>
      </c>
      <c r="G218" s="217">
        <f>+'2.2.3.7.PrecioCapital'!G23</f>
        <v>0.25894199898438053</v>
      </c>
      <c r="H218" s="217">
        <f>+'2.2.3.7.PrecioCapital'!H23</f>
        <v>0.18680803536551704</v>
      </c>
      <c r="I218" s="217">
        <f>+'2.2.3.7.PrecioCapital'!I23</f>
        <v>8.181248511901372E-2</v>
      </c>
      <c r="J218" s="217">
        <f>+'2.2.3.7.PrecioCapital'!J23</f>
        <v>0.12413159669142745</v>
      </c>
      <c r="K218" s="217">
        <f>+'2.2.3.7.PrecioCapital'!K23</f>
        <v>0.18310468453709983</v>
      </c>
      <c r="M218" s="135"/>
      <c r="N218" s="135"/>
      <c r="O218" s="135"/>
      <c r="P218" s="135"/>
    </row>
    <row r="219" spans="1:16" x14ac:dyDescent="0.2">
      <c r="A219" s="1"/>
      <c r="B219" s="182" t="s">
        <v>565</v>
      </c>
      <c r="C219" s="217">
        <f>+'2.2.3.7.PrecioCapital'!C24</f>
        <v>0.12201782568432762</v>
      </c>
      <c r="D219" s="217">
        <f>+'2.2.3.7.PrecioCapital'!D24</f>
        <v>0.15759012768008818</v>
      </c>
      <c r="E219" s="217">
        <f>+'2.2.3.7.PrecioCapital'!E24</f>
        <v>0.18007567834113677</v>
      </c>
      <c r="F219" s="217">
        <f>+'2.2.3.7.PrecioCapital'!F24</f>
        <v>0.20620030223394412</v>
      </c>
      <c r="G219" s="217">
        <f>+'2.2.3.7.PrecioCapital'!G24</f>
        <v>0.25618733589889575</v>
      </c>
      <c r="H219" s="217">
        <f>+'2.2.3.7.PrecioCapital'!H24</f>
        <v>0.18412888642493275</v>
      </c>
      <c r="I219" s="217">
        <f>+'2.2.3.7.PrecioCapital'!I24</f>
        <v>7.8923862070750334E-2</v>
      </c>
      <c r="J219" s="217">
        <f>+'2.2.3.7.PrecioCapital'!J24</f>
        <v>0.12115624311721711</v>
      </c>
      <c r="K219" s="217">
        <f>+'2.2.3.7.PrecioCapital'!K24</f>
        <v>0.18015748789603594</v>
      </c>
      <c r="M219" s="135"/>
      <c r="N219" s="135"/>
      <c r="O219" s="135"/>
      <c r="P219" s="135"/>
    </row>
    <row r="220" spans="1:16" x14ac:dyDescent="0.2">
      <c r="A220" s="1"/>
      <c r="B220" s="182" t="s">
        <v>374</v>
      </c>
      <c r="C220" s="217">
        <f>+'2.2.3.7.PrecioCapital'!C25</f>
        <v>0.5719984521688013</v>
      </c>
      <c r="D220" s="217">
        <f>+'2.2.3.7.PrecioCapital'!D25</f>
        <v>0.62125830493253709</v>
      </c>
      <c r="E220" s="217">
        <f>+'2.2.3.7.PrecioCapital'!E25</f>
        <v>0.6345255460027831</v>
      </c>
      <c r="F220" s="217">
        <f>+'2.2.3.7.PrecioCapital'!F25</f>
        <v>0.64655842434801492</v>
      </c>
      <c r="G220" s="217">
        <f>+'2.2.3.7.PrecioCapital'!G25</f>
        <v>0.65214173058766056</v>
      </c>
      <c r="H220" s="217">
        <f>+'2.2.3.7.PrecioCapital'!H25</f>
        <v>0.5692289019730854</v>
      </c>
      <c r="I220" s="217">
        <f>+'2.2.3.7.PrecioCapital'!I25</f>
        <v>0.49413361914995019</v>
      </c>
      <c r="J220" s="217">
        <f>+'2.2.3.7.PrecioCapital'!J25</f>
        <v>0.54883261837680841</v>
      </c>
      <c r="K220" s="217">
        <f>+'2.2.3.7.PrecioCapital'!K25</f>
        <v>0.60378659455169281</v>
      </c>
      <c r="M220" s="135"/>
      <c r="N220" s="135"/>
      <c r="O220" s="135"/>
      <c r="P220" s="135"/>
    </row>
    <row r="221" spans="1:16" x14ac:dyDescent="0.2">
      <c r="A221" s="1"/>
      <c r="B221" s="182" t="s">
        <v>566</v>
      </c>
      <c r="C221" s="217">
        <f>+'2.2.3.7.PrecioCapital'!C26</f>
        <v>0.28556809055046972</v>
      </c>
      <c r="D221" s="217">
        <f>+'2.2.3.7.PrecioCapital'!D26</f>
        <v>0.32611527906736892</v>
      </c>
      <c r="E221" s="217">
        <f>+'2.2.3.7.PrecioCapital'!E26</f>
        <v>0.34525033664836519</v>
      </c>
      <c r="F221" s="217">
        <f>+'2.2.3.7.PrecioCapital'!F26</f>
        <v>0.36625316511024902</v>
      </c>
      <c r="G221" s="217">
        <f>+'2.2.3.7.PrecioCapital'!G26</f>
        <v>0.40010118977343573</v>
      </c>
      <c r="H221" s="217">
        <f>+'2.2.3.7.PrecioCapital'!H26</f>
        <v>0.32409760026694751</v>
      </c>
      <c r="I221" s="217">
        <f>+'2.2.3.7.PrecioCapital'!I26</f>
        <v>0.22983628306950812</v>
      </c>
      <c r="J221" s="217">
        <f>+'2.2.3.7.PrecioCapital'!J26</f>
        <v>0.27659978964757248</v>
      </c>
      <c r="K221" s="217">
        <f>+'2.2.3.7.PrecioCapital'!K26</f>
        <v>0.33413001142406934</v>
      </c>
      <c r="M221" s="135"/>
      <c r="N221" s="135"/>
      <c r="O221" s="135"/>
      <c r="P221" s="135"/>
    </row>
    <row r="222" spans="1:16" x14ac:dyDescent="0.2">
      <c r="A222" s="1"/>
      <c r="B222" s="182" t="s">
        <v>567</v>
      </c>
      <c r="C222" s="217">
        <f>+'2.2.3.7.PrecioCapital'!C27</f>
        <v>0.28556809055046972</v>
      </c>
      <c r="D222" s="217">
        <f>+'2.2.3.7.PrecioCapital'!D27</f>
        <v>0.32611527906736892</v>
      </c>
      <c r="E222" s="217">
        <f>+'2.2.3.7.PrecioCapital'!E27</f>
        <v>0.34525033664836519</v>
      </c>
      <c r="F222" s="217">
        <f>+'2.2.3.7.PrecioCapital'!F27</f>
        <v>0.36625316511024902</v>
      </c>
      <c r="G222" s="217">
        <f>+'2.2.3.7.PrecioCapital'!G27</f>
        <v>0.40010118977343573</v>
      </c>
      <c r="H222" s="217">
        <f>+'2.2.3.7.PrecioCapital'!H27</f>
        <v>0.32409760026694751</v>
      </c>
      <c r="I222" s="217">
        <f>+'2.2.3.7.PrecioCapital'!I27</f>
        <v>0.22983628306950812</v>
      </c>
      <c r="J222" s="217">
        <f>+'2.2.3.7.PrecioCapital'!J27</f>
        <v>0.27659978964757248</v>
      </c>
      <c r="K222" s="217">
        <f>+'2.2.3.7.PrecioCapital'!K27</f>
        <v>0.33413001142406934</v>
      </c>
      <c r="M222" s="135"/>
      <c r="N222" s="135"/>
      <c r="O222" s="135"/>
      <c r="P222" s="135"/>
    </row>
    <row r="223" spans="1:16" x14ac:dyDescent="0.2">
      <c r="A223" s="1"/>
      <c r="B223" s="182" t="s">
        <v>433</v>
      </c>
      <c r="C223" s="217">
        <f>+'2.2.3.7.PrecioCapital'!C28</f>
        <v>0.28556809055046972</v>
      </c>
      <c r="D223" s="217">
        <f>+'2.2.3.7.PrecioCapital'!D28</f>
        <v>0.32611527906736892</v>
      </c>
      <c r="E223" s="217">
        <f>+'2.2.3.7.PrecioCapital'!E28</f>
        <v>0.34525033664836519</v>
      </c>
      <c r="F223" s="217">
        <f>+'2.2.3.7.PrecioCapital'!F28</f>
        <v>0.36625316511024902</v>
      </c>
      <c r="G223" s="217">
        <f>+'2.2.3.7.PrecioCapital'!G28</f>
        <v>0.40010118977343573</v>
      </c>
      <c r="H223" s="217">
        <f>+'2.2.3.7.PrecioCapital'!H28</f>
        <v>0.32409760026694751</v>
      </c>
      <c r="I223" s="217">
        <f>+'2.2.3.7.PrecioCapital'!I28</f>
        <v>0.22983628306950812</v>
      </c>
      <c r="J223" s="217">
        <f>+'2.2.3.7.PrecioCapital'!J28</f>
        <v>0.27659978964757248</v>
      </c>
      <c r="K223" s="217">
        <f>+'2.2.3.7.PrecioCapital'!K28</f>
        <v>0.33413001142406934</v>
      </c>
      <c r="M223" s="135"/>
      <c r="N223" s="135"/>
      <c r="O223" s="135"/>
      <c r="P223" s="135"/>
    </row>
    <row r="224" spans="1:16" x14ac:dyDescent="0.2">
      <c r="A224" s="1"/>
      <c r="B224" s="182" t="s">
        <v>434</v>
      </c>
      <c r="C224" s="217">
        <f>+'2.2.3.7.PrecioCapital'!C29</f>
        <v>0.28556809055046972</v>
      </c>
      <c r="D224" s="217">
        <f>+'2.2.3.7.PrecioCapital'!D29</f>
        <v>0.32611527906736892</v>
      </c>
      <c r="E224" s="217">
        <f>+'2.2.3.7.PrecioCapital'!E29</f>
        <v>0.34525033664836519</v>
      </c>
      <c r="F224" s="217">
        <f>+'2.2.3.7.PrecioCapital'!F29</f>
        <v>0.36625316511024902</v>
      </c>
      <c r="G224" s="217">
        <f>+'2.2.3.7.PrecioCapital'!G29</f>
        <v>0.40010118977343573</v>
      </c>
      <c r="H224" s="217">
        <f>+'2.2.3.7.PrecioCapital'!H29</f>
        <v>0.32409760026694751</v>
      </c>
      <c r="I224" s="217">
        <f>+'2.2.3.7.PrecioCapital'!I29</f>
        <v>0.22983628306950812</v>
      </c>
      <c r="J224" s="217">
        <f>+'2.2.3.7.PrecioCapital'!J29</f>
        <v>0.27659978964757248</v>
      </c>
      <c r="K224" s="217">
        <f>+'2.2.3.7.PrecioCapital'!K29</f>
        <v>0.33413001142406934</v>
      </c>
      <c r="M224" s="135"/>
      <c r="N224" s="135"/>
      <c r="O224" s="135"/>
      <c r="P224" s="135"/>
    </row>
    <row r="225" spans="1:16" x14ac:dyDescent="0.2">
      <c r="A225" s="1"/>
      <c r="B225" s="182" t="s">
        <v>568</v>
      </c>
      <c r="C225" s="217">
        <f>+'2.2.3.7.PrecioCapital'!C30</f>
        <v>0.28556809055046972</v>
      </c>
      <c r="D225" s="217">
        <f>+'2.2.3.7.PrecioCapital'!D30</f>
        <v>0.32611527906736892</v>
      </c>
      <c r="E225" s="217">
        <f>+'2.2.3.7.PrecioCapital'!E30</f>
        <v>0.34525033664836519</v>
      </c>
      <c r="F225" s="217">
        <f>+'2.2.3.7.PrecioCapital'!F30</f>
        <v>0.36625316511024902</v>
      </c>
      <c r="G225" s="217">
        <f>+'2.2.3.7.PrecioCapital'!G30</f>
        <v>0.40010118977343573</v>
      </c>
      <c r="H225" s="217">
        <f>+'2.2.3.7.PrecioCapital'!H30</f>
        <v>0.32409760026694751</v>
      </c>
      <c r="I225" s="217">
        <f>+'2.2.3.7.PrecioCapital'!I30</f>
        <v>0.22983628306950812</v>
      </c>
      <c r="J225" s="217">
        <f>+'2.2.3.7.PrecioCapital'!J30</f>
        <v>0.27659978964757248</v>
      </c>
      <c r="K225" s="217">
        <f>+'2.2.3.7.PrecioCapital'!K30</f>
        <v>0.33413001142406934</v>
      </c>
      <c r="M225" s="135"/>
      <c r="N225" s="135"/>
      <c r="O225" s="135"/>
      <c r="P225" s="135"/>
    </row>
    <row r="226" spans="1:16" x14ac:dyDescent="0.2">
      <c r="A226" s="1"/>
      <c r="B226" s="182" t="s">
        <v>435</v>
      </c>
      <c r="C226" s="217">
        <f>+'2.2.3.7.PrecioCapital'!C31</f>
        <v>0.28556809055046972</v>
      </c>
      <c r="D226" s="217">
        <f>+'2.2.3.7.PrecioCapital'!D31</f>
        <v>0.32611527906736892</v>
      </c>
      <c r="E226" s="217">
        <f>+'2.2.3.7.PrecioCapital'!E31</f>
        <v>0.34525033664836519</v>
      </c>
      <c r="F226" s="217">
        <f>+'2.2.3.7.PrecioCapital'!F31</f>
        <v>0.36625316511024902</v>
      </c>
      <c r="G226" s="217">
        <f>+'2.2.3.7.PrecioCapital'!G31</f>
        <v>0.40010118977343573</v>
      </c>
      <c r="H226" s="217">
        <f>+'2.2.3.7.PrecioCapital'!H31</f>
        <v>0.32409760026694751</v>
      </c>
      <c r="I226" s="217">
        <f>+'2.2.3.7.PrecioCapital'!I31</f>
        <v>0.22983628306950812</v>
      </c>
      <c r="J226" s="217">
        <f>+'2.2.3.7.PrecioCapital'!J31</f>
        <v>0.27659978964757248</v>
      </c>
      <c r="K226" s="217">
        <f>+'2.2.3.7.PrecioCapital'!K31</f>
        <v>0.33413001142406934</v>
      </c>
      <c r="M226" s="135"/>
      <c r="N226" s="135"/>
      <c r="O226" s="135"/>
      <c r="P226" s="135"/>
    </row>
    <row r="227" spans="1:16" x14ac:dyDescent="0.2">
      <c r="A227" s="1"/>
      <c r="B227" s="182" t="s">
        <v>435</v>
      </c>
      <c r="C227" s="217">
        <f>+'2.2.3.7.PrecioCapital'!C32</f>
        <v>0.28556809055046972</v>
      </c>
      <c r="D227" s="217">
        <f>+'2.2.3.7.PrecioCapital'!D32</f>
        <v>0.32611527906736892</v>
      </c>
      <c r="E227" s="217">
        <f>+'2.2.3.7.PrecioCapital'!E32</f>
        <v>0.34525033664836519</v>
      </c>
      <c r="F227" s="217">
        <f>+'2.2.3.7.PrecioCapital'!F32</f>
        <v>0.36625316511024902</v>
      </c>
      <c r="G227" s="217">
        <f>+'2.2.3.7.PrecioCapital'!G32</f>
        <v>0.40010118977343573</v>
      </c>
      <c r="H227" s="217">
        <f>+'2.2.3.7.PrecioCapital'!H32</f>
        <v>0.32409760026694751</v>
      </c>
      <c r="I227" s="217">
        <f>+'2.2.3.7.PrecioCapital'!I32</f>
        <v>0.22983628306950812</v>
      </c>
      <c r="J227" s="217">
        <f>+'2.2.3.7.PrecioCapital'!J32</f>
        <v>0.27659978964757248</v>
      </c>
      <c r="K227" s="217">
        <f>+'2.2.3.7.PrecioCapital'!K32</f>
        <v>0.33413001142406934</v>
      </c>
      <c r="M227" s="135"/>
      <c r="N227" s="135"/>
      <c r="O227" s="135"/>
      <c r="P227" s="135"/>
    </row>
    <row r="228" spans="1:16" x14ac:dyDescent="0.2">
      <c r="A228" s="1"/>
      <c r="B228" s="182" t="s">
        <v>596</v>
      </c>
      <c r="C228" s="217">
        <f>+'2.2.3.7.PrecioCapital'!C33</f>
        <v>0.28556809055046972</v>
      </c>
      <c r="D228" s="217">
        <f>+'2.2.3.7.PrecioCapital'!D33</f>
        <v>0.32611527906736892</v>
      </c>
      <c r="E228" s="217">
        <f>+'2.2.3.7.PrecioCapital'!E33</f>
        <v>0.34525033664836519</v>
      </c>
      <c r="F228" s="217">
        <f>+'2.2.3.7.PrecioCapital'!F33</f>
        <v>0.36625316511024902</v>
      </c>
      <c r="G228" s="217">
        <f>+'2.2.3.7.PrecioCapital'!G33</f>
        <v>0.40010118977343573</v>
      </c>
      <c r="H228" s="217">
        <f>+'2.2.3.7.PrecioCapital'!H33</f>
        <v>0.32409760026694751</v>
      </c>
      <c r="I228" s="217">
        <f>+'2.2.3.7.PrecioCapital'!I33</f>
        <v>0.22983628306950812</v>
      </c>
      <c r="J228" s="217">
        <f>+'2.2.3.7.PrecioCapital'!J33</f>
        <v>0.27659978964757248</v>
      </c>
      <c r="K228" s="217">
        <f>+'2.2.3.7.PrecioCapital'!K33</f>
        <v>0.33413001142406934</v>
      </c>
      <c r="M228" s="135"/>
      <c r="N228" s="135"/>
      <c r="O228" s="135"/>
      <c r="P228" s="135"/>
    </row>
    <row r="229" spans="1:16" x14ac:dyDescent="0.2">
      <c r="A229" s="1"/>
      <c r="B229" s="182" t="s">
        <v>597</v>
      </c>
      <c r="C229" s="217">
        <f>+'2.2.3.7.PrecioCapital'!C34</f>
        <v>0.28556809055046972</v>
      </c>
      <c r="D229" s="217">
        <f>+'2.2.3.7.PrecioCapital'!D34</f>
        <v>0.32611527906736892</v>
      </c>
      <c r="E229" s="217">
        <f>+'2.2.3.7.PrecioCapital'!E34</f>
        <v>0.34525033664836519</v>
      </c>
      <c r="F229" s="217">
        <f>+'2.2.3.7.PrecioCapital'!F34</f>
        <v>0.36625316511024902</v>
      </c>
      <c r="G229" s="217">
        <f>+'2.2.3.7.PrecioCapital'!G34</f>
        <v>0.40010118977343573</v>
      </c>
      <c r="H229" s="217">
        <f>+'2.2.3.7.PrecioCapital'!H34</f>
        <v>0.32409760026694751</v>
      </c>
      <c r="I229" s="217">
        <f>+'2.2.3.7.PrecioCapital'!I34</f>
        <v>0.22983628306950812</v>
      </c>
      <c r="J229" s="217">
        <f>+'2.2.3.7.PrecioCapital'!J34</f>
        <v>0.27659978964757248</v>
      </c>
      <c r="K229" s="217">
        <f>+'2.2.3.7.PrecioCapital'!K34</f>
        <v>0.33413001142406934</v>
      </c>
      <c r="M229" s="135"/>
      <c r="N229" s="135"/>
      <c r="O229" s="135"/>
      <c r="P229" s="135"/>
    </row>
    <row r="230" spans="1:16" x14ac:dyDescent="0.2">
      <c r="A230" s="1"/>
      <c r="B230" s="182" t="s">
        <v>598</v>
      </c>
      <c r="C230" s="217">
        <f>+'2.2.3.7.PrecioCapital'!C35</f>
        <v>0.28556809055046972</v>
      </c>
      <c r="D230" s="217">
        <f>+'2.2.3.7.PrecioCapital'!D35</f>
        <v>0.32611527906736892</v>
      </c>
      <c r="E230" s="217">
        <f>+'2.2.3.7.PrecioCapital'!E35</f>
        <v>0.34525033664836519</v>
      </c>
      <c r="F230" s="217">
        <f>+'2.2.3.7.PrecioCapital'!F35</f>
        <v>0.36625316511024902</v>
      </c>
      <c r="G230" s="217">
        <f>+'2.2.3.7.PrecioCapital'!G35</f>
        <v>0.40010118977343573</v>
      </c>
      <c r="H230" s="217">
        <f>+'2.2.3.7.PrecioCapital'!H35</f>
        <v>0.32409760026694751</v>
      </c>
      <c r="I230" s="217">
        <f>+'2.2.3.7.PrecioCapital'!I35</f>
        <v>0.22983628306950812</v>
      </c>
      <c r="J230" s="217">
        <f>+'2.2.3.7.PrecioCapital'!J35</f>
        <v>0.27659978964757248</v>
      </c>
      <c r="K230" s="217">
        <f>+'2.2.3.7.PrecioCapital'!K35</f>
        <v>0.33413001142406934</v>
      </c>
      <c r="M230" s="135"/>
      <c r="N230" s="135"/>
      <c r="O230" s="135"/>
      <c r="P230" s="135"/>
    </row>
    <row r="231" spans="1:16" x14ac:dyDescent="0.2">
      <c r="A231" s="1"/>
      <c r="B231" s="182" t="s">
        <v>599</v>
      </c>
      <c r="C231" s="217">
        <f>+'2.2.3.7.PrecioCapital'!C36</f>
        <v>0.28556809055046972</v>
      </c>
      <c r="D231" s="217">
        <f>+'2.2.3.7.PrecioCapital'!D36</f>
        <v>0.32611527906736892</v>
      </c>
      <c r="E231" s="217">
        <f>+'2.2.3.7.PrecioCapital'!E36</f>
        <v>0.34525033664836519</v>
      </c>
      <c r="F231" s="217">
        <f>+'2.2.3.7.PrecioCapital'!F36</f>
        <v>0.36625316511024902</v>
      </c>
      <c r="G231" s="217">
        <f>+'2.2.3.7.PrecioCapital'!G36</f>
        <v>0.40010118977343573</v>
      </c>
      <c r="H231" s="217">
        <f>+'2.2.3.7.PrecioCapital'!H36</f>
        <v>0.32409760026694751</v>
      </c>
      <c r="I231" s="217">
        <f>+'2.2.3.7.PrecioCapital'!I36</f>
        <v>0.22983628306950812</v>
      </c>
      <c r="J231" s="217">
        <f>+'2.2.3.7.PrecioCapital'!J36</f>
        <v>0.27659978964757248</v>
      </c>
      <c r="K231" s="217">
        <f>+'2.2.3.7.PrecioCapital'!K36</f>
        <v>0.33413001142406934</v>
      </c>
      <c r="M231" s="135"/>
      <c r="N231" s="135"/>
      <c r="O231" s="135"/>
      <c r="P231" s="135"/>
    </row>
    <row r="232" spans="1:16" x14ac:dyDescent="0.2">
      <c r="A232" s="1"/>
      <c r="B232" s="182" t="s">
        <v>600</v>
      </c>
      <c r="C232" s="217">
        <f>+'2.2.3.7.PrecioCapital'!C37</f>
        <v>0.28556809055046972</v>
      </c>
      <c r="D232" s="217">
        <f>+'2.2.3.7.PrecioCapital'!D37</f>
        <v>0.32611527906736892</v>
      </c>
      <c r="E232" s="217">
        <f>+'2.2.3.7.PrecioCapital'!E37</f>
        <v>0.34525033664836519</v>
      </c>
      <c r="F232" s="217">
        <f>+'2.2.3.7.PrecioCapital'!F37</f>
        <v>0.36625316511024902</v>
      </c>
      <c r="G232" s="217">
        <f>+'2.2.3.7.PrecioCapital'!G37</f>
        <v>0.40010118977343573</v>
      </c>
      <c r="H232" s="217">
        <f>+'2.2.3.7.PrecioCapital'!H37</f>
        <v>0.32409760026694751</v>
      </c>
      <c r="I232" s="217">
        <f>+'2.2.3.7.PrecioCapital'!I37</f>
        <v>0.22983628306950812</v>
      </c>
      <c r="J232" s="217">
        <f>+'2.2.3.7.PrecioCapital'!J37</f>
        <v>0.27659978964757248</v>
      </c>
      <c r="K232" s="217">
        <f>+'2.2.3.7.PrecioCapital'!K37</f>
        <v>0.33413001142406934</v>
      </c>
      <c r="M232" s="135"/>
      <c r="N232" s="135"/>
      <c r="O232" s="135"/>
      <c r="P232" s="135"/>
    </row>
    <row r="233" spans="1:16" x14ac:dyDescent="0.2">
      <c r="A233" s="1"/>
      <c r="B233" s="182" t="s">
        <v>601</v>
      </c>
      <c r="C233" s="217">
        <f>+'2.2.3.7.PrecioCapital'!C38</f>
        <v>0.1709959459031371</v>
      </c>
      <c r="D233" s="217">
        <f>+'2.2.3.7.PrecioCapital'!D38</f>
        <v>0.20805806872130167</v>
      </c>
      <c r="E233" s="217">
        <f>+'2.2.3.7.PrecioCapital'!E38</f>
        <v>0.22954025290659799</v>
      </c>
      <c r="F233" s="217">
        <f>+'2.2.3.7.PrecioCapital'!F38</f>
        <v>0.25413106141514269</v>
      </c>
      <c r="G233" s="217">
        <f>+'2.2.3.7.PrecioCapital'!G38</f>
        <v>0.29928497344774574</v>
      </c>
      <c r="H233" s="217">
        <f>+'2.2.3.7.PrecioCapital'!H38</f>
        <v>0.22604507958449238</v>
      </c>
      <c r="I233" s="217">
        <f>+'2.2.3.7.PrecioCapital'!I38</f>
        <v>0.12411734863733129</v>
      </c>
      <c r="J233" s="217">
        <f>+'2.2.3.7.PrecioCapital'!J38</f>
        <v>0.16770665815587812</v>
      </c>
      <c r="K233" s="217">
        <f>+'2.2.3.7.PrecioCapital'!K38</f>
        <v>0.22626737817302003</v>
      </c>
      <c r="M233" s="135"/>
      <c r="N233" s="135"/>
      <c r="O233" s="135"/>
      <c r="P233" s="135"/>
    </row>
    <row r="234" spans="1:16" x14ac:dyDescent="0.2">
      <c r="A234" s="1"/>
      <c r="B234" s="182" t="s">
        <v>658</v>
      </c>
      <c r="C234" s="217">
        <f>+'2.2.3.7.PrecioCapital'!C39</f>
        <v>0.1709959459031371</v>
      </c>
      <c r="D234" s="217">
        <f>+'2.2.3.7.PrecioCapital'!D39</f>
        <v>0.20805806872130167</v>
      </c>
      <c r="E234" s="217">
        <f>+'2.2.3.7.PrecioCapital'!E39</f>
        <v>0.22954025290659799</v>
      </c>
      <c r="F234" s="217">
        <f>+'2.2.3.7.PrecioCapital'!F39</f>
        <v>0.25413106141514269</v>
      </c>
      <c r="G234" s="217">
        <f>+'2.2.3.7.PrecioCapital'!G39</f>
        <v>0.29928497344774574</v>
      </c>
      <c r="H234" s="217">
        <f>+'2.2.3.7.PrecioCapital'!H39</f>
        <v>0.22604507958449238</v>
      </c>
      <c r="I234" s="217">
        <f>+'2.2.3.7.PrecioCapital'!I39</f>
        <v>0.12411734863733129</v>
      </c>
      <c r="J234" s="217">
        <f>+'2.2.3.7.PrecioCapital'!J39</f>
        <v>0.16770665815587812</v>
      </c>
      <c r="K234" s="217">
        <f>+'2.2.3.7.PrecioCapital'!K39</f>
        <v>0.22626737817302003</v>
      </c>
      <c r="M234" s="135"/>
      <c r="N234" s="135"/>
      <c r="O234" s="135"/>
      <c r="P234" s="135"/>
    </row>
    <row r="235" spans="1:16" x14ac:dyDescent="0.2">
      <c r="A235" s="1"/>
      <c r="B235" s="182" t="s">
        <v>569</v>
      </c>
      <c r="C235" s="217">
        <f>+'2.2.3.7.PrecioCapital'!C40</f>
        <v>0.14593328926153312</v>
      </c>
      <c r="D235" s="217">
        <f>+'2.2.3.7.PrecioCapital'!D40</f>
        <v>0.18223305395809944</v>
      </c>
      <c r="E235" s="217">
        <f>+'2.2.3.7.PrecioCapital'!E40</f>
        <v>0.20422867208808643</v>
      </c>
      <c r="F235" s="217">
        <f>+'2.2.3.7.PrecioCapital'!F40</f>
        <v>0.22960435123183817</v>
      </c>
      <c r="G235" s="217">
        <f>+'2.2.3.7.PrecioCapital'!G40</f>
        <v>0.27723142612650109</v>
      </c>
      <c r="H235" s="217">
        <f>+'2.2.3.7.PrecioCapital'!H40</f>
        <v>0.20459609068520535</v>
      </c>
      <c r="I235" s="217">
        <f>+'2.2.3.7.PrecioCapital'!I40</f>
        <v>0.10099133173029262</v>
      </c>
      <c r="J235" s="217">
        <f>+'2.2.3.7.PrecioCapital'!J40</f>
        <v>0.14388628564206998</v>
      </c>
      <c r="K235" s="217">
        <f>+'2.2.3.7.PrecioCapital'!K40</f>
        <v>0.20267242714935299</v>
      </c>
      <c r="M235" s="135"/>
      <c r="N235" s="135"/>
      <c r="O235" s="135"/>
      <c r="P235" s="135"/>
    </row>
    <row r="236" spans="1:16" x14ac:dyDescent="0.2">
      <c r="A236" s="1"/>
      <c r="B236" s="182" t="s">
        <v>602</v>
      </c>
      <c r="C236" s="217">
        <f>+'2.2.3.7.PrecioCapital'!C41</f>
        <v>0.14593328926153312</v>
      </c>
      <c r="D236" s="217">
        <f>+'2.2.3.7.PrecioCapital'!D41</f>
        <v>0.18223305395809944</v>
      </c>
      <c r="E236" s="217">
        <f>+'2.2.3.7.PrecioCapital'!E41</f>
        <v>0.20422867208808643</v>
      </c>
      <c r="F236" s="217">
        <f>+'2.2.3.7.PrecioCapital'!F41</f>
        <v>0.22960435123183817</v>
      </c>
      <c r="G236" s="217">
        <f>+'2.2.3.7.PrecioCapital'!G41</f>
        <v>0.27723142612650109</v>
      </c>
      <c r="H236" s="217">
        <f>+'2.2.3.7.PrecioCapital'!H41</f>
        <v>0.20459609068520535</v>
      </c>
      <c r="I236" s="217">
        <f>+'2.2.3.7.PrecioCapital'!I41</f>
        <v>0.10099133173029262</v>
      </c>
      <c r="J236" s="217">
        <f>+'2.2.3.7.PrecioCapital'!J41</f>
        <v>0.14388628564206998</v>
      </c>
      <c r="K236" s="217">
        <f>+'2.2.3.7.PrecioCapital'!K41</f>
        <v>0.20267242714935299</v>
      </c>
      <c r="M236" s="135"/>
      <c r="N236" s="135"/>
      <c r="O236" s="135"/>
      <c r="P236" s="135"/>
    </row>
    <row r="237" spans="1:16" x14ac:dyDescent="0.2">
      <c r="A237" s="1"/>
      <c r="B237" s="182" t="s">
        <v>603</v>
      </c>
      <c r="C237" s="217">
        <f>+'2.2.3.7.PrecioCapital'!C42</f>
        <v>0.12193653183915794</v>
      </c>
      <c r="D237" s="217">
        <f>+'2.2.3.7.PrecioCapital'!D42</f>
        <v>0.15750636103149679</v>
      </c>
      <c r="E237" s="217">
        <f>+'2.2.3.7.PrecioCapital'!E42</f>
        <v>0.17999357707942762</v>
      </c>
      <c r="F237" s="217">
        <f>+'2.2.3.7.PrecioCapital'!F42</f>
        <v>0.20612074679779563</v>
      </c>
      <c r="G237" s="217">
        <f>+'2.2.3.7.PrecioCapital'!G42</f>
        <v>0.25611580247420695</v>
      </c>
      <c r="H237" s="217">
        <f>+'2.2.3.7.PrecioCapital'!H42</f>
        <v>0.18405931396070607</v>
      </c>
      <c r="I237" s="217">
        <f>+'2.2.3.7.PrecioCapital'!I42</f>
        <v>7.8848849957520839E-2</v>
      </c>
      <c r="J237" s="217">
        <f>+'2.2.3.7.PrecioCapital'!J42</f>
        <v>0.12107897877518377</v>
      </c>
      <c r="K237" s="217">
        <f>+'2.2.3.7.PrecioCapital'!K42</f>
        <v>0.18008095473665331</v>
      </c>
      <c r="M237" s="135"/>
      <c r="N237" s="135"/>
      <c r="O237" s="135"/>
      <c r="P237" s="135"/>
    </row>
    <row r="238" spans="1:16" x14ac:dyDescent="0.2">
      <c r="A238" s="1"/>
      <c r="B238" s="182" t="s">
        <v>375</v>
      </c>
      <c r="C238" s="217">
        <f>+'2.2.3.7.PrecioCapital'!C43</f>
        <v>0.28556809055046972</v>
      </c>
      <c r="D238" s="217">
        <f>+'2.2.3.7.PrecioCapital'!D43</f>
        <v>0.32611527906736892</v>
      </c>
      <c r="E238" s="217">
        <f>+'2.2.3.7.PrecioCapital'!E43</f>
        <v>0.34525033664836519</v>
      </c>
      <c r="F238" s="217">
        <f>+'2.2.3.7.PrecioCapital'!F43</f>
        <v>0.36625316511024902</v>
      </c>
      <c r="G238" s="217">
        <f>+'2.2.3.7.PrecioCapital'!G43</f>
        <v>0.40010118977343573</v>
      </c>
      <c r="H238" s="217">
        <f>+'2.2.3.7.PrecioCapital'!H43</f>
        <v>0.32409760026694751</v>
      </c>
      <c r="I238" s="217">
        <f>+'2.2.3.7.PrecioCapital'!I43</f>
        <v>0.22983628306950812</v>
      </c>
      <c r="J238" s="217">
        <f>+'2.2.3.7.PrecioCapital'!J43</f>
        <v>0.27659978964757248</v>
      </c>
      <c r="K238" s="217">
        <f>+'2.2.3.7.PrecioCapital'!K43</f>
        <v>0.33413001142406934</v>
      </c>
      <c r="M238" s="135"/>
      <c r="N238" s="135"/>
      <c r="O238" s="135"/>
      <c r="P238" s="135"/>
    </row>
    <row r="239" spans="1:16" x14ac:dyDescent="0.2">
      <c r="A239" s="1"/>
      <c r="B239" s="182" t="s">
        <v>376</v>
      </c>
      <c r="C239" s="217">
        <f>+'2.2.3.7.PrecioCapital'!C44</f>
        <v>0.1208706326199291</v>
      </c>
      <c r="D239" s="217">
        <f>+'2.2.3.7.PrecioCapital'!D44</f>
        <v>0.15640803919489721</v>
      </c>
      <c r="E239" s="217">
        <f>+'2.2.3.7.PrecioCapital'!E44</f>
        <v>0.17891709126957483</v>
      </c>
      <c r="F239" s="217">
        <f>+'2.2.3.7.PrecioCapital'!F44</f>
        <v>0.20507764104853368</v>
      </c>
      <c r="G239" s="217">
        <f>+'2.2.3.7.PrecioCapital'!G44</f>
        <v>0.25517787880525639</v>
      </c>
      <c r="H239" s="217">
        <f>+'2.2.3.7.PrecioCapital'!H44</f>
        <v>0.18314710178591825</v>
      </c>
      <c r="I239" s="217">
        <f>+'2.2.3.7.PrecioCapital'!I44</f>
        <v>7.7865314823253942E-2</v>
      </c>
      <c r="J239" s="217">
        <f>+'2.2.3.7.PrecioCapital'!J44</f>
        <v>0.12006591312826187</v>
      </c>
      <c r="K239" s="217">
        <f>+'2.2.3.7.PrecioCapital'!K44</f>
        <v>0.17907747612568592</v>
      </c>
      <c r="M239" s="135"/>
      <c r="N239" s="135"/>
      <c r="O239" s="135"/>
      <c r="P239" s="135"/>
    </row>
    <row r="240" spans="1:16" x14ac:dyDescent="0.2">
      <c r="A240" s="1"/>
      <c r="B240" s="182" t="s">
        <v>377</v>
      </c>
      <c r="C240" s="217">
        <f>+'2.2.3.7.PrecioCapital'!C45</f>
        <v>0.12450361321048484</v>
      </c>
      <c r="D240" s="217">
        <f>+'2.2.3.7.PrecioCapital'!D45</f>
        <v>0.16015152811257982</v>
      </c>
      <c r="E240" s="217">
        <f>+'2.2.3.7.PrecioCapital'!E45</f>
        <v>0.18258615489458924</v>
      </c>
      <c r="F240" s="217">
        <f>+'2.2.3.7.PrecioCapital'!F45</f>
        <v>0.20863293302417427</v>
      </c>
      <c r="G240" s="217">
        <f>+'2.2.3.7.PrecioCapital'!G45</f>
        <v>0.25837467116915869</v>
      </c>
      <c r="H240" s="217">
        <f>+'2.2.3.7.PrecioCapital'!H45</f>
        <v>0.18625625982420865</v>
      </c>
      <c r="I240" s="217">
        <f>+'2.2.3.7.PrecioCapital'!I45</f>
        <v>8.1217568008603344E-2</v>
      </c>
      <c r="J240" s="217">
        <f>+'2.2.3.7.PrecioCapital'!J45</f>
        <v>0.1235188172732605</v>
      </c>
      <c r="K240" s="217">
        <f>+'2.2.3.7.PrecioCapital'!K45</f>
        <v>0.18249770408993934</v>
      </c>
      <c r="M240" s="135"/>
      <c r="N240" s="135"/>
      <c r="O240" s="135"/>
      <c r="P240" s="135"/>
    </row>
    <row r="241" spans="1:16" x14ac:dyDescent="0.2">
      <c r="A241" s="1"/>
      <c r="B241" s="182" t="s">
        <v>378</v>
      </c>
      <c r="C241" s="217">
        <f>+'2.2.3.7.PrecioCapital'!C46</f>
        <v>0.28556809055046972</v>
      </c>
      <c r="D241" s="217">
        <f>+'2.2.3.7.PrecioCapital'!D46</f>
        <v>0.32611527906736892</v>
      </c>
      <c r="E241" s="217">
        <f>+'2.2.3.7.PrecioCapital'!E46</f>
        <v>0.34525033664836519</v>
      </c>
      <c r="F241" s="217">
        <f>+'2.2.3.7.PrecioCapital'!F46</f>
        <v>0.36625316511024902</v>
      </c>
      <c r="G241" s="217">
        <f>+'2.2.3.7.PrecioCapital'!G46</f>
        <v>0.40010118977343573</v>
      </c>
      <c r="H241" s="217">
        <f>+'2.2.3.7.PrecioCapital'!H46</f>
        <v>0.32409760026694751</v>
      </c>
      <c r="I241" s="217">
        <f>+'2.2.3.7.PrecioCapital'!I46</f>
        <v>0.22983628306950812</v>
      </c>
      <c r="J241" s="217">
        <f>+'2.2.3.7.PrecioCapital'!J46</f>
        <v>0.27659978964757248</v>
      </c>
      <c r="K241" s="217">
        <f>+'2.2.3.7.PrecioCapital'!K46</f>
        <v>0.33413001142406934</v>
      </c>
      <c r="M241" s="135"/>
      <c r="N241" s="135"/>
      <c r="O241" s="135"/>
      <c r="P241" s="135"/>
    </row>
    <row r="242" spans="1:16" x14ac:dyDescent="0.2">
      <c r="A242" s="1"/>
      <c r="B242" s="182" t="s">
        <v>379</v>
      </c>
      <c r="C242" s="217">
        <f>+'2.2.3.7.PrecioCapital'!C47</f>
        <v>0.28556809055046972</v>
      </c>
      <c r="D242" s="217">
        <f>+'2.2.3.7.PrecioCapital'!D47</f>
        <v>0.32611527906736892</v>
      </c>
      <c r="E242" s="217">
        <f>+'2.2.3.7.PrecioCapital'!E47</f>
        <v>0.34525033664836519</v>
      </c>
      <c r="F242" s="217">
        <f>+'2.2.3.7.PrecioCapital'!F47</f>
        <v>0.36625316511024902</v>
      </c>
      <c r="G242" s="217">
        <f>+'2.2.3.7.PrecioCapital'!G47</f>
        <v>0.40010118977343573</v>
      </c>
      <c r="H242" s="217">
        <f>+'2.2.3.7.PrecioCapital'!H47</f>
        <v>0.32409760026694751</v>
      </c>
      <c r="I242" s="217">
        <f>+'2.2.3.7.PrecioCapital'!I47</f>
        <v>0.22983628306950812</v>
      </c>
      <c r="J242" s="217">
        <f>+'2.2.3.7.PrecioCapital'!J47</f>
        <v>0.27659978964757248</v>
      </c>
      <c r="K242" s="217">
        <f>+'2.2.3.7.PrecioCapital'!K47</f>
        <v>0.33413001142406934</v>
      </c>
      <c r="M242" s="135"/>
      <c r="N242" s="135"/>
      <c r="O242" s="135"/>
      <c r="P242" s="135"/>
    </row>
    <row r="243" spans="1:16" x14ac:dyDescent="0.2">
      <c r="A243" s="1"/>
      <c r="B243" s="186" t="s">
        <v>380</v>
      </c>
      <c r="C243" s="217"/>
      <c r="D243" s="217"/>
      <c r="E243" s="217"/>
      <c r="F243" s="217"/>
      <c r="G243" s="217"/>
      <c r="H243" s="217"/>
      <c r="I243" s="217"/>
      <c r="J243" s="217"/>
      <c r="K243" s="217"/>
      <c r="M243" s="135"/>
      <c r="N243" s="135"/>
      <c r="O243" s="135"/>
      <c r="P243" s="135"/>
    </row>
    <row r="244" spans="1:16" x14ac:dyDescent="0.2">
      <c r="A244" s="1"/>
      <c r="B244" s="220" t="s">
        <v>381</v>
      </c>
      <c r="C244" s="217">
        <f>+'2.2.3.7.PrecioCapital'!C49</f>
        <v>0.42300684901739494</v>
      </c>
      <c r="D244" s="217">
        <f>+'2.2.3.7.PrecioCapital'!D49</f>
        <v>0.41226867631840142</v>
      </c>
      <c r="E244" s="217">
        <f>+'2.2.3.7.PrecioCapital'!E49</f>
        <v>0.41153566212121384</v>
      </c>
      <c r="F244" s="217">
        <f>+'2.2.3.7.PrecioCapital'!F49</f>
        <v>0.42727536579790104</v>
      </c>
      <c r="G244" s="217">
        <f>+'2.2.3.7.PrecioCapital'!G49</f>
        <v>0.44806744816382432</v>
      </c>
      <c r="H244" s="217">
        <f>+'2.2.3.7.PrecioCapital'!H49</f>
        <v>0.41827004815064506</v>
      </c>
      <c r="I244" s="217">
        <f>+'2.2.3.7.PrecioCapital'!I49</f>
        <v>0.39547356155600055</v>
      </c>
      <c r="J244" s="217">
        <f>+'2.2.3.7.PrecioCapital'!J49</f>
        <v>0.41921820036741908</v>
      </c>
      <c r="K244" s="217">
        <f>+'2.2.3.7.PrecioCapital'!K49</f>
        <v>0.41554308885773222</v>
      </c>
      <c r="M244" s="135"/>
      <c r="N244" s="135"/>
      <c r="O244" s="135"/>
      <c r="P244" s="135"/>
    </row>
    <row r="245" spans="1:16" x14ac:dyDescent="0.2">
      <c r="A245" s="1"/>
      <c r="B245" s="182" t="s">
        <v>570</v>
      </c>
      <c r="C245" s="217">
        <f>+'2.2.3.7.PrecioCapital'!C50</f>
        <v>0.42300684901739494</v>
      </c>
      <c r="D245" s="217">
        <f>+'2.2.3.7.PrecioCapital'!D50</f>
        <v>0.41226867631840142</v>
      </c>
      <c r="E245" s="217">
        <f>+'2.2.3.7.PrecioCapital'!E50</f>
        <v>0.41153566212121384</v>
      </c>
      <c r="F245" s="217">
        <f>+'2.2.3.7.PrecioCapital'!F50</f>
        <v>0.42727536579790104</v>
      </c>
      <c r="G245" s="217">
        <f>+'2.2.3.7.PrecioCapital'!G50</f>
        <v>0.44806744816382432</v>
      </c>
      <c r="H245" s="217">
        <f>+'2.2.3.7.PrecioCapital'!H50</f>
        <v>0.41827004815064506</v>
      </c>
      <c r="I245" s="217">
        <f>+'2.2.3.7.PrecioCapital'!I50</f>
        <v>0.39547356155600055</v>
      </c>
      <c r="J245" s="217">
        <f>+'2.2.3.7.PrecioCapital'!J50</f>
        <v>0.41921820036741908</v>
      </c>
      <c r="K245" s="217">
        <f>+'2.2.3.7.PrecioCapital'!K50</f>
        <v>0.41554308885773222</v>
      </c>
      <c r="M245" s="135"/>
      <c r="N245" s="135"/>
      <c r="O245" s="135"/>
      <c r="P245" s="135"/>
    </row>
    <row r="246" spans="1:16" x14ac:dyDescent="0.2">
      <c r="A246" s="1"/>
      <c r="B246" s="182" t="s">
        <v>382</v>
      </c>
      <c r="C246" s="217">
        <f>+'2.2.3.7.PrecioCapital'!C51</f>
        <v>0.42300684901739494</v>
      </c>
      <c r="D246" s="217">
        <f>+'2.2.3.7.PrecioCapital'!D51</f>
        <v>0.41226867631840142</v>
      </c>
      <c r="E246" s="217">
        <f>+'2.2.3.7.PrecioCapital'!E51</f>
        <v>0.41153566212121384</v>
      </c>
      <c r="F246" s="217">
        <f>+'2.2.3.7.PrecioCapital'!F51</f>
        <v>0.42727536579790104</v>
      </c>
      <c r="G246" s="217">
        <f>+'2.2.3.7.PrecioCapital'!G51</f>
        <v>0.44806744816382432</v>
      </c>
      <c r="H246" s="217">
        <f>+'2.2.3.7.PrecioCapital'!H51</f>
        <v>0.41827004815064506</v>
      </c>
      <c r="I246" s="217">
        <f>+'2.2.3.7.PrecioCapital'!I51</f>
        <v>0.39547356155600055</v>
      </c>
      <c r="J246" s="217">
        <f>+'2.2.3.7.PrecioCapital'!J51</f>
        <v>0.41921820036741908</v>
      </c>
      <c r="K246" s="217">
        <f>+'2.2.3.7.PrecioCapital'!K51</f>
        <v>0.41554308885773222</v>
      </c>
      <c r="M246" s="135"/>
      <c r="N246" s="135"/>
      <c r="O246" s="135"/>
      <c r="P246" s="135"/>
    </row>
    <row r="247" spans="1:16" x14ac:dyDescent="0.2">
      <c r="A247" s="1"/>
      <c r="B247" s="182" t="s">
        <v>383</v>
      </c>
      <c r="C247" s="217">
        <f>+'2.2.3.7.PrecioCapital'!C52</f>
        <v>0.42300684901739494</v>
      </c>
      <c r="D247" s="217">
        <f>+'2.2.3.7.PrecioCapital'!D52</f>
        <v>0.41226867631840142</v>
      </c>
      <c r="E247" s="217">
        <f>+'2.2.3.7.PrecioCapital'!E52</f>
        <v>0.41153566212121384</v>
      </c>
      <c r="F247" s="217">
        <f>+'2.2.3.7.PrecioCapital'!F52</f>
        <v>0.42727536579790104</v>
      </c>
      <c r="G247" s="217">
        <f>+'2.2.3.7.PrecioCapital'!G52</f>
        <v>0.44806744816382432</v>
      </c>
      <c r="H247" s="217">
        <f>+'2.2.3.7.PrecioCapital'!H52</f>
        <v>0.41827004815064506</v>
      </c>
      <c r="I247" s="217">
        <f>+'2.2.3.7.PrecioCapital'!I52</f>
        <v>0.39547356155600055</v>
      </c>
      <c r="J247" s="217">
        <f>+'2.2.3.7.PrecioCapital'!J52</f>
        <v>0.41921820036741908</v>
      </c>
      <c r="K247" s="217">
        <f>+'2.2.3.7.PrecioCapital'!K52</f>
        <v>0.41554308885773222</v>
      </c>
      <c r="M247" s="135"/>
      <c r="N247" s="135"/>
      <c r="O247" s="135"/>
      <c r="P247" s="135"/>
    </row>
    <row r="248" spans="1:16" x14ac:dyDescent="0.2">
      <c r="A248" s="1"/>
      <c r="B248" s="182" t="s">
        <v>384</v>
      </c>
      <c r="C248" s="217">
        <f>+'2.2.3.7.PrecioCapital'!C53</f>
        <v>0.42300684901739494</v>
      </c>
      <c r="D248" s="217">
        <f>+'2.2.3.7.PrecioCapital'!D53</f>
        <v>0.41226867631840142</v>
      </c>
      <c r="E248" s="217">
        <f>+'2.2.3.7.PrecioCapital'!E53</f>
        <v>0.41153566212121384</v>
      </c>
      <c r="F248" s="217">
        <f>+'2.2.3.7.PrecioCapital'!F53</f>
        <v>0.42727536579790104</v>
      </c>
      <c r="G248" s="217">
        <f>+'2.2.3.7.PrecioCapital'!G53</f>
        <v>0.44806744816382432</v>
      </c>
      <c r="H248" s="217">
        <f>+'2.2.3.7.PrecioCapital'!H53</f>
        <v>0.41827004815064506</v>
      </c>
      <c r="I248" s="217">
        <f>+'2.2.3.7.PrecioCapital'!I53</f>
        <v>0.39547356155600055</v>
      </c>
      <c r="J248" s="217">
        <f>+'2.2.3.7.PrecioCapital'!J53</f>
        <v>0.41921820036741908</v>
      </c>
      <c r="K248" s="217">
        <f>+'2.2.3.7.PrecioCapital'!K53</f>
        <v>0.41554308885773222</v>
      </c>
      <c r="M248" s="135"/>
      <c r="N248" s="135"/>
      <c r="O248" s="135"/>
      <c r="P248" s="135"/>
    </row>
    <row r="249" spans="1:16" x14ac:dyDescent="0.2">
      <c r="A249" s="1"/>
      <c r="B249" s="186" t="s">
        <v>385</v>
      </c>
      <c r="C249" s="217"/>
      <c r="D249" s="217"/>
      <c r="E249" s="217"/>
      <c r="F249" s="217"/>
      <c r="G249" s="217"/>
      <c r="H249" s="217"/>
      <c r="I249" s="217"/>
      <c r="J249" s="217"/>
      <c r="K249" s="217"/>
      <c r="M249" s="135"/>
      <c r="N249" s="135"/>
      <c r="O249" s="135"/>
      <c r="P249" s="135"/>
    </row>
    <row r="250" spans="1:16" x14ac:dyDescent="0.2">
      <c r="A250" s="1"/>
      <c r="B250" s="182" t="s">
        <v>583</v>
      </c>
      <c r="C250" s="217">
        <f>+'2.2.3.7.PrecioCapital'!C55</f>
        <v>0.62350810215022689</v>
      </c>
      <c r="D250" s="217">
        <f>+'2.2.3.7.PrecioCapital'!D55</f>
        <v>0.61926704617543871</v>
      </c>
      <c r="E250" s="217">
        <f>+'2.2.3.7.PrecioCapital'!E55</f>
        <v>0.61797364992764492</v>
      </c>
      <c r="F250" s="217">
        <f>+'2.2.3.7.PrecioCapital'!F55</f>
        <v>0.6326193561925858</v>
      </c>
      <c r="G250" s="217">
        <f>+'2.2.3.7.PrecioCapital'!G55</f>
        <v>0.64100248068109877</v>
      </c>
      <c r="H250" s="217">
        <f>+'2.2.3.7.PrecioCapital'!H55</f>
        <v>0.60867776182267874</v>
      </c>
      <c r="I250" s="217">
        <f>+'2.2.3.7.PrecioCapital'!I55</f>
        <v>0.59202679380780476</v>
      </c>
      <c r="J250" s="217">
        <f>+'2.2.3.7.PrecioCapital'!J55</f>
        <v>0.61524101825727984</v>
      </c>
      <c r="K250" s="217">
        <f>+'2.2.3.7.PrecioCapital'!K55</f>
        <v>0.61160667867150231</v>
      </c>
      <c r="M250" s="135"/>
      <c r="N250" s="135"/>
      <c r="O250" s="135"/>
      <c r="P250" s="135"/>
    </row>
    <row r="251" spans="1:16" x14ac:dyDescent="0.2">
      <c r="A251" s="1"/>
      <c r="B251" s="182" t="s">
        <v>436</v>
      </c>
      <c r="C251" s="217">
        <f>+'2.2.3.7.PrecioCapital'!C56</f>
        <v>0.62350810215022689</v>
      </c>
      <c r="D251" s="217">
        <f>+'2.2.3.7.PrecioCapital'!D56</f>
        <v>0.61926704617543871</v>
      </c>
      <c r="E251" s="217">
        <f>+'2.2.3.7.PrecioCapital'!E56</f>
        <v>0.61797364992764492</v>
      </c>
      <c r="F251" s="217">
        <f>+'2.2.3.7.PrecioCapital'!F56</f>
        <v>0.6326193561925858</v>
      </c>
      <c r="G251" s="217">
        <f>+'2.2.3.7.PrecioCapital'!G56</f>
        <v>0.64100248068109877</v>
      </c>
      <c r="H251" s="217">
        <f>+'2.2.3.7.PrecioCapital'!H56</f>
        <v>0.60867776182267874</v>
      </c>
      <c r="I251" s="217">
        <f>+'2.2.3.7.PrecioCapital'!I56</f>
        <v>0.59202679380780476</v>
      </c>
      <c r="J251" s="217">
        <f>+'2.2.3.7.PrecioCapital'!J56</f>
        <v>0.61524101825727984</v>
      </c>
      <c r="K251" s="217">
        <f>+'2.2.3.7.PrecioCapital'!K56</f>
        <v>0.61160667867150231</v>
      </c>
      <c r="M251" s="135"/>
      <c r="N251" s="135"/>
      <c r="O251" s="135"/>
      <c r="P251" s="135"/>
    </row>
    <row r="252" spans="1:16" x14ac:dyDescent="0.2">
      <c r="A252" s="1"/>
      <c r="B252" s="182" t="s">
        <v>604</v>
      </c>
      <c r="C252" s="217">
        <f>+'2.2.3.7.PrecioCapital'!C57</f>
        <v>0.42300684901739494</v>
      </c>
      <c r="D252" s="217">
        <f>+'2.2.3.7.PrecioCapital'!D57</f>
        <v>0.41226867631840142</v>
      </c>
      <c r="E252" s="217">
        <f>+'2.2.3.7.PrecioCapital'!E57</f>
        <v>0.41153566212121384</v>
      </c>
      <c r="F252" s="217">
        <f>+'2.2.3.7.PrecioCapital'!F57</f>
        <v>0.42727536579790104</v>
      </c>
      <c r="G252" s="217">
        <f>+'2.2.3.7.PrecioCapital'!G57</f>
        <v>0.44806744816382432</v>
      </c>
      <c r="H252" s="217">
        <f>+'2.2.3.7.PrecioCapital'!H57</f>
        <v>0.41827004815064506</v>
      </c>
      <c r="I252" s="217">
        <f>+'2.2.3.7.PrecioCapital'!I57</f>
        <v>0.39547356155600055</v>
      </c>
      <c r="J252" s="217">
        <f>+'2.2.3.7.PrecioCapital'!J57</f>
        <v>0.41921820036741908</v>
      </c>
      <c r="K252" s="217">
        <f>+'2.2.3.7.PrecioCapital'!K57</f>
        <v>0.41554308885773222</v>
      </c>
      <c r="M252" s="135"/>
      <c r="N252" s="135"/>
      <c r="O252" s="135"/>
      <c r="P252" s="135"/>
    </row>
    <row r="253" spans="1:16" x14ac:dyDescent="0.2">
      <c r="A253" s="1"/>
      <c r="B253" s="182" t="s">
        <v>437</v>
      </c>
      <c r="C253" s="217">
        <f>+'2.2.3.7.PrecioCapital'!C58</f>
        <v>0.42300684901739494</v>
      </c>
      <c r="D253" s="217">
        <f>+'2.2.3.7.PrecioCapital'!D58</f>
        <v>0.41226867631840142</v>
      </c>
      <c r="E253" s="217">
        <f>+'2.2.3.7.PrecioCapital'!E58</f>
        <v>0.41153566212121384</v>
      </c>
      <c r="F253" s="217">
        <f>+'2.2.3.7.PrecioCapital'!F58</f>
        <v>0.42727536579790104</v>
      </c>
      <c r="G253" s="217">
        <f>+'2.2.3.7.PrecioCapital'!G58</f>
        <v>0.44806744816382432</v>
      </c>
      <c r="H253" s="217">
        <f>+'2.2.3.7.PrecioCapital'!H58</f>
        <v>0.41827004815064506</v>
      </c>
      <c r="I253" s="217">
        <f>+'2.2.3.7.PrecioCapital'!I58</f>
        <v>0.39547356155600055</v>
      </c>
      <c r="J253" s="217">
        <f>+'2.2.3.7.PrecioCapital'!J58</f>
        <v>0.41921820036741908</v>
      </c>
      <c r="K253" s="217">
        <f>+'2.2.3.7.PrecioCapital'!K58</f>
        <v>0.41554308885773222</v>
      </c>
      <c r="M253" s="135"/>
      <c r="N253" s="135"/>
      <c r="O253" s="135"/>
      <c r="P253" s="135"/>
    </row>
    <row r="254" spans="1:16" x14ac:dyDescent="0.2">
      <c r="A254" s="1"/>
      <c r="B254" s="182" t="s">
        <v>605</v>
      </c>
      <c r="C254" s="217">
        <f>+'2.2.3.7.PrecioCapital'!C59</f>
        <v>0.42300684901739494</v>
      </c>
      <c r="D254" s="217">
        <f>+'2.2.3.7.PrecioCapital'!D59</f>
        <v>0.41226867631840142</v>
      </c>
      <c r="E254" s="217">
        <f>+'2.2.3.7.PrecioCapital'!E59</f>
        <v>0.41153566212121384</v>
      </c>
      <c r="F254" s="217">
        <f>+'2.2.3.7.PrecioCapital'!F59</f>
        <v>0.42727536579790104</v>
      </c>
      <c r="G254" s="217">
        <f>+'2.2.3.7.PrecioCapital'!G59</f>
        <v>0.44806744816382432</v>
      </c>
      <c r="H254" s="217">
        <f>+'2.2.3.7.PrecioCapital'!H59</f>
        <v>0.41827004815064506</v>
      </c>
      <c r="I254" s="217">
        <f>+'2.2.3.7.PrecioCapital'!I59</f>
        <v>0.39547356155600055</v>
      </c>
      <c r="J254" s="217">
        <f>+'2.2.3.7.PrecioCapital'!J59</f>
        <v>0.41921820036741908</v>
      </c>
      <c r="K254" s="217">
        <f>+'2.2.3.7.PrecioCapital'!K59</f>
        <v>0.41554308885773222</v>
      </c>
      <c r="M254" s="135"/>
      <c r="N254" s="135"/>
      <c r="O254" s="135"/>
      <c r="P254" s="135"/>
    </row>
    <row r="255" spans="1:16" x14ac:dyDescent="0.2">
      <c r="A255" s="1"/>
      <c r="B255" s="220" t="s">
        <v>438</v>
      </c>
      <c r="C255" s="217">
        <f>+'2.2.3.7.PrecioCapital'!C60</f>
        <v>0.33707774053189543</v>
      </c>
      <c r="D255" s="217">
        <f>+'2.2.3.7.PrecioCapital'!D60</f>
        <v>0.32355508923681398</v>
      </c>
      <c r="E255" s="217">
        <f>+'2.2.3.7.PrecioCapital'!E60</f>
        <v>0.32306223877560053</v>
      </c>
      <c r="F255" s="217">
        <f>+'2.2.3.7.PrecioCapital'!F60</f>
        <v>0.3392707984858932</v>
      </c>
      <c r="G255" s="217">
        <f>+'2.2.3.7.PrecioCapital'!G60</f>
        <v>0.36538100565642095</v>
      </c>
      <c r="H255" s="217">
        <f>+'2.2.3.7.PrecioCapital'!H60</f>
        <v>0.33666674229120203</v>
      </c>
      <c r="I255" s="217">
        <f>+'2.2.3.7.PrecioCapital'!I60</f>
        <v>0.31123646201951288</v>
      </c>
      <c r="J255" s="217">
        <f>+'2.2.3.7.PrecioCapital'!J60</f>
        <v>0.33520842127176448</v>
      </c>
      <c r="K255" s="217">
        <f>+'2.2.3.7.PrecioCapital'!K60</f>
        <v>0.33151583608040214</v>
      </c>
      <c r="M255" s="135"/>
      <c r="N255" s="135"/>
      <c r="O255" s="135"/>
      <c r="P255" s="135"/>
    </row>
    <row r="256" spans="1:16" x14ac:dyDescent="0.2">
      <c r="A256" s="1"/>
      <c r="B256" s="186" t="s">
        <v>145</v>
      </c>
      <c r="C256" s="217"/>
      <c r="D256" s="217"/>
      <c r="E256" s="217"/>
      <c r="F256" s="217"/>
      <c r="G256" s="217"/>
      <c r="H256" s="217"/>
      <c r="I256" s="217"/>
      <c r="J256" s="217"/>
      <c r="K256" s="217"/>
      <c r="M256" s="135"/>
      <c r="N256" s="135"/>
      <c r="O256" s="135"/>
      <c r="P256" s="135"/>
    </row>
    <row r="257" spans="1:16" x14ac:dyDescent="0.2">
      <c r="A257" s="1"/>
      <c r="B257" s="182" t="s">
        <v>571</v>
      </c>
      <c r="C257" s="217">
        <f>+'2.2.3.7.PrecioCapital'!C62</f>
        <v>0.62350810215022689</v>
      </c>
      <c r="D257" s="217">
        <f>+'2.2.3.7.PrecioCapital'!D62</f>
        <v>0.61926704617543871</v>
      </c>
      <c r="E257" s="217">
        <f>+'2.2.3.7.PrecioCapital'!E62</f>
        <v>0.61797364992764492</v>
      </c>
      <c r="F257" s="217">
        <f>+'2.2.3.7.PrecioCapital'!F62</f>
        <v>0.6326193561925858</v>
      </c>
      <c r="G257" s="217">
        <f>+'2.2.3.7.PrecioCapital'!G62</f>
        <v>0.64100248068109877</v>
      </c>
      <c r="H257" s="217">
        <f>+'2.2.3.7.PrecioCapital'!H62</f>
        <v>0.60867776182267874</v>
      </c>
      <c r="I257" s="217">
        <f>+'2.2.3.7.PrecioCapital'!I62</f>
        <v>0.59202679380780476</v>
      </c>
      <c r="J257" s="217">
        <f>+'2.2.3.7.PrecioCapital'!J62</f>
        <v>0.61524101825727984</v>
      </c>
      <c r="K257" s="217">
        <f>+'2.2.3.7.PrecioCapital'!K62</f>
        <v>0.61160667867150231</v>
      </c>
      <c r="M257" s="135"/>
      <c r="N257" s="135"/>
      <c r="O257" s="135"/>
      <c r="P257" s="135"/>
    </row>
    <row r="258" spans="1:16" x14ac:dyDescent="0.2">
      <c r="A258" s="1"/>
      <c r="B258" s="182" t="s">
        <v>145</v>
      </c>
      <c r="C258" s="217">
        <f>+'2.2.3.7.PrecioCapital'!C63</f>
        <v>0.62350810215022689</v>
      </c>
      <c r="D258" s="217">
        <f>+'2.2.3.7.PrecioCapital'!D63</f>
        <v>0.61926704617543871</v>
      </c>
      <c r="E258" s="217">
        <f>+'2.2.3.7.PrecioCapital'!E63</f>
        <v>0.61797364992764492</v>
      </c>
      <c r="F258" s="217">
        <f>+'2.2.3.7.PrecioCapital'!F63</f>
        <v>0.6326193561925858</v>
      </c>
      <c r="G258" s="217">
        <f>+'2.2.3.7.PrecioCapital'!G63</f>
        <v>0.64100248068109877</v>
      </c>
      <c r="H258" s="217">
        <f>+'2.2.3.7.PrecioCapital'!H63</f>
        <v>0.60867776182267874</v>
      </c>
      <c r="I258" s="217">
        <f>+'2.2.3.7.PrecioCapital'!I63</f>
        <v>0.59202679380780476</v>
      </c>
      <c r="J258" s="217">
        <f>+'2.2.3.7.PrecioCapital'!J63</f>
        <v>0.61524101825727984</v>
      </c>
      <c r="K258" s="217">
        <f>+'2.2.3.7.PrecioCapital'!K63</f>
        <v>0.61160667867150231</v>
      </c>
      <c r="M258" s="135"/>
      <c r="N258" s="135"/>
      <c r="O258" s="135"/>
      <c r="P258" s="135"/>
    </row>
    <row r="259" spans="1:16" x14ac:dyDescent="0.2">
      <c r="A259" s="1"/>
      <c r="B259" s="182" t="s">
        <v>439</v>
      </c>
      <c r="C259" s="217">
        <f>+'2.2.3.7.PrecioCapital'!C64</f>
        <v>0.62350810215022689</v>
      </c>
      <c r="D259" s="217">
        <f>+'2.2.3.7.PrecioCapital'!D64</f>
        <v>0.61926704617543871</v>
      </c>
      <c r="E259" s="217">
        <f>+'2.2.3.7.PrecioCapital'!E64</f>
        <v>0.61797364992764492</v>
      </c>
      <c r="F259" s="217">
        <f>+'2.2.3.7.PrecioCapital'!F64</f>
        <v>0.6326193561925858</v>
      </c>
      <c r="G259" s="217">
        <f>+'2.2.3.7.PrecioCapital'!G64</f>
        <v>0.64100248068109877</v>
      </c>
      <c r="H259" s="217">
        <f>+'2.2.3.7.PrecioCapital'!H64</f>
        <v>0.60867776182267874</v>
      </c>
      <c r="I259" s="217">
        <f>+'2.2.3.7.PrecioCapital'!I64</f>
        <v>0.59202679380780476</v>
      </c>
      <c r="J259" s="217">
        <f>+'2.2.3.7.PrecioCapital'!J64</f>
        <v>0.61524101825727984</v>
      </c>
      <c r="K259" s="217">
        <f>+'2.2.3.7.PrecioCapital'!K64</f>
        <v>0.61160667867150231</v>
      </c>
      <c r="M259" s="135"/>
      <c r="N259" s="135"/>
      <c r="O259" s="135"/>
      <c r="P259" s="135"/>
    </row>
    <row r="260" spans="1:16" x14ac:dyDescent="0.2">
      <c r="A260" s="1"/>
      <c r="B260" s="182" t="s">
        <v>440</v>
      </c>
      <c r="C260" s="217">
        <f>+'2.2.3.7.PrecioCapital'!C65</f>
        <v>0.62350810215022689</v>
      </c>
      <c r="D260" s="217">
        <f>+'2.2.3.7.PrecioCapital'!D65</f>
        <v>0.61926704617543871</v>
      </c>
      <c r="E260" s="217">
        <f>+'2.2.3.7.PrecioCapital'!E65</f>
        <v>0.61797364992764492</v>
      </c>
      <c r="F260" s="217">
        <f>+'2.2.3.7.PrecioCapital'!F65</f>
        <v>0.6326193561925858</v>
      </c>
      <c r="G260" s="217">
        <f>+'2.2.3.7.PrecioCapital'!G65</f>
        <v>0.64100248068109877</v>
      </c>
      <c r="H260" s="217">
        <f>+'2.2.3.7.PrecioCapital'!H65</f>
        <v>0.60867776182267874</v>
      </c>
      <c r="I260" s="217">
        <f>+'2.2.3.7.PrecioCapital'!I65</f>
        <v>0.59202679380780476</v>
      </c>
      <c r="J260" s="217">
        <f>+'2.2.3.7.PrecioCapital'!J65</f>
        <v>0.61524101825727984</v>
      </c>
      <c r="K260" s="217">
        <f>+'2.2.3.7.PrecioCapital'!K65</f>
        <v>0.61160667867150231</v>
      </c>
      <c r="M260" s="135"/>
      <c r="N260" s="135"/>
      <c r="O260" s="135"/>
      <c r="P260" s="135"/>
    </row>
    <row r="261" spans="1:16" x14ac:dyDescent="0.2">
      <c r="A261" s="1"/>
      <c r="B261" s="182" t="s">
        <v>441</v>
      </c>
      <c r="C261" s="217">
        <f>+'2.2.3.7.PrecioCapital'!C66</f>
        <v>0.42300684901739494</v>
      </c>
      <c r="D261" s="217">
        <f>+'2.2.3.7.PrecioCapital'!D66</f>
        <v>0.41226867631840142</v>
      </c>
      <c r="E261" s="217">
        <f>+'2.2.3.7.PrecioCapital'!E66</f>
        <v>0.41153566212121384</v>
      </c>
      <c r="F261" s="217">
        <f>+'2.2.3.7.PrecioCapital'!F66</f>
        <v>0.42727536579790104</v>
      </c>
      <c r="G261" s="217">
        <f>+'2.2.3.7.PrecioCapital'!G66</f>
        <v>0.44806744816382432</v>
      </c>
      <c r="H261" s="217">
        <f>+'2.2.3.7.PrecioCapital'!H66</f>
        <v>0.41827004815064506</v>
      </c>
      <c r="I261" s="217">
        <f>+'2.2.3.7.PrecioCapital'!I66</f>
        <v>0.39547356155600055</v>
      </c>
      <c r="J261" s="217">
        <f>+'2.2.3.7.PrecioCapital'!J66</f>
        <v>0.41921820036741908</v>
      </c>
      <c r="K261" s="217">
        <f>+'2.2.3.7.PrecioCapital'!K66</f>
        <v>0.41554308885773222</v>
      </c>
      <c r="M261" s="135"/>
      <c r="N261" s="135"/>
      <c r="O261" s="135"/>
      <c r="P261" s="135"/>
    </row>
    <row r="262" spans="1:16" x14ac:dyDescent="0.2">
      <c r="A262" s="1"/>
      <c r="B262" s="182" t="s">
        <v>572</v>
      </c>
      <c r="C262" s="217">
        <f>+'2.2.3.7.PrecioCapital'!C67</f>
        <v>0.42300684901739494</v>
      </c>
      <c r="D262" s="217">
        <f>+'2.2.3.7.PrecioCapital'!D67</f>
        <v>0.41226867631840142</v>
      </c>
      <c r="E262" s="217">
        <f>+'2.2.3.7.PrecioCapital'!E67</f>
        <v>0.41153566212121384</v>
      </c>
      <c r="F262" s="217">
        <f>+'2.2.3.7.PrecioCapital'!F67</f>
        <v>0.42727536579790104</v>
      </c>
      <c r="G262" s="217">
        <f>+'2.2.3.7.PrecioCapital'!G67</f>
        <v>0.44806744816382432</v>
      </c>
      <c r="H262" s="217">
        <f>+'2.2.3.7.PrecioCapital'!H67</f>
        <v>0.41827004815064506</v>
      </c>
      <c r="I262" s="217">
        <f>+'2.2.3.7.PrecioCapital'!I67</f>
        <v>0.39547356155600055</v>
      </c>
      <c r="J262" s="217">
        <f>+'2.2.3.7.PrecioCapital'!J67</f>
        <v>0.41921820036741908</v>
      </c>
      <c r="K262" s="217">
        <f>+'2.2.3.7.PrecioCapital'!K67</f>
        <v>0.41554308885773222</v>
      </c>
      <c r="M262" s="135"/>
      <c r="N262" s="135"/>
      <c r="O262" s="135"/>
      <c r="P262" s="135"/>
    </row>
    <row r="263" spans="1:16" x14ac:dyDescent="0.2">
      <c r="A263" s="1"/>
      <c r="B263" s="182" t="s">
        <v>442</v>
      </c>
      <c r="C263" s="217">
        <f>+'2.2.3.7.PrecioCapital'!C68</f>
        <v>0.33707774053189543</v>
      </c>
      <c r="D263" s="217">
        <f>+'2.2.3.7.PrecioCapital'!D68</f>
        <v>0.32355508923681398</v>
      </c>
      <c r="E263" s="217">
        <f>+'2.2.3.7.PrecioCapital'!E68</f>
        <v>0.32306223877560053</v>
      </c>
      <c r="F263" s="217">
        <f>+'2.2.3.7.PrecioCapital'!F68</f>
        <v>0.3392707984858932</v>
      </c>
      <c r="G263" s="217">
        <f>+'2.2.3.7.PrecioCapital'!G68</f>
        <v>0.36538100565642095</v>
      </c>
      <c r="H263" s="217">
        <f>+'2.2.3.7.PrecioCapital'!H68</f>
        <v>0.33666674229120203</v>
      </c>
      <c r="I263" s="217">
        <f>+'2.2.3.7.PrecioCapital'!I68</f>
        <v>0.31123646201951288</v>
      </c>
      <c r="J263" s="217">
        <f>+'2.2.3.7.PrecioCapital'!J68</f>
        <v>0.33520842127176448</v>
      </c>
      <c r="K263" s="217">
        <f>+'2.2.3.7.PrecioCapital'!K68</f>
        <v>0.33151583608040214</v>
      </c>
      <c r="M263" s="135"/>
      <c r="N263" s="135"/>
      <c r="O263" s="135"/>
      <c r="P263" s="135"/>
    </row>
    <row r="264" spans="1:16" x14ac:dyDescent="0.2">
      <c r="A264" s="1"/>
      <c r="B264" s="182" t="s">
        <v>606</v>
      </c>
      <c r="C264" s="217">
        <f>+'2.2.3.7.PrecioCapital'!C69</f>
        <v>0.22250559588456284</v>
      </c>
      <c r="D264" s="217">
        <f>+'2.2.3.7.PrecioCapital'!D69</f>
        <v>0.20527030646136404</v>
      </c>
      <c r="E264" s="217">
        <f>+'2.2.3.7.PrecioCapital'!E69</f>
        <v>0.20509767431478282</v>
      </c>
      <c r="F264" s="217">
        <f>+'2.2.3.7.PrecioCapital'!F69</f>
        <v>0.2219313754032162</v>
      </c>
      <c r="G264" s="217">
        <f>+'2.2.3.7.PrecioCapital'!G69</f>
        <v>0.25513241564654987</v>
      </c>
      <c r="H264" s="217">
        <f>+'2.2.3.7.PrecioCapital'!H69</f>
        <v>0.22786233447861137</v>
      </c>
      <c r="I264" s="217">
        <f>+'2.2.3.7.PrecioCapital'!I69</f>
        <v>0.19892032930419618</v>
      </c>
      <c r="J264" s="217">
        <f>+'2.2.3.7.PrecioCapital'!J69</f>
        <v>0.2231953824775583</v>
      </c>
      <c r="K264" s="217">
        <f>+'2.2.3.7.PrecioCapital'!K69</f>
        <v>0.21947949904396208</v>
      </c>
      <c r="M264" s="135"/>
      <c r="N264" s="135"/>
      <c r="O264" s="135"/>
      <c r="P264" s="135"/>
    </row>
    <row r="265" spans="1:16" x14ac:dyDescent="0.2">
      <c r="A265" s="1"/>
      <c r="B265" s="182" t="s">
        <v>443</v>
      </c>
      <c r="C265" s="217">
        <f>+'2.2.3.7.PrecioCapital'!C70</f>
        <v>0.22250559588456284</v>
      </c>
      <c r="D265" s="217">
        <f>+'2.2.3.7.PrecioCapital'!D70</f>
        <v>0.20527030646136404</v>
      </c>
      <c r="E265" s="217">
        <f>+'2.2.3.7.PrecioCapital'!E70</f>
        <v>0.20509767431478282</v>
      </c>
      <c r="F265" s="217">
        <f>+'2.2.3.7.PrecioCapital'!F70</f>
        <v>0.2219313754032162</v>
      </c>
      <c r="G265" s="217">
        <f>+'2.2.3.7.PrecioCapital'!G70</f>
        <v>0.25513241564654987</v>
      </c>
      <c r="H265" s="217">
        <f>+'2.2.3.7.PrecioCapital'!H70</f>
        <v>0.22786233447861137</v>
      </c>
      <c r="I265" s="217">
        <f>+'2.2.3.7.PrecioCapital'!I70</f>
        <v>0.19892032930419618</v>
      </c>
      <c r="J265" s="217">
        <f>+'2.2.3.7.PrecioCapital'!J70</f>
        <v>0.2231953824775583</v>
      </c>
      <c r="K265" s="217">
        <f>+'2.2.3.7.PrecioCapital'!K70</f>
        <v>0.21947949904396208</v>
      </c>
      <c r="M265" s="135"/>
      <c r="N265" s="135"/>
      <c r="O265" s="135"/>
      <c r="P265" s="135"/>
    </row>
    <row r="266" spans="1:16" x14ac:dyDescent="0.2">
      <c r="A266" s="1"/>
      <c r="B266" s="182" t="s">
        <v>607</v>
      </c>
      <c r="C266" s="217">
        <f>+'2.2.3.7.PrecioCapital'!C71</f>
        <v>0.19744293924295886</v>
      </c>
      <c r="D266" s="217">
        <f>+'2.2.3.7.PrecioCapital'!D71</f>
        <v>0.17939551022923436</v>
      </c>
      <c r="E266" s="217">
        <f>+'2.2.3.7.PrecioCapital'!E71</f>
        <v>0.17929292583897893</v>
      </c>
      <c r="F266" s="217">
        <f>+'2.2.3.7.PrecioCapital'!F71</f>
        <v>0.1962633766038806</v>
      </c>
      <c r="G266" s="217">
        <f>+'2.2.3.7.PrecioCapital'!G71</f>
        <v>0.23101553658189056</v>
      </c>
      <c r="H266" s="217">
        <f>+'2.2.3.7.PrecioCapital'!H71</f>
        <v>0.20406137026960716</v>
      </c>
      <c r="I266" s="217">
        <f>+'2.2.3.7.PrecioCapital'!I71</f>
        <v>0.17435117527272068</v>
      </c>
      <c r="J266" s="217">
        <f>+'2.2.3.7.PrecioCapital'!J71</f>
        <v>0.19869253024132569</v>
      </c>
      <c r="K266" s="217">
        <f>+'2.2.3.7.PrecioCapital'!K71</f>
        <v>0.19497155031724081</v>
      </c>
      <c r="M266" s="135"/>
      <c r="N266" s="135"/>
      <c r="O266" s="135"/>
      <c r="P266" s="135"/>
    </row>
    <row r="267" spans="1:16" x14ac:dyDescent="0.2">
      <c r="A267" s="1"/>
      <c r="B267" s="186" t="s">
        <v>146</v>
      </c>
      <c r="C267" s="217">
        <f>+'2.2.3.7.PrecioCapital'!C72</f>
        <v>0.62350810215022689</v>
      </c>
      <c r="D267" s="217">
        <f>+'2.2.3.7.PrecioCapital'!D72</f>
        <v>0.61926704617543871</v>
      </c>
      <c r="E267" s="217">
        <f>+'2.2.3.7.PrecioCapital'!E72</f>
        <v>0.61797364992764492</v>
      </c>
      <c r="F267" s="217">
        <f>+'2.2.3.7.PrecioCapital'!F72</f>
        <v>0.6326193561925858</v>
      </c>
      <c r="G267" s="217">
        <f>+'2.2.3.7.PrecioCapital'!G72</f>
        <v>0.64100248068109877</v>
      </c>
      <c r="H267" s="217">
        <f>+'2.2.3.7.PrecioCapital'!H72</f>
        <v>0.60867776182267874</v>
      </c>
      <c r="I267" s="217">
        <f>+'2.2.3.7.PrecioCapital'!I72</f>
        <v>0.59202679380780476</v>
      </c>
      <c r="J267" s="217">
        <f>+'2.2.3.7.PrecioCapital'!J72</f>
        <v>0.61524101825727984</v>
      </c>
      <c r="K267" s="217">
        <f>+'2.2.3.7.PrecioCapital'!K72</f>
        <v>0.61160667867150231</v>
      </c>
      <c r="M267" s="135"/>
      <c r="N267" s="135"/>
      <c r="O267" s="135"/>
      <c r="P267" s="135"/>
    </row>
    <row r="268" spans="1:16" x14ac:dyDescent="0.2">
      <c r="A268" s="1"/>
      <c r="B268" s="186" t="s">
        <v>386</v>
      </c>
      <c r="C268" s="217"/>
      <c r="D268" s="217"/>
      <c r="E268" s="217"/>
      <c r="F268" s="217"/>
      <c r="G268" s="217"/>
      <c r="H268" s="217"/>
      <c r="I268" s="217"/>
      <c r="J268" s="217"/>
      <c r="K268" s="217"/>
      <c r="M268" s="135"/>
      <c r="N268" s="135"/>
      <c r="O268" s="135"/>
      <c r="P268" s="135"/>
    </row>
    <row r="269" spans="1:16" x14ac:dyDescent="0.2">
      <c r="A269" s="1"/>
      <c r="B269" s="182" t="s">
        <v>444</v>
      </c>
      <c r="C269" s="217">
        <f>+'2.2.3.7.PrecioCapital'!C74</f>
        <v>0.33707774053189543</v>
      </c>
      <c r="D269" s="217">
        <f>+'2.2.3.7.PrecioCapital'!D74</f>
        <v>0.32355508923681398</v>
      </c>
      <c r="E269" s="217">
        <f>+'2.2.3.7.PrecioCapital'!E74</f>
        <v>0.32306223877560053</v>
      </c>
      <c r="F269" s="217">
        <f>+'2.2.3.7.PrecioCapital'!F74</f>
        <v>0.3392707984858932</v>
      </c>
      <c r="G269" s="217">
        <f>+'2.2.3.7.PrecioCapital'!G74</f>
        <v>0.36538100565642095</v>
      </c>
      <c r="H269" s="217">
        <f>+'2.2.3.7.PrecioCapital'!H74</f>
        <v>0.33666674229120203</v>
      </c>
      <c r="I269" s="217">
        <f>+'2.2.3.7.PrecioCapital'!I74</f>
        <v>0.31123646201951288</v>
      </c>
      <c r="J269" s="217">
        <f>+'2.2.3.7.PrecioCapital'!J74</f>
        <v>0.33520842127176448</v>
      </c>
      <c r="K269" s="217">
        <f>+'2.2.3.7.PrecioCapital'!K74</f>
        <v>0.33151583608040214</v>
      </c>
      <c r="M269" s="135"/>
      <c r="N269" s="135"/>
      <c r="O269" s="135"/>
      <c r="P269" s="135"/>
    </row>
    <row r="270" spans="1:16" x14ac:dyDescent="0.2">
      <c r="A270" s="1"/>
      <c r="B270" s="182" t="s">
        <v>445</v>
      </c>
      <c r="C270" s="217">
        <f>+'2.2.3.7.PrecioCapital'!C75</f>
        <v>0.62350810215022689</v>
      </c>
      <c r="D270" s="217">
        <f>+'2.2.3.7.PrecioCapital'!D75</f>
        <v>0.61926704617543871</v>
      </c>
      <c r="E270" s="217">
        <f>+'2.2.3.7.PrecioCapital'!E75</f>
        <v>0.61797364992764492</v>
      </c>
      <c r="F270" s="217">
        <f>+'2.2.3.7.PrecioCapital'!F75</f>
        <v>0.6326193561925858</v>
      </c>
      <c r="G270" s="217">
        <f>+'2.2.3.7.PrecioCapital'!G75</f>
        <v>0.64100248068109877</v>
      </c>
      <c r="H270" s="217">
        <f>+'2.2.3.7.PrecioCapital'!H75</f>
        <v>0.60867776182267874</v>
      </c>
      <c r="I270" s="217">
        <f>+'2.2.3.7.PrecioCapital'!I75</f>
        <v>0.59202679380780476</v>
      </c>
      <c r="J270" s="217">
        <f>+'2.2.3.7.PrecioCapital'!J75</f>
        <v>0.61524101825727984</v>
      </c>
      <c r="K270" s="217">
        <f>+'2.2.3.7.PrecioCapital'!K75</f>
        <v>0.61160667867150231</v>
      </c>
      <c r="M270" s="135"/>
      <c r="N270" s="135"/>
      <c r="O270" s="135"/>
      <c r="P270" s="135"/>
    </row>
    <row r="271" spans="1:16" x14ac:dyDescent="0.2">
      <c r="A271" s="1"/>
      <c r="B271" s="182" t="s">
        <v>446</v>
      </c>
      <c r="C271" s="217">
        <f>+'2.2.3.7.PrecioCapital'!C76</f>
        <v>0.42300684901739494</v>
      </c>
      <c r="D271" s="217">
        <f>+'2.2.3.7.PrecioCapital'!D76</f>
        <v>0.41226867631840142</v>
      </c>
      <c r="E271" s="217">
        <f>+'2.2.3.7.PrecioCapital'!E76</f>
        <v>0.41153566212121384</v>
      </c>
      <c r="F271" s="217">
        <f>+'2.2.3.7.PrecioCapital'!F76</f>
        <v>0.42727536579790104</v>
      </c>
      <c r="G271" s="217">
        <f>+'2.2.3.7.PrecioCapital'!G76</f>
        <v>0.44806744816382432</v>
      </c>
      <c r="H271" s="217">
        <f>+'2.2.3.7.PrecioCapital'!H76</f>
        <v>0.41827004815064506</v>
      </c>
      <c r="I271" s="217">
        <f>+'2.2.3.7.PrecioCapital'!I76</f>
        <v>0.39547356155600055</v>
      </c>
      <c r="J271" s="217">
        <f>+'2.2.3.7.PrecioCapital'!J76</f>
        <v>0.41921820036741908</v>
      </c>
      <c r="K271" s="217">
        <f>+'2.2.3.7.PrecioCapital'!K76</f>
        <v>0.41554308885773222</v>
      </c>
      <c r="M271" s="135"/>
      <c r="N271" s="135"/>
      <c r="O271" s="135"/>
      <c r="P271" s="135"/>
    </row>
    <row r="272" spans="1:16" x14ac:dyDescent="0.2">
      <c r="A272" s="1"/>
      <c r="B272" s="182" t="s">
        <v>608</v>
      </c>
      <c r="C272" s="217">
        <f>+'2.2.3.7.PrecioCapital'!C77</f>
        <v>0.33707774053189543</v>
      </c>
      <c r="D272" s="217">
        <f>+'2.2.3.7.PrecioCapital'!D77</f>
        <v>0.32355508923681398</v>
      </c>
      <c r="E272" s="217">
        <f>+'2.2.3.7.PrecioCapital'!E77</f>
        <v>0.32306223877560053</v>
      </c>
      <c r="F272" s="217">
        <f>+'2.2.3.7.PrecioCapital'!F77</f>
        <v>0.3392707984858932</v>
      </c>
      <c r="G272" s="217">
        <f>+'2.2.3.7.PrecioCapital'!G77</f>
        <v>0.36538100565642095</v>
      </c>
      <c r="H272" s="217">
        <f>+'2.2.3.7.PrecioCapital'!H77</f>
        <v>0.33666674229120203</v>
      </c>
      <c r="I272" s="217">
        <f>+'2.2.3.7.PrecioCapital'!I77</f>
        <v>0.31123646201951288</v>
      </c>
      <c r="J272" s="217">
        <f>+'2.2.3.7.PrecioCapital'!J77</f>
        <v>0.33520842127176448</v>
      </c>
      <c r="K272" s="217">
        <f>+'2.2.3.7.PrecioCapital'!K77</f>
        <v>0.33151583608040214</v>
      </c>
      <c r="M272" s="135"/>
      <c r="N272" s="135"/>
      <c r="O272" s="135"/>
      <c r="P272" s="135"/>
    </row>
    <row r="273" spans="1:16" x14ac:dyDescent="0.2">
      <c r="A273" s="1"/>
      <c r="B273" s="182" t="s">
        <v>609</v>
      </c>
      <c r="C273" s="217">
        <f>+'2.2.3.7.PrecioCapital'!C78</f>
        <v>0.33707774053189543</v>
      </c>
      <c r="D273" s="217">
        <f>+'2.2.3.7.PrecioCapital'!D78</f>
        <v>0.32355508923681398</v>
      </c>
      <c r="E273" s="217">
        <f>+'2.2.3.7.PrecioCapital'!E78</f>
        <v>0.32306223877560053</v>
      </c>
      <c r="F273" s="217">
        <f>+'2.2.3.7.PrecioCapital'!F78</f>
        <v>0.3392707984858932</v>
      </c>
      <c r="G273" s="217">
        <f>+'2.2.3.7.PrecioCapital'!G78</f>
        <v>0.36538100565642095</v>
      </c>
      <c r="H273" s="217">
        <f>+'2.2.3.7.PrecioCapital'!H78</f>
        <v>0.33666674229120203</v>
      </c>
      <c r="I273" s="217">
        <f>+'2.2.3.7.PrecioCapital'!I78</f>
        <v>0.31123646201951288</v>
      </c>
      <c r="J273" s="217">
        <f>+'2.2.3.7.PrecioCapital'!J78</f>
        <v>0.33520842127176448</v>
      </c>
      <c r="K273" s="217">
        <f>+'2.2.3.7.PrecioCapital'!K78</f>
        <v>0.33151583608040214</v>
      </c>
      <c r="M273" s="135"/>
      <c r="N273" s="135"/>
      <c r="O273" s="135"/>
      <c r="P273" s="135"/>
    </row>
    <row r="274" spans="1:16" x14ac:dyDescent="0.2">
      <c r="A274" s="1"/>
      <c r="B274" s="182" t="s">
        <v>610</v>
      </c>
      <c r="C274" s="217">
        <f>+'2.2.3.7.PrecioCapital'!C79</f>
        <v>0.33707774053189543</v>
      </c>
      <c r="D274" s="217">
        <f>+'2.2.3.7.PrecioCapital'!D79</f>
        <v>0.32355508923681398</v>
      </c>
      <c r="E274" s="217">
        <f>+'2.2.3.7.PrecioCapital'!E79</f>
        <v>0.32306223877560053</v>
      </c>
      <c r="F274" s="217">
        <f>+'2.2.3.7.PrecioCapital'!F79</f>
        <v>0.3392707984858932</v>
      </c>
      <c r="G274" s="217">
        <f>+'2.2.3.7.PrecioCapital'!G79</f>
        <v>0.36538100565642095</v>
      </c>
      <c r="H274" s="217">
        <f>+'2.2.3.7.PrecioCapital'!H79</f>
        <v>0.33666674229120203</v>
      </c>
      <c r="I274" s="217">
        <f>+'2.2.3.7.PrecioCapital'!I79</f>
        <v>0.31123646201951288</v>
      </c>
      <c r="J274" s="217">
        <f>+'2.2.3.7.PrecioCapital'!J79</f>
        <v>0.33520842127176448</v>
      </c>
      <c r="K274" s="217">
        <f>+'2.2.3.7.PrecioCapital'!K79</f>
        <v>0.33151583608040214</v>
      </c>
      <c r="M274" s="135"/>
      <c r="N274" s="135"/>
      <c r="O274" s="135"/>
      <c r="P274" s="135"/>
    </row>
    <row r="275" spans="1:16" x14ac:dyDescent="0.2">
      <c r="A275" s="1"/>
      <c r="B275" s="182" t="s">
        <v>611</v>
      </c>
      <c r="C275" s="217">
        <f>+'2.2.3.7.PrecioCapital'!C80</f>
        <v>0.33707774053189543</v>
      </c>
      <c r="D275" s="217">
        <f>+'2.2.3.7.PrecioCapital'!D80</f>
        <v>0.32355508923681398</v>
      </c>
      <c r="E275" s="217">
        <f>+'2.2.3.7.PrecioCapital'!E80</f>
        <v>0.32306223877560053</v>
      </c>
      <c r="F275" s="217">
        <f>+'2.2.3.7.PrecioCapital'!F80</f>
        <v>0.3392707984858932</v>
      </c>
      <c r="G275" s="217">
        <f>+'2.2.3.7.PrecioCapital'!G80</f>
        <v>0.36538100565642095</v>
      </c>
      <c r="H275" s="217">
        <f>+'2.2.3.7.PrecioCapital'!H80</f>
        <v>0.33666674229120203</v>
      </c>
      <c r="I275" s="217">
        <f>+'2.2.3.7.PrecioCapital'!I80</f>
        <v>0.31123646201951288</v>
      </c>
      <c r="J275" s="217">
        <f>+'2.2.3.7.PrecioCapital'!J80</f>
        <v>0.33520842127176448</v>
      </c>
      <c r="K275" s="217">
        <f>+'2.2.3.7.PrecioCapital'!K80</f>
        <v>0.33151583608040214</v>
      </c>
      <c r="M275" s="135"/>
      <c r="N275" s="135"/>
      <c r="O275" s="135"/>
      <c r="P275" s="135"/>
    </row>
    <row r="276" spans="1:16" x14ac:dyDescent="0.2">
      <c r="A276" s="1"/>
      <c r="B276" s="182" t="s">
        <v>573</v>
      </c>
      <c r="C276" s="217">
        <f>+'2.2.3.7.PrecioCapital'!C81</f>
        <v>0.62350810215022689</v>
      </c>
      <c r="D276" s="217">
        <f>+'2.2.3.7.PrecioCapital'!D81</f>
        <v>0.61926704617543871</v>
      </c>
      <c r="E276" s="217">
        <f>+'2.2.3.7.PrecioCapital'!E81</f>
        <v>0.61797364992764492</v>
      </c>
      <c r="F276" s="217">
        <f>+'2.2.3.7.PrecioCapital'!F81</f>
        <v>0.6326193561925858</v>
      </c>
      <c r="G276" s="217">
        <f>+'2.2.3.7.PrecioCapital'!G81</f>
        <v>0.64100248068109877</v>
      </c>
      <c r="H276" s="217">
        <f>+'2.2.3.7.PrecioCapital'!H81</f>
        <v>0.60867776182267874</v>
      </c>
      <c r="I276" s="217">
        <f>+'2.2.3.7.PrecioCapital'!I81</f>
        <v>0.59202679380780476</v>
      </c>
      <c r="J276" s="217">
        <f>+'2.2.3.7.PrecioCapital'!J81</f>
        <v>0.61524101825727984</v>
      </c>
      <c r="K276" s="217">
        <f>+'2.2.3.7.PrecioCapital'!K81</f>
        <v>0.61160667867150231</v>
      </c>
      <c r="M276" s="135"/>
      <c r="N276" s="135"/>
      <c r="O276" s="135"/>
      <c r="P276" s="135"/>
    </row>
    <row r="277" spans="1:16" x14ac:dyDescent="0.2">
      <c r="A277" s="1"/>
      <c r="B277" s="182" t="s">
        <v>486</v>
      </c>
      <c r="C277" s="217">
        <f>+'2.2.3.7.PrecioCapital'!C82</f>
        <v>0.33707774053189543</v>
      </c>
      <c r="D277" s="217">
        <f>+'2.2.3.7.PrecioCapital'!D82</f>
        <v>0.32355508923681398</v>
      </c>
      <c r="E277" s="217">
        <f>+'2.2.3.7.PrecioCapital'!E82</f>
        <v>0.32306223877560053</v>
      </c>
      <c r="F277" s="217">
        <f>+'2.2.3.7.PrecioCapital'!F82</f>
        <v>0.3392707984858932</v>
      </c>
      <c r="G277" s="217">
        <f>+'2.2.3.7.PrecioCapital'!G82</f>
        <v>0.36538100565642095</v>
      </c>
      <c r="H277" s="217">
        <f>+'2.2.3.7.PrecioCapital'!H82</f>
        <v>0.33666674229120203</v>
      </c>
      <c r="I277" s="217">
        <f>+'2.2.3.7.PrecioCapital'!I82</f>
        <v>0.31123646201951288</v>
      </c>
      <c r="J277" s="217">
        <f>+'2.2.3.7.PrecioCapital'!J82</f>
        <v>0.33520842127176448</v>
      </c>
      <c r="K277" s="217">
        <f>+'2.2.3.7.PrecioCapital'!K82</f>
        <v>0.33151583608040214</v>
      </c>
      <c r="M277" s="135"/>
      <c r="N277" s="135"/>
      <c r="O277" s="135"/>
      <c r="P277" s="135"/>
    </row>
    <row r="278" spans="1:16" x14ac:dyDescent="0.2">
      <c r="A278" s="1"/>
      <c r="B278" s="182" t="s">
        <v>487</v>
      </c>
      <c r="C278" s="217">
        <f>+'2.2.3.7.PrecioCapital'!C83</f>
        <v>0.33707774053189543</v>
      </c>
      <c r="D278" s="217">
        <f>+'2.2.3.7.PrecioCapital'!D83</f>
        <v>0.32355508923681398</v>
      </c>
      <c r="E278" s="217">
        <f>+'2.2.3.7.PrecioCapital'!E83</f>
        <v>0.32306223877560053</v>
      </c>
      <c r="F278" s="217">
        <f>+'2.2.3.7.PrecioCapital'!F83</f>
        <v>0.3392707984858932</v>
      </c>
      <c r="G278" s="217">
        <f>+'2.2.3.7.PrecioCapital'!G83</f>
        <v>0.36538100565642095</v>
      </c>
      <c r="H278" s="217">
        <f>+'2.2.3.7.PrecioCapital'!H83</f>
        <v>0.33666674229120203</v>
      </c>
      <c r="I278" s="217">
        <f>+'2.2.3.7.PrecioCapital'!I83</f>
        <v>0.31123646201951288</v>
      </c>
      <c r="J278" s="217">
        <f>+'2.2.3.7.PrecioCapital'!J83</f>
        <v>0.33520842127176448</v>
      </c>
      <c r="K278" s="217">
        <f>+'2.2.3.7.PrecioCapital'!K83</f>
        <v>0.33151583608040214</v>
      </c>
      <c r="M278" s="135"/>
      <c r="N278" s="135"/>
      <c r="O278" s="135"/>
      <c r="P278" s="135"/>
    </row>
    <row r="279" spans="1:16" x14ac:dyDescent="0.2">
      <c r="A279" s="1"/>
      <c r="B279" s="182" t="s">
        <v>488</v>
      </c>
      <c r="C279" s="217">
        <f>+'2.2.3.7.PrecioCapital'!C84</f>
        <v>0.33707774053189543</v>
      </c>
      <c r="D279" s="217">
        <f>+'2.2.3.7.PrecioCapital'!D84</f>
        <v>0.32355508923681398</v>
      </c>
      <c r="E279" s="217">
        <f>+'2.2.3.7.PrecioCapital'!E84</f>
        <v>0.32306223877560053</v>
      </c>
      <c r="F279" s="217">
        <f>+'2.2.3.7.PrecioCapital'!F84</f>
        <v>0.3392707984858932</v>
      </c>
      <c r="G279" s="217">
        <f>+'2.2.3.7.PrecioCapital'!G84</f>
        <v>0.36538100565642095</v>
      </c>
      <c r="H279" s="217">
        <f>+'2.2.3.7.PrecioCapital'!H84</f>
        <v>0.33666674229120203</v>
      </c>
      <c r="I279" s="217">
        <f>+'2.2.3.7.PrecioCapital'!I84</f>
        <v>0.31123646201951288</v>
      </c>
      <c r="J279" s="217">
        <f>+'2.2.3.7.PrecioCapital'!J84</f>
        <v>0.33520842127176448</v>
      </c>
      <c r="K279" s="217">
        <f>+'2.2.3.7.PrecioCapital'!K84</f>
        <v>0.33151583608040214</v>
      </c>
      <c r="M279" s="135"/>
      <c r="N279" s="135"/>
      <c r="O279" s="135"/>
      <c r="P279" s="135"/>
    </row>
    <row r="280" spans="1:16" x14ac:dyDescent="0.2">
      <c r="A280" s="1"/>
      <c r="B280" s="182" t="s">
        <v>574</v>
      </c>
      <c r="C280" s="217">
        <f>+'2.2.3.7.PrecioCapital'!C85</f>
        <v>0.33707774053189543</v>
      </c>
      <c r="D280" s="217">
        <f>+'2.2.3.7.PrecioCapital'!D85</f>
        <v>0.32355508923681398</v>
      </c>
      <c r="E280" s="217">
        <f>+'2.2.3.7.PrecioCapital'!E85</f>
        <v>0.32306223877560053</v>
      </c>
      <c r="F280" s="217">
        <f>+'2.2.3.7.PrecioCapital'!F85</f>
        <v>0.3392707984858932</v>
      </c>
      <c r="G280" s="217">
        <f>+'2.2.3.7.PrecioCapital'!G85</f>
        <v>0.36538100565642095</v>
      </c>
      <c r="H280" s="217">
        <f>+'2.2.3.7.PrecioCapital'!H85</f>
        <v>0.33666674229120203</v>
      </c>
      <c r="I280" s="217">
        <f>+'2.2.3.7.PrecioCapital'!I85</f>
        <v>0.31123646201951288</v>
      </c>
      <c r="J280" s="217">
        <f>+'2.2.3.7.PrecioCapital'!J85</f>
        <v>0.33520842127176448</v>
      </c>
      <c r="K280" s="217">
        <f>+'2.2.3.7.PrecioCapital'!K85</f>
        <v>0.33151583608040214</v>
      </c>
      <c r="M280" s="135"/>
      <c r="N280" s="135"/>
      <c r="O280" s="135"/>
      <c r="P280" s="135"/>
    </row>
    <row r="281" spans="1:16" x14ac:dyDescent="0.2">
      <c r="A281" s="1"/>
      <c r="B281" s="182" t="s">
        <v>612</v>
      </c>
      <c r="C281" s="217">
        <f>+'2.2.3.7.PrecioCapital'!C86</f>
        <v>0.33707774053189543</v>
      </c>
      <c r="D281" s="217">
        <f>+'2.2.3.7.PrecioCapital'!D86</f>
        <v>0.32355508923681398</v>
      </c>
      <c r="E281" s="217">
        <f>+'2.2.3.7.PrecioCapital'!E86</f>
        <v>0.32306223877560053</v>
      </c>
      <c r="F281" s="217">
        <f>+'2.2.3.7.PrecioCapital'!F86</f>
        <v>0.3392707984858932</v>
      </c>
      <c r="G281" s="217">
        <f>+'2.2.3.7.PrecioCapital'!G86</f>
        <v>0.36538100565642095</v>
      </c>
      <c r="H281" s="217">
        <f>+'2.2.3.7.PrecioCapital'!H86</f>
        <v>0.33666674229120203</v>
      </c>
      <c r="I281" s="217">
        <f>+'2.2.3.7.PrecioCapital'!I86</f>
        <v>0.31123646201951288</v>
      </c>
      <c r="J281" s="217">
        <f>+'2.2.3.7.PrecioCapital'!J86</f>
        <v>0.33520842127176448</v>
      </c>
      <c r="K281" s="217">
        <f>+'2.2.3.7.PrecioCapital'!K86</f>
        <v>0.33151583608040214</v>
      </c>
      <c r="M281" s="135"/>
      <c r="N281" s="135"/>
      <c r="O281" s="135"/>
      <c r="P281" s="135"/>
    </row>
    <row r="282" spans="1:16" x14ac:dyDescent="0.2">
      <c r="A282" s="1"/>
      <c r="B282" s="182" t="s">
        <v>489</v>
      </c>
      <c r="C282" s="217">
        <f>+'2.2.3.7.PrecioCapital'!C87</f>
        <v>0.27263090916777089</v>
      </c>
      <c r="D282" s="217">
        <f>+'2.2.3.7.PrecioCapital'!D87</f>
        <v>0.25701989892562344</v>
      </c>
      <c r="E282" s="217">
        <f>+'2.2.3.7.PrecioCapital'!E87</f>
        <v>0.25670717126639059</v>
      </c>
      <c r="F282" s="217">
        <f>+'2.2.3.7.PrecioCapital'!F87</f>
        <v>0.27326737300188741</v>
      </c>
      <c r="G282" s="217">
        <f>+'2.2.3.7.PrecioCapital'!G87</f>
        <v>0.3033661737758685</v>
      </c>
      <c r="H282" s="217">
        <f>+'2.2.3.7.PrecioCapital'!H87</f>
        <v>0.27546426289661979</v>
      </c>
      <c r="I282" s="217">
        <f>+'2.2.3.7.PrecioCapital'!I87</f>
        <v>0.24805863736714728</v>
      </c>
      <c r="J282" s="217">
        <f>+'2.2.3.7.PrecioCapital'!J87</f>
        <v>0.27220108695002349</v>
      </c>
      <c r="K282" s="217">
        <f>+'2.2.3.7.PrecioCapital'!K87</f>
        <v>0.26849539649740461</v>
      </c>
      <c r="M282" s="135"/>
      <c r="N282" s="135"/>
      <c r="O282" s="135"/>
      <c r="P282" s="135"/>
    </row>
    <row r="283" spans="1:16" x14ac:dyDescent="0.2">
      <c r="A283" s="1"/>
      <c r="B283" s="182" t="s">
        <v>489</v>
      </c>
      <c r="C283" s="217">
        <f>+'2.2.3.7.PrecioCapital'!C88</f>
        <v>0.27263090916777089</v>
      </c>
      <c r="D283" s="217">
        <f>+'2.2.3.7.PrecioCapital'!D88</f>
        <v>0.25701989892562344</v>
      </c>
      <c r="E283" s="217">
        <f>+'2.2.3.7.PrecioCapital'!E88</f>
        <v>0.25670717126639059</v>
      </c>
      <c r="F283" s="217">
        <f>+'2.2.3.7.PrecioCapital'!F88</f>
        <v>0.27326737300188741</v>
      </c>
      <c r="G283" s="217">
        <f>+'2.2.3.7.PrecioCapital'!G88</f>
        <v>0.3033661737758685</v>
      </c>
      <c r="H283" s="217">
        <f>+'2.2.3.7.PrecioCapital'!H88</f>
        <v>0.27546426289661979</v>
      </c>
      <c r="I283" s="217">
        <f>+'2.2.3.7.PrecioCapital'!I88</f>
        <v>0.24805863736714728</v>
      </c>
      <c r="J283" s="217">
        <f>+'2.2.3.7.PrecioCapital'!J88</f>
        <v>0.27220108695002349</v>
      </c>
      <c r="K283" s="217">
        <f>+'2.2.3.7.PrecioCapital'!K88</f>
        <v>0.26849539649740461</v>
      </c>
      <c r="M283" s="135"/>
      <c r="N283" s="135"/>
      <c r="O283" s="135"/>
      <c r="P283" s="135"/>
    </row>
    <row r="284" spans="1:16" x14ac:dyDescent="0.2">
      <c r="A284" s="1"/>
      <c r="B284" s="182" t="s">
        <v>613</v>
      </c>
      <c r="C284" s="217">
        <f>+'2.2.3.7.PrecioCapital'!C89</f>
        <v>0.33707774053189543</v>
      </c>
      <c r="D284" s="217">
        <f>+'2.2.3.7.PrecioCapital'!D89</f>
        <v>0.32355508923681398</v>
      </c>
      <c r="E284" s="217">
        <f>+'2.2.3.7.PrecioCapital'!E89</f>
        <v>0.32306223877560053</v>
      </c>
      <c r="F284" s="217">
        <f>+'2.2.3.7.PrecioCapital'!F89</f>
        <v>0.3392707984858932</v>
      </c>
      <c r="G284" s="217">
        <f>+'2.2.3.7.PrecioCapital'!G89</f>
        <v>0.36538100565642095</v>
      </c>
      <c r="H284" s="217">
        <f>+'2.2.3.7.PrecioCapital'!H89</f>
        <v>0.33666674229120203</v>
      </c>
      <c r="I284" s="217">
        <f>+'2.2.3.7.PrecioCapital'!I89</f>
        <v>0.31123646201951288</v>
      </c>
      <c r="J284" s="217">
        <f>+'2.2.3.7.PrecioCapital'!J89</f>
        <v>0.33520842127176448</v>
      </c>
      <c r="K284" s="217">
        <f>+'2.2.3.7.PrecioCapital'!K89</f>
        <v>0.33151583608040214</v>
      </c>
      <c r="M284" s="135"/>
      <c r="N284" s="135"/>
      <c r="O284" s="135"/>
      <c r="P284" s="135"/>
    </row>
    <row r="285" spans="1:16" x14ac:dyDescent="0.2">
      <c r="A285" s="1"/>
      <c r="B285" s="182" t="s">
        <v>447</v>
      </c>
      <c r="C285" s="217">
        <f>+'2.2.3.7.PrecioCapital'!C90</f>
        <v>0.33707774053189543</v>
      </c>
      <c r="D285" s="217">
        <f>+'2.2.3.7.PrecioCapital'!D90</f>
        <v>0.32355508923681398</v>
      </c>
      <c r="E285" s="217">
        <f>+'2.2.3.7.PrecioCapital'!E90</f>
        <v>0.32306223877560053</v>
      </c>
      <c r="F285" s="217">
        <f>+'2.2.3.7.PrecioCapital'!F90</f>
        <v>0.3392707984858932</v>
      </c>
      <c r="G285" s="217">
        <f>+'2.2.3.7.PrecioCapital'!G90</f>
        <v>0.36538100565642095</v>
      </c>
      <c r="H285" s="217">
        <f>+'2.2.3.7.PrecioCapital'!H90</f>
        <v>0.33666674229120203</v>
      </c>
      <c r="I285" s="217">
        <f>+'2.2.3.7.PrecioCapital'!I90</f>
        <v>0.31123646201951288</v>
      </c>
      <c r="J285" s="217">
        <f>+'2.2.3.7.PrecioCapital'!J90</f>
        <v>0.33520842127176448</v>
      </c>
      <c r="K285" s="217">
        <f>+'2.2.3.7.PrecioCapital'!K90</f>
        <v>0.33151583608040214</v>
      </c>
      <c r="M285" s="135"/>
      <c r="N285" s="135"/>
      <c r="O285" s="135"/>
      <c r="P285" s="135"/>
    </row>
    <row r="286" spans="1:16" x14ac:dyDescent="0.2">
      <c r="A286" s="1"/>
      <c r="B286" s="182" t="s">
        <v>614</v>
      </c>
      <c r="C286" s="217">
        <f>+'2.2.3.7.PrecioCapital'!C91</f>
        <v>0.33707774053189543</v>
      </c>
      <c r="D286" s="217">
        <f>+'2.2.3.7.PrecioCapital'!D91</f>
        <v>0.32355508923681398</v>
      </c>
      <c r="E286" s="217">
        <f>+'2.2.3.7.PrecioCapital'!E91</f>
        <v>0.32306223877560053</v>
      </c>
      <c r="F286" s="217">
        <f>+'2.2.3.7.PrecioCapital'!F91</f>
        <v>0.3392707984858932</v>
      </c>
      <c r="G286" s="217">
        <f>+'2.2.3.7.PrecioCapital'!G91</f>
        <v>0.36538100565642095</v>
      </c>
      <c r="H286" s="217">
        <f>+'2.2.3.7.PrecioCapital'!H91</f>
        <v>0.33666674229120203</v>
      </c>
      <c r="I286" s="217">
        <f>+'2.2.3.7.PrecioCapital'!I91</f>
        <v>0.31123646201951288</v>
      </c>
      <c r="J286" s="217">
        <f>+'2.2.3.7.PrecioCapital'!J91</f>
        <v>0.33520842127176448</v>
      </c>
      <c r="K286" s="217">
        <f>+'2.2.3.7.PrecioCapital'!K91</f>
        <v>0.33151583608040214</v>
      </c>
      <c r="M286" s="135"/>
      <c r="N286" s="135"/>
      <c r="O286" s="135"/>
      <c r="P286" s="135"/>
    </row>
    <row r="287" spans="1:16" x14ac:dyDescent="0.2">
      <c r="A287" s="1"/>
      <c r="B287" s="182" t="s">
        <v>615</v>
      </c>
      <c r="C287" s="217">
        <f>+'2.2.3.7.PrecioCapital'!C92</f>
        <v>0.33707774053189543</v>
      </c>
      <c r="D287" s="217">
        <f>+'2.2.3.7.PrecioCapital'!D92</f>
        <v>0.32355508923681398</v>
      </c>
      <c r="E287" s="217">
        <f>+'2.2.3.7.PrecioCapital'!E92</f>
        <v>0.32306223877560053</v>
      </c>
      <c r="F287" s="217">
        <f>+'2.2.3.7.PrecioCapital'!F92</f>
        <v>0.3392707984858932</v>
      </c>
      <c r="G287" s="217">
        <f>+'2.2.3.7.PrecioCapital'!G92</f>
        <v>0.36538100565642095</v>
      </c>
      <c r="H287" s="217">
        <f>+'2.2.3.7.PrecioCapital'!H92</f>
        <v>0.33666674229120203</v>
      </c>
      <c r="I287" s="217">
        <f>+'2.2.3.7.PrecioCapital'!I92</f>
        <v>0.31123646201951288</v>
      </c>
      <c r="J287" s="217">
        <f>+'2.2.3.7.PrecioCapital'!J92</f>
        <v>0.33520842127176448</v>
      </c>
      <c r="K287" s="217">
        <f>+'2.2.3.7.PrecioCapital'!K92</f>
        <v>0.33151583608040214</v>
      </c>
      <c r="M287" s="135"/>
      <c r="N287" s="135"/>
      <c r="O287" s="135"/>
      <c r="P287" s="135"/>
    </row>
    <row r="288" spans="1:16" x14ac:dyDescent="0.2">
      <c r="A288" s="1"/>
      <c r="B288" s="182" t="s">
        <v>616</v>
      </c>
      <c r="C288" s="217">
        <f>+'2.2.3.7.PrecioCapital'!C93</f>
        <v>0.33707774053189543</v>
      </c>
      <c r="D288" s="217">
        <f>+'2.2.3.7.PrecioCapital'!D93</f>
        <v>0.32355508923681398</v>
      </c>
      <c r="E288" s="217">
        <f>+'2.2.3.7.PrecioCapital'!E93</f>
        <v>0.32306223877560053</v>
      </c>
      <c r="F288" s="217">
        <f>+'2.2.3.7.PrecioCapital'!F93</f>
        <v>0.3392707984858932</v>
      </c>
      <c r="G288" s="217">
        <f>+'2.2.3.7.PrecioCapital'!G93</f>
        <v>0.36538100565642095</v>
      </c>
      <c r="H288" s="217">
        <f>+'2.2.3.7.PrecioCapital'!H93</f>
        <v>0.33666674229120203</v>
      </c>
      <c r="I288" s="217">
        <f>+'2.2.3.7.PrecioCapital'!I93</f>
        <v>0.31123646201951288</v>
      </c>
      <c r="J288" s="217">
        <f>+'2.2.3.7.PrecioCapital'!J93</f>
        <v>0.33520842127176448</v>
      </c>
      <c r="K288" s="217">
        <f>+'2.2.3.7.PrecioCapital'!K93</f>
        <v>0.33151583608040214</v>
      </c>
      <c r="M288" s="135"/>
      <c r="N288" s="135"/>
      <c r="O288" s="135"/>
      <c r="P288" s="135"/>
    </row>
    <row r="289" spans="1:16" x14ac:dyDescent="0.2">
      <c r="A289" s="1"/>
      <c r="B289" s="182" t="s">
        <v>617</v>
      </c>
      <c r="C289" s="217">
        <f>+'2.2.3.7.PrecioCapital'!C94</f>
        <v>0.33707774053189543</v>
      </c>
      <c r="D289" s="217">
        <f>+'2.2.3.7.PrecioCapital'!D94</f>
        <v>0.32355508923681398</v>
      </c>
      <c r="E289" s="217">
        <f>+'2.2.3.7.PrecioCapital'!E94</f>
        <v>0.32306223877560053</v>
      </c>
      <c r="F289" s="217">
        <f>+'2.2.3.7.PrecioCapital'!F94</f>
        <v>0.3392707984858932</v>
      </c>
      <c r="G289" s="217">
        <f>+'2.2.3.7.PrecioCapital'!G94</f>
        <v>0.36538100565642095</v>
      </c>
      <c r="H289" s="217">
        <f>+'2.2.3.7.PrecioCapital'!H94</f>
        <v>0.33666674229120203</v>
      </c>
      <c r="I289" s="217">
        <f>+'2.2.3.7.PrecioCapital'!I94</f>
        <v>0.31123646201951288</v>
      </c>
      <c r="J289" s="217">
        <f>+'2.2.3.7.PrecioCapital'!J94</f>
        <v>0.33520842127176448</v>
      </c>
      <c r="K289" s="217">
        <f>+'2.2.3.7.PrecioCapital'!K94</f>
        <v>0.33151583608040214</v>
      </c>
      <c r="M289" s="135"/>
      <c r="N289" s="135"/>
      <c r="O289" s="135"/>
      <c r="P289" s="135"/>
    </row>
    <row r="290" spans="1:16" x14ac:dyDescent="0.2">
      <c r="A290" s="1"/>
      <c r="B290" s="182" t="s">
        <v>618</v>
      </c>
      <c r="C290" s="217">
        <f>+'2.2.3.7.PrecioCapital'!C95</f>
        <v>0.33707774053189543</v>
      </c>
      <c r="D290" s="217">
        <f>+'2.2.3.7.PrecioCapital'!D95</f>
        <v>0.32355508923681398</v>
      </c>
      <c r="E290" s="217">
        <f>+'2.2.3.7.PrecioCapital'!E95</f>
        <v>0.32306223877560053</v>
      </c>
      <c r="F290" s="217">
        <f>+'2.2.3.7.PrecioCapital'!F95</f>
        <v>0.3392707984858932</v>
      </c>
      <c r="G290" s="217">
        <f>+'2.2.3.7.PrecioCapital'!G95</f>
        <v>0.36538100565642095</v>
      </c>
      <c r="H290" s="217">
        <f>+'2.2.3.7.PrecioCapital'!H95</f>
        <v>0.33666674229120203</v>
      </c>
      <c r="I290" s="217">
        <f>+'2.2.3.7.PrecioCapital'!I95</f>
        <v>0.31123646201951288</v>
      </c>
      <c r="J290" s="217">
        <f>+'2.2.3.7.PrecioCapital'!J95</f>
        <v>0.33520842127176448</v>
      </c>
      <c r="K290" s="217">
        <f>+'2.2.3.7.PrecioCapital'!K95</f>
        <v>0.33151583608040214</v>
      </c>
      <c r="M290" s="135"/>
      <c r="N290" s="135"/>
      <c r="O290" s="135"/>
      <c r="P290" s="135"/>
    </row>
    <row r="291" spans="1:16" x14ac:dyDescent="0.2">
      <c r="A291" s="1"/>
      <c r="B291" s="182" t="s">
        <v>619</v>
      </c>
      <c r="C291" s="217">
        <f>+'2.2.3.7.PrecioCapital'!C96</f>
        <v>0.33707774053189543</v>
      </c>
      <c r="D291" s="217">
        <f>+'2.2.3.7.PrecioCapital'!D96</f>
        <v>0.32355508923681398</v>
      </c>
      <c r="E291" s="217">
        <f>+'2.2.3.7.PrecioCapital'!E96</f>
        <v>0.32306223877560053</v>
      </c>
      <c r="F291" s="217">
        <f>+'2.2.3.7.PrecioCapital'!F96</f>
        <v>0.3392707984858932</v>
      </c>
      <c r="G291" s="217">
        <f>+'2.2.3.7.PrecioCapital'!G96</f>
        <v>0.36538100565642095</v>
      </c>
      <c r="H291" s="217">
        <f>+'2.2.3.7.PrecioCapital'!H96</f>
        <v>0.33666674229120203</v>
      </c>
      <c r="I291" s="217">
        <f>+'2.2.3.7.PrecioCapital'!I96</f>
        <v>0.31123646201951288</v>
      </c>
      <c r="J291" s="217">
        <f>+'2.2.3.7.PrecioCapital'!J96</f>
        <v>0.33520842127176448</v>
      </c>
      <c r="K291" s="217">
        <f>+'2.2.3.7.PrecioCapital'!K96</f>
        <v>0.33151583608040214</v>
      </c>
      <c r="M291" s="135"/>
      <c r="N291" s="135"/>
      <c r="O291" s="135"/>
      <c r="P291" s="135"/>
    </row>
    <row r="292" spans="1:16" x14ac:dyDescent="0.2">
      <c r="A292" s="1"/>
      <c r="B292" s="182" t="s">
        <v>448</v>
      </c>
      <c r="C292" s="217">
        <f>+'2.2.3.7.PrecioCapital'!C97</f>
        <v>0.27263090916777089</v>
      </c>
      <c r="D292" s="217">
        <f>+'2.2.3.7.PrecioCapital'!D97</f>
        <v>0.25701989892562344</v>
      </c>
      <c r="E292" s="217">
        <f>+'2.2.3.7.PrecioCapital'!E97</f>
        <v>0.25670717126639059</v>
      </c>
      <c r="F292" s="217">
        <f>+'2.2.3.7.PrecioCapital'!F97</f>
        <v>0.27326737300188741</v>
      </c>
      <c r="G292" s="217">
        <f>+'2.2.3.7.PrecioCapital'!G97</f>
        <v>0.3033661737758685</v>
      </c>
      <c r="H292" s="217">
        <f>+'2.2.3.7.PrecioCapital'!H97</f>
        <v>0.27546426289661979</v>
      </c>
      <c r="I292" s="217">
        <f>+'2.2.3.7.PrecioCapital'!I97</f>
        <v>0.24805863736714728</v>
      </c>
      <c r="J292" s="217">
        <f>+'2.2.3.7.PrecioCapital'!J97</f>
        <v>0.27220108695002349</v>
      </c>
      <c r="K292" s="217">
        <f>+'2.2.3.7.PrecioCapital'!K97</f>
        <v>0.26849539649740461</v>
      </c>
      <c r="M292" s="135"/>
      <c r="N292" s="135"/>
      <c r="O292" s="135"/>
      <c r="P292" s="135"/>
    </row>
    <row r="293" spans="1:16" x14ac:dyDescent="0.2">
      <c r="A293" s="1"/>
      <c r="B293" s="182" t="s">
        <v>449</v>
      </c>
      <c r="C293" s="217">
        <f>+'2.2.3.7.PrecioCapital'!C98</f>
        <v>0.27263090916777089</v>
      </c>
      <c r="D293" s="217">
        <f>+'2.2.3.7.PrecioCapital'!D98</f>
        <v>0.25701989892562344</v>
      </c>
      <c r="E293" s="217">
        <f>+'2.2.3.7.PrecioCapital'!E98</f>
        <v>0.25670717126639059</v>
      </c>
      <c r="F293" s="217">
        <f>+'2.2.3.7.PrecioCapital'!F98</f>
        <v>0.27326737300188741</v>
      </c>
      <c r="G293" s="217">
        <f>+'2.2.3.7.PrecioCapital'!G98</f>
        <v>0.3033661737758685</v>
      </c>
      <c r="H293" s="217">
        <f>+'2.2.3.7.PrecioCapital'!H98</f>
        <v>0.27546426289661979</v>
      </c>
      <c r="I293" s="217">
        <f>+'2.2.3.7.PrecioCapital'!I98</f>
        <v>0.24805863736714728</v>
      </c>
      <c r="J293" s="217">
        <f>+'2.2.3.7.PrecioCapital'!J98</f>
        <v>0.27220108695002349</v>
      </c>
      <c r="K293" s="217">
        <f>+'2.2.3.7.PrecioCapital'!K98</f>
        <v>0.26849539649740461</v>
      </c>
      <c r="M293" s="135"/>
      <c r="N293" s="135"/>
      <c r="O293" s="135"/>
      <c r="P293" s="135"/>
    </row>
    <row r="294" spans="1:16" x14ac:dyDescent="0.2">
      <c r="A294" s="1"/>
      <c r="B294" s="182" t="s">
        <v>575</v>
      </c>
      <c r="C294" s="217">
        <f>+'2.2.3.7.PrecioCapital'!C99</f>
        <v>0.27263090916777089</v>
      </c>
      <c r="D294" s="217">
        <f>+'2.2.3.7.PrecioCapital'!D99</f>
        <v>0.25701989892562344</v>
      </c>
      <c r="E294" s="217">
        <f>+'2.2.3.7.PrecioCapital'!E99</f>
        <v>0.25670717126639059</v>
      </c>
      <c r="F294" s="217">
        <f>+'2.2.3.7.PrecioCapital'!F99</f>
        <v>0.27326737300188741</v>
      </c>
      <c r="G294" s="217">
        <f>+'2.2.3.7.PrecioCapital'!G99</f>
        <v>0.3033661737758685</v>
      </c>
      <c r="H294" s="217">
        <f>+'2.2.3.7.PrecioCapital'!H99</f>
        <v>0.27546426289661979</v>
      </c>
      <c r="I294" s="217">
        <f>+'2.2.3.7.PrecioCapital'!I99</f>
        <v>0.24805863736714728</v>
      </c>
      <c r="J294" s="217">
        <f>+'2.2.3.7.PrecioCapital'!J99</f>
        <v>0.27220108695002349</v>
      </c>
      <c r="K294" s="217">
        <f>+'2.2.3.7.PrecioCapital'!K99</f>
        <v>0.26849539649740461</v>
      </c>
      <c r="M294" s="135"/>
      <c r="N294" s="135"/>
      <c r="O294" s="135"/>
      <c r="P294" s="135"/>
    </row>
    <row r="295" spans="1:16" x14ac:dyDescent="0.2">
      <c r="A295" s="1"/>
      <c r="B295" s="182" t="s">
        <v>450</v>
      </c>
      <c r="C295" s="217">
        <f>+'2.2.3.7.PrecioCapital'!C100</f>
        <v>0.27263090916777089</v>
      </c>
      <c r="D295" s="217">
        <f>+'2.2.3.7.PrecioCapital'!D100</f>
        <v>0.25701989892562344</v>
      </c>
      <c r="E295" s="217">
        <f>+'2.2.3.7.PrecioCapital'!E100</f>
        <v>0.25670717126639059</v>
      </c>
      <c r="F295" s="217">
        <f>+'2.2.3.7.PrecioCapital'!F100</f>
        <v>0.27326737300188741</v>
      </c>
      <c r="G295" s="217">
        <f>+'2.2.3.7.PrecioCapital'!G100</f>
        <v>0.3033661737758685</v>
      </c>
      <c r="H295" s="217">
        <f>+'2.2.3.7.PrecioCapital'!H100</f>
        <v>0.27546426289661979</v>
      </c>
      <c r="I295" s="217">
        <f>+'2.2.3.7.PrecioCapital'!I100</f>
        <v>0.24805863736714728</v>
      </c>
      <c r="J295" s="217">
        <f>+'2.2.3.7.PrecioCapital'!J100</f>
        <v>0.27220108695002349</v>
      </c>
      <c r="K295" s="217">
        <f>+'2.2.3.7.PrecioCapital'!K100</f>
        <v>0.26849539649740461</v>
      </c>
      <c r="M295" s="135"/>
      <c r="N295" s="135"/>
      <c r="O295" s="135"/>
      <c r="P295" s="135"/>
    </row>
    <row r="296" spans="1:16" x14ac:dyDescent="0.2">
      <c r="A296" s="1"/>
      <c r="B296" s="182" t="s">
        <v>451</v>
      </c>
      <c r="C296" s="217">
        <f>+'2.2.3.7.PrecioCapital'!C101</f>
        <v>0.27263090916777089</v>
      </c>
      <c r="D296" s="217">
        <f>+'2.2.3.7.PrecioCapital'!D101</f>
        <v>0.25701989892562344</v>
      </c>
      <c r="E296" s="217">
        <f>+'2.2.3.7.PrecioCapital'!E101</f>
        <v>0.25670717126639059</v>
      </c>
      <c r="F296" s="217">
        <f>+'2.2.3.7.PrecioCapital'!F101</f>
        <v>0.27326737300188741</v>
      </c>
      <c r="G296" s="217">
        <f>+'2.2.3.7.PrecioCapital'!G101</f>
        <v>0.3033661737758685</v>
      </c>
      <c r="H296" s="217">
        <f>+'2.2.3.7.PrecioCapital'!H101</f>
        <v>0.27546426289661979</v>
      </c>
      <c r="I296" s="217">
        <f>+'2.2.3.7.PrecioCapital'!I101</f>
        <v>0.24805863736714728</v>
      </c>
      <c r="J296" s="217">
        <f>+'2.2.3.7.PrecioCapital'!J101</f>
        <v>0.27220108695002349</v>
      </c>
      <c r="K296" s="217">
        <f>+'2.2.3.7.PrecioCapital'!K101</f>
        <v>0.26849539649740461</v>
      </c>
      <c r="M296" s="135"/>
      <c r="N296" s="135"/>
      <c r="O296" s="135"/>
      <c r="P296" s="135"/>
    </row>
    <row r="297" spans="1:16" x14ac:dyDescent="0.2">
      <c r="A297" s="1"/>
      <c r="B297" s="182" t="s">
        <v>620</v>
      </c>
      <c r="C297" s="217">
        <f>+'2.2.3.7.PrecioCapital'!C102</f>
        <v>0.27263090916777089</v>
      </c>
      <c r="D297" s="217">
        <f>+'2.2.3.7.PrecioCapital'!D102</f>
        <v>0.25701989892562344</v>
      </c>
      <c r="E297" s="217">
        <f>+'2.2.3.7.PrecioCapital'!E102</f>
        <v>0.25670717126639059</v>
      </c>
      <c r="F297" s="217">
        <f>+'2.2.3.7.PrecioCapital'!F102</f>
        <v>0.27326737300188741</v>
      </c>
      <c r="G297" s="217">
        <f>+'2.2.3.7.PrecioCapital'!G102</f>
        <v>0.3033661737758685</v>
      </c>
      <c r="H297" s="217">
        <f>+'2.2.3.7.PrecioCapital'!H102</f>
        <v>0.27546426289661979</v>
      </c>
      <c r="I297" s="217">
        <f>+'2.2.3.7.PrecioCapital'!I102</f>
        <v>0.24805863736714728</v>
      </c>
      <c r="J297" s="217">
        <f>+'2.2.3.7.PrecioCapital'!J102</f>
        <v>0.27220108695002349</v>
      </c>
      <c r="K297" s="217">
        <f>+'2.2.3.7.PrecioCapital'!K102</f>
        <v>0.26849539649740461</v>
      </c>
      <c r="M297" s="135"/>
      <c r="N297" s="135"/>
      <c r="O297" s="135"/>
      <c r="P297" s="135"/>
    </row>
    <row r="298" spans="1:16" x14ac:dyDescent="0.2">
      <c r="A298" s="1"/>
      <c r="B298" s="182" t="s">
        <v>621</v>
      </c>
      <c r="C298" s="217">
        <f>+'2.2.3.7.PrecioCapital'!C103</f>
        <v>0.22250559588456284</v>
      </c>
      <c r="D298" s="217">
        <f>+'2.2.3.7.PrecioCapital'!D103</f>
        <v>0.20527030646136404</v>
      </c>
      <c r="E298" s="217">
        <f>+'2.2.3.7.PrecioCapital'!E103</f>
        <v>0.20509767431478282</v>
      </c>
      <c r="F298" s="217">
        <f>+'2.2.3.7.PrecioCapital'!F103</f>
        <v>0.2219313754032162</v>
      </c>
      <c r="G298" s="217">
        <f>+'2.2.3.7.PrecioCapital'!G103</f>
        <v>0.25513241564654987</v>
      </c>
      <c r="H298" s="217">
        <f>+'2.2.3.7.PrecioCapital'!H103</f>
        <v>0.22786233447861137</v>
      </c>
      <c r="I298" s="217">
        <f>+'2.2.3.7.PrecioCapital'!I103</f>
        <v>0.19892032930419618</v>
      </c>
      <c r="J298" s="217">
        <f>+'2.2.3.7.PrecioCapital'!J103</f>
        <v>0.2231953824775583</v>
      </c>
      <c r="K298" s="217">
        <f>+'2.2.3.7.PrecioCapital'!K103</f>
        <v>0.21947949904396208</v>
      </c>
      <c r="M298" s="135"/>
      <c r="N298" s="135"/>
      <c r="O298" s="135"/>
      <c r="P298" s="135"/>
    </row>
    <row r="299" spans="1:16" x14ac:dyDescent="0.2">
      <c r="A299" s="1"/>
      <c r="B299" s="182" t="s">
        <v>622</v>
      </c>
      <c r="C299" s="217">
        <f>+'2.2.3.7.PrecioCapital'!C104</f>
        <v>0.22250559588456284</v>
      </c>
      <c r="D299" s="217">
        <f>+'2.2.3.7.PrecioCapital'!D104</f>
        <v>0.20527030646136404</v>
      </c>
      <c r="E299" s="217">
        <f>+'2.2.3.7.PrecioCapital'!E104</f>
        <v>0.20509767431478282</v>
      </c>
      <c r="F299" s="217">
        <f>+'2.2.3.7.PrecioCapital'!F104</f>
        <v>0.2219313754032162</v>
      </c>
      <c r="G299" s="217">
        <f>+'2.2.3.7.PrecioCapital'!G104</f>
        <v>0.25513241564654987</v>
      </c>
      <c r="H299" s="217">
        <f>+'2.2.3.7.PrecioCapital'!H104</f>
        <v>0.22786233447861137</v>
      </c>
      <c r="I299" s="217">
        <f>+'2.2.3.7.PrecioCapital'!I104</f>
        <v>0.19892032930419618</v>
      </c>
      <c r="J299" s="217">
        <f>+'2.2.3.7.PrecioCapital'!J104</f>
        <v>0.2231953824775583</v>
      </c>
      <c r="K299" s="217">
        <f>+'2.2.3.7.PrecioCapital'!K104</f>
        <v>0.21947949904396208</v>
      </c>
      <c r="M299" s="135"/>
      <c r="N299" s="135"/>
      <c r="O299" s="135"/>
      <c r="P299" s="135"/>
    </row>
    <row r="300" spans="1:16" x14ac:dyDescent="0.2">
      <c r="A300" s="1"/>
      <c r="B300" s="182" t="s">
        <v>388</v>
      </c>
      <c r="C300" s="217">
        <f>+'2.2.3.7.PrecioCapital'!C105</f>
        <v>0.33707774053189543</v>
      </c>
      <c r="D300" s="217">
        <f>+'2.2.3.7.PrecioCapital'!D105</f>
        <v>0.32355508923681398</v>
      </c>
      <c r="E300" s="217">
        <f>+'2.2.3.7.PrecioCapital'!E105</f>
        <v>0.32306223877560053</v>
      </c>
      <c r="F300" s="217">
        <f>+'2.2.3.7.PrecioCapital'!F105</f>
        <v>0.3392707984858932</v>
      </c>
      <c r="G300" s="217">
        <f>+'2.2.3.7.PrecioCapital'!G105</f>
        <v>0.36538100565642095</v>
      </c>
      <c r="H300" s="217">
        <f>+'2.2.3.7.PrecioCapital'!H105</f>
        <v>0.33666674229120203</v>
      </c>
      <c r="I300" s="217">
        <f>+'2.2.3.7.PrecioCapital'!I105</f>
        <v>0.31123646201951288</v>
      </c>
      <c r="J300" s="217">
        <f>+'2.2.3.7.PrecioCapital'!J105</f>
        <v>0.33520842127176448</v>
      </c>
      <c r="K300" s="217">
        <f>+'2.2.3.7.PrecioCapital'!K105</f>
        <v>0.33151583608040214</v>
      </c>
      <c r="M300" s="135"/>
      <c r="N300" s="135"/>
      <c r="O300" s="135"/>
      <c r="P300" s="135"/>
    </row>
    <row r="301" spans="1:16" x14ac:dyDescent="0.2">
      <c r="A301" s="1"/>
      <c r="B301" s="182" t="s">
        <v>389</v>
      </c>
      <c r="C301" s="217">
        <f>+'2.2.3.7.PrecioCapital'!C106</f>
        <v>0.62350810215022689</v>
      </c>
      <c r="D301" s="217">
        <f>+'2.2.3.7.PrecioCapital'!D106</f>
        <v>0.61926704617543871</v>
      </c>
      <c r="E301" s="217">
        <f>+'2.2.3.7.PrecioCapital'!E106</f>
        <v>0.61797364992764492</v>
      </c>
      <c r="F301" s="217">
        <f>+'2.2.3.7.PrecioCapital'!F106</f>
        <v>0.6326193561925858</v>
      </c>
      <c r="G301" s="217">
        <f>+'2.2.3.7.PrecioCapital'!G106</f>
        <v>0.64100248068109877</v>
      </c>
      <c r="H301" s="217">
        <f>+'2.2.3.7.PrecioCapital'!H106</f>
        <v>0.60867776182267874</v>
      </c>
      <c r="I301" s="217">
        <f>+'2.2.3.7.PrecioCapital'!I106</f>
        <v>0.59202679380780476</v>
      </c>
      <c r="J301" s="217">
        <f>+'2.2.3.7.PrecioCapital'!J106</f>
        <v>0.61524101825727984</v>
      </c>
      <c r="K301" s="217">
        <f>+'2.2.3.7.PrecioCapital'!K106</f>
        <v>0.61160667867150231</v>
      </c>
      <c r="M301" s="135"/>
      <c r="N301" s="135"/>
      <c r="O301" s="135"/>
      <c r="P301" s="135"/>
    </row>
    <row r="302" spans="1:16" x14ac:dyDescent="0.2">
      <c r="A302" s="1"/>
      <c r="B302" s="182" t="s">
        <v>390</v>
      </c>
      <c r="C302" s="217">
        <f>+'2.2.3.7.PrecioCapital'!C107</f>
        <v>0.62350810215022689</v>
      </c>
      <c r="D302" s="217">
        <f>+'2.2.3.7.PrecioCapital'!D107</f>
        <v>0.61926704617543871</v>
      </c>
      <c r="E302" s="217">
        <f>+'2.2.3.7.PrecioCapital'!E107</f>
        <v>0.61797364992764492</v>
      </c>
      <c r="F302" s="217">
        <f>+'2.2.3.7.PrecioCapital'!F107</f>
        <v>0.6326193561925858</v>
      </c>
      <c r="G302" s="217">
        <f>+'2.2.3.7.PrecioCapital'!G107</f>
        <v>0.64100248068109877</v>
      </c>
      <c r="H302" s="217">
        <f>+'2.2.3.7.PrecioCapital'!H107</f>
        <v>0.60867776182267874</v>
      </c>
      <c r="I302" s="217">
        <f>+'2.2.3.7.PrecioCapital'!I107</f>
        <v>0.59202679380780476</v>
      </c>
      <c r="J302" s="217">
        <f>+'2.2.3.7.PrecioCapital'!J107</f>
        <v>0.61524101825727984</v>
      </c>
      <c r="K302" s="217">
        <f>+'2.2.3.7.PrecioCapital'!K107</f>
        <v>0.61160667867150231</v>
      </c>
      <c r="M302" s="135"/>
      <c r="N302" s="135"/>
      <c r="O302" s="135"/>
      <c r="P302" s="135"/>
    </row>
    <row r="303" spans="1:16" x14ac:dyDescent="0.2">
      <c r="A303" s="1"/>
      <c r="B303" s="182" t="s">
        <v>391</v>
      </c>
      <c r="C303" s="217">
        <f>+'2.2.3.7.PrecioCapital'!C108</f>
        <v>0.33707774053189543</v>
      </c>
      <c r="D303" s="217">
        <f>+'2.2.3.7.PrecioCapital'!D108</f>
        <v>0.32355508923681398</v>
      </c>
      <c r="E303" s="217">
        <f>+'2.2.3.7.PrecioCapital'!E108</f>
        <v>0.32306223877560053</v>
      </c>
      <c r="F303" s="217">
        <f>+'2.2.3.7.PrecioCapital'!F108</f>
        <v>0.3392707984858932</v>
      </c>
      <c r="G303" s="217">
        <f>+'2.2.3.7.PrecioCapital'!G108</f>
        <v>0.36538100565642095</v>
      </c>
      <c r="H303" s="217">
        <f>+'2.2.3.7.PrecioCapital'!H108</f>
        <v>0.33666674229120203</v>
      </c>
      <c r="I303" s="217">
        <f>+'2.2.3.7.PrecioCapital'!I108</f>
        <v>0.31123646201951288</v>
      </c>
      <c r="J303" s="217">
        <f>+'2.2.3.7.PrecioCapital'!J108</f>
        <v>0.33520842127176448</v>
      </c>
      <c r="K303" s="217">
        <f>+'2.2.3.7.PrecioCapital'!K108</f>
        <v>0.33151583608040214</v>
      </c>
      <c r="M303" s="135"/>
      <c r="N303" s="135"/>
      <c r="O303" s="135"/>
      <c r="P303" s="135"/>
    </row>
    <row r="304" spans="1:16" x14ac:dyDescent="0.2">
      <c r="A304" s="1"/>
      <c r="B304" s="182" t="s">
        <v>392</v>
      </c>
      <c r="C304" s="217">
        <f>+'2.2.3.7.PrecioCapital'!C109</f>
        <v>0.33707774053189543</v>
      </c>
      <c r="D304" s="217">
        <f>+'2.2.3.7.PrecioCapital'!D109</f>
        <v>0.32355508923681398</v>
      </c>
      <c r="E304" s="217">
        <f>+'2.2.3.7.PrecioCapital'!E109</f>
        <v>0.32306223877560053</v>
      </c>
      <c r="F304" s="217">
        <f>+'2.2.3.7.PrecioCapital'!F109</f>
        <v>0.3392707984858932</v>
      </c>
      <c r="G304" s="217">
        <f>+'2.2.3.7.PrecioCapital'!G109</f>
        <v>0.36538100565642095</v>
      </c>
      <c r="H304" s="217">
        <f>+'2.2.3.7.PrecioCapital'!H109</f>
        <v>0.33666674229120203</v>
      </c>
      <c r="I304" s="217">
        <f>+'2.2.3.7.PrecioCapital'!I109</f>
        <v>0.31123646201951288</v>
      </c>
      <c r="J304" s="217">
        <f>+'2.2.3.7.PrecioCapital'!J109</f>
        <v>0.33520842127176448</v>
      </c>
      <c r="K304" s="217">
        <f>+'2.2.3.7.PrecioCapital'!K109</f>
        <v>0.33151583608040214</v>
      </c>
      <c r="M304" s="135"/>
      <c r="N304" s="135"/>
      <c r="O304" s="135"/>
      <c r="P304" s="135"/>
    </row>
    <row r="305" spans="1:16" x14ac:dyDescent="0.2">
      <c r="A305" s="1"/>
      <c r="B305" s="182" t="s">
        <v>623</v>
      </c>
      <c r="C305" s="217">
        <f>+'2.2.3.7.PrecioCapital'!C110</f>
        <v>0.42300684901739494</v>
      </c>
      <c r="D305" s="217">
        <f>+'2.2.3.7.PrecioCapital'!D110</f>
        <v>0.41226867631840142</v>
      </c>
      <c r="E305" s="217">
        <f>+'2.2.3.7.PrecioCapital'!E110</f>
        <v>0.41153566212121384</v>
      </c>
      <c r="F305" s="217">
        <f>+'2.2.3.7.PrecioCapital'!F110</f>
        <v>0.42727536579790104</v>
      </c>
      <c r="G305" s="217">
        <f>+'2.2.3.7.PrecioCapital'!G110</f>
        <v>0.44806744816382432</v>
      </c>
      <c r="H305" s="217">
        <f>+'2.2.3.7.PrecioCapital'!H110</f>
        <v>0.41827004815064506</v>
      </c>
      <c r="I305" s="217">
        <f>+'2.2.3.7.PrecioCapital'!I110</f>
        <v>0.39547356155600055</v>
      </c>
      <c r="J305" s="217">
        <f>+'2.2.3.7.PrecioCapital'!J110</f>
        <v>0.41921820036741908</v>
      </c>
      <c r="K305" s="217">
        <f>+'2.2.3.7.PrecioCapital'!K110</f>
        <v>0.41554308885773222</v>
      </c>
      <c r="M305" s="135"/>
      <c r="N305" s="135"/>
      <c r="O305" s="135"/>
      <c r="P305" s="135"/>
    </row>
    <row r="306" spans="1:16" x14ac:dyDescent="0.2">
      <c r="A306" s="1"/>
      <c r="B306" s="182" t="s">
        <v>624</v>
      </c>
      <c r="C306" s="217">
        <f>+'2.2.3.7.PrecioCapital'!C111</f>
        <v>0.33707774053189543</v>
      </c>
      <c r="D306" s="217">
        <f>+'2.2.3.7.PrecioCapital'!D111</f>
        <v>0.32355508923681398</v>
      </c>
      <c r="E306" s="217">
        <f>+'2.2.3.7.PrecioCapital'!E111</f>
        <v>0.32306223877560053</v>
      </c>
      <c r="F306" s="217">
        <f>+'2.2.3.7.PrecioCapital'!F111</f>
        <v>0.3392707984858932</v>
      </c>
      <c r="G306" s="217">
        <f>+'2.2.3.7.PrecioCapital'!G111</f>
        <v>0.36538100565642095</v>
      </c>
      <c r="H306" s="217">
        <f>+'2.2.3.7.PrecioCapital'!H111</f>
        <v>0.33666674229120203</v>
      </c>
      <c r="I306" s="217">
        <f>+'2.2.3.7.PrecioCapital'!I111</f>
        <v>0.31123646201951288</v>
      </c>
      <c r="J306" s="217">
        <f>+'2.2.3.7.PrecioCapital'!J111</f>
        <v>0.33520842127176448</v>
      </c>
      <c r="K306" s="217">
        <f>+'2.2.3.7.PrecioCapital'!K111</f>
        <v>0.33151583608040214</v>
      </c>
      <c r="M306" s="135"/>
      <c r="N306" s="135"/>
      <c r="O306" s="135"/>
      <c r="P306" s="135"/>
    </row>
    <row r="307" spans="1:16" x14ac:dyDescent="0.2">
      <c r="A307" s="1"/>
      <c r="B307" s="182" t="s">
        <v>625</v>
      </c>
      <c r="C307" s="217">
        <f>+'2.2.3.7.PrecioCapital'!C112</f>
        <v>0.27263090916777089</v>
      </c>
      <c r="D307" s="217">
        <f>+'2.2.3.7.PrecioCapital'!D112</f>
        <v>0.25701989892562344</v>
      </c>
      <c r="E307" s="217">
        <f>+'2.2.3.7.PrecioCapital'!E112</f>
        <v>0.25670717126639059</v>
      </c>
      <c r="F307" s="217">
        <f>+'2.2.3.7.PrecioCapital'!F112</f>
        <v>0.27326737300188741</v>
      </c>
      <c r="G307" s="217">
        <f>+'2.2.3.7.PrecioCapital'!G112</f>
        <v>0.3033661737758685</v>
      </c>
      <c r="H307" s="217">
        <f>+'2.2.3.7.PrecioCapital'!H112</f>
        <v>0.27546426289661979</v>
      </c>
      <c r="I307" s="217">
        <f>+'2.2.3.7.PrecioCapital'!I112</f>
        <v>0.24805863736714728</v>
      </c>
      <c r="J307" s="217">
        <f>+'2.2.3.7.PrecioCapital'!J112</f>
        <v>0.27220108695002349</v>
      </c>
      <c r="K307" s="217">
        <f>+'2.2.3.7.PrecioCapital'!K112</f>
        <v>0.26849539649740461</v>
      </c>
      <c r="M307" s="135"/>
      <c r="N307" s="135"/>
      <c r="O307" s="135"/>
      <c r="P307" s="135"/>
    </row>
    <row r="308" spans="1:16" x14ac:dyDescent="0.2">
      <c r="A308" s="1"/>
      <c r="B308" s="182" t="s">
        <v>625</v>
      </c>
      <c r="C308" s="217">
        <f>+'2.2.3.7.PrecioCapital'!C113</f>
        <v>0.27263090916777089</v>
      </c>
      <c r="D308" s="217">
        <f>+'2.2.3.7.PrecioCapital'!D113</f>
        <v>0.25701989892562344</v>
      </c>
      <c r="E308" s="217">
        <f>+'2.2.3.7.PrecioCapital'!E113</f>
        <v>0.25670717126639059</v>
      </c>
      <c r="F308" s="217">
        <f>+'2.2.3.7.PrecioCapital'!F113</f>
        <v>0.27326737300188741</v>
      </c>
      <c r="G308" s="217">
        <f>+'2.2.3.7.PrecioCapital'!G113</f>
        <v>0.3033661737758685</v>
      </c>
      <c r="H308" s="217">
        <f>+'2.2.3.7.PrecioCapital'!H113</f>
        <v>0.27546426289661979</v>
      </c>
      <c r="I308" s="217">
        <f>+'2.2.3.7.PrecioCapital'!I113</f>
        <v>0.24805863736714728</v>
      </c>
      <c r="J308" s="217">
        <f>+'2.2.3.7.PrecioCapital'!J113</f>
        <v>0.27220108695002349</v>
      </c>
      <c r="K308" s="217">
        <f>+'2.2.3.7.PrecioCapital'!K113</f>
        <v>0.26849539649740461</v>
      </c>
      <c r="M308" s="135"/>
      <c r="N308" s="135"/>
      <c r="O308" s="135"/>
      <c r="P308" s="135"/>
    </row>
    <row r="309" spans="1:16" x14ac:dyDescent="0.2">
      <c r="A309" s="1"/>
      <c r="B309" s="182" t="s">
        <v>393</v>
      </c>
      <c r="C309" s="217">
        <f>+'2.2.3.7.PrecioCapital'!C114</f>
        <v>0.33707774053189543</v>
      </c>
      <c r="D309" s="217">
        <f>+'2.2.3.7.PrecioCapital'!D114</f>
        <v>0.32355508923681398</v>
      </c>
      <c r="E309" s="217">
        <f>+'2.2.3.7.PrecioCapital'!E114</f>
        <v>0.32306223877560053</v>
      </c>
      <c r="F309" s="217">
        <f>+'2.2.3.7.PrecioCapital'!F114</f>
        <v>0.3392707984858932</v>
      </c>
      <c r="G309" s="217">
        <f>+'2.2.3.7.PrecioCapital'!G114</f>
        <v>0.36538100565642095</v>
      </c>
      <c r="H309" s="217">
        <f>+'2.2.3.7.PrecioCapital'!H114</f>
        <v>0.33666674229120203</v>
      </c>
      <c r="I309" s="217">
        <f>+'2.2.3.7.PrecioCapital'!I114</f>
        <v>0.31123646201951288</v>
      </c>
      <c r="J309" s="217">
        <f>+'2.2.3.7.PrecioCapital'!J114</f>
        <v>0.33520842127176448</v>
      </c>
      <c r="K309" s="217">
        <f>+'2.2.3.7.PrecioCapital'!K114</f>
        <v>0.33151583608040214</v>
      </c>
      <c r="M309" s="135"/>
      <c r="N309" s="135"/>
      <c r="O309" s="135"/>
      <c r="P309" s="135"/>
    </row>
    <row r="310" spans="1:16" x14ac:dyDescent="0.2">
      <c r="A310" s="1"/>
      <c r="B310" s="182" t="s">
        <v>394</v>
      </c>
      <c r="C310" s="217">
        <f>+'2.2.3.7.PrecioCapital'!C115</f>
        <v>0.33707774053189543</v>
      </c>
      <c r="D310" s="217">
        <f>+'2.2.3.7.PrecioCapital'!D115</f>
        <v>0.32355508923681398</v>
      </c>
      <c r="E310" s="217">
        <f>+'2.2.3.7.PrecioCapital'!E115</f>
        <v>0.32306223877560053</v>
      </c>
      <c r="F310" s="217">
        <f>+'2.2.3.7.PrecioCapital'!F115</f>
        <v>0.3392707984858932</v>
      </c>
      <c r="G310" s="217">
        <f>+'2.2.3.7.PrecioCapital'!G115</f>
        <v>0.36538100565642095</v>
      </c>
      <c r="H310" s="217">
        <f>+'2.2.3.7.PrecioCapital'!H115</f>
        <v>0.33666674229120203</v>
      </c>
      <c r="I310" s="217">
        <f>+'2.2.3.7.PrecioCapital'!I115</f>
        <v>0.31123646201951288</v>
      </c>
      <c r="J310" s="217">
        <f>+'2.2.3.7.PrecioCapital'!J115</f>
        <v>0.33520842127176448</v>
      </c>
      <c r="K310" s="217">
        <f>+'2.2.3.7.PrecioCapital'!K115</f>
        <v>0.33151583608040214</v>
      </c>
      <c r="M310" s="135"/>
      <c r="N310" s="135"/>
      <c r="O310" s="135"/>
      <c r="P310" s="135"/>
    </row>
    <row r="311" spans="1:16" x14ac:dyDescent="0.2">
      <c r="A311" s="1"/>
      <c r="B311" s="182" t="s">
        <v>395</v>
      </c>
      <c r="C311" s="217">
        <f>+'2.2.3.7.PrecioCapital'!C116</f>
        <v>0.33707774053189543</v>
      </c>
      <c r="D311" s="217">
        <f>+'2.2.3.7.PrecioCapital'!D116</f>
        <v>0.32355508923681398</v>
      </c>
      <c r="E311" s="217">
        <f>+'2.2.3.7.PrecioCapital'!E116</f>
        <v>0.32306223877560053</v>
      </c>
      <c r="F311" s="217">
        <f>+'2.2.3.7.PrecioCapital'!F116</f>
        <v>0.3392707984858932</v>
      </c>
      <c r="G311" s="217">
        <f>+'2.2.3.7.PrecioCapital'!G116</f>
        <v>0.36538100565642095</v>
      </c>
      <c r="H311" s="217">
        <f>+'2.2.3.7.PrecioCapital'!H116</f>
        <v>0.33666674229120203</v>
      </c>
      <c r="I311" s="217">
        <f>+'2.2.3.7.PrecioCapital'!I116</f>
        <v>0.31123646201951288</v>
      </c>
      <c r="J311" s="217">
        <f>+'2.2.3.7.PrecioCapital'!J116</f>
        <v>0.33520842127176448</v>
      </c>
      <c r="K311" s="217">
        <f>+'2.2.3.7.PrecioCapital'!K116</f>
        <v>0.33151583608040214</v>
      </c>
      <c r="M311" s="135"/>
      <c r="N311" s="135"/>
      <c r="O311" s="135"/>
      <c r="P311" s="135"/>
    </row>
    <row r="312" spans="1:16" x14ac:dyDescent="0.2">
      <c r="A312" s="1"/>
      <c r="B312" s="182" t="s">
        <v>396</v>
      </c>
      <c r="C312" s="217">
        <f>+'2.2.3.7.PrecioCapital'!C117</f>
        <v>0.49819481894220691</v>
      </c>
      <c r="D312" s="217">
        <f>+'2.2.3.7.PrecioCapital'!D117</f>
        <v>0.48989306501479052</v>
      </c>
      <c r="E312" s="217">
        <f>+'2.2.3.7.PrecioCapital'!E117</f>
        <v>0.48894990754862555</v>
      </c>
      <c r="F312" s="217">
        <f>+'2.2.3.7.PrecioCapital'!F117</f>
        <v>0.50427936219590774</v>
      </c>
      <c r="G312" s="217">
        <f>+'2.2.3.7.PrecioCapital'!G117</f>
        <v>0.52041808535780221</v>
      </c>
      <c r="H312" s="217">
        <f>+'2.2.3.7.PrecioCapital'!H117</f>
        <v>0.48967294077765772</v>
      </c>
      <c r="I312" s="217">
        <f>+'2.2.3.7.PrecioCapital'!I117</f>
        <v>0.46918102365042713</v>
      </c>
      <c r="J312" s="217">
        <f>+'2.2.3.7.PrecioCapital'!J117</f>
        <v>0.49272675707611691</v>
      </c>
      <c r="K312" s="217">
        <f>+'2.2.3.7.PrecioCapital'!K117</f>
        <v>0.489066935037896</v>
      </c>
      <c r="M312" s="135"/>
      <c r="N312" s="135"/>
      <c r="O312" s="135"/>
      <c r="P312" s="135"/>
    </row>
    <row r="313" spans="1:16" x14ac:dyDescent="0.2">
      <c r="A313" s="1"/>
      <c r="B313" s="182" t="s">
        <v>397</v>
      </c>
      <c r="C313" s="217">
        <f>+'2.2.3.7.PrecioCapital'!C118</f>
        <v>0.49819481894220691</v>
      </c>
      <c r="D313" s="217">
        <f>+'2.2.3.7.PrecioCapital'!D118</f>
        <v>0.48989306501479052</v>
      </c>
      <c r="E313" s="217">
        <f>+'2.2.3.7.PrecioCapital'!E118</f>
        <v>0.48894990754862555</v>
      </c>
      <c r="F313" s="217">
        <f>+'2.2.3.7.PrecioCapital'!F118</f>
        <v>0.50427936219590774</v>
      </c>
      <c r="G313" s="217">
        <f>+'2.2.3.7.PrecioCapital'!G118</f>
        <v>0.52041808535780221</v>
      </c>
      <c r="H313" s="217">
        <f>+'2.2.3.7.PrecioCapital'!H118</f>
        <v>0.48967294077765772</v>
      </c>
      <c r="I313" s="217">
        <f>+'2.2.3.7.PrecioCapital'!I118</f>
        <v>0.46918102365042713</v>
      </c>
      <c r="J313" s="217">
        <f>+'2.2.3.7.PrecioCapital'!J118</f>
        <v>0.49272675707611691</v>
      </c>
      <c r="K313" s="217">
        <f>+'2.2.3.7.PrecioCapital'!K118</f>
        <v>0.489066935037896</v>
      </c>
      <c r="M313" s="135"/>
      <c r="N313" s="135"/>
      <c r="O313" s="135"/>
      <c r="P313" s="135"/>
    </row>
    <row r="314" spans="1:16" x14ac:dyDescent="0.2">
      <c r="A314" s="1"/>
      <c r="B314" s="182" t="s">
        <v>576</v>
      </c>
      <c r="C314" s="217">
        <f>+'2.2.3.7.PrecioCapital'!C119</f>
        <v>0.33707774053189543</v>
      </c>
      <c r="D314" s="217">
        <f>+'2.2.3.7.PrecioCapital'!D119</f>
        <v>0.32355508923681398</v>
      </c>
      <c r="E314" s="217">
        <f>+'2.2.3.7.PrecioCapital'!E119</f>
        <v>0.32306223877560053</v>
      </c>
      <c r="F314" s="217">
        <f>+'2.2.3.7.PrecioCapital'!F119</f>
        <v>0.3392707984858932</v>
      </c>
      <c r="G314" s="217">
        <f>+'2.2.3.7.PrecioCapital'!G119</f>
        <v>0.36538100565642095</v>
      </c>
      <c r="H314" s="217">
        <f>+'2.2.3.7.PrecioCapital'!H119</f>
        <v>0.33666674229120203</v>
      </c>
      <c r="I314" s="217">
        <f>+'2.2.3.7.PrecioCapital'!I119</f>
        <v>0.31123646201951288</v>
      </c>
      <c r="J314" s="217">
        <f>+'2.2.3.7.PrecioCapital'!J119</f>
        <v>0.33520842127176448</v>
      </c>
      <c r="K314" s="217">
        <f>+'2.2.3.7.PrecioCapital'!K119</f>
        <v>0.33151583608040214</v>
      </c>
      <c r="M314" s="135"/>
      <c r="N314" s="135"/>
      <c r="O314" s="135"/>
      <c r="P314" s="135"/>
    </row>
    <row r="315" spans="1:16" x14ac:dyDescent="0.2">
      <c r="A315" s="1"/>
      <c r="B315" s="182" t="s">
        <v>577</v>
      </c>
      <c r="C315" s="217">
        <f>+'2.2.3.7.PrecioCapital'!C120</f>
        <v>0.33707774053189543</v>
      </c>
      <c r="D315" s="217">
        <f>+'2.2.3.7.PrecioCapital'!D120</f>
        <v>0.32355508923681398</v>
      </c>
      <c r="E315" s="217">
        <f>+'2.2.3.7.PrecioCapital'!E120</f>
        <v>0.32306223877560053</v>
      </c>
      <c r="F315" s="217">
        <f>+'2.2.3.7.PrecioCapital'!F120</f>
        <v>0.3392707984858932</v>
      </c>
      <c r="G315" s="217">
        <f>+'2.2.3.7.PrecioCapital'!G120</f>
        <v>0.36538100565642095</v>
      </c>
      <c r="H315" s="217">
        <f>+'2.2.3.7.PrecioCapital'!H120</f>
        <v>0.33666674229120203</v>
      </c>
      <c r="I315" s="217">
        <f>+'2.2.3.7.PrecioCapital'!I120</f>
        <v>0.31123646201951288</v>
      </c>
      <c r="J315" s="217">
        <f>+'2.2.3.7.PrecioCapital'!J120</f>
        <v>0.33520842127176448</v>
      </c>
      <c r="K315" s="217">
        <f>+'2.2.3.7.PrecioCapital'!K120</f>
        <v>0.33151583608040214</v>
      </c>
      <c r="M315" s="135"/>
      <c r="N315" s="135"/>
      <c r="O315" s="135"/>
      <c r="P315" s="135"/>
    </row>
    <row r="316" spans="1:16" x14ac:dyDescent="0.2">
      <c r="A316" s="1"/>
      <c r="B316" s="182" t="s">
        <v>398</v>
      </c>
      <c r="C316" s="217">
        <f>+'2.2.3.7.PrecioCapital'!C121</f>
        <v>0.33707774053189543</v>
      </c>
      <c r="D316" s="217">
        <f>+'2.2.3.7.PrecioCapital'!D121</f>
        <v>0.32355508923681398</v>
      </c>
      <c r="E316" s="217">
        <f>+'2.2.3.7.PrecioCapital'!E121</f>
        <v>0.32306223877560053</v>
      </c>
      <c r="F316" s="217">
        <f>+'2.2.3.7.PrecioCapital'!F121</f>
        <v>0.3392707984858932</v>
      </c>
      <c r="G316" s="217">
        <f>+'2.2.3.7.PrecioCapital'!G121</f>
        <v>0.36538100565642095</v>
      </c>
      <c r="H316" s="217">
        <f>+'2.2.3.7.PrecioCapital'!H121</f>
        <v>0.33666674229120203</v>
      </c>
      <c r="I316" s="217">
        <f>+'2.2.3.7.PrecioCapital'!I121</f>
        <v>0.31123646201951288</v>
      </c>
      <c r="J316" s="217">
        <f>+'2.2.3.7.PrecioCapital'!J121</f>
        <v>0.33520842127176448</v>
      </c>
      <c r="K316" s="217">
        <f>+'2.2.3.7.PrecioCapital'!K121</f>
        <v>0.33151583608040214</v>
      </c>
      <c r="M316" s="135"/>
      <c r="N316" s="135"/>
      <c r="O316" s="135"/>
      <c r="P316" s="135"/>
    </row>
    <row r="317" spans="1:16" x14ac:dyDescent="0.2">
      <c r="A317" s="1"/>
      <c r="B317" s="186" t="s">
        <v>399</v>
      </c>
      <c r="C317" s="217">
        <f>+'2.2.3.7.PrecioCapital'!C122</f>
        <v>0</v>
      </c>
      <c r="D317" s="217">
        <f>+'2.2.3.7.PrecioCapital'!D122</f>
        <v>0</v>
      </c>
      <c r="E317" s="217">
        <f>+'2.2.3.7.PrecioCapital'!E122</f>
        <v>0</v>
      </c>
      <c r="F317" s="217">
        <f>+'2.2.3.7.PrecioCapital'!F122</f>
        <v>0</v>
      </c>
      <c r="G317" s="217">
        <f>+'2.2.3.7.PrecioCapital'!G122</f>
        <v>0</v>
      </c>
      <c r="H317" s="217">
        <f>+'2.2.3.7.PrecioCapital'!H122</f>
        <v>0</v>
      </c>
      <c r="I317" s="217">
        <f>+'2.2.3.7.PrecioCapital'!I122</f>
        <v>0</v>
      </c>
      <c r="J317" s="217">
        <f>+'2.2.3.7.PrecioCapital'!J122</f>
        <v>0</v>
      </c>
      <c r="K317" s="217">
        <f>+'2.2.3.7.PrecioCapital'!K122</f>
        <v>0</v>
      </c>
      <c r="M317" s="135"/>
      <c r="N317" s="135"/>
      <c r="O317" s="135"/>
      <c r="P317" s="135"/>
    </row>
    <row r="318" spans="1:16" x14ac:dyDescent="0.2">
      <c r="A318" s="1"/>
      <c r="B318" s="31" t="s">
        <v>400</v>
      </c>
      <c r="C318" s="321"/>
      <c r="D318" s="321"/>
      <c r="E318" s="321"/>
      <c r="F318" s="321"/>
      <c r="G318" s="321"/>
      <c r="H318" s="321"/>
      <c r="I318" s="321"/>
      <c r="J318" s="321"/>
      <c r="K318" s="321"/>
      <c r="M318" s="135"/>
      <c r="N318" s="135"/>
      <c r="O318" s="135"/>
      <c r="P318" s="135"/>
    </row>
    <row r="319" spans="1:16" x14ac:dyDescent="0.2">
      <c r="A319" s="1"/>
      <c r="B319" s="185" t="s">
        <v>401</v>
      </c>
      <c r="C319" s="217"/>
      <c r="D319" s="217"/>
      <c r="E319" s="217"/>
      <c r="F319" s="217"/>
      <c r="G319" s="217"/>
      <c r="H319" s="217"/>
      <c r="I319" s="217"/>
      <c r="J319" s="217"/>
      <c r="K319" s="217"/>
      <c r="M319" s="135"/>
      <c r="N319" s="135"/>
      <c r="O319" s="135"/>
      <c r="P319" s="135"/>
    </row>
    <row r="320" spans="1:16" x14ac:dyDescent="0.2">
      <c r="A320" s="1"/>
      <c r="B320" s="265" t="s">
        <v>402</v>
      </c>
      <c r="C320" s="217"/>
      <c r="D320" s="217"/>
      <c r="E320" s="217"/>
      <c r="F320" s="217"/>
      <c r="G320" s="217"/>
      <c r="H320" s="217"/>
      <c r="I320" s="217"/>
      <c r="J320" s="217"/>
      <c r="K320" s="217"/>
      <c r="M320" s="135"/>
      <c r="N320" s="135"/>
      <c r="O320" s="135"/>
      <c r="P320" s="135"/>
    </row>
    <row r="321" spans="1:16" x14ac:dyDescent="0.2">
      <c r="A321" s="1"/>
      <c r="B321" s="267" t="s">
        <v>403</v>
      </c>
      <c r="C321" s="217"/>
      <c r="D321" s="217"/>
      <c r="E321" s="217"/>
      <c r="F321" s="217"/>
      <c r="G321" s="217"/>
      <c r="H321" s="217"/>
      <c r="I321" s="217"/>
      <c r="J321" s="217"/>
      <c r="K321" s="217"/>
      <c r="M321" s="135"/>
      <c r="N321" s="135"/>
      <c r="O321" s="135"/>
      <c r="P321" s="135"/>
    </row>
    <row r="322" spans="1:16" x14ac:dyDescent="0.2">
      <c r="A322" s="1"/>
      <c r="B322" s="268" t="s">
        <v>490</v>
      </c>
      <c r="C322" s="217">
        <f>+'2.2.3.7.PrecioCapital'!C127</f>
        <v>0.12858221927888419</v>
      </c>
      <c r="D322" s="217">
        <f>+'2.2.3.7.PrecioCapital'!D127</f>
        <v>0.16435419758357486</v>
      </c>
      <c r="E322" s="217">
        <f>+'2.2.3.7.PrecioCapital'!E127</f>
        <v>0.18670526998296302</v>
      </c>
      <c r="F322" s="217">
        <f>+'2.2.3.7.PrecioCapital'!F127</f>
        <v>0.21262432110493504</v>
      </c>
      <c r="G322" s="217">
        <f>+'2.2.3.7.PrecioCapital'!G127</f>
        <v>0.26196358567333172</v>
      </c>
      <c r="H322" s="217">
        <f>+'2.2.3.7.PrecioCapital'!H127</f>
        <v>0.18974679067800657</v>
      </c>
      <c r="I322" s="217">
        <f>+'2.2.3.7.PrecioCapital'!I127</f>
        <v>8.4981012333111991E-2</v>
      </c>
      <c r="J322" s="217">
        <f>+'2.2.3.7.PrecioCapital'!J127</f>
        <v>0.12739525851712591</v>
      </c>
      <c r="K322" s="217">
        <f>+'2.2.3.7.PrecioCapital'!K127</f>
        <v>0.18633746105604501</v>
      </c>
      <c r="M322" s="135"/>
      <c r="N322" s="135"/>
      <c r="O322" s="135"/>
      <c r="P322" s="135"/>
    </row>
    <row r="323" spans="1:16" x14ac:dyDescent="0.2">
      <c r="A323" s="1"/>
      <c r="B323" s="268" t="s">
        <v>491</v>
      </c>
      <c r="C323" s="217">
        <f>+'2.2.3.7.PrecioCapital'!C128</f>
        <v>0.12858221927888419</v>
      </c>
      <c r="D323" s="217">
        <f>+'2.2.3.7.PrecioCapital'!D128</f>
        <v>0.16435419758357486</v>
      </c>
      <c r="E323" s="217">
        <f>+'2.2.3.7.PrecioCapital'!E128</f>
        <v>0.18670526998296302</v>
      </c>
      <c r="F323" s="217">
        <f>+'2.2.3.7.PrecioCapital'!F128</f>
        <v>0.21262432110493504</v>
      </c>
      <c r="G323" s="217">
        <f>+'2.2.3.7.PrecioCapital'!G128</f>
        <v>0.26196358567333172</v>
      </c>
      <c r="H323" s="217">
        <f>+'2.2.3.7.PrecioCapital'!H128</f>
        <v>0.18974679067800657</v>
      </c>
      <c r="I323" s="217">
        <f>+'2.2.3.7.PrecioCapital'!I128</f>
        <v>8.4981012333111991E-2</v>
      </c>
      <c r="J323" s="217">
        <f>+'2.2.3.7.PrecioCapital'!J128</f>
        <v>0.12739525851712591</v>
      </c>
      <c r="K323" s="217">
        <f>+'2.2.3.7.PrecioCapital'!K128</f>
        <v>0.18633746105604501</v>
      </c>
      <c r="M323" s="135"/>
      <c r="N323" s="135"/>
      <c r="O323" s="135"/>
      <c r="P323" s="135"/>
    </row>
    <row r="324" spans="1:16" x14ac:dyDescent="0.2">
      <c r="A324" s="1"/>
      <c r="B324" s="268" t="s">
        <v>492</v>
      </c>
      <c r="C324" s="217">
        <f>+'2.2.3.7.PrecioCapital'!C129</f>
        <v>0.12858221927888419</v>
      </c>
      <c r="D324" s="217">
        <f>+'2.2.3.7.PrecioCapital'!D129</f>
        <v>0.16435419758357486</v>
      </c>
      <c r="E324" s="217">
        <f>+'2.2.3.7.PrecioCapital'!E129</f>
        <v>0.18670526998296302</v>
      </c>
      <c r="F324" s="217">
        <f>+'2.2.3.7.PrecioCapital'!F129</f>
        <v>0.21262432110493504</v>
      </c>
      <c r="G324" s="217">
        <f>+'2.2.3.7.PrecioCapital'!G129</f>
        <v>0.26196358567333172</v>
      </c>
      <c r="H324" s="217">
        <f>+'2.2.3.7.PrecioCapital'!H129</f>
        <v>0.18974679067800657</v>
      </c>
      <c r="I324" s="217">
        <f>+'2.2.3.7.PrecioCapital'!I129</f>
        <v>8.4981012333111991E-2</v>
      </c>
      <c r="J324" s="217">
        <f>+'2.2.3.7.PrecioCapital'!J129</f>
        <v>0.12739525851712591</v>
      </c>
      <c r="K324" s="217">
        <f>+'2.2.3.7.PrecioCapital'!K129</f>
        <v>0.18633746105604501</v>
      </c>
      <c r="M324" s="135"/>
      <c r="N324" s="135"/>
      <c r="O324" s="135"/>
      <c r="P324" s="135"/>
    </row>
    <row r="325" spans="1:16" x14ac:dyDescent="0.2">
      <c r="A325" s="1"/>
      <c r="B325" s="268" t="s">
        <v>493</v>
      </c>
      <c r="C325" s="217">
        <f>+'2.2.3.7.PrecioCapital'!C130</f>
        <v>0.12858221927888419</v>
      </c>
      <c r="D325" s="217">
        <f>+'2.2.3.7.PrecioCapital'!D130</f>
        <v>0.16435419758357486</v>
      </c>
      <c r="E325" s="217">
        <f>+'2.2.3.7.PrecioCapital'!E130</f>
        <v>0.18670526998296302</v>
      </c>
      <c r="F325" s="217">
        <f>+'2.2.3.7.PrecioCapital'!F130</f>
        <v>0.21262432110493504</v>
      </c>
      <c r="G325" s="217">
        <f>+'2.2.3.7.PrecioCapital'!G130</f>
        <v>0.26196358567333172</v>
      </c>
      <c r="H325" s="217">
        <f>+'2.2.3.7.PrecioCapital'!H130</f>
        <v>0.18974679067800657</v>
      </c>
      <c r="I325" s="217">
        <f>+'2.2.3.7.PrecioCapital'!I130</f>
        <v>8.4981012333111991E-2</v>
      </c>
      <c r="J325" s="217">
        <f>+'2.2.3.7.PrecioCapital'!J130</f>
        <v>0.12739525851712591</v>
      </c>
      <c r="K325" s="217">
        <f>+'2.2.3.7.PrecioCapital'!K130</f>
        <v>0.18633746105604501</v>
      </c>
      <c r="M325" s="135"/>
      <c r="N325" s="135"/>
      <c r="O325" s="135"/>
      <c r="P325" s="135"/>
    </row>
    <row r="326" spans="1:16" x14ac:dyDescent="0.2">
      <c r="A326" s="1"/>
      <c r="B326" s="268" t="s">
        <v>494</v>
      </c>
      <c r="C326" s="217">
        <f>+'2.2.3.7.PrecioCapital'!C131</f>
        <v>0.12858221927888419</v>
      </c>
      <c r="D326" s="217">
        <f>+'2.2.3.7.PrecioCapital'!D131</f>
        <v>0.16435419758357486</v>
      </c>
      <c r="E326" s="217">
        <f>+'2.2.3.7.PrecioCapital'!E131</f>
        <v>0.18670526998296302</v>
      </c>
      <c r="F326" s="217">
        <f>+'2.2.3.7.PrecioCapital'!F131</f>
        <v>0.21262432110493504</v>
      </c>
      <c r="G326" s="217">
        <f>+'2.2.3.7.PrecioCapital'!G131</f>
        <v>0.26196358567333172</v>
      </c>
      <c r="H326" s="217">
        <f>+'2.2.3.7.PrecioCapital'!H131</f>
        <v>0.18974679067800657</v>
      </c>
      <c r="I326" s="217">
        <f>+'2.2.3.7.PrecioCapital'!I131</f>
        <v>8.4981012333111991E-2</v>
      </c>
      <c r="J326" s="217">
        <f>+'2.2.3.7.PrecioCapital'!J131</f>
        <v>0.12739525851712591</v>
      </c>
      <c r="K326" s="217">
        <f>+'2.2.3.7.PrecioCapital'!K131</f>
        <v>0.18633746105604501</v>
      </c>
      <c r="M326" s="135"/>
      <c r="N326" s="135"/>
      <c r="O326" s="135"/>
      <c r="P326" s="135"/>
    </row>
    <row r="327" spans="1:16" x14ac:dyDescent="0.2">
      <c r="A327" s="1"/>
      <c r="B327" s="268" t="s">
        <v>495</v>
      </c>
      <c r="C327" s="217">
        <f>+'2.2.3.7.PrecioCapital'!C132</f>
        <v>0.12858221927888419</v>
      </c>
      <c r="D327" s="217">
        <f>+'2.2.3.7.PrecioCapital'!D132</f>
        <v>0.16435419758357486</v>
      </c>
      <c r="E327" s="217">
        <f>+'2.2.3.7.PrecioCapital'!E132</f>
        <v>0.18670526998296302</v>
      </c>
      <c r="F327" s="217">
        <f>+'2.2.3.7.PrecioCapital'!F132</f>
        <v>0.21262432110493504</v>
      </c>
      <c r="G327" s="217">
        <f>+'2.2.3.7.PrecioCapital'!G132</f>
        <v>0.26196358567333172</v>
      </c>
      <c r="H327" s="217">
        <f>+'2.2.3.7.PrecioCapital'!H132</f>
        <v>0.18974679067800657</v>
      </c>
      <c r="I327" s="217">
        <f>+'2.2.3.7.PrecioCapital'!I132</f>
        <v>8.4981012333111991E-2</v>
      </c>
      <c r="J327" s="217">
        <f>+'2.2.3.7.PrecioCapital'!J132</f>
        <v>0.12739525851712591</v>
      </c>
      <c r="K327" s="217">
        <f>+'2.2.3.7.PrecioCapital'!K132</f>
        <v>0.18633746105604501</v>
      </c>
      <c r="M327" s="135"/>
      <c r="N327" s="135"/>
      <c r="O327" s="135"/>
      <c r="P327" s="135"/>
    </row>
    <row r="328" spans="1:16" x14ac:dyDescent="0.2">
      <c r="A328" s="1"/>
      <c r="B328" s="268" t="s">
        <v>496</v>
      </c>
      <c r="C328" s="217">
        <f>+'2.2.3.7.PrecioCapital'!C133</f>
        <v>0.12858221927888419</v>
      </c>
      <c r="D328" s="217">
        <f>+'2.2.3.7.PrecioCapital'!D133</f>
        <v>0.16435419758357486</v>
      </c>
      <c r="E328" s="217">
        <f>+'2.2.3.7.PrecioCapital'!E133</f>
        <v>0.18670526998296302</v>
      </c>
      <c r="F328" s="217">
        <f>+'2.2.3.7.PrecioCapital'!F133</f>
        <v>0.21262432110493504</v>
      </c>
      <c r="G328" s="217">
        <f>+'2.2.3.7.PrecioCapital'!G133</f>
        <v>0.26196358567333172</v>
      </c>
      <c r="H328" s="217">
        <f>+'2.2.3.7.PrecioCapital'!H133</f>
        <v>0.18974679067800657</v>
      </c>
      <c r="I328" s="217">
        <f>+'2.2.3.7.PrecioCapital'!I133</f>
        <v>8.4981012333111991E-2</v>
      </c>
      <c r="J328" s="217">
        <f>+'2.2.3.7.PrecioCapital'!J133</f>
        <v>0.12739525851712591</v>
      </c>
      <c r="K328" s="217">
        <f>+'2.2.3.7.PrecioCapital'!K133</f>
        <v>0.18633746105604501</v>
      </c>
      <c r="M328" s="135"/>
      <c r="N328" s="135"/>
      <c r="O328" s="135"/>
      <c r="P328" s="135"/>
    </row>
    <row r="329" spans="1:16" x14ac:dyDescent="0.2">
      <c r="A329" s="1"/>
      <c r="B329" s="268" t="s">
        <v>497</v>
      </c>
      <c r="C329" s="217">
        <f>+'2.2.3.7.PrecioCapital'!C134</f>
        <v>0.12858221927888419</v>
      </c>
      <c r="D329" s="217">
        <f>+'2.2.3.7.PrecioCapital'!D134</f>
        <v>0.16435419758357486</v>
      </c>
      <c r="E329" s="217">
        <f>+'2.2.3.7.PrecioCapital'!E134</f>
        <v>0.18670526998296302</v>
      </c>
      <c r="F329" s="217">
        <f>+'2.2.3.7.PrecioCapital'!F134</f>
        <v>0.21262432110493504</v>
      </c>
      <c r="G329" s="217">
        <f>+'2.2.3.7.PrecioCapital'!G134</f>
        <v>0.26196358567333172</v>
      </c>
      <c r="H329" s="217">
        <f>+'2.2.3.7.PrecioCapital'!H134</f>
        <v>0.18974679067800657</v>
      </c>
      <c r="I329" s="217">
        <f>+'2.2.3.7.PrecioCapital'!I134</f>
        <v>8.4981012333111991E-2</v>
      </c>
      <c r="J329" s="217">
        <f>+'2.2.3.7.PrecioCapital'!J134</f>
        <v>0.12739525851712591</v>
      </c>
      <c r="K329" s="217">
        <f>+'2.2.3.7.PrecioCapital'!K134</f>
        <v>0.18633746105604501</v>
      </c>
      <c r="M329" s="135"/>
      <c r="N329" s="135"/>
      <c r="O329" s="135"/>
      <c r="P329" s="135"/>
    </row>
    <row r="330" spans="1:16" x14ac:dyDescent="0.2">
      <c r="A330" s="1"/>
      <c r="B330" s="268" t="s">
        <v>498</v>
      </c>
      <c r="C330" s="217">
        <f>+'2.2.3.7.PrecioCapital'!C135</f>
        <v>0.12858221927888419</v>
      </c>
      <c r="D330" s="217">
        <f>+'2.2.3.7.PrecioCapital'!D135</f>
        <v>0.16435419758357486</v>
      </c>
      <c r="E330" s="217">
        <f>+'2.2.3.7.PrecioCapital'!E135</f>
        <v>0.18670526998296302</v>
      </c>
      <c r="F330" s="217">
        <f>+'2.2.3.7.PrecioCapital'!F135</f>
        <v>0.21262432110493504</v>
      </c>
      <c r="G330" s="217">
        <f>+'2.2.3.7.PrecioCapital'!G135</f>
        <v>0.26196358567333172</v>
      </c>
      <c r="H330" s="217">
        <f>+'2.2.3.7.PrecioCapital'!H135</f>
        <v>0.18974679067800657</v>
      </c>
      <c r="I330" s="217">
        <f>+'2.2.3.7.PrecioCapital'!I135</f>
        <v>8.4981012333111991E-2</v>
      </c>
      <c r="J330" s="217">
        <f>+'2.2.3.7.PrecioCapital'!J135</f>
        <v>0.12739525851712591</v>
      </c>
      <c r="K330" s="217">
        <f>+'2.2.3.7.PrecioCapital'!K135</f>
        <v>0.18633746105604501</v>
      </c>
      <c r="M330" s="135"/>
      <c r="N330" s="135"/>
      <c r="O330" s="135"/>
      <c r="P330" s="135"/>
    </row>
    <row r="331" spans="1:16" x14ac:dyDescent="0.2">
      <c r="A331" s="1"/>
      <c r="B331" s="268" t="s">
        <v>499</v>
      </c>
      <c r="C331" s="217">
        <f>+'2.2.3.7.PrecioCapital'!C136</f>
        <v>0.12858221927888419</v>
      </c>
      <c r="D331" s="217">
        <f>+'2.2.3.7.PrecioCapital'!D136</f>
        <v>0.16435419758357486</v>
      </c>
      <c r="E331" s="217">
        <f>+'2.2.3.7.PrecioCapital'!E136</f>
        <v>0.18670526998296302</v>
      </c>
      <c r="F331" s="217">
        <f>+'2.2.3.7.PrecioCapital'!F136</f>
        <v>0.21262432110493504</v>
      </c>
      <c r="G331" s="217">
        <f>+'2.2.3.7.PrecioCapital'!G136</f>
        <v>0.26196358567333172</v>
      </c>
      <c r="H331" s="217">
        <f>+'2.2.3.7.PrecioCapital'!H136</f>
        <v>0.18974679067800657</v>
      </c>
      <c r="I331" s="217">
        <f>+'2.2.3.7.PrecioCapital'!I136</f>
        <v>8.4981012333111991E-2</v>
      </c>
      <c r="J331" s="217">
        <f>+'2.2.3.7.PrecioCapital'!J136</f>
        <v>0.12739525851712591</v>
      </c>
      <c r="K331" s="217">
        <f>+'2.2.3.7.PrecioCapital'!K136</f>
        <v>0.18633746105604501</v>
      </c>
      <c r="M331" s="135"/>
      <c r="N331" s="135"/>
      <c r="O331" s="135"/>
      <c r="P331" s="135"/>
    </row>
    <row r="332" spans="1:16" x14ac:dyDescent="0.2">
      <c r="A332" s="1"/>
      <c r="B332" s="268" t="s">
        <v>500</v>
      </c>
      <c r="C332" s="217">
        <f>+'2.2.3.7.PrecioCapital'!C137</f>
        <v>0.12858221927888419</v>
      </c>
      <c r="D332" s="217">
        <f>+'2.2.3.7.PrecioCapital'!D137</f>
        <v>0.16435419758357486</v>
      </c>
      <c r="E332" s="217">
        <f>+'2.2.3.7.PrecioCapital'!E137</f>
        <v>0.18670526998296302</v>
      </c>
      <c r="F332" s="217">
        <f>+'2.2.3.7.PrecioCapital'!F137</f>
        <v>0.21262432110493504</v>
      </c>
      <c r="G332" s="217">
        <f>+'2.2.3.7.PrecioCapital'!G137</f>
        <v>0.26196358567333172</v>
      </c>
      <c r="H332" s="217">
        <f>+'2.2.3.7.PrecioCapital'!H137</f>
        <v>0.18974679067800657</v>
      </c>
      <c r="I332" s="217">
        <f>+'2.2.3.7.PrecioCapital'!I137</f>
        <v>8.4981012333111991E-2</v>
      </c>
      <c r="J332" s="217">
        <f>+'2.2.3.7.PrecioCapital'!J137</f>
        <v>0.12739525851712591</v>
      </c>
      <c r="K332" s="217">
        <f>+'2.2.3.7.PrecioCapital'!K137</f>
        <v>0.18633746105604501</v>
      </c>
      <c r="M332" s="135"/>
      <c r="N332" s="135"/>
      <c r="O332" s="135"/>
      <c r="P332" s="135"/>
    </row>
    <row r="333" spans="1:16" x14ac:dyDescent="0.2">
      <c r="A333" s="1"/>
      <c r="B333" s="268" t="s">
        <v>501</v>
      </c>
      <c r="C333" s="217">
        <f>+'2.2.3.7.PrecioCapital'!C138</f>
        <v>0.12858221927888419</v>
      </c>
      <c r="D333" s="217">
        <f>+'2.2.3.7.PrecioCapital'!D138</f>
        <v>0.16435419758357486</v>
      </c>
      <c r="E333" s="217">
        <f>+'2.2.3.7.PrecioCapital'!E138</f>
        <v>0.18670526998296302</v>
      </c>
      <c r="F333" s="217">
        <f>+'2.2.3.7.PrecioCapital'!F138</f>
        <v>0.21262432110493504</v>
      </c>
      <c r="G333" s="217">
        <f>+'2.2.3.7.PrecioCapital'!G138</f>
        <v>0.26196358567333172</v>
      </c>
      <c r="H333" s="217">
        <f>+'2.2.3.7.PrecioCapital'!H138</f>
        <v>0.18974679067800657</v>
      </c>
      <c r="I333" s="217">
        <f>+'2.2.3.7.PrecioCapital'!I138</f>
        <v>8.4981012333111991E-2</v>
      </c>
      <c r="J333" s="217">
        <f>+'2.2.3.7.PrecioCapital'!J138</f>
        <v>0.12739525851712591</v>
      </c>
      <c r="K333" s="217">
        <f>+'2.2.3.7.PrecioCapital'!K138</f>
        <v>0.18633746105604501</v>
      </c>
      <c r="M333" s="135"/>
      <c r="N333" s="135"/>
      <c r="O333" s="135"/>
      <c r="P333" s="135"/>
    </row>
    <row r="334" spans="1:16" x14ac:dyDescent="0.2">
      <c r="A334" s="1"/>
      <c r="B334" s="268" t="s">
        <v>502</v>
      </c>
      <c r="C334" s="217">
        <f>+'2.2.3.7.PrecioCapital'!C139</f>
        <v>0.12858221927888419</v>
      </c>
      <c r="D334" s="217">
        <f>+'2.2.3.7.PrecioCapital'!D139</f>
        <v>0.16435419758357486</v>
      </c>
      <c r="E334" s="217">
        <f>+'2.2.3.7.PrecioCapital'!E139</f>
        <v>0.18670526998296302</v>
      </c>
      <c r="F334" s="217">
        <f>+'2.2.3.7.PrecioCapital'!F139</f>
        <v>0.21262432110493504</v>
      </c>
      <c r="G334" s="217">
        <f>+'2.2.3.7.PrecioCapital'!G139</f>
        <v>0.26196358567333172</v>
      </c>
      <c r="H334" s="217">
        <f>+'2.2.3.7.PrecioCapital'!H139</f>
        <v>0.18974679067800657</v>
      </c>
      <c r="I334" s="217">
        <f>+'2.2.3.7.PrecioCapital'!I139</f>
        <v>8.4981012333111991E-2</v>
      </c>
      <c r="J334" s="217">
        <f>+'2.2.3.7.PrecioCapital'!J139</f>
        <v>0.12739525851712591</v>
      </c>
      <c r="K334" s="217">
        <f>+'2.2.3.7.PrecioCapital'!K139</f>
        <v>0.18633746105604501</v>
      </c>
      <c r="M334" s="135"/>
      <c r="N334" s="135"/>
      <c r="O334" s="135"/>
      <c r="P334" s="135"/>
    </row>
    <row r="335" spans="1:16" x14ac:dyDescent="0.2">
      <c r="A335" s="1"/>
      <c r="B335" s="268" t="s">
        <v>503</v>
      </c>
      <c r="C335" s="217">
        <f>+'2.2.3.7.PrecioCapital'!C140</f>
        <v>0.12858221927888419</v>
      </c>
      <c r="D335" s="217">
        <f>+'2.2.3.7.PrecioCapital'!D140</f>
        <v>0.16435419758357486</v>
      </c>
      <c r="E335" s="217">
        <f>+'2.2.3.7.PrecioCapital'!E140</f>
        <v>0.18670526998296302</v>
      </c>
      <c r="F335" s="217">
        <f>+'2.2.3.7.PrecioCapital'!F140</f>
        <v>0.21262432110493504</v>
      </c>
      <c r="G335" s="217">
        <f>+'2.2.3.7.PrecioCapital'!G140</f>
        <v>0.26196358567333172</v>
      </c>
      <c r="H335" s="217">
        <f>+'2.2.3.7.PrecioCapital'!H140</f>
        <v>0.18974679067800657</v>
      </c>
      <c r="I335" s="217">
        <f>+'2.2.3.7.PrecioCapital'!I140</f>
        <v>8.4981012333111991E-2</v>
      </c>
      <c r="J335" s="217">
        <f>+'2.2.3.7.PrecioCapital'!J140</f>
        <v>0.12739525851712591</v>
      </c>
      <c r="K335" s="217">
        <f>+'2.2.3.7.PrecioCapital'!K140</f>
        <v>0.18633746105604501</v>
      </c>
      <c r="M335" s="135"/>
      <c r="N335" s="135"/>
      <c r="O335" s="135"/>
      <c r="P335" s="135"/>
    </row>
    <row r="336" spans="1:16" x14ac:dyDescent="0.2">
      <c r="A336" s="1"/>
      <c r="B336" s="268" t="s">
        <v>504</v>
      </c>
      <c r="C336" s="217">
        <f>+'2.2.3.7.PrecioCapital'!C141</f>
        <v>0.12858221927888419</v>
      </c>
      <c r="D336" s="217">
        <f>+'2.2.3.7.PrecioCapital'!D141</f>
        <v>0.16435419758357486</v>
      </c>
      <c r="E336" s="217">
        <f>+'2.2.3.7.PrecioCapital'!E141</f>
        <v>0.18670526998296302</v>
      </c>
      <c r="F336" s="217">
        <f>+'2.2.3.7.PrecioCapital'!F141</f>
        <v>0.21262432110493504</v>
      </c>
      <c r="G336" s="217">
        <f>+'2.2.3.7.PrecioCapital'!G141</f>
        <v>0.26196358567333172</v>
      </c>
      <c r="H336" s="217">
        <f>+'2.2.3.7.PrecioCapital'!H141</f>
        <v>0.18974679067800657</v>
      </c>
      <c r="I336" s="217">
        <f>+'2.2.3.7.PrecioCapital'!I141</f>
        <v>8.4981012333111991E-2</v>
      </c>
      <c r="J336" s="217">
        <f>+'2.2.3.7.PrecioCapital'!J141</f>
        <v>0.12739525851712591</v>
      </c>
      <c r="K336" s="217">
        <f>+'2.2.3.7.PrecioCapital'!K141</f>
        <v>0.18633746105604501</v>
      </c>
      <c r="M336" s="135"/>
      <c r="N336" s="135"/>
      <c r="O336" s="135"/>
      <c r="P336" s="135"/>
    </row>
    <row r="337" spans="1:16" x14ac:dyDescent="0.2">
      <c r="A337" s="1"/>
      <c r="B337" s="268" t="s">
        <v>505</v>
      </c>
      <c r="C337" s="217">
        <f>+'2.2.3.7.PrecioCapital'!C142</f>
        <v>0.12858221927888419</v>
      </c>
      <c r="D337" s="217">
        <f>+'2.2.3.7.PrecioCapital'!D142</f>
        <v>0.16435419758357486</v>
      </c>
      <c r="E337" s="217">
        <f>+'2.2.3.7.PrecioCapital'!E142</f>
        <v>0.18670526998296302</v>
      </c>
      <c r="F337" s="217">
        <f>+'2.2.3.7.PrecioCapital'!F142</f>
        <v>0.21262432110493504</v>
      </c>
      <c r="G337" s="217">
        <f>+'2.2.3.7.PrecioCapital'!G142</f>
        <v>0.26196358567333172</v>
      </c>
      <c r="H337" s="217">
        <f>+'2.2.3.7.PrecioCapital'!H142</f>
        <v>0.18974679067800657</v>
      </c>
      <c r="I337" s="217">
        <f>+'2.2.3.7.PrecioCapital'!I142</f>
        <v>8.4981012333111991E-2</v>
      </c>
      <c r="J337" s="217">
        <f>+'2.2.3.7.PrecioCapital'!J142</f>
        <v>0.12739525851712591</v>
      </c>
      <c r="K337" s="217">
        <f>+'2.2.3.7.PrecioCapital'!K142</f>
        <v>0.18633746105604501</v>
      </c>
      <c r="M337" s="135"/>
      <c r="N337" s="135"/>
      <c r="O337" s="135"/>
      <c r="P337" s="135"/>
    </row>
    <row r="338" spans="1:16" x14ac:dyDescent="0.2">
      <c r="A338" s="1"/>
      <c r="B338" s="268" t="s">
        <v>506</v>
      </c>
      <c r="C338" s="217">
        <f>+'2.2.3.7.PrecioCapital'!C143</f>
        <v>0.12858221927888419</v>
      </c>
      <c r="D338" s="217">
        <f>+'2.2.3.7.PrecioCapital'!D143</f>
        <v>0.16435419758357486</v>
      </c>
      <c r="E338" s="217">
        <f>+'2.2.3.7.PrecioCapital'!E143</f>
        <v>0.18670526998296302</v>
      </c>
      <c r="F338" s="217">
        <f>+'2.2.3.7.PrecioCapital'!F143</f>
        <v>0.21262432110493504</v>
      </c>
      <c r="G338" s="217">
        <f>+'2.2.3.7.PrecioCapital'!G143</f>
        <v>0.26196358567333172</v>
      </c>
      <c r="H338" s="217">
        <f>+'2.2.3.7.PrecioCapital'!H143</f>
        <v>0.18974679067800657</v>
      </c>
      <c r="I338" s="217">
        <f>+'2.2.3.7.PrecioCapital'!I143</f>
        <v>8.4981012333111991E-2</v>
      </c>
      <c r="J338" s="217">
        <f>+'2.2.3.7.PrecioCapital'!J143</f>
        <v>0.12739525851712591</v>
      </c>
      <c r="K338" s="217">
        <f>+'2.2.3.7.PrecioCapital'!K143</f>
        <v>0.18633746105604501</v>
      </c>
      <c r="M338" s="135"/>
      <c r="N338" s="135"/>
      <c r="O338" s="135"/>
      <c r="P338" s="135"/>
    </row>
    <row r="339" spans="1:16" x14ac:dyDescent="0.2">
      <c r="A339" s="1"/>
      <c r="B339" s="268" t="s">
        <v>507</v>
      </c>
      <c r="C339" s="217">
        <f>+'2.2.3.7.PrecioCapital'!C144</f>
        <v>0.12858221927888419</v>
      </c>
      <c r="D339" s="217">
        <f>+'2.2.3.7.PrecioCapital'!D144</f>
        <v>0.16435419758357486</v>
      </c>
      <c r="E339" s="217">
        <f>+'2.2.3.7.PrecioCapital'!E144</f>
        <v>0.18670526998296302</v>
      </c>
      <c r="F339" s="217">
        <f>+'2.2.3.7.PrecioCapital'!F144</f>
        <v>0.21262432110493504</v>
      </c>
      <c r="G339" s="217">
        <f>+'2.2.3.7.PrecioCapital'!G144</f>
        <v>0.26196358567333172</v>
      </c>
      <c r="H339" s="217">
        <f>+'2.2.3.7.PrecioCapital'!H144</f>
        <v>0.18974679067800657</v>
      </c>
      <c r="I339" s="217">
        <f>+'2.2.3.7.PrecioCapital'!I144</f>
        <v>8.4981012333111991E-2</v>
      </c>
      <c r="J339" s="217">
        <f>+'2.2.3.7.PrecioCapital'!J144</f>
        <v>0.12739525851712591</v>
      </c>
      <c r="K339" s="217">
        <f>+'2.2.3.7.PrecioCapital'!K144</f>
        <v>0.18633746105604501</v>
      </c>
      <c r="M339" s="135"/>
      <c r="N339" s="135"/>
      <c r="O339" s="135"/>
      <c r="P339" s="135"/>
    </row>
    <row r="340" spans="1:16" x14ac:dyDescent="0.2">
      <c r="A340" s="1"/>
      <c r="B340" s="268" t="s">
        <v>508</v>
      </c>
      <c r="C340" s="217">
        <f>+'2.2.3.7.PrecioCapital'!C145</f>
        <v>0.12858221927888419</v>
      </c>
      <c r="D340" s="217">
        <f>+'2.2.3.7.PrecioCapital'!D145</f>
        <v>0.16435419758357486</v>
      </c>
      <c r="E340" s="217">
        <f>+'2.2.3.7.PrecioCapital'!E145</f>
        <v>0.18670526998296302</v>
      </c>
      <c r="F340" s="217">
        <f>+'2.2.3.7.PrecioCapital'!F145</f>
        <v>0.21262432110493504</v>
      </c>
      <c r="G340" s="217">
        <f>+'2.2.3.7.PrecioCapital'!G145</f>
        <v>0.26196358567333172</v>
      </c>
      <c r="H340" s="217">
        <f>+'2.2.3.7.PrecioCapital'!H145</f>
        <v>0.18974679067800657</v>
      </c>
      <c r="I340" s="217">
        <f>+'2.2.3.7.PrecioCapital'!I145</f>
        <v>8.4981012333111991E-2</v>
      </c>
      <c r="J340" s="217">
        <f>+'2.2.3.7.PrecioCapital'!J145</f>
        <v>0.12739525851712591</v>
      </c>
      <c r="K340" s="217">
        <f>+'2.2.3.7.PrecioCapital'!K145</f>
        <v>0.18633746105604501</v>
      </c>
      <c r="M340" s="135"/>
      <c r="N340" s="135"/>
      <c r="O340" s="135"/>
      <c r="P340" s="135"/>
    </row>
    <row r="341" spans="1:16" x14ac:dyDescent="0.2">
      <c r="A341" s="1"/>
      <c r="B341" s="268" t="s">
        <v>509</v>
      </c>
      <c r="C341" s="217">
        <f>+'2.2.3.7.PrecioCapital'!C146</f>
        <v>0.12858221927888419</v>
      </c>
      <c r="D341" s="217">
        <f>+'2.2.3.7.PrecioCapital'!D146</f>
        <v>0.16435419758357486</v>
      </c>
      <c r="E341" s="217">
        <f>+'2.2.3.7.PrecioCapital'!E146</f>
        <v>0.18670526998296302</v>
      </c>
      <c r="F341" s="217">
        <f>+'2.2.3.7.PrecioCapital'!F146</f>
        <v>0.21262432110493504</v>
      </c>
      <c r="G341" s="217">
        <f>+'2.2.3.7.PrecioCapital'!G146</f>
        <v>0.26196358567333172</v>
      </c>
      <c r="H341" s="217">
        <f>+'2.2.3.7.PrecioCapital'!H146</f>
        <v>0.18974679067800657</v>
      </c>
      <c r="I341" s="217">
        <f>+'2.2.3.7.PrecioCapital'!I146</f>
        <v>8.4981012333111991E-2</v>
      </c>
      <c r="J341" s="217">
        <f>+'2.2.3.7.PrecioCapital'!J146</f>
        <v>0.12739525851712591</v>
      </c>
      <c r="K341" s="217">
        <f>+'2.2.3.7.PrecioCapital'!K146</f>
        <v>0.18633746105604501</v>
      </c>
      <c r="M341" s="135"/>
      <c r="N341" s="135"/>
      <c r="O341" s="135"/>
      <c r="P341" s="135"/>
    </row>
    <row r="342" spans="1:16" x14ac:dyDescent="0.2">
      <c r="A342" s="1"/>
      <c r="B342" s="267" t="s">
        <v>405</v>
      </c>
      <c r="C342" s="217"/>
      <c r="D342" s="217"/>
      <c r="E342" s="217"/>
      <c r="F342" s="217"/>
      <c r="G342" s="217"/>
      <c r="H342" s="217"/>
      <c r="I342" s="217"/>
      <c r="J342" s="217"/>
      <c r="K342" s="217"/>
      <c r="M342" s="135"/>
      <c r="N342" s="135"/>
      <c r="O342" s="135"/>
      <c r="P342" s="135"/>
    </row>
    <row r="343" spans="1:16" x14ac:dyDescent="0.2">
      <c r="A343" s="1"/>
      <c r="B343" s="268" t="s">
        <v>626</v>
      </c>
      <c r="C343" s="217">
        <f>+'2.2.3.7.PrecioCapital'!C148</f>
        <v>0.22250559588456284</v>
      </c>
      <c r="D343" s="217">
        <f>+'2.2.3.7.PrecioCapital'!D148</f>
        <v>0.20527030646136404</v>
      </c>
      <c r="E343" s="217">
        <f>+'2.2.3.7.PrecioCapital'!E148</f>
        <v>0.20509767431478282</v>
      </c>
      <c r="F343" s="217">
        <f>+'2.2.3.7.PrecioCapital'!F148</f>
        <v>0.2219313754032162</v>
      </c>
      <c r="G343" s="217">
        <f>+'2.2.3.7.PrecioCapital'!G148</f>
        <v>0.25513241564654987</v>
      </c>
      <c r="H343" s="217">
        <f>+'2.2.3.7.PrecioCapital'!H148</f>
        <v>0.22786233447861137</v>
      </c>
      <c r="I343" s="217">
        <f>+'2.2.3.7.PrecioCapital'!I148</f>
        <v>0.19892032930419618</v>
      </c>
      <c r="J343" s="217">
        <f>+'2.2.3.7.PrecioCapital'!J148</f>
        <v>0.2231953824775583</v>
      </c>
      <c r="K343" s="217">
        <f>+'2.2.3.7.PrecioCapital'!K148</f>
        <v>0.21947949904396208</v>
      </c>
      <c r="M343" s="135"/>
      <c r="N343" s="135"/>
      <c r="O343" s="135"/>
      <c r="P343" s="135"/>
    </row>
    <row r="344" spans="1:16" x14ac:dyDescent="0.2">
      <c r="A344" s="1"/>
      <c r="B344" s="268" t="s">
        <v>627</v>
      </c>
      <c r="C344" s="217">
        <f>+'2.2.3.7.PrecioCapital'!C149</f>
        <v>0.27263090916777089</v>
      </c>
      <c r="D344" s="217">
        <f>+'2.2.3.7.PrecioCapital'!D149</f>
        <v>0.25701989892562344</v>
      </c>
      <c r="E344" s="217">
        <f>+'2.2.3.7.PrecioCapital'!E149</f>
        <v>0.25670717126639059</v>
      </c>
      <c r="F344" s="217">
        <f>+'2.2.3.7.PrecioCapital'!F149</f>
        <v>0.27326737300188741</v>
      </c>
      <c r="G344" s="217">
        <f>+'2.2.3.7.PrecioCapital'!G149</f>
        <v>0.3033661737758685</v>
      </c>
      <c r="H344" s="217">
        <f>+'2.2.3.7.PrecioCapital'!H149</f>
        <v>0.27546426289661979</v>
      </c>
      <c r="I344" s="217">
        <f>+'2.2.3.7.PrecioCapital'!I149</f>
        <v>0.24805863736714728</v>
      </c>
      <c r="J344" s="217">
        <f>+'2.2.3.7.PrecioCapital'!J149</f>
        <v>0.27220108695002349</v>
      </c>
      <c r="K344" s="217">
        <f>+'2.2.3.7.PrecioCapital'!K149</f>
        <v>0.26849539649740461</v>
      </c>
      <c r="M344" s="135"/>
      <c r="N344" s="135"/>
      <c r="O344" s="135"/>
      <c r="P344" s="135"/>
    </row>
    <row r="345" spans="1:16" x14ac:dyDescent="0.2">
      <c r="A345" s="1"/>
      <c r="B345" s="268" t="s">
        <v>628</v>
      </c>
      <c r="C345" s="217">
        <f>+'2.2.3.7.PrecioCapital'!C150</f>
        <v>0.27263090916777089</v>
      </c>
      <c r="D345" s="217">
        <f>+'2.2.3.7.PrecioCapital'!D150</f>
        <v>0.25701989892562344</v>
      </c>
      <c r="E345" s="217">
        <f>+'2.2.3.7.PrecioCapital'!E150</f>
        <v>0.25670717126639059</v>
      </c>
      <c r="F345" s="217">
        <f>+'2.2.3.7.PrecioCapital'!F150</f>
        <v>0.27326737300188741</v>
      </c>
      <c r="G345" s="217">
        <f>+'2.2.3.7.PrecioCapital'!G150</f>
        <v>0.3033661737758685</v>
      </c>
      <c r="H345" s="217">
        <f>+'2.2.3.7.PrecioCapital'!H150</f>
        <v>0.27546426289661979</v>
      </c>
      <c r="I345" s="217">
        <f>+'2.2.3.7.PrecioCapital'!I150</f>
        <v>0.24805863736714728</v>
      </c>
      <c r="J345" s="217">
        <f>+'2.2.3.7.PrecioCapital'!J150</f>
        <v>0.27220108695002349</v>
      </c>
      <c r="K345" s="217">
        <f>+'2.2.3.7.PrecioCapital'!K150</f>
        <v>0.26849539649740461</v>
      </c>
      <c r="M345" s="135"/>
      <c r="N345" s="135"/>
      <c r="O345" s="135"/>
      <c r="P345" s="135"/>
    </row>
    <row r="346" spans="1:16" x14ac:dyDescent="0.2">
      <c r="A346" s="1"/>
      <c r="B346" s="268" t="s">
        <v>629</v>
      </c>
      <c r="C346" s="217">
        <f>+'2.2.3.7.PrecioCapital'!C151</f>
        <v>0.27263090916777089</v>
      </c>
      <c r="D346" s="217">
        <f>+'2.2.3.7.PrecioCapital'!D151</f>
        <v>0.25701989892562344</v>
      </c>
      <c r="E346" s="217">
        <f>+'2.2.3.7.PrecioCapital'!E151</f>
        <v>0.25670717126639059</v>
      </c>
      <c r="F346" s="217">
        <f>+'2.2.3.7.PrecioCapital'!F151</f>
        <v>0.27326737300188741</v>
      </c>
      <c r="G346" s="217">
        <f>+'2.2.3.7.PrecioCapital'!G151</f>
        <v>0.3033661737758685</v>
      </c>
      <c r="H346" s="217">
        <f>+'2.2.3.7.PrecioCapital'!H151</f>
        <v>0.27546426289661979</v>
      </c>
      <c r="I346" s="217">
        <f>+'2.2.3.7.PrecioCapital'!I151</f>
        <v>0.24805863736714728</v>
      </c>
      <c r="J346" s="217">
        <f>+'2.2.3.7.PrecioCapital'!J151</f>
        <v>0.27220108695002349</v>
      </c>
      <c r="K346" s="217">
        <f>+'2.2.3.7.PrecioCapital'!K151</f>
        <v>0.26849539649740461</v>
      </c>
      <c r="M346" s="135"/>
      <c r="N346" s="135"/>
      <c r="O346" s="135"/>
      <c r="P346" s="135"/>
    </row>
    <row r="347" spans="1:16" x14ac:dyDescent="0.2">
      <c r="A347" s="1"/>
      <c r="B347" s="268" t="s">
        <v>630</v>
      </c>
      <c r="C347" s="217">
        <f>+'2.2.3.7.PrecioCapital'!C152</f>
        <v>0.33707774053189543</v>
      </c>
      <c r="D347" s="217">
        <f>+'2.2.3.7.PrecioCapital'!D152</f>
        <v>0.32355508923681398</v>
      </c>
      <c r="E347" s="217">
        <f>+'2.2.3.7.PrecioCapital'!E152</f>
        <v>0.32306223877560053</v>
      </c>
      <c r="F347" s="217">
        <f>+'2.2.3.7.PrecioCapital'!F152</f>
        <v>0.3392707984858932</v>
      </c>
      <c r="G347" s="217">
        <f>+'2.2.3.7.PrecioCapital'!G152</f>
        <v>0.36538100565642095</v>
      </c>
      <c r="H347" s="217">
        <f>+'2.2.3.7.PrecioCapital'!H152</f>
        <v>0.33666674229120203</v>
      </c>
      <c r="I347" s="217">
        <f>+'2.2.3.7.PrecioCapital'!I152</f>
        <v>0.31123646201951288</v>
      </c>
      <c r="J347" s="217">
        <f>+'2.2.3.7.PrecioCapital'!J152</f>
        <v>0.33520842127176448</v>
      </c>
      <c r="K347" s="217">
        <f>+'2.2.3.7.PrecioCapital'!K152</f>
        <v>0.33151583608040214</v>
      </c>
      <c r="M347" s="135"/>
      <c r="N347" s="135"/>
      <c r="O347" s="135"/>
      <c r="P347" s="135"/>
    </row>
    <row r="348" spans="1:16" x14ac:dyDescent="0.2">
      <c r="A348" s="1"/>
      <c r="B348" s="268" t="s">
        <v>387</v>
      </c>
      <c r="C348" s="217">
        <f>+'2.2.3.7.PrecioCapital'!C153</f>
        <v>0.33707774053189543</v>
      </c>
      <c r="D348" s="217">
        <f>+'2.2.3.7.PrecioCapital'!D153</f>
        <v>0.32355508923681398</v>
      </c>
      <c r="E348" s="217">
        <f>+'2.2.3.7.PrecioCapital'!E153</f>
        <v>0.32306223877560053</v>
      </c>
      <c r="F348" s="217">
        <f>+'2.2.3.7.PrecioCapital'!F153</f>
        <v>0.3392707984858932</v>
      </c>
      <c r="G348" s="217">
        <f>+'2.2.3.7.PrecioCapital'!G153</f>
        <v>0.36538100565642095</v>
      </c>
      <c r="H348" s="217">
        <f>+'2.2.3.7.PrecioCapital'!H153</f>
        <v>0.33666674229120203</v>
      </c>
      <c r="I348" s="217">
        <f>+'2.2.3.7.PrecioCapital'!I153</f>
        <v>0.31123646201951288</v>
      </c>
      <c r="J348" s="217">
        <f>+'2.2.3.7.PrecioCapital'!J153</f>
        <v>0.33520842127176448</v>
      </c>
      <c r="K348" s="217">
        <f>+'2.2.3.7.PrecioCapital'!K153</f>
        <v>0.33151583608040214</v>
      </c>
      <c r="M348" s="135"/>
      <c r="N348" s="135"/>
      <c r="O348" s="135"/>
      <c r="P348" s="135"/>
    </row>
    <row r="349" spans="1:16" x14ac:dyDescent="0.2">
      <c r="A349" s="1"/>
      <c r="B349" s="268" t="s">
        <v>626</v>
      </c>
      <c r="C349" s="217">
        <f>+'2.2.3.7.PrecioCapital'!C154</f>
        <v>0.22250559588456284</v>
      </c>
      <c r="D349" s="217">
        <f>+'2.2.3.7.PrecioCapital'!D154</f>
        <v>0.20527030646136404</v>
      </c>
      <c r="E349" s="217">
        <f>+'2.2.3.7.PrecioCapital'!E154</f>
        <v>0.20509767431478282</v>
      </c>
      <c r="F349" s="217">
        <f>+'2.2.3.7.PrecioCapital'!F154</f>
        <v>0.2219313754032162</v>
      </c>
      <c r="G349" s="217">
        <f>+'2.2.3.7.PrecioCapital'!G154</f>
        <v>0.25513241564654987</v>
      </c>
      <c r="H349" s="217">
        <f>+'2.2.3.7.PrecioCapital'!H154</f>
        <v>0.22786233447861137</v>
      </c>
      <c r="I349" s="217">
        <f>+'2.2.3.7.PrecioCapital'!I154</f>
        <v>0.19892032930419618</v>
      </c>
      <c r="J349" s="217">
        <f>+'2.2.3.7.PrecioCapital'!J154</f>
        <v>0.2231953824775583</v>
      </c>
      <c r="K349" s="217">
        <f>+'2.2.3.7.PrecioCapital'!K154</f>
        <v>0.21947949904396208</v>
      </c>
      <c r="M349" s="135"/>
      <c r="N349" s="135"/>
      <c r="O349" s="135"/>
      <c r="P349" s="135"/>
    </row>
    <row r="350" spans="1:16" x14ac:dyDescent="0.2">
      <c r="A350" s="1"/>
      <c r="B350" s="268" t="s">
        <v>631</v>
      </c>
      <c r="C350" s="217">
        <f>+'2.2.3.7.PrecioCapital'!C155</f>
        <v>0.42300684901739494</v>
      </c>
      <c r="D350" s="217">
        <f>+'2.2.3.7.PrecioCapital'!D155</f>
        <v>0.41226867631840142</v>
      </c>
      <c r="E350" s="217">
        <f>+'2.2.3.7.PrecioCapital'!E155</f>
        <v>0.41153566212121384</v>
      </c>
      <c r="F350" s="217">
        <f>+'2.2.3.7.PrecioCapital'!F155</f>
        <v>0.42727536579790104</v>
      </c>
      <c r="G350" s="217">
        <f>+'2.2.3.7.PrecioCapital'!G155</f>
        <v>0.44806744816382432</v>
      </c>
      <c r="H350" s="217">
        <f>+'2.2.3.7.PrecioCapital'!H155</f>
        <v>0.41827004815064506</v>
      </c>
      <c r="I350" s="217">
        <f>+'2.2.3.7.PrecioCapital'!I155</f>
        <v>0.39547356155600055</v>
      </c>
      <c r="J350" s="217">
        <f>+'2.2.3.7.PrecioCapital'!J155</f>
        <v>0.41921820036741908</v>
      </c>
      <c r="K350" s="217">
        <f>+'2.2.3.7.PrecioCapital'!K155</f>
        <v>0.41554308885773222</v>
      </c>
      <c r="M350" s="135"/>
      <c r="N350" s="135"/>
      <c r="O350" s="135"/>
      <c r="P350" s="135"/>
    </row>
    <row r="351" spans="1:16" x14ac:dyDescent="0.2">
      <c r="A351" s="1"/>
      <c r="B351" s="268" t="s">
        <v>632</v>
      </c>
      <c r="C351" s="217">
        <f>+'2.2.3.7.PrecioCapital'!C156</f>
        <v>0.42300684901739494</v>
      </c>
      <c r="D351" s="217">
        <f>+'2.2.3.7.PrecioCapital'!D156</f>
        <v>0.41226867631840142</v>
      </c>
      <c r="E351" s="217">
        <f>+'2.2.3.7.PrecioCapital'!E156</f>
        <v>0.41153566212121384</v>
      </c>
      <c r="F351" s="217">
        <f>+'2.2.3.7.PrecioCapital'!F156</f>
        <v>0.42727536579790104</v>
      </c>
      <c r="G351" s="217">
        <f>+'2.2.3.7.PrecioCapital'!G156</f>
        <v>0.44806744816382432</v>
      </c>
      <c r="H351" s="217">
        <f>+'2.2.3.7.PrecioCapital'!H156</f>
        <v>0.41827004815064506</v>
      </c>
      <c r="I351" s="217">
        <f>+'2.2.3.7.PrecioCapital'!I156</f>
        <v>0.39547356155600055</v>
      </c>
      <c r="J351" s="217">
        <f>+'2.2.3.7.PrecioCapital'!J156</f>
        <v>0.41921820036741908</v>
      </c>
      <c r="K351" s="217">
        <f>+'2.2.3.7.PrecioCapital'!K156</f>
        <v>0.41554308885773222</v>
      </c>
      <c r="M351" s="135"/>
      <c r="N351" s="135"/>
      <c r="O351" s="135"/>
      <c r="P351" s="135"/>
    </row>
    <row r="352" spans="1:16" x14ac:dyDescent="0.2">
      <c r="A352" s="1"/>
      <c r="B352" s="268" t="s">
        <v>633</v>
      </c>
      <c r="C352" s="217">
        <f>+'2.2.3.7.PrecioCapital'!C157</f>
        <v>0.33707774053189543</v>
      </c>
      <c r="D352" s="217">
        <f>+'2.2.3.7.PrecioCapital'!D157</f>
        <v>0.32355508923681398</v>
      </c>
      <c r="E352" s="217">
        <f>+'2.2.3.7.PrecioCapital'!E157</f>
        <v>0.32306223877560053</v>
      </c>
      <c r="F352" s="217">
        <f>+'2.2.3.7.PrecioCapital'!F157</f>
        <v>0.3392707984858932</v>
      </c>
      <c r="G352" s="217">
        <f>+'2.2.3.7.PrecioCapital'!G157</f>
        <v>0.36538100565642095</v>
      </c>
      <c r="H352" s="217">
        <f>+'2.2.3.7.PrecioCapital'!H157</f>
        <v>0.33666674229120203</v>
      </c>
      <c r="I352" s="217">
        <f>+'2.2.3.7.PrecioCapital'!I157</f>
        <v>0.31123646201951288</v>
      </c>
      <c r="J352" s="217">
        <f>+'2.2.3.7.PrecioCapital'!J157</f>
        <v>0.33520842127176448</v>
      </c>
      <c r="K352" s="217">
        <f>+'2.2.3.7.PrecioCapital'!K157</f>
        <v>0.33151583608040214</v>
      </c>
      <c r="M352" s="135"/>
      <c r="N352" s="135"/>
      <c r="O352" s="135"/>
      <c r="P352" s="135"/>
    </row>
    <row r="353" spans="1:16" x14ac:dyDescent="0.2">
      <c r="A353" s="1"/>
      <c r="B353" s="268" t="s">
        <v>634</v>
      </c>
      <c r="C353" s="217">
        <f>+'2.2.3.7.PrecioCapital'!C158</f>
        <v>0.33707774053189543</v>
      </c>
      <c r="D353" s="217">
        <f>+'2.2.3.7.PrecioCapital'!D158</f>
        <v>0.32355508923681398</v>
      </c>
      <c r="E353" s="217">
        <f>+'2.2.3.7.PrecioCapital'!E158</f>
        <v>0.32306223877560053</v>
      </c>
      <c r="F353" s="217">
        <f>+'2.2.3.7.PrecioCapital'!F158</f>
        <v>0.3392707984858932</v>
      </c>
      <c r="G353" s="217">
        <f>+'2.2.3.7.PrecioCapital'!G158</f>
        <v>0.36538100565642095</v>
      </c>
      <c r="H353" s="217">
        <f>+'2.2.3.7.PrecioCapital'!H158</f>
        <v>0.33666674229120203</v>
      </c>
      <c r="I353" s="217">
        <f>+'2.2.3.7.PrecioCapital'!I158</f>
        <v>0.31123646201951288</v>
      </c>
      <c r="J353" s="217">
        <f>+'2.2.3.7.PrecioCapital'!J158</f>
        <v>0.33520842127176448</v>
      </c>
      <c r="K353" s="217">
        <f>+'2.2.3.7.PrecioCapital'!K158</f>
        <v>0.33151583608040214</v>
      </c>
      <c r="M353" s="135"/>
      <c r="N353" s="135"/>
      <c r="O353" s="135"/>
      <c r="P353" s="135"/>
    </row>
    <row r="354" spans="1:16" x14ac:dyDescent="0.2">
      <c r="A354" s="1"/>
      <c r="B354" s="268" t="s">
        <v>635</v>
      </c>
      <c r="C354" s="217">
        <f>+'2.2.3.7.PrecioCapital'!C159</f>
        <v>0.42300684901739494</v>
      </c>
      <c r="D354" s="217">
        <f>+'2.2.3.7.PrecioCapital'!D159</f>
        <v>0.41226867631840142</v>
      </c>
      <c r="E354" s="217">
        <f>+'2.2.3.7.PrecioCapital'!E159</f>
        <v>0.41153566212121384</v>
      </c>
      <c r="F354" s="217">
        <f>+'2.2.3.7.PrecioCapital'!F159</f>
        <v>0.42727536579790104</v>
      </c>
      <c r="G354" s="217">
        <f>+'2.2.3.7.PrecioCapital'!G159</f>
        <v>0.44806744816382432</v>
      </c>
      <c r="H354" s="217">
        <f>+'2.2.3.7.PrecioCapital'!H159</f>
        <v>0.41827004815064506</v>
      </c>
      <c r="I354" s="217">
        <f>+'2.2.3.7.PrecioCapital'!I159</f>
        <v>0.39547356155600055</v>
      </c>
      <c r="J354" s="217">
        <f>+'2.2.3.7.PrecioCapital'!J159</f>
        <v>0.41921820036741908</v>
      </c>
      <c r="K354" s="217">
        <f>+'2.2.3.7.PrecioCapital'!K159</f>
        <v>0.41554308885773222</v>
      </c>
      <c r="M354" s="135"/>
      <c r="N354" s="135"/>
      <c r="O354" s="135"/>
      <c r="P354" s="135"/>
    </row>
    <row r="355" spans="1:16" x14ac:dyDescent="0.2">
      <c r="A355" s="1"/>
      <c r="B355" s="268" t="s">
        <v>636</v>
      </c>
      <c r="C355" s="217">
        <f>+'2.2.3.7.PrecioCapital'!C160</f>
        <v>0.42300684901739494</v>
      </c>
      <c r="D355" s="217">
        <f>+'2.2.3.7.PrecioCapital'!D160</f>
        <v>0.41226867631840142</v>
      </c>
      <c r="E355" s="217">
        <f>+'2.2.3.7.PrecioCapital'!E160</f>
        <v>0.41153566212121384</v>
      </c>
      <c r="F355" s="217">
        <f>+'2.2.3.7.PrecioCapital'!F160</f>
        <v>0.42727536579790104</v>
      </c>
      <c r="G355" s="217">
        <f>+'2.2.3.7.PrecioCapital'!G160</f>
        <v>0.44806744816382432</v>
      </c>
      <c r="H355" s="217">
        <f>+'2.2.3.7.PrecioCapital'!H160</f>
        <v>0.41827004815064506</v>
      </c>
      <c r="I355" s="217">
        <f>+'2.2.3.7.PrecioCapital'!I160</f>
        <v>0.39547356155600055</v>
      </c>
      <c r="J355" s="217">
        <f>+'2.2.3.7.PrecioCapital'!J160</f>
        <v>0.41921820036741908</v>
      </c>
      <c r="K355" s="217">
        <f>+'2.2.3.7.PrecioCapital'!K160</f>
        <v>0.41554308885773222</v>
      </c>
      <c r="M355" s="135"/>
      <c r="N355" s="135"/>
      <c r="O355" s="135"/>
      <c r="P355" s="135"/>
    </row>
    <row r="356" spans="1:16" x14ac:dyDescent="0.2">
      <c r="A356" s="1"/>
      <c r="B356" s="268" t="s">
        <v>637</v>
      </c>
      <c r="C356" s="217">
        <f>+'2.2.3.7.PrecioCapital'!C161</f>
        <v>0.33707774053189543</v>
      </c>
      <c r="D356" s="217">
        <f>+'2.2.3.7.PrecioCapital'!D161</f>
        <v>0.32355508923681398</v>
      </c>
      <c r="E356" s="217">
        <f>+'2.2.3.7.PrecioCapital'!E161</f>
        <v>0.32306223877560053</v>
      </c>
      <c r="F356" s="217">
        <f>+'2.2.3.7.PrecioCapital'!F161</f>
        <v>0.3392707984858932</v>
      </c>
      <c r="G356" s="217">
        <f>+'2.2.3.7.PrecioCapital'!G161</f>
        <v>0.36538100565642095</v>
      </c>
      <c r="H356" s="217">
        <f>+'2.2.3.7.PrecioCapital'!H161</f>
        <v>0.33666674229120203</v>
      </c>
      <c r="I356" s="217">
        <f>+'2.2.3.7.PrecioCapital'!I161</f>
        <v>0.31123646201951288</v>
      </c>
      <c r="J356" s="217">
        <f>+'2.2.3.7.PrecioCapital'!J161</f>
        <v>0.33520842127176448</v>
      </c>
      <c r="K356" s="217">
        <f>+'2.2.3.7.PrecioCapital'!K161</f>
        <v>0.33151583608040214</v>
      </c>
      <c r="M356" s="135"/>
      <c r="N356" s="135"/>
      <c r="O356" s="135"/>
      <c r="P356" s="135"/>
    </row>
    <row r="357" spans="1:16" x14ac:dyDescent="0.2">
      <c r="A357" s="1"/>
      <c r="B357" s="268" t="s">
        <v>638</v>
      </c>
      <c r="C357" s="217">
        <f>+'2.2.3.7.PrecioCapital'!C162</f>
        <v>0.33707774053189543</v>
      </c>
      <c r="D357" s="217">
        <f>+'2.2.3.7.PrecioCapital'!D162</f>
        <v>0.32355508923681398</v>
      </c>
      <c r="E357" s="217">
        <f>+'2.2.3.7.PrecioCapital'!E162</f>
        <v>0.32306223877560053</v>
      </c>
      <c r="F357" s="217">
        <f>+'2.2.3.7.PrecioCapital'!F162</f>
        <v>0.3392707984858932</v>
      </c>
      <c r="G357" s="217">
        <f>+'2.2.3.7.PrecioCapital'!G162</f>
        <v>0.36538100565642095</v>
      </c>
      <c r="H357" s="217">
        <f>+'2.2.3.7.PrecioCapital'!H162</f>
        <v>0.33666674229120203</v>
      </c>
      <c r="I357" s="217">
        <f>+'2.2.3.7.PrecioCapital'!I162</f>
        <v>0.31123646201951288</v>
      </c>
      <c r="J357" s="217">
        <f>+'2.2.3.7.PrecioCapital'!J162</f>
        <v>0.33520842127176448</v>
      </c>
      <c r="K357" s="217">
        <f>+'2.2.3.7.PrecioCapital'!K162</f>
        <v>0.33151583608040214</v>
      </c>
      <c r="M357" s="135"/>
      <c r="N357" s="135"/>
      <c r="O357" s="135"/>
      <c r="P357" s="135"/>
    </row>
    <row r="358" spans="1:16" x14ac:dyDescent="0.2">
      <c r="A358" s="1"/>
      <c r="B358" s="268" t="s">
        <v>639</v>
      </c>
      <c r="C358" s="217">
        <f>+'2.2.3.7.PrecioCapital'!C163</f>
        <v>0.33707774053189543</v>
      </c>
      <c r="D358" s="217">
        <f>+'2.2.3.7.PrecioCapital'!D163</f>
        <v>0.32355508923681398</v>
      </c>
      <c r="E358" s="217">
        <f>+'2.2.3.7.PrecioCapital'!E163</f>
        <v>0.32306223877560053</v>
      </c>
      <c r="F358" s="217">
        <f>+'2.2.3.7.PrecioCapital'!F163</f>
        <v>0.3392707984858932</v>
      </c>
      <c r="G358" s="217">
        <f>+'2.2.3.7.PrecioCapital'!G163</f>
        <v>0.36538100565642095</v>
      </c>
      <c r="H358" s="217">
        <f>+'2.2.3.7.PrecioCapital'!H163</f>
        <v>0.33666674229120203</v>
      </c>
      <c r="I358" s="217">
        <f>+'2.2.3.7.PrecioCapital'!I163</f>
        <v>0.31123646201951288</v>
      </c>
      <c r="J358" s="217">
        <f>+'2.2.3.7.PrecioCapital'!J163</f>
        <v>0.33520842127176448</v>
      </c>
      <c r="K358" s="217">
        <f>+'2.2.3.7.PrecioCapital'!K163</f>
        <v>0.33151583608040214</v>
      </c>
      <c r="M358" s="135"/>
      <c r="N358" s="135"/>
      <c r="O358" s="135"/>
      <c r="P358" s="135"/>
    </row>
    <row r="359" spans="1:16" x14ac:dyDescent="0.2">
      <c r="A359" s="1"/>
      <c r="B359" s="268" t="s">
        <v>640</v>
      </c>
      <c r="C359" s="217">
        <f>+'2.2.3.7.PrecioCapital'!C164</f>
        <v>0.33707774053189543</v>
      </c>
      <c r="D359" s="217">
        <f>+'2.2.3.7.PrecioCapital'!D164</f>
        <v>0.32355508923681398</v>
      </c>
      <c r="E359" s="217">
        <f>+'2.2.3.7.PrecioCapital'!E164</f>
        <v>0.32306223877560053</v>
      </c>
      <c r="F359" s="217">
        <f>+'2.2.3.7.PrecioCapital'!F164</f>
        <v>0.3392707984858932</v>
      </c>
      <c r="G359" s="217">
        <f>+'2.2.3.7.PrecioCapital'!G164</f>
        <v>0.36538100565642095</v>
      </c>
      <c r="H359" s="217">
        <f>+'2.2.3.7.PrecioCapital'!H164</f>
        <v>0.33666674229120203</v>
      </c>
      <c r="I359" s="217">
        <f>+'2.2.3.7.PrecioCapital'!I164</f>
        <v>0.31123646201951288</v>
      </c>
      <c r="J359" s="217">
        <f>+'2.2.3.7.PrecioCapital'!J164</f>
        <v>0.33520842127176448</v>
      </c>
      <c r="K359" s="217">
        <f>+'2.2.3.7.PrecioCapital'!K164</f>
        <v>0.33151583608040214</v>
      </c>
      <c r="M359" s="135"/>
      <c r="N359" s="135"/>
      <c r="O359" s="135"/>
      <c r="P359" s="135"/>
    </row>
    <row r="360" spans="1:16" x14ac:dyDescent="0.2">
      <c r="A360" s="1"/>
      <c r="B360" s="268" t="s">
        <v>641</v>
      </c>
      <c r="C360" s="217">
        <f>+'2.2.3.7.PrecioCapital'!C165</f>
        <v>0.33707774053189543</v>
      </c>
      <c r="D360" s="217">
        <f>+'2.2.3.7.PrecioCapital'!D165</f>
        <v>0.32355508923681398</v>
      </c>
      <c r="E360" s="217">
        <f>+'2.2.3.7.PrecioCapital'!E165</f>
        <v>0.32306223877560053</v>
      </c>
      <c r="F360" s="217">
        <f>+'2.2.3.7.PrecioCapital'!F165</f>
        <v>0.3392707984858932</v>
      </c>
      <c r="G360" s="217">
        <f>+'2.2.3.7.PrecioCapital'!G165</f>
        <v>0.36538100565642095</v>
      </c>
      <c r="H360" s="217">
        <f>+'2.2.3.7.PrecioCapital'!H165</f>
        <v>0.33666674229120203</v>
      </c>
      <c r="I360" s="217">
        <f>+'2.2.3.7.PrecioCapital'!I165</f>
        <v>0.31123646201951288</v>
      </c>
      <c r="J360" s="217">
        <f>+'2.2.3.7.PrecioCapital'!J165</f>
        <v>0.33520842127176448</v>
      </c>
      <c r="K360" s="217">
        <f>+'2.2.3.7.PrecioCapital'!K165</f>
        <v>0.33151583608040214</v>
      </c>
      <c r="M360" s="135"/>
      <c r="N360" s="135"/>
      <c r="O360" s="135"/>
      <c r="P360" s="135"/>
    </row>
    <row r="361" spans="1:16" x14ac:dyDescent="0.2">
      <c r="A361" s="1"/>
      <c r="B361" s="268" t="s">
        <v>642</v>
      </c>
      <c r="C361" s="217">
        <f>+'2.2.3.7.PrecioCapital'!C166</f>
        <v>0.22250559588456284</v>
      </c>
      <c r="D361" s="217">
        <f>+'2.2.3.7.PrecioCapital'!D166</f>
        <v>0.20527030646136404</v>
      </c>
      <c r="E361" s="217">
        <f>+'2.2.3.7.PrecioCapital'!E166</f>
        <v>0.20509767431478282</v>
      </c>
      <c r="F361" s="217">
        <f>+'2.2.3.7.PrecioCapital'!F166</f>
        <v>0.2219313754032162</v>
      </c>
      <c r="G361" s="217">
        <f>+'2.2.3.7.PrecioCapital'!G166</f>
        <v>0.25513241564654987</v>
      </c>
      <c r="H361" s="217">
        <f>+'2.2.3.7.PrecioCapital'!H166</f>
        <v>0.22786233447861137</v>
      </c>
      <c r="I361" s="217">
        <f>+'2.2.3.7.PrecioCapital'!I166</f>
        <v>0.19892032930419618</v>
      </c>
      <c r="J361" s="217">
        <f>+'2.2.3.7.PrecioCapital'!J166</f>
        <v>0.2231953824775583</v>
      </c>
      <c r="K361" s="217">
        <f>+'2.2.3.7.PrecioCapital'!K166</f>
        <v>0.21947949904396208</v>
      </c>
      <c r="M361" s="135"/>
      <c r="N361" s="135"/>
      <c r="O361" s="135"/>
      <c r="P361" s="135"/>
    </row>
    <row r="362" spans="1:16" x14ac:dyDescent="0.2">
      <c r="A362" s="1"/>
      <c r="B362" s="268" t="s">
        <v>510</v>
      </c>
      <c r="C362" s="217">
        <f>+'2.2.3.7.PrecioCapital'!C167</f>
        <v>0.33707774053189543</v>
      </c>
      <c r="D362" s="217">
        <f>+'2.2.3.7.PrecioCapital'!D167</f>
        <v>0.32355508923681398</v>
      </c>
      <c r="E362" s="217">
        <f>+'2.2.3.7.PrecioCapital'!E167</f>
        <v>0.32306223877560053</v>
      </c>
      <c r="F362" s="217">
        <f>+'2.2.3.7.PrecioCapital'!F167</f>
        <v>0.3392707984858932</v>
      </c>
      <c r="G362" s="217">
        <f>+'2.2.3.7.PrecioCapital'!G167</f>
        <v>0.36538100565642095</v>
      </c>
      <c r="H362" s="217">
        <f>+'2.2.3.7.PrecioCapital'!H167</f>
        <v>0.33666674229120203</v>
      </c>
      <c r="I362" s="217">
        <f>+'2.2.3.7.PrecioCapital'!I167</f>
        <v>0.31123646201951288</v>
      </c>
      <c r="J362" s="217">
        <f>+'2.2.3.7.PrecioCapital'!J167</f>
        <v>0.33520842127176448</v>
      </c>
      <c r="K362" s="217">
        <f>+'2.2.3.7.PrecioCapital'!K167</f>
        <v>0.33151583608040214</v>
      </c>
      <c r="M362" s="135"/>
      <c r="N362" s="135"/>
      <c r="O362" s="135"/>
      <c r="P362" s="135"/>
    </row>
    <row r="363" spans="1:16" x14ac:dyDescent="0.2">
      <c r="A363" s="1"/>
      <c r="B363" s="268" t="s">
        <v>578</v>
      </c>
      <c r="C363" s="217">
        <f>+'2.2.3.7.PrecioCapital'!C168</f>
        <v>0.33707774053189543</v>
      </c>
      <c r="D363" s="217">
        <f>+'2.2.3.7.PrecioCapital'!D168</f>
        <v>0.32355508923681398</v>
      </c>
      <c r="E363" s="217">
        <f>+'2.2.3.7.PrecioCapital'!E168</f>
        <v>0.32306223877560053</v>
      </c>
      <c r="F363" s="217">
        <f>+'2.2.3.7.PrecioCapital'!F168</f>
        <v>0.3392707984858932</v>
      </c>
      <c r="G363" s="217">
        <f>+'2.2.3.7.PrecioCapital'!G168</f>
        <v>0.36538100565642095</v>
      </c>
      <c r="H363" s="217">
        <f>+'2.2.3.7.PrecioCapital'!H168</f>
        <v>0.33666674229120203</v>
      </c>
      <c r="I363" s="217">
        <f>+'2.2.3.7.PrecioCapital'!I168</f>
        <v>0.31123646201951288</v>
      </c>
      <c r="J363" s="217">
        <f>+'2.2.3.7.PrecioCapital'!J168</f>
        <v>0.33520842127176448</v>
      </c>
      <c r="K363" s="217">
        <f>+'2.2.3.7.PrecioCapital'!K168</f>
        <v>0.33151583608040214</v>
      </c>
      <c r="M363" s="135"/>
      <c r="N363" s="135"/>
      <c r="O363" s="135"/>
      <c r="P363" s="135"/>
    </row>
    <row r="364" spans="1:16" x14ac:dyDescent="0.2">
      <c r="A364" s="1"/>
      <c r="B364" s="268" t="s">
        <v>643</v>
      </c>
      <c r="C364" s="217">
        <f>+'2.2.3.7.PrecioCapital'!C169</f>
        <v>0.19744293924295886</v>
      </c>
      <c r="D364" s="217">
        <f>+'2.2.3.7.PrecioCapital'!D169</f>
        <v>0.17939551022923436</v>
      </c>
      <c r="E364" s="217">
        <f>+'2.2.3.7.PrecioCapital'!E169</f>
        <v>0.17929292583897893</v>
      </c>
      <c r="F364" s="217">
        <f>+'2.2.3.7.PrecioCapital'!F169</f>
        <v>0.1962633766038806</v>
      </c>
      <c r="G364" s="217">
        <f>+'2.2.3.7.PrecioCapital'!G169</f>
        <v>0.23101553658189056</v>
      </c>
      <c r="H364" s="217">
        <f>+'2.2.3.7.PrecioCapital'!H169</f>
        <v>0.20406137026960716</v>
      </c>
      <c r="I364" s="217">
        <f>+'2.2.3.7.PrecioCapital'!I169</f>
        <v>0.17435117527272068</v>
      </c>
      <c r="J364" s="217">
        <f>+'2.2.3.7.PrecioCapital'!J169</f>
        <v>0.19869253024132569</v>
      </c>
      <c r="K364" s="217">
        <f>+'2.2.3.7.PrecioCapital'!K169</f>
        <v>0.19497155031724081</v>
      </c>
      <c r="M364" s="135"/>
      <c r="N364" s="135"/>
      <c r="O364" s="135"/>
      <c r="P364" s="135"/>
    </row>
    <row r="365" spans="1:16" x14ac:dyDescent="0.2">
      <c r="A365" s="1"/>
      <c r="B365" s="268" t="s">
        <v>644</v>
      </c>
      <c r="C365" s="217">
        <f>+'2.2.3.7.PrecioCapital'!C170</f>
        <v>0.22250559588456284</v>
      </c>
      <c r="D365" s="217">
        <f>+'2.2.3.7.PrecioCapital'!D170</f>
        <v>0.20527030646136404</v>
      </c>
      <c r="E365" s="217">
        <f>+'2.2.3.7.PrecioCapital'!E170</f>
        <v>0.20509767431478282</v>
      </c>
      <c r="F365" s="217">
        <f>+'2.2.3.7.PrecioCapital'!F170</f>
        <v>0.2219313754032162</v>
      </c>
      <c r="G365" s="217">
        <f>+'2.2.3.7.PrecioCapital'!G170</f>
        <v>0.25513241564654987</v>
      </c>
      <c r="H365" s="217">
        <f>+'2.2.3.7.PrecioCapital'!H170</f>
        <v>0.22786233447861137</v>
      </c>
      <c r="I365" s="217">
        <f>+'2.2.3.7.PrecioCapital'!I170</f>
        <v>0.19892032930419618</v>
      </c>
      <c r="J365" s="217">
        <f>+'2.2.3.7.PrecioCapital'!J170</f>
        <v>0.2231953824775583</v>
      </c>
      <c r="K365" s="217">
        <f>+'2.2.3.7.PrecioCapital'!K170</f>
        <v>0.21947949904396208</v>
      </c>
      <c r="M365" s="135"/>
      <c r="N365" s="135"/>
      <c r="O365" s="135"/>
      <c r="P365" s="135"/>
    </row>
    <row r="366" spans="1:16" x14ac:dyDescent="0.2">
      <c r="A366" s="1"/>
      <c r="B366" s="265" t="s">
        <v>408</v>
      </c>
      <c r="C366" s="217"/>
      <c r="D366" s="217"/>
      <c r="E366" s="217"/>
      <c r="F366" s="217"/>
      <c r="G366" s="217"/>
      <c r="H366" s="217"/>
      <c r="I366" s="217"/>
      <c r="J366" s="217"/>
      <c r="K366" s="217"/>
      <c r="M366" s="135"/>
      <c r="N366" s="135"/>
      <c r="O366" s="135"/>
      <c r="P366" s="135"/>
    </row>
    <row r="367" spans="1:16" x14ac:dyDescent="0.2">
      <c r="A367" s="1"/>
      <c r="B367" s="267" t="s">
        <v>403</v>
      </c>
      <c r="C367" s="217"/>
      <c r="D367" s="217"/>
      <c r="E367" s="217"/>
      <c r="F367" s="217"/>
      <c r="G367" s="217"/>
      <c r="H367" s="217"/>
      <c r="I367" s="217"/>
      <c r="J367" s="217"/>
      <c r="K367" s="217"/>
      <c r="M367" s="135"/>
      <c r="N367" s="135"/>
      <c r="O367" s="135"/>
      <c r="P367" s="135"/>
    </row>
    <row r="368" spans="1:16" x14ac:dyDescent="0.2">
      <c r="A368" s="1"/>
      <c r="B368" s="268" t="s">
        <v>511</v>
      </c>
      <c r="C368" s="217">
        <f>+'2.2.3.7.PrecioCapital'!C173</f>
        <v>0.14593328926153312</v>
      </c>
      <c r="D368" s="217">
        <f>+'2.2.3.7.PrecioCapital'!D173</f>
        <v>0.18223305395809944</v>
      </c>
      <c r="E368" s="217">
        <f>+'2.2.3.7.PrecioCapital'!E173</f>
        <v>0.20422867208808643</v>
      </c>
      <c r="F368" s="217">
        <f>+'2.2.3.7.PrecioCapital'!F173</f>
        <v>0.22960435123183817</v>
      </c>
      <c r="G368" s="217">
        <f>+'2.2.3.7.PrecioCapital'!G173</f>
        <v>0.27723142612650109</v>
      </c>
      <c r="H368" s="217">
        <f>+'2.2.3.7.PrecioCapital'!H173</f>
        <v>0.20459609068520535</v>
      </c>
      <c r="I368" s="217">
        <f>+'2.2.3.7.PrecioCapital'!I173</f>
        <v>0.10099133173029262</v>
      </c>
      <c r="J368" s="217">
        <f>+'2.2.3.7.PrecioCapital'!J173</f>
        <v>0.14388628564206998</v>
      </c>
      <c r="K368" s="217">
        <f>+'2.2.3.7.PrecioCapital'!K173</f>
        <v>0.20267242714935299</v>
      </c>
      <c r="M368" s="135"/>
      <c r="N368" s="135"/>
      <c r="O368" s="135"/>
      <c r="P368" s="135"/>
    </row>
    <row r="369" spans="1:16" x14ac:dyDescent="0.2">
      <c r="A369" s="1"/>
      <c r="B369" s="267" t="s">
        <v>405</v>
      </c>
      <c r="C369" s="217"/>
      <c r="D369" s="217"/>
      <c r="E369" s="217"/>
      <c r="F369" s="217"/>
      <c r="G369" s="217"/>
      <c r="H369" s="217"/>
      <c r="I369" s="217"/>
      <c r="J369" s="217"/>
      <c r="K369" s="217"/>
      <c r="M369" s="135"/>
      <c r="N369" s="135"/>
      <c r="O369" s="135"/>
      <c r="P369" s="135"/>
    </row>
    <row r="370" spans="1:16" x14ac:dyDescent="0.2">
      <c r="A370" s="1"/>
      <c r="B370" s="268" t="s">
        <v>645</v>
      </c>
      <c r="C370" s="217">
        <f>+'2.2.3.7.PrecioCapital'!C175</f>
        <v>0.33707774053189543</v>
      </c>
      <c r="D370" s="217">
        <f>+'2.2.3.7.PrecioCapital'!D175</f>
        <v>0.32355508923681398</v>
      </c>
      <c r="E370" s="217">
        <f>+'2.2.3.7.PrecioCapital'!E175</f>
        <v>0.32306223877560053</v>
      </c>
      <c r="F370" s="217">
        <f>+'2.2.3.7.PrecioCapital'!F175</f>
        <v>0.3392707984858932</v>
      </c>
      <c r="G370" s="217">
        <f>+'2.2.3.7.PrecioCapital'!G175</f>
        <v>0.36538100565642095</v>
      </c>
      <c r="H370" s="217">
        <f>+'2.2.3.7.PrecioCapital'!H175</f>
        <v>0.33666674229120203</v>
      </c>
      <c r="I370" s="217">
        <f>+'2.2.3.7.PrecioCapital'!I175</f>
        <v>0.31123646201951288</v>
      </c>
      <c r="J370" s="217">
        <f>+'2.2.3.7.PrecioCapital'!J175</f>
        <v>0.33520842127176448</v>
      </c>
      <c r="K370" s="217">
        <f>+'2.2.3.7.PrecioCapital'!K175</f>
        <v>0.33151583608040214</v>
      </c>
      <c r="M370" s="135"/>
      <c r="N370" s="135"/>
      <c r="O370" s="135"/>
      <c r="P370" s="135"/>
    </row>
    <row r="371" spans="1:16" x14ac:dyDescent="0.2">
      <c r="A371" s="1"/>
      <c r="B371" s="268" t="s">
        <v>646</v>
      </c>
      <c r="C371" s="217">
        <f>+'2.2.3.7.PrecioCapital'!C176</f>
        <v>0.33707774053189543</v>
      </c>
      <c r="D371" s="217">
        <f>+'2.2.3.7.PrecioCapital'!D176</f>
        <v>0.32355508923681398</v>
      </c>
      <c r="E371" s="217">
        <f>+'2.2.3.7.PrecioCapital'!E176</f>
        <v>0.32306223877560053</v>
      </c>
      <c r="F371" s="217">
        <f>+'2.2.3.7.PrecioCapital'!F176</f>
        <v>0.3392707984858932</v>
      </c>
      <c r="G371" s="217">
        <f>+'2.2.3.7.PrecioCapital'!G176</f>
        <v>0.36538100565642095</v>
      </c>
      <c r="H371" s="217">
        <f>+'2.2.3.7.PrecioCapital'!H176</f>
        <v>0.33666674229120203</v>
      </c>
      <c r="I371" s="217">
        <f>+'2.2.3.7.PrecioCapital'!I176</f>
        <v>0.31123646201951288</v>
      </c>
      <c r="J371" s="217">
        <f>+'2.2.3.7.PrecioCapital'!J176</f>
        <v>0.33520842127176448</v>
      </c>
      <c r="K371" s="217">
        <f>+'2.2.3.7.PrecioCapital'!K176</f>
        <v>0.33151583608040214</v>
      </c>
      <c r="M371" s="135"/>
      <c r="N371" s="135"/>
      <c r="O371" s="135"/>
      <c r="P371" s="135"/>
    </row>
    <row r="372" spans="1:16" x14ac:dyDescent="0.2">
      <c r="A372" s="1"/>
      <c r="B372" s="268" t="s">
        <v>647</v>
      </c>
      <c r="C372" s="217">
        <f>+'2.2.3.7.PrecioCapital'!C177</f>
        <v>0.33707774053189543</v>
      </c>
      <c r="D372" s="217">
        <f>+'2.2.3.7.PrecioCapital'!D177</f>
        <v>0.32355508923681398</v>
      </c>
      <c r="E372" s="217">
        <f>+'2.2.3.7.PrecioCapital'!E177</f>
        <v>0.32306223877560053</v>
      </c>
      <c r="F372" s="217">
        <f>+'2.2.3.7.PrecioCapital'!F177</f>
        <v>0.3392707984858932</v>
      </c>
      <c r="G372" s="217">
        <f>+'2.2.3.7.PrecioCapital'!G177</f>
        <v>0.36538100565642095</v>
      </c>
      <c r="H372" s="217">
        <f>+'2.2.3.7.PrecioCapital'!H177</f>
        <v>0.33666674229120203</v>
      </c>
      <c r="I372" s="217">
        <f>+'2.2.3.7.PrecioCapital'!I177</f>
        <v>0.31123646201951288</v>
      </c>
      <c r="J372" s="217">
        <f>+'2.2.3.7.PrecioCapital'!J177</f>
        <v>0.33520842127176448</v>
      </c>
      <c r="K372" s="217">
        <f>+'2.2.3.7.PrecioCapital'!K177</f>
        <v>0.33151583608040214</v>
      </c>
      <c r="M372" s="135"/>
      <c r="N372" s="135"/>
      <c r="O372" s="135"/>
      <c r="P372" s="135"/>
    </row>
    <row r="373" spans="1:16" x14ac:dyDescent="0.2">
      <c r="A373" s="1"/>
      <c r="B373" s="268" t="s">
        <v>648</v>
      </c>
      <c r="C373" s="217">
        <f>+'2.2.3.7.PrecioCapital'!C178</f>
        <v>0.33707774053189543</v>
      </c>
      <c r="D373" s="217">
        <f>+'2.2.3.7.PrecioCapital'!D178</f>
        <v>0.32355508923681398</v>
      </c>
      <c r="E373" s="217">
        <f>+'2.2.3.7.PrecioCapital'!E178</f>
        <v>0.32306223877560053</v>
      </c>
      <c r="F373" s="217">
        <f>+'2.2.3.7.PrecioCapital'!F178</f>
        <v>0.3392707984858932</v>
      </c>
      <c r="G373" s="217">
        <f>+'2.2.3.7.PrecioCapital'!G178</f>
        <v>0.36538100565642095</v>
      </c>
      <c r="H373" s="217">
        <f>+'2.2.3.7.PrecioCapital'!H178</f>
        <v>0.33666674229120203</v>
      </c>
      <c r="I373" s="217">
        <f>+'2.2.3.7.PrecioCapital'!I178</f>
        <v>0.31123646201951288</v>
      </c>
      <c r="J373" s="217">
        <f>+'2.2.3.7.PrecioCapital'!J178</f>
        <v>0.33520842127176448</v>
      </c>
      <c r="K373" s="217">
        <f>+'2.2.3.7.PrecioCapital'!K178</f>
        <v>0.33151583608040214</v>
      </c>
      <c r="M373" s="135"/>
      <c r="N373" s="135"/>
      <c r="O373" s="135"/>
      <c r="P373" s="135"/>
    </row>
    <row r="374" spans="1:16" x14ac:dyDescent="0.2">
      <c r="A374" s="1"/>
      <c r="B374" s="268" t="s">
        <v>649</v>
      </c>
      <c r="C374" s="217">
        <f>+'2.2.3.7.PrecioCapital'!C179</f>
        <v>0.33707774053189543</v>
      </c>
      <c r="D374" s="217">
        <f>+'2.2.3.7.PrecioCapital'!D179</f>
        <v>0.32355508923681398</v>
      </c>
      <c r="E374" s="217">
        <f>+'2.2.3.7.PrecioCapital'!E179</f>
        <v>0.32306223877560053</v>
      </c>
      <c r="F374" s="217">
        <f>+'2.2.3.7.PrecioCapital'!F179</f>
        <v>0.3392707984858932</v>
      </c>
      <c r="G374" s="217">
        <f>+'2.2.3.7.PrecioCapital'!G179</f>
        <v>0.36538100565642095</v>
      </c>
      <c r="H374" s="217">
        <f>+'2.2.3.7.PrecioCapital'!H179</f>
        <v>0.33666674229120203</v>
      </c>
      <c r="I374" s="217">
        <f>+'2.2.3.7.PrecioCapital'!I179</f>
        <v>0.31123646201951288</v>
      </c>
      <c r="J374" s="217">
        <f>+'2.2.3.7.PrecioCapital'!J179</f>
        <v>0.33520842127176448</v>
      </c>
      <c r="K374" s="217">
        <f>+'2.2.3.7.PrecioCapital'!K179</f>
        <v>0.33151583608040214</v>
      </c>
      <c r="M374" s="135"/>
      <c r="N374" s="135"/>
      <c r="O374" s="135"/>
      <c r="P374" s="135"/>
    </row>
    <row r="375" spans="1:16" x14ac:dyDescent="0.2">
      <c r="A375" s="1"/>
      <c r="B375" s="268" t="s">
        <v>409</v>
      </c>
      <c r="C375" s="217">
        <f>+'2.2.3.7.PrecioCapital'!C180</f>
        <v>0.33707774053189543</v>
      </c>
      <c r="D375" s="217">
        <f>+'2.2.3.7.PrecioCapital'!D180</f>
        <v>0.32355508923681398</v>
      </c>
      <c r="E375" s="217">
        <f>+'2.2.3.7.PrecioCapital'!E180</f>
        <v>0.32306223877560053</v>
      </c>
      <c r="F375" s="217">
        <f>+'2.2.3.7.PrecioCapital'!F180</f>
        <v>0.3392707984858932</v>
      </c>
      <c r="G375" s="217">
        <f>+'2.2.3.7.PrecioCapital'!G180</f>
        <v>0.36538100565642095</v>
      </c>
      <c r="H375" s="217">
        <f>+'2.2.3.7.PrecioCapital'!H180</f>
        <v>0.33666674229120203</v>
      </c>
      <c r="I375" s="217">
        <f>+'2.2.3.7.PrecioCapital'!I180</f>
        <v>0.31123646201951288</v>
      </c>
      <c r="J375" s="217">
        <f>+'2.2.3.7.PrecioCapital'!J180</f>
        <v>0.33520842127176448</v>
      </c>
      <c r="K375" s="217">
        <f>+'2.2.3.7.PrecioCapital'!K180</f>
        <v>0.33151583608040214</v>
      </c>
      <c r="M375" s="135"/>
      <c r="N375" s="135"/>
      <c r="O375" s="135"/>
      <c r="P375" s="135"/>
    </row>
    <row r="376" spans="1:16" x14ac:dyDescent="0.2">
      <c r="A376" s="1"/>
      <c r="B376" s="268" t="s">
        <v>650</v>
      </c>
      <c r="C376" s="217">
        <f>+'2.2.3.7.PrecioCapital'!C181</f>
        <v>0.33707774053189543</v>
      </c>
      <c r="D376" s="217">
        <f>+'2.2.3.7.PrecioCapital'!D181</f>
        <v>0.32355508923681398</v>
      </c>
      <c r="E376" s="217">
        <f>+'2.2.3.7.PrecioCapital'!E181</f>
        <v>0.32306223877560053</v>
      </c>
      <c r="F376" s="217">
        <f>+'2.2.3.7.PrecioCapital'!F181</f>
        <v>0.3392707984858932</v>
      </c>
      <c r="G376" s="217">
        <f>+'2.2.3.7.PrecioCapital'!G181</f>
        <v>0.36538100565642095</v>
      </c>
      <c r="H376" s="217">
        <f>+'2.2.3.7.PrecioCapital'!H181</f>
        <v>0.33666674229120203</v>
      </c>
      <c r="I376" s="217">
        <f>+'2.2.3.7.PrecioCapital'!I181</f>
        <v>0.31123646201951288</v>
      </c>
      <c r="J376" s="217">
        <f>+'2.2.3.7.PrecioCapital'!J181</f>
        <v>0.33520842127176448</v>
      </c>
      <c r="K376" s="217">
        <f>+'2.2.3.7.PrecioCapital'!K181</f>
        <v>0.33151583608040214</v>
      </c>
      <c r="M376" s="135"/>
      <c r="N376" s="135"/>
      <c r="O376" s="135"/>
      <c r="P376" s="135"/>
    </row>
    <row r="377" spans="1:16" x14ac:dyDescent="0.2">
      <c r="A377" s="1"/>
      <c r="B377" s="268" t="s">
        <v>651</v>
      </c>
      <c r="C377" s="217">
        <f>+'2.2.3.7.PrecioCapital'!C182</f>
        <v>0.33707774053189543</v>
      </c>
      <c r="D377" s="217">
        <f>+'2.2.3.7.PrecioCapital'!D182</f>
        <v>0.32355508923681398</v>
      </c>
      <c r="E377" s="217">
        <f>+'2.2.3.7.PrecioCapital'!E182</f>
        <v>0.32306223877560053</v>
      </c>
      <c r="F377" s="217">
        <f>+'2.2.3.7.PrecioCapital'!F182</f>
        <v>0.3392707984858932</v>
      </c>
      <c r="G377" s="217">
        <f>+'2.2.3.7.PrecioCapital'!G182</f>
        <v>0.36538100565642095</v>
      </c>
      <c r="H377" s="217">
        <f>+'2.2.3.7.PrecioCapital'!H182</f>
        <v>0.33666674229120203</v>
      </c>
      <c r="I377" s="217">
        <f>+'2.2.3.7.PrecioCapital'!I182</f>
        <v>0.31123646201951288</v>
      </c>
      <c r="J377" s="217">
        <f>+'2.2.3.7.PrecioCapital'!J182</f>
        <v>0.33520842127176448</v>
      </c>
      <c r="K377" s="217">
        <f>+'2.2.3.7.PrecioCapital'!K182</f>
        <v>0.33151583608040214</v>
      </c>
      <c r="M377" s="135"/>
      <c r="N377" s="135"/>
      <c r="O377" s="135"/>
      <c r="P377" s="135"/>
    </row>
    <row r="378" spans="1:16" x14ac:dyDescent="0.2">
      <c r="A378" s="1"/>
      <c r="B378" s="268" t="s">
        <v>650</v>
      </c>
      <c r="C378" s="217">
        <f>+'2.2.3.7.PrecioCapital'!C183</f>
        <v>0.33707774053189543</v>
      </c>
      <c r="D378" s="217">
        <f>+'2.2.3.7.PrecioCapital'!D183</f>
        <v>0.32355508923681398</v>
      </c>
      <c r="E378" s="217">
        <f>+'2.2.3.7.PrecioCapital'!E183</f>
        <v>0.32306223877560053</v>
      </c>
      <c r="F378" s="217">
        <f>+'2.2.3.7.PrecioCapital'!F183</f>
        <v>0.3392707984858932</v>
      </c>
      <c r="G378" s="217">
        <f>+'2.2.3.7.PrecioCapital'!G183</f>
        <v>0.36538100565642095</v>
      </c>
      <c r="H378" s="217">
        <f>+'2.2.3.7.PrecioCapital'!H183</f>
        <v>0.33666674229120203</v>
      </c>
      <c r="I378" s="217">
        <f>+'2.2.3.7.PrecioCapital'!I183</f>
        <v>0.31123646201951288</v>
      </c>
      <c r="J378" s="217">
        <f>+'2.2.3.7.PrecioCapital'!J183</f>
        <v>0.33520842127176448</v>
      </c>
      <c r="K378" s="217">
        <f>+'2.2.3.7.PrecioCapital'!K183</f>
        <v>0.33151583608040214</v>
      </c>
      <c r="M378" s="135"/>
      <c r="N378" s="135"/>
      <c r="O378" s="135"/>
      <c r="P378" s="135"/>
    </row>
    <row r="379" spans="1:16" x14ac:dyDescent="0.2">
      <c r="A379" s="1"/>
      <c r="B379" s="268" t="s">
        <v>647</v>
      </c>
      <c r="C379" s="217">
        <f>+'2.2.3.7.PrecioCapital'!C184</f>
        <v>0.33707774053189543</v>
      </c>
      <c r="D379" s="217">
        <f>+'2.2.3.7.PrecioCapital'!D184</f>
        <v>0.32355508923681398</v>
      </c>
      <c r="E379" s="217">
        <f>+'2.2.3.7.PrecioCapital'!E184</f>
        <v>0.32306223877560053</v>
      </c>
      <c r="F379" s="217">
        <f>+'2.2.3.7.PrecioCapital'!F184</f>
        <v>0.3392707984858932</v>
      </c>
      <c r="G379" s="217">
        <f>+'2.2.3.7.PrecioCapital'!G184</f>
        <v>0.36538100565642095</v>
      </c>
      <c r="H379" s="217">
        <f>+'2.2.3.7.PrecioCapital'!H184</f>
        <v>0.33666674229120203</v>
      </c>
      <c r="I379" s="217">
        <f>+'2.2.3.7.PrecioCapital'!I184</f>
        <v>0.31123646201951288</v>
      </c>
      <c r="J379" s="217">
        <f>+'2.2.3.7.PrecioCapital'!J184</f>
        <v>0.33520842127176448</v>
      </c>
      <c r="K379" s="217">
        <f>+'2.2.3.7.PrecioCapital'!K184</f>
        <v>0.33151583608040214</v>
      </c>
      <c r="M379" s="135"/>
      <c r="N379" s="135"/>
      <c r="O379" s="135"/>
      <c r="P379" s="135"/>
    </row>
    <row r="380" spans="1:16" x14ac:dyDescent="0.2">
      <c r="A380" s="1"/>
      <c r="B380" s="268" t="s">
        <v>652</v>
      </c>
      <c r="C380" s="217">
        <f>+'2.2.3.7.PrecioCapital'!C185</f>
        <v>0.33707774053189543</v>
      </c>
      <c r="D380" s="217">
        <f>+'2.2.3.7.PrecioCapital'!D185</f>
        <v>0.32355508923681398</v>
      </c>
      <c r="E380" s="217">
        <f>+'2.2.3.7.PrecioCapital'!E185</f>
        <v>0.32306223877560053</v>
      </c>
      <c r="F380" s="217">
        <f>+'2.2.3.7.PrecioCapital'!F185</f>
        <v>0.3392707984858932</v>
      </c>
      <c r="G380" s="217">
        <f>+'2.2.3.7.PrecioCapital'!G185</f>
        <v>0.36538100565642095</v>
      </c>
      <c r="H380" s="217">
        <f>+'2.2.3.7.PrecioCapital'!H185</f>
        <v>0.33666674229120203</v>
      </c>
      <c r="I380" s="217">
        <f>+'2.2.3.7.PrecioCapital'!I185</f>
        <v>0.31123646201951288</v>
      </c>
      <c r="J380" s="217">
        <f>+'2.2.3.7.PrecioCapital'!J185</f>
        <v>0.33520842127176448</v>
      </c>
      <c r="K380" s="217">
        <f>+'2.2.3.7.PrecioCapital'!K185</f>
        <v>0.33151583608040214</v>
      </c>
      <c r="M380" s="135"/>
      <c r="N380" s="135"/>
      <c r="O380" s="135"/>
      <c r="P380" s="135"/>
    </row>
    <row r="381" spans="1:16" x14ac:dyDescent="0.2">
      <c r="A381" s="1"/>
      <c r="B381" s="268" t="s">
        <v>512</v>
      </c>
      <c r="C381" s="217">
        <f>+'2.2.3.7.PrecioCapital'!C186</f>
        <v>0.33707774053189543</v>
      </c>
      <c r="D381" s="217">
        <f>+'2.2.3.7.PrecioCapital'!D186</f>
        <v>0.32355508923681398</v>
      </c>
      <c r="E381" s="217">
        <f>+'2.2.3.7.PrecioCapital'!E186</f>
        <v>0.32306223877560053</v>
      </c>
      <c r="F381" s="217">
        <f>+'2.2.3.7.PrecioCapital'!F186</f>
        <v>0.3392707984858932</v>
      </c>
      <c r="G381" s="217">
        <f>+'2.2.3.7.PrecioCapital'!G186</f>
        <v>0.36538100565642095</v>
      </c>
      <c r="H381" s="217">
        <f>+'2.2.3.7.PrecioCapital'!H186</f>
        <v>0.33666674229120203</v>
      </c>
      <c r="I381" s="217">
        <f>+'2.2.3.7.PrecioCapital'!I186</f>
        <v>0.31123646201951288</v>
      </c>
      <c r="J381" s="217">
        <f>+'2.2.3.7.PrecioCapital'!J186</f>
        <v>0.33520842127176448</v>
      </c>
      <c r="K381" s="217">
        <f>+'2.2.3.7.PrecioCapital'!K186</f>
        <v>0.33151583608040214</v>
      </c>
      <c r="M381" s="135"/>
      <c r="N381" s="135"/>
      <c r="O381" s="135"/>
      <c r="P381" s="135"/>
    </row>
    <row r="382" spans="1:16" x14ac:dyDescent="0.2">
      <c r="A382" s="1"/>
      <c r="B382" s="268" t="s">
        <v>653</v>
      </c>
      <c r="C382" s="217">
        <f>+'2.2.3.7.PrecioCapital'!C187</f>
        <v>0.33707774053189543</v>
      </c>
      <c r="D382" s="217">
        <f>+'2.2.3.7.PrecioCapital'!D187</f>
        <v>0.32355508923681398</v>
      </c>
      <c r="E382" s="217">
        <f>+'2.2.3.7.PrecioCapital'!E187</f>
        <v>0.32306223877560053</v>
      </c>
      <c r="F382" s="217">
        <f>+'2.2.3.7.PrecioCapital'!F187</f>
        <v>0.3392707984858932</v>
      </c>
      <c r="G382" s="217">
        <f>+'2.2.3.7.PrecioCapital'!G187</f>
        <v>0.36538100565642095</v>
      </c>
      <c r="H382" s="217">
        <f>+'2.2.3.7.PrecioCapital'!H187</f>
        <v>0.33666674229120203</v>
      </c>
      <c r="I382" s="217">
        <f>+'2.2.3.7.PrecioCapital'!I187</f>
        <v>0.31123646201951288</v>
      </c>
      <c r="J382" s="217">
        <f>+'2.2.3.7.PrecioCapital'!J187</f>
        <v>0.33520842127176448</v>
      </c>
      <c r="K382" s="217">
        <f>+'2.2.3.7.PrecioCapital'!K187</f>
        <v>0.33151583608040214</v>
      </c>
      <c r="M382" s="135"/>
      <c r="N382" s="135"/>
      <c r="O382" s="135"/>
      <c r="P382" s="135"/>
    </row>
    <row r="383" spans="1:16" x14ac:dyDescent="0.2">
      <c r="A383" s="1"/>
      <c r="B383" s="268" t="s">
        <v>654</v>
      </c>
      <c r="C383" s="217">
        <f>+'2.2.3.7.PrecioCapital'!C188</f>
        <v>0.33707774053189543</v>
      </c>
      <c r="D383" s="217">
        <f>+'2.2.3.7.PrecioCapital'!D188</f>
        <v>0.32355508923681398</v>
      </c>
      <c r="E383" s="217">
        <f>+'2.2.3.7.PrecioCapital'!E188</f>
        <v>0.32306223877560053</v>
      </c>
      <c r="F383" s="217">
        <f>+'2.2.3.7.PrecioCapital'!F188</f>
        <v>0.3392707984858932</v>
      </c>
      <c r="G383" s="217">
        <f>+'2.2.3.7.PrecioCapital'!G188</f>
        <v>0.36538100565642095</v>
      </c>
      <c r="H383" s="217">
        <f>+'2.2.3.7.PrecioCapital'!H188</f>
        <v>0.33666674229120203</v>
      </c>
      <c r="I383" s="217">
        <f>+'2.2.3.7.PrecioCapital'!I188</f>
        <v>0.31123646201951288</v>
      </c>
      <c r="J383" s="217">
        <f>+'2.2.3.7.PrecioCapital'!J188</f>
        <v>0.33520842127176448</v>
      </c>
      <c r="K383" s="217">
        <f>+'2.2.3.7.PrecioCapital'!K188</f>
        <v>0.33151583608040214</v>
      </c>
      <c r="M383" s="135"/>
      <c r="N383" s="135"/>
      <c r="O383" s="135"/>
      <c r="P383" s="135"/>
    </row>
    <row r="384" spans="1:16" x14ac:dyDescent="0.2">
      <c r="A384" s="1"/>
      <c r="B384" s="268" t="s">
        <v>655</v>
      </c>
      <c r="C384" s="217">
        <f>+'2.2.3.7.PrecioCapital'!C189</f>
        <v>0.33707774053189543</v>
      </c>
      <c r="D384" s="217">
        <f>+'2.2.3.7.PrecioCapital'!D189</f>
        <v>0.32355508923681398</v>
      </c>
      <c r="E384" s="217">
        <f>+'2.2.3.7.PrecioCapital'!E189</f>
        <v>0.32306223877560053</v>
      </c>
      <c r="F384" s="217">
        <f>+'2.2.3.7.PrecioCapital'!F189</f>
        <v>0.3392707984858932</v>
      </c>
      <c r="G384" s="217">
        <f>+'2.2.3.7.PrecioCapital'!G189</f>
        <v>0.36538100565642095</v>
      </c>
      <c r="H384" s="217">
        <f>+'2.2.3.7.PrecioCapital'!H189</f>
        <v>0.33666674229120203</v>
      </c>
      <c r="I384" s="217">
        <f>+'2.2.3.7.PrecioCapital'!I189</f>
        <v>0.31123646201951288</v>
      </c>
      <c r="J384" s="217">
        <f>+'2.2.3.7.PrecioCapital'!J189</f>
        <v>0.33520842127176448</v>
      </c>
      <c r="K384" s="217">
        <f>+'2.2.3.7.PrecioCapital'!K189</f>
        <v>0.33151583608040214</v>
      </c>
      <c r="M384" s="135"/>
      <c r="N384" s="135"/>
      <c r="O384" s="135"/>
      <c r="P384" s="135"/>
    </row>
    <row r="385" spans="1:16" x14ac:dyDescent="0.2">
      <c r="A385" s="1"/>
      <c r="B385" s="267" t="s">
        <v>407</v>
      </c>
      <c r="C385" s="217"/>
      <c r="D385" s="217"/>
      <c r="E385" s="217"/>
      <c r="F385" s="217"/>
      <c r="G385" s="217"/>
      <c r="H385" s="217"/>
      <c r="I385" s="217"/>
      <c r="J385" s="217"/>
      <c r="K385" s="217"/>
      <c r="M385" s="135"/>
      <c r="N385" s="135"/>
      <c r="O385" s="135"/>
      <c r="P385" s="135"/>
    </row>
    <row r="386" spans="1:16" x14ac:dyDescent="0.2">
      <c r="A386" s="1"/>
      <c r="B386" s="268" t="s">
        <v>410</v>
      </c>
      <c r="C386" s="217">
        <f>+'2.2.3.7.PrecioCapital'!C191</f>
        <v>0.62350810215022689</v>
      </c>
      <c r="D386" s="217">
        <f>+'2.2.3.7.PrecioCapital'!D191</f>
        <v>0.61926704617543871</v>
      </c>
      <c r="E386" s="217">
        <f>+'2.2.3.7.PrecioCapital'!E191</f>
        <v>0.61797364992764492</v>
      </c>
      <c r="F386" s="217">
        <f>+'2.2.3.7.PrecioCapital'!F191</f>
        <v>0.6326193561925858</v>
      </c>
      <c r="G386" s="217">
        <f>+'2.2.3.7.PrecioCapital'!G191</f>
        <v>0.64100248068109877</v>
      </c>
      <c r="H386" s="217">
        <f>+'2.2.3.7.PrecioCapital'!H191</f>
        <v>0.60867776182267874</v>
      </c>
      <c r="I386" s="217">
        <f>+'2.2.3.7.PrecioCapital'!I191</f>
        <v>0.59202679380780476</v>
      </c>
      <c r="J386" s="217">
        <f>+'2.2.3.7.PrecioCapital'!J191</f>
        <v>0.61524101825727984</v>
      </c>
      <c r="K386" s="217">
        <f>+'2.2.3.7.PrecioCapital'!K191</f>
        <v>0.61160667867150231</v>
      </c>
      <c r="M386" s="135"/>
      <c r="N386" s="135"/>
      <c r="O386" s="135"/>
      <c r="P386" s="135"/>
    </row>
    <row r="387" spans="1:16" x14ac:dyDescent="0.2">
      <c r="A387" s="1"/>
      <c r="B387" s="269" t="s">
        <v>411</v>
      </c>
      <c r="C387" s="217"/>
      <c r="D387" s="217"/>
      <c r="E387" s="217"/>
      <c r="F387" s="217"/>
      <c r="G387" s="217"/>
      <c r="H387" s="217"/>
      <c r="I387" s="217"/>
      <c r="J387" s="217"/>
      <c r="K387" s="217"/>
      <c r="M387" s="135"/>
      <c r="N387" s="135"/>
      <c r="O387" s="135"/>
      <c r="P387" s="135"/>
    </row>
    <row r="388" spans="1:16" x14ac:dyDescent="0.2">
      <c r="A388" s="1"/>
      <c r="B388" s="265" t="s">
        <v>412</v>
      </c>
      <c r="C388" s="217"/>
      <c r="D388" s="217"/>
      <c r="E388" s="217"/>
      <c r="F388" s="217"/>
      <c r="G388" s="217"/>
      <c r="H388" s="217"/>
      <c r="I388" s="217"/>
      <c r="J388" s="217"/>
      <c r="K388" s="217"/>
      <c r="M388" s="135"/>
      <c r="N388" s="135"/>
      <c r="O388" s="135"/>
      <c r="P388" s="135"/>
    </row>
    <row r="389" spans="1:16" x14ac:dyDescent="0.2">
      <c r="A389" s="1"/>
      <c r="B389" s="266" t="s">
        <v>413</v>
      </c>
      <c r="C389" s="217">
        <f>+'2.2.3.7.PrecioCapital'!C194</f>
        <v>0.62350810215022689</v>
      </c>
      <c r="D389" s="217">
        <f>+'2.2.3.7.PrecioCapital'!D194</f>
        <v>0.61926704617543871</v>
      </c>
      <c r="E389" s="217">
        <f>+'2.2.3.7.PrecioCapital'!E194</f>
        <v>0.61797364992764492</v>
      </c>
      <c r="F389" s="217">
        <f>+'2.2.3.7.PrecioCapital'!F194</f>
        <v>0.6326193561925858</v>
      </c>
      <c r="G389" s="217">
        <f>+'2.2.3.7.PrecioCapital'!G194</f>
        <v>0.64100248068109877</v>
      </c>
      <c r="H389" s="217">
        <f>+'2.2.3.7.PrecioCapital'!H194</f>
        <v>0.60867776182267874</v>
      </c>
      <c r="I389" s="217">
        <f>+'2.2.3.7.PrecioCapital'!I194</f>
        <v>0.59202679380780476</v>
      </c>
      <c r="J389" s="217">
        <f>+'2.2.3.7.PrecioCapital'!J194</f>
        <v>0.61524101825727984</v>
      </c>
      <c r="K389" s="217">
        <f>+'2.2.3.7.PrecioCapital'!K194</f>
        <v>0.61160667867150231</v>
      </c>
      <c r="M389" s="135"/>
      <c r="N389" s="135"/>
      <c r="O389" s="135"/>
      <c r="P389" s="135"/>
    </row>
    <row r="390" spans="1:16" x14ac:dyDescent="0.2">
      <c r="A390" s="1"/>
      <c r="B390" s="285" t="s">
        <v>414</v>
      </c>
      <c r="C390" s="217">
        <f>+'2.2.3.7.PrecioCapital'!C195</f>
        <v>0.62350810215022689</v>
      </c>
      <c r="D390" s="217">
        <f>+'2.2.3.7.PrecioCapital'!D195</f>
        <v>0.61926704617543871</v>
      </c>
      <c r="E390" s="217">
        <f>+'2.2.3.7.PrecioCapital'!E195</f>
        <v>0.61797364992764492</v>
      </c>
      <c r="F390" s="217">
        <f>+'2.2.3.7.PrecioCapital'!F195</f>
        <v>0.6326193561925858</v>
      </c>
      <c r="G390" s="217">
        <f>+'2.2.3.7.PrecioCapital'!G195</f>
        <v>0.64100248068109877</v>
      </c>
      <c r="H390" s="217">
        <f>+'2.2.3.7.PrecioCapital'!H195</f>
        <v>0.60867776182267874</v>
      </c>
      <c r="I390" s="217">
        <f>+'2.2.3.7.PrecioCapital'!I195</f>
        <v>0.59202679380780476</v>
      </c>
      <c r="J390" s="217">
        <f>+'2.2.3.7.PrecioCapital'!J195</f>
        <v>0.61524101825727984</v>
      </c>
      <c r="K390" s="217">
        <f>+'2.2.3.7.PrecioCapital'!K195</f>
        <v>0.61160667867150231</v>
      </c>
      <c r="M390" s="135"/>
      <c r="N390" s="135"/>
      <c r="O390" s="135"/>
      <c r="P390" s="135"/>
    </row>
    <row r="391" spans="1:16" x14ac:dyDescent="0.2">
      <c r="A391" s="1"/>
      <c r="B391" s="266" t="s">
        <v>407</v>
      </c>
      <c r="C391" s="217">
        <f>+'2.2.3.7.PrecioCapital'!C196</f>
        <v>0.62350810215022689</v>
      </c>
      <c r="D391" s="217">
        <f>+'2.2.3.7.PrecioCapital'!D196</f>
        <v>0.61926704617543871</v>
      </c>
      <c r="E391" s="217">
        <f>+'2.2.3.7.PrecioCapital'!E196</f>
        <v>0.61797364992764492</v>
      </c>
      <c r="F391" s="217">
        <f>+'2.2.3.7.PrecioCapital'!F196</f>
        <v>0.6326193561925858</v>
      </c>
      <c r="G391" s="217">
        <f>+'2.2.3.7.PrecioCapital'!G196</f>
        <v>0.64100248068109877</v>
      </c>
      <c r="H391" s="217">
        <f>+'2.2.3.7.PrecioCapital'!H196</f>
        <v>0.60867776182267874</v>
      </c>
      <c r="I391" s="217">
        <f>+'2.2.3.7.PrecioCapital'!I196</f>
        <v>0.59202679380780476</v>
      </c>
      <c r="J391" s="217">
        <f>+'2.2.3.7.PrecioCapital'!J196</f>
        <v>0.61524101825727984</v>
      </c>
      <c r="K391" s="217">
        <f>+'2.2.3.7.PrecioCapital'!K196</f>
        <v>0.61160667867150231</v>
      </c>
      <c r="M391" s="135"/>
      <c r="N391" s="135"/>
      <c r="O391" s="135"/>
      <c r="P391" s="135"/>
    </row>
    <row r="392" spans="1:16" x14ac:dyDescent="0.2">
      <c r="A392" s="1"/>
      <c r="B392" s="266" t="s">
        <v>579</v>
      </c>
      <c r="C392" s="217">
        <f>+'2.2.3.7.PrecioCapital'!C197</f>
        <v>0.14593328926153312</v>
      </c>
      <c r="D392" s="217">
        <f>+'2.2.3.7.PrecioCapital'!D197</f>
        <v>0.18223305395809944</v>
      </c>
      <c r="E392" s="217">
        <f>+'2.2.3.7.PrecioCapital'!E197</f>
        <v>0.20422867208808643</v>
      </c>
      <c r="F392" s="217">
        <f>+'2.2.3.7.PrecioCapital'!F197</f>
        <v>0.22960435123183817</v>
      </c>
      <c r="G392" s="217">
        <f>+'2.2.3.7.PrecioCapital'!G197</f>
        <v>0.27723142612650109</v>
      </c>
      <c r="H392" s="217">
        <f>+'2.2.3.7.PrecioCapital'!H197</f>
        <v>0.20459609068520535</v>
      </c>
      <c r="I392" s="217">
        <f>+'2.2.3.7.PrecioCapital'!I197</f>
        <v>0.10099133173029262</v>
      </c>
      <c r="J392" s="217">
        <f>+'2.2.3.7.PrecioCapital'!J197</f>
        <v>0.14388628564206998</v>
      </c>
      <c r="K392" s="217">
        <f>+'2.2.3.7.PrecioCapital'!K197</f>
        <v>0.20267242714935299</v>
      </c>
      <c r="M392" s="135"/>
      <c r="N392" s="135"/>
      <c r="O392" s="135"/>
      <c r="P392" s="135"/>
    </row>
    <row r="393" spans="1:16" x14ac:dyDescent="0.2">
      <c r="A393" s="1"/>
      <c r="B393" s="266" t="s">
        <v>415</v>
      </c>
      <c r="C393" s="217">
        <f>+'2.2.3.7.PrecioCapital'!C198</f>
        <v>0.13233331085951369</v>
      </c>
      <c r="D393" s="217">
        <f>+'2.2.3.7.PrecioCapital'!D198</f>
        <v>0.16821939020194529</v>
      </c>
      <c r="E393" s="217">
        <f>+'2.2.3.7.PrecioCapital'!E198</f>
        <v>0.19049361768522266</v>
      </c>
      <c r="F393" s="217">
        <f>+'2.2.3.7.PrecioCapital'!F198</f>
        <v>0.21629519835409347</v>
      </c>
      <c r="G393" s="217">
        <f>+'2.2.3.7.PrecioCapital'!G198</f>
        <v>0.26526430821295316</v>
      </c>
      <c r="H393" s="217">
        <f>+'2.2.3.7.PrecioCapital'!H198</f>
        <v>0.19295702983276455</v>
      </c>
      <c r="I393" s="217">
        <f>+'2.2.3.7.PrecioCapital'!I198</f>
        <v>8.844224984492019E-2</v>
      </c>
      <c r="J393" s="217">
        <f>+'2.2.3.7.PrecioCapital'!J198</f>
        <v>0.13096041922860768</v>
      </c>
      <c r="K393" s="217">
        <f>+'2.2.3.7.PrecioCapital'!K198</f>
        <v>0.18986888325904172</v>
      </c>
      <c r="M393" s="135"/>
      <c r="N393" s="135"/>
      <c r="O393" s="135"/>
      <c r="P393" s="135"/>
    </row>
    <row r="394" spans="1:16" x14ac:dyDescent="0.2">
      <c r="A394" s="1"/>
      <c r="B394" s="266" t="s">
        <v>532</v>
      </c>
      <c r="C394" s="217">
        <f>+'2.2.3.7.PrecioCapital'!C199</f>
        <v>0.13233331085951369</v>
      </c>
      <c r="D394" s="217">
        <f>+'2.2.3.7.PrecioCapital'!D199</f>
        <v>0.16821939020194529</v>
      </c>
      <c r="E394" s="217">
        <f>+'2.2.3.7.PrecioCapital'!E199</f>
        <v>0.19049361768522266</v>
      </c>
      <c r="F394" s="217">
        <f>+'2.2.3.7.PrecioCapital'!F199</f>
        <v>0.21629519835409347</v>
      </c>
      <c r="G394" s="217">
        <f>+'2.2.3.7.PrecioCapital'!G199</f>
        <v>0.26526430821295316</v>
      </c>
      <c r="H394" s="217">
        <f>+'2.2.3.7.PrecioCapital'!H199</f>
        <v>0.19295702983276455</v>
      </c>
      <c r="I394" s="217">
        <f>+'2.2.3.7.PrecioCapital'!I199</f>
        <v>8.844224984492019E-2</v>
      </c>
      <c r="J394" s="217">
        <f>+'2.2.3.7.PrecioCapital'!J199</f>
        <v>0.13096041922860768</v>
      </c>
      <c r="K394" s="217">
        <f>+'2.2.3.7.PrecioCapital'!K199</f>
        <v>0.18986888325904172</v>
      </c>
      <c r="M394" s="135"/>
      <c r="N394" s="135"/>
      <c r="O394" s="135"/>
      <c r="P394" s="135"/>
    </row>
    <row r="395" spans="1:16" x14ac:dyDescent="0.2">
      <c r="A395" s="1"/>
      <c r="B395" s="266" t="s">
        <v>580</v>
      </c>
      <c r="C395" s="217">
        <f>+'2.2.3.7.PrecioCapital'!C200</f>
        <v>0.13053531720721434</v>
      </c>
      <c r="D395" s="217">
        <f>+'2.2.3.7.PrecioCapital'!D200</f>
        <v>0.16636670501861575</v>
      </c>
      <c r="E395" s="217">
        <f>+'2.2.3.7.PrecioCapital'!E200</f>
        <v>0.1886777662257329</v>
      </c>
      <c r="F395" s="217">
        <f>+'2.2.3.7.PrecioCapital'!F200</f>
        <v>0.21453565347216086</v>
      </c>
      <c r="G395" s="217">
        <f>+'2.2.3.7.PrecioCapital'!G200</f>
        <v>0.26368218790299125</v>
      </c>
      <c r="H395" s="217">
        <f>+'2.2.3.7.PrecioCapital'!H200</f>
        <v>0.19141828051178711</v>
      </c>
      <c r="I395" s="217">
        <f>+'2.2.3.7.PrecioCapital'!I200</f>
        <v>8.6783190624007411E-2</v>
      </c>
      <c r="J395" s="217">
        <f>+'2.2.3.7.PrecioCapital'!J200</f>
        <v>0.12925154697345584</v>
      </c>
      <c r="K395" s="217">
        <f>+'2.2.3.7.PrecioCapital'!K200</f>
        <v>0.1881761827295837</v>
      </c>
      <c r="M395" s="135"/>
      <c r="N395" s="135"/>
      <c r="O395" s="135"/>
      <c r="P395" s="135"/>
    </row>
    <row r="396" spans="1:16" x14ac:dyDescent="0.2">
      <c r="A396" s="1"/>
      <c r="B396" s="266" t="s">
        <v>536</v>
      </c>
      <c r="C396" s="217">
        <f>+'2.2.3.7.PrecioCapital'!C201</f>
        <v>0.13233331085951369</v>
      </c>
      <c r="D396" s="217">
        <f>+'2.2.3.7.PrecioCapital'!D201</f>
        <v>0.16821939020194529</v>
      </c>
      <c r="E396" s="217">
        <f>+'2.2.3.7.PrecioCapital'!E201</f>
        <v>0.19049361768522266</v>
      </c>
      <c r="F396" s="217">
        <f>+'2.2.3.7.PrecioCapital'!F201</f>
        <v>0.21629519835409347</v>
      </c>
      <c r="G396" s="217">
        <f>+'2.2.3.7.PrecioCapital'!G201</f>
        <v>0.26526430821295316</v>
      </c>
      <c r="H396" s="217">
        <f>+'2.2.3.7.PrecioCapital'!H201</f>
        <v>0.19295702983276455</v>
      </c>
      <c r="I396" s="217">
        <f>+'2.2.3.7.PrecioCapital'!I201</f>
        <v>8.844224984492019E-2</v>
      </c>
      <c r="J396" s="217">
        <f>+'2.2.3.7.PrecioCapital'!J201</f>
        <v>0.13096041922860768</v>
      </c>
      <c r="K396" s="217">
        <f>+'2.2.3.7.PrecioCapital'!K201</f>
        <v>0.18986888325904172</v>
      </c>
      <c r="M396" s="135"/>
      <c r="N396" s="135"/>
      <c r="O396" s="135"/>
      <c r="P396" s="135"/>
    </row>
    <row r="397" spans="1:16" x14ac:dyDescent="0.2">
      <c r="A397" s="1"/>
      <c r="B397" s="266" t="s">
        <v>404</v>
      </c>
      <c r="C397" s="217">
        <f>+'2.2.3.7.PrecioCapital'!C202</f>
        <v>0.13418408268058699</v>
      </c>
      <c r="D397" s="217">
        <f>+'2.2.3.7.PrecioCapital'!D202</f>
        <v>0.17012645896508649</v>
      </c>
      <c r="E397" s="217">
        <f>+'2.2.3.7.PrecioCapital'!E202</f>
        <v>0.19236277151019887</v>
      </c>
      <c r="F397" s="217">
        <f>+'2.2.3.7.PrecioCapital'!F202</f>
        <v>0.21810639278252203</v>
      </c>
      <c r="G397" s="217">
        <f>+'2.2.3.7.PrecioCapital'!G202</f>
        <v>0.2668928699620341</v>
      </c>
      <c r="H397" s="217">
        <f>+'2.2.3.7.PrecioCapital'!H202</f>
        <v>0.1945409474841526</v>
      </c>
      <c r="I397" s="217">
        <f>+'2.2.3.7.PrecioCapital'!I202</f>
        <v>9.0150008963886141E-2</v>
      </c>
      <c r="J397" s="217">
        <f>+'2.2.3.7.PrecioCapital'!J202</f>
        <v>0.13271945358982706</v>
      </c>
      <c r="K397" s="217">
        <f>+'2.2.3.7.PrecioCapital'!K202</f>
        <v>0.19161127119096258</v>
      </c>
      <c r="M397" s="135"/>
      <c r="N397" s="135"/>
      <c r="O397" s="135"/>
      <c r="P397" s="135"/>
    </row>
    <row r="398" spans="1:16" x14ac:dyDescent="0.2">
      <c r="A398" s="1"/>
      <c r="B398" s="266" t="s">
        <v>679</v>
      </c>
      <c r="C398" s="217">
        <f>+'2.2.3.7.PrecioCapital'!C203</f>
        <v>0.13233331085951369</v>
      </c>
      <c r="D398" s="217">
        <f>+'2.2.3.7.PrecioCapital'!D203</f>
        <v>0.16821939020194529</v>
      </c>
      <c r="E398" s="217">
        <f>+'2.2.3.7.PrecioCapital'!E203</f>
        <v>0.19049361768522266</v>
      </c>
      <c r="F398" s="217">
        <f>+'2.2.3.7.PrecioCapital'!F203</f>
        <v>0.21629519835409347</v>
      </c>
      <c r="G398" s="217">
        <f>+'2.2.3.7.PrecioCapital'!G203</f>
        <v>0.26526430821295316</v>
      </c>
      <c r="H398" s="217">
        <f>+'2.2.3.7.PrecioCapital'!H203</f>
        <v>0.19295702983276455</v>
      </c>
      <c r="I398" s="217">
        <f>+'2.2.3.7.PrecioCapital'!I203</f>
        <v>8.844224984492019E-2</v>
      </c>
      <c r="J398" s="217">
        <f>+'2.2.3.7.PrecioCapital'!J203</f>
        <v>0.13096041922860768</v>
      </c>
      <c r="K398" s="217">
        <f>+'2.2.3.7.PrecioCapital'!K203</f>
        <v>0.18986888325904172</v>
      </c>
      <c r="M398" s="135"/>
      <c r="N398" s="135"/>
      <c r="O398" s="135"/>
      <c r="P398" s="135"/>
    </row>
    <row r="399" spans="1:16" x14ac:dyDescent="0.2">
      <c r="A399" s="1"/>
      <c r="B399" s="266" t="s">
        <v>680</v>
      </c>
      <c r="C399" s="217">
        <f>+'2.2.3.7.PrecioCapital'!C204</f>
        <v>0.13233331085951369</v>
      </c>
      <c r="D399" s="217">
        <f>+'2.2.3.7.PrecioCapital'!D204</f>
        <v>0.16821939020194529</v>
      </c>
      <c r="E399" s="217">
        <f>+'2.2.3.7.PrecioCapital'!E204</f>
        <v>0.19049361768522266</v>
      </c>
      <c r="F399" s="217">
        <f>+'2.2.3.7.PrecioCapital'!F204</f>
        <v>0.21629519835409347</v>
      </c>
      <c r="G399" s="217">
        <f>+'2.2.3.7.PrecioCapital'!G204</f>
        <v>0.26526430821295316</v>
      </c>
      <c r="H399" s="217">
        <f>+'2.2.3.7.PrecioCapital'!H204</f>
        <v>0.19295702983276455</v>
      </c>
      <c r="I399" s="217">
        <f>+'2.2.3.7.PrecioCapital'!I204</f>
        <v>8.844224984492019E-2</v>
      </c>
      <c r="J399" s="217">
        <f>+'2.2.3.7.PrecioCapital'!J204</f>
        <v>0.13096041922860768</v>
      </c>
      <c r="K399" s="217">
        <f>+'2.2.3.7.PrecioCapital'!K204</f>
        <v>0.18986888325904172</v>
      </c>
      <c r="M399" s="135"/>
      <c r="N399" s="135"/>
      <c r="O399" s="135"/>
      <c r="P399" s="135"/>
    </row>
    <row r="400" spans="1:16" x14ac:dyDescent="0.2">
      <c r="A400" s="1"/>
      <c r="B400" s="266" t="s">
        <v>681</v>
      </c>
      <c r="C400" s="217">
        <f>+'2.2.3.7.PrecioCapital'!C205</f>
        <v>0.13233331085951369</v>
      </c>
      <c r="D400" s="217">
        <f>+'2.2.3.7.PrecioCapital'!D205</f>
        <v>0.16821939020194529</v>
      </c>
      <c r="E400" s="217">
        <f>+'2.2.3.7.PrecioCapital'!E205</f>
        <v>0.19049361768522266</v>
      </c>
      <c r="F400" s="217">
        <f>+'2.2.3.7.PrecioCapital'!F205</f>
        <v>0.21629519835409347</v>
      </c>
      <c r="G400" s="217">
        <f>+'2.2.3.7.PrecioCapital'!G205</f>
        <v>0.26526430821295316</v>
      </c>
      <c r="H400" s="217">
        <f>+'2.2.3.7.PrecioCapital'!H205</f>
        <v>0.19295702983276455</v>
      </c>
      <c r="I400" s="217">
        <f>+'2.2.3.7.PrecioCapital'!I205</f>
        <v>8.844224984492019E-2</v>
      </c>
      <c r="J400" s="217">
        <f>+'2.2.3.7.PrecioCapital'!J205</f>
        <v>0.13096041922860768</v>
      </c>
      <c r="K400" s="217">
        <f>+'2.2.3.7.PrecioCapital'!K205</f>
        <v>0.18986888325904172</v>
      </c>
      <c r="M400" s="135"/>
      <c r="N400" s="135"/>
      <c r="O400" s="135"/>
      <c r="P400" s="135"/>
    </row>
    <row r="401" spans="1:16" x14ac:dyDescent="0.2">
      <c r="A401" s="1"/>
      <c r="B401" s="266" t="s">
        <v>682</v>
      </c>
      <c r="C401" s="217">
        <f>+'2.2.3.7.PrecioCapital'!C206</f>
        <v>0.13233331085951369</v>
      </c>
      <c r="D401" s="217">
        <f>+'2.2.3.7.PrecioCapital'!D206</f>
        <v>0.16821939020194529</v>
      </c>
      <c r="E401" s="217">
        <f>+'2.2.3.7.PrecioCapital'!E206</f>
        <v>0.19049361768522266</v>
      </c>
      <c r="F401" s="217">
        <f>+'2.2.3.7.PrecioCapital'!F206</f>
        <v>0.21629519835409347</v>
      </c>
      <c r="G401" s="217">
        <f>+'2.2.3.7.PrecioCapital'!G206</f>
        <v>0.26526430821295316</v>
      </c>
      <c r="H401" s="217">
        <f>+'2.2.3.7.PrecioCapital'!H206</f>
        <v>0.19295702983276455</v>
      </c>
      <c r="I401" s="217">
        <f>+'2.2.3.7.PrecioCapital'!I206</f>
        <v>8.844224984492019E-2</v>
      </c>
      <c r="J401" s="217">
        <f>+'2.2.3.7.PrecioCapital'!J206</f>
        <v>0.13096041922860768</v>
      </c>
      <c r="K401" s="217">
        <f>+'2.2.3.7.PrecioCapital'!K206</f>
        <v>0.18986888325904172</v>
      </c>
      <c r="M401" s="135"/>
      <c r="N401" s="135"/>
      <c r="O401" s="135"/>
      <c r="P401" s="135"/>
    </row>
    <row r="402" spans="1:16" x14ac:dyDescent="0.2">
      <c r="A402" s="1"/>
      <c r="B402" s="266" t="s">
        <v>683</v>
      </c>
      <c r="C402" s="217">
        <f>+'2.2.3.7.PrecioCapital'!C207</f>
        <v>0.13233331085951369</v>
      </c>
      <c r="D402" s="217">
        <f>+'2.2.3.7.PrecioCapital'!D207</f>
        <v>0.16821939020194529</v>
      </c>
      <c r="E402" s="217">
        <f>+'2.2.3.7.PrecioCapital'!E207</f>
        <v>0.19049361768522266</v>
      </c>
      <c r="F402" s="217">
        <f>+'2.2.3.7.PrecioCapital'!F207</f>
        <v>0.21629519835409347</v>
      </c>
      <c r="G402" s="217">
        <f>+'2.2.3.7.PrecioCapital'!G207</f>
        <v>0.26526430821295316</v>
      </c>
      <c r="H402" s="217">
        <f>+'2.2.3.7.PrecioCapital'!H207</f>
        <v>0.19295702983276455</v>
      </c>
      <c r="I402" s="217">
        <f>+'2.2.3.7.PrecioCapital'!I207</f>
        <v>8.844224984492019E-2</v>
      </c>
      <c r="J402" s="217">
        <f>+'2.2.3.7.PrecioCapital'!J207</f>
        <v>0.13096041922860768</v>
      </c>
      <c r="K402" s="217">
        <f>+'2.2.3.7.PrecioCapital'!K207</f>
        <v>0.18986888325904172</v>
      </c>
      <c r="M402" s="135"/>
      <c r="N402" s="135"/>
      <c r="O402" s="135"/>
      <c r="P402" s="135"/>
    </row>
    <row r="403" spans="1:16" x14ac:dyDescent="0.2">
      <c r="A403" s="1"/>
      <c r="B403" s="266" t="s">
        <v>684</v>
      </c>
      <c r="C403" s="217">
        <f>+'2.2.3.7.PrecioCapital'!C208</f>
        <v>0.13233331085951369</v>
      </c>
      <c r="D403" s="217">
        <f>+'2.2.3.7.PrecioCapital'!D208</f>
        <v>0.16821939020194529</v>
      </c>
      <c r="E403" s="217">
        <f>+'2.2.3.7.PrecioCapital'!E208</f>
        <v>0.19049361768522266</v>
      </c>
      <c r="F403" s="217">
        <f>+'2.2.3.7.PrecioCapital'!F208</f>
        <v>0.21629519835409347</v>
      </c>
      <c r="G403" s="217">
        <f>+'2.2.3.7.PrecioCapital'!G208</f>
        <v>0.26526430821295316</v>
      </c>
      <c r="H403" s="217">
        <f>+'2.2.3.7.PrecioCapital'!H208</f>
        <v>0.19295702983276455</v>
      </c>
      <c r="I403" s="217">
        <f>+'2.2.3.7.PrecioCapital'!I208</f>
        <v>8.844224984492019E-2</v>
      </c>
      <c r="J403" s="217">
        <f>+'2.2.3.7.PrecioCapital'!J208</f>
        <v>0.13096041922860768</v>
      </c>
      <c r="K403" s="217">
        <f>+'2.2.3.7.PrecioCapital'!K208</f>
        <v>0.18986888325904172</v>
      </c>
      <c r="M403" s="135"/>
      <c r="N403" s="135"/>
      <c r="O403" s="135"/>
      <c r="P403" s="135"/>
    </row>
    <row r="404" spans="1:16" x14ac:dyDescent="0.2">
      <c r="A404" s="1"/>
      <c r="B404" s="266" t="s">
        <v>685</v>
      </c>
      <c r="C404" s="217">
        <f>+'2.2.3.7.PrecioCapital'!C209</f>
        <v>0.13233331085951369</v>
      </c>
      <c r="D404" s="217">
        <f>+'2.2.3.7.PrecioCapital'!D209</f>
        <v>0.16821939020194529</v>
      </c>
      <c r="E404" s="217">
        <f>+'2.2.3.7.PrecioCapital'!E209</f>
        <v>0.19049361768522266</v>
      </c>
      <c r="F404" s="217">
        <f>+'2.2.3.7.PrecioCapital'!F209</f>
        <v>0.21629519835409347</v>
      </c>
      <c r="G404" s="217">
        <f>+'2.2.3.7.PrecioCapital'!G209</f>
        <v>0.26526430821295316</v>
      </c>
      <c r="H404" s="217">
        <f>+'2.2.3.7.PrecioCapital'!H209</f>
        <v>0.19295702983276455</v>
      </c>
      <c r="I404" s="217">
        <f>+'2.2.3.7.PrecioCapital'!I209</f>
        <v>8.844224984492019E-2</v>
      </c>
      <c r="J404" s="217">
        <f>+'2.2.3.7.PrecioCapital'!J209</f>
        <v>0.13096041922860768</v>
      </c>
      <c r="K404" s="217">
        <f>+'2.2.3.7.PrecioCapital'!K209</f>
        <v>0.18986888325904172</v>
      </c>
      <c r="M404" s="135"/>
      <c r="N404" s="135"/>
      <c r="O404" s="135"/>
      <c r="P404" s="135"/>
    </row>
    <row r="405" spans="1:16" x14ac:dyDescent="0.2">
      <c r="A405" s="1"/>
      <c r="B405" s="266" t="s">
        <v>686</v>
      </c>
      <c r="C405" s="217">
        <f>+'2.2.3.7.PrecioCapital'!C210</f>
        <v>0.13233331085951369</v>
      </c>
      <c r="D405" s="217">
        <f>+'2.2.3.7.PrecioCapital'!D210</f>
        <v>0.16821939020194529</v>
      </c>
      <c r="E405" s="217">
        <f>+'2.2.3.7.PrecioCapital'!E210</f>
        <v>0.19049361768522266</v>
      </c>
      <c r="F405" s="217">
        <f>+'2.2.3.7.PrecioCapital'!F210</f>
        <v>0.21629519835409347</v>
      </c>
      <c r="G405" s="217">
        <f>+'2.2.3.7.PrecioCapital'!G210</f>
        <v>0.26526430821295316</v>
      </c>
      <c r="H405" s="217">
        <f>+'2.2.3.7.PrecioCapital'!H210</f>
        <v>0.19295702983276455</v>
      </c>
      <c r="I405" s="217">
        <f>+'2.2.3.7.PrecioCapital'!I210</f>
        <v>8.844224984492019E-2</v>
      </c>
      <c r="J405" s="217">
        <f>+'2.2.3.7.PrecioCapital'!J210</f>
        <v>0.13096041922860768</v>
      </c>
      <c r="K405" s="217">
        <f>+'2.2.3.7.PrecioCapital'!K210</f>
        <v>0.18986888325904172</v>
      </c>
      <c r="M405" s="135"/>
      <c r="N405" s="135"/>
      <c r="O405" s="135"/>
      <c r="P405" s="135"/>
    </row>
    <row r="406" spans="1:16" x14ac:dyDescent="0.2">
      <c r="A406" s="1"/>
      <c r="B406" s="266" t="s">
        <v>687</v>
      </c>
      <c r="C406" s="217">
        <f>+'2.2.3.7.PrecioCapital'!C211</f>
        <v>0.13233331085951369</v>
      </c>
      <c r="D406" s="217">
        <f>+'2.2.3.7.PrecioCapital'!D211</f>
        <v>0.16821939020194529</v>
      </c>
      <c r="E406" s="217">
        <f>+'2.2.3.7.PrecioCapital'!E211</f>
        <v>0.19049361768522266</v>
      </c>
      <c r="F406" s="217">
        <f>+'2.2.3.7.PrecioCapital'!F211</f>
        <v>0.21629519835409347</v>
      </c>
      <c r="G406" s="217">
        <f>+'2.2.3.7.PrecioCapital'!G211</f>
        <v>0.26526430821295316</v>
      </c>
      <c r="H406" s="217">
        <f>+'2.2.3.7.PrecioCapital'!H211</f>
        <v>0.19295702983276455</v>
      </c>
      <c r="I406" s="217">
        <f>+'2.2.3.7.PrecioCapital'!I211</f>
        <v>8.844224984492019E-2</v>
      </c>
      <c r="J406" s="217">
        <f>+'2.2.3.7.PrecioCapital'!J211</f>
        <v>0.13096041922860768</v>
      </c>
      <c r="K406" s="217">
        <f>+'2.2.3.7.PrecioCapital'!K211</f>
        <v>0.18986888325904172</v>
      </c>
      <c r="M406" s="135"/>
      <c r="N406" s="135"/>
      <c r="O406" s="135"/>
      <c r="P406" s="135"/>
    </row>
    <row r="407" spans="1:16" x14ac:dyDescent="0.2">
      <c r="A407" s="1"/>
      <c r="B407" s="266" t="s">
        <v>688</v>
      </c>
      <c r="C407" s="217">
        <f>+'2.2.3.7.PrecioCapital'!C212</f>
        <v>0.13233331085951369</v>
      </c>
      <c r="D407" s="217">
        <f>+'2.2.3.7.PrecioCapital'!D212</f>
        <v>0.16821939020194529</v>
      </c>
      <c r="E407" s="217">
        <f>+'2.2.3.7.PrecioCapital'!E212</f>
        <v>0.19049361768522266</v>
      </c>
      <c r="F407" s="217">
        <f>+'2.2.3.7.PrecioCapital'!F212</f>
        <v>0.21629519835409347</v>
      </c>
      <c r="G407" s="217">
        <f>+'2.2.3.7.PrecioCapital'!G212</f>
        <v>0.26526430821295316</v>
      </c>
      <c r="H407" s="217">
        <f>+'2.2.3.7.PrecioCapital'!H212</f>
        <v>0.19295702983276455</v>
      </c>
      <c r="I407" s="217">
        <f>+'2.2.3.7.PrecioCapital'!I212</f>
        <v>8.844224984492019E-2</v>
      </c>
      <c r="J407" s="217">
        <f>+'2.2.3.7.PrecioCapital'!J212</f>
        <v>0.13096041922860768</v>
      </c>
      <c r="K407" s="217">
        <f>+'2.2.3.7.PrecioCapital'!K212</f>
        <v>0.18986888325904172</v>
      </c>
      <c r="M407" s="135"/>
      <c r="N407" s="135"/>
      <c r="O407" s="135"/>
      <c r="P407" s="135"/>
    </row>
    <row r="408" spans="1:16" x14ac:dyDescent="0.2">
      <c r="A408" s="1"/>
      <c r="B408" s="266" t="s">
        <v>689</v>
      </c>
      <c r="C408" s="217">
        <f>+'2.2.3.7.PrecioCapital'!C213</f>
        <v>0.13233331085951369</v>
      </c>
      <c r="D408" s="217">
        <f>+'2.2.3.7.PrecioCapital'!D213</f>
        <v>0.16821939020194529</v>
      </c>
      <c r="E408" s="217">
        <f>+'2.2.3.7.PrecioCapital'!E213</f>
        <v>0.19049361768522266</v>
      </c>
      <c r="F408" s="217">
        <f>+'2.2.3.7.PrecioCapital'!F213</f>
        <v>0.21629519835409347</v>
      </c>
      <c r="G408" s="217">
        <f>+'2.2.3.7.PrecioCapital'!G213</f>
        <v>0.26526430821295316</v>
      </c>
      <c r="H408" s="217">
        <f>+'2.2.3.7.PrecioCapital'!H213</f>
        <v>0.19295702983276455</v>
      </c>
      <c r="I408" s="217">
        <f>+'2.2.3.7.PrecioCapital'!I213</f>
        <v>8.844224984492019E-2</v>
      </c>
      <c r="J408" s="217">
        <f>+'2.2.3.7.PrecioCapital'!J213</f>
        <v>0.13096041922860768</v>
      </c>
      <c r="K408" s="217">
        <f>+'2.2.3.7.PrecioCapital'!K213</f>
        <v>0.18986888325904172</v>
      </c>
      <c r="M408" s="135"/>
      <c r="N408" s="135"/>
      <c r="O408" s="135"/>
      <c r="P408" s="135"/>
    </row>
    <row r="409" spans="1:16" x14ac:dyDescent="0.2">
      <c r="A409" s="1"/>
      <c r="B409" s="266" t="s">
        <v>690</v>
      </c>
      <c r="C409" s="217">
        <f>+'2.2.3.7.PrecioCapital'!C214</f>
        <v>0.13279983380264851</v>
      </c>
      <c r="D409" s="217">
        <f>+'2.2.3.7.PrecioCapital'!D214</f>
        <v>0.16870010388150905</v>
      </c>
      <c r="E409" s="217">
        <f>+'2.2.3.7.PrecioCapital'!E214</f>
        <v>0.19096477416905858</v>
      </c>
      <c r="F409" s="217">
        <f>+'2.2.3.7.PrecioCapital'!F214</f>
        <v>0.21675174504759662</v>
      </c>
      <c r="G409" s="217">
        <f>+'2.2.3.7.PrecioCapital'!G214</f>
        <v>0.26567481879648763</v>
      </c>
      <c r="H409" s="217">
        <f>+'2.2.3.7.PrecioCapital'!H214</f>
        <v>0.19335628700536409</v>
      </c>
      <c r="I409" s="217">
        <f>+'2.2.3.7.PrecioCapital'!I214</f>
        <v>8.8872723661991393E-2</v>
      </c>
      <c r="J409" s="217">
        <f>+'2.2.3.7.PrecioCapital'!J214</f>
        <v>0.13140381796524683</v>
      </c>
      <c r="K409" s="217">
        <f>+'2.2.3.7.PrecioCapital'!K214</f>
        <v>0.19030808594022952</v>
      </c>
      <c r="M409" s="135"/>
      <c r="N409" s="135"/>
      <c r="O409" s="135"/>
      <c r="P409" s="135"/>
    </row>
    <row r="410" spans="1:16" x14ac:dyDescent="0.2">
      <c r="A410" s="1"/>
      <c r="B410" s="265" t="s">
        <v>405</v>
      </c>
      <c r="C410" s="217"/>
      <c r="D410" s="217"/>
      <c r="E410" s="217"/>
      <c r="F410" s="217"/>
      <c r="G410" s="217"/>
      <c r="H410" s="217"/>
      <c r="I410" s="217"/>
      <c r="J410" s="217"/>
      <c r="K410" s="217"/>
      <c r="M410" s="135"/>
      <c r="N410" s="135"/>
      <c r="O410" s="135"/>
      <c r="P410" s="135"/>
    </row>
    <row r="411" spans="1:16" x14ac:dyDescent="0.2">
      <c r="A411" s="1"/>
      <c r="B411" s="266" t="s">
        <v>406</v>
      </c>
      <c r="C411" s="217">
        <f>+'2.2.3.7.PrecioCapital'!C216</f>
        <v>0.27263090916777089</v>
      </c>
      <c r="D411" s="217">
        <f>+'2.2.3.7.PrecioCapital'!D216</f>
        <v>0.25701989892562344</v>
      </c>
      <c r="E411" s="217">
        <f>+'2.2.3.7.PrecioCapital'!E216</f>
        <v>0.25670717126639059</v>
      </c>
      <c r="F411" s="217">
        <f>+'2.2.3.7.PrecioCapital'!F216</f>
        <v>0.27326737300188741</v>
      </c>
      <c r="G411" s="217">
        <f>+'2.2.3.7.PrecioCapital'!G216</f>
        <v>0.3033661737758685</v>
      </c>
      <c r="H411" s="217">
        <f>+'2.2.3.7.PrecioCapital'!H216</f>
        <v>0.27546426289661979</v>
      </c>
      <c r="I411" s="217">
        <f>+'2.2.3.7.PrecioCapital'!I216</f>
        <v>0.24805863736714728</v>
      </c>
      <c r="J411" s="217">
        <f>+'2.2.3.7.PrecioCapital'!J216</f>
        <v>0.27220108695002349</v>
      </c>
      <c r="K411" s="217">
        <f>+'2.2.3.7.PrecioCapital'!K216</f>
        <v>0.26849539649740461</v>
      </c>
      <c r="M411" s="135"/>
      <c r="N411" s="135"/>
      <c r="O411" s="135"/>
      <c r="P411" s="135"/>
    </row>
    <row r="412" spans="1:16" x14ac:dyDescent="0.2">
      <c r="A412" s="1"/>
      <c r="B412" s="266" t="s">
        <v>387</v>
      </c>
      <c r="C412" s="217">
        <f>+'2.2.3.7.PrecioCapital'!C217</f>
        <v>0.33707774053189543</v>
      </c>
      <c r="D412" s="217">
        <f>+'2.2.3.7.PrecioCapital'!D217</f>
        <v>0.32355508923681398</v>
      </c>
      <c r="E412" s="217">
        <f>+'2.2.3.7.PrecioCapital'!E217</f>
        <v>0.32306223877560053</v>
      </c>
      <c r="F412" s="217">
        <f>+'2.2.3.7.PrecioCapital'!F217</f>
        <v>0.3392707984858932</v>
      </c>
      <c r="G412" s="217">
        <f>+'2.2.3.7.PrecioCapital'!G217</f>
        <v>0.36538100565642095</v>
      </c>
      <c r="H412" s="217">
        <f>+'2.2.3.7.PrecioCapital'!H217</f>
        <v>0.33666674229120203</v>
      </c>
      <c r="I412" s="217">
        <f>+'2.2.3.7.PrecioCapital'!I217</f>
        <v>0.31123646201951288</v>
      </c>
      <c r="J412" s="217">
        <f>+'2.2.3.7.PrecioCapital'!J217</f>
        <v>0.33520842127176448</v>
      </c>
      <c r="K412" s="217">
        <f>+'2.2.3.7.PrecioCapital'!K217</f>
        <v>0.33151583608040214</v>
      </c>
      <c r="M412" s="135"/>
      <c r="N412" s="135"/>
      <c r="O412" s="135"/>
      <c r="P412" s="135"/>
    </row>
    <row r="413" spans="1:16" x14ac:dyDescent="0.2">
      <c r="A413" s="1"/>
      <c r="B413" s="266" t="s">
        <v>381</v>
      </c>
      <c r="C413" s="217">
        <f>+'2.2.3.7.PrecioCapital'!C218</f>
        <v>0.33707774053189543</v>
      </c>
      <c r="D413" s="217">
        <f>+'2.2.3.7.PrecioCapital'!D218</f>
        <v>0.32355508923681398</v>
      </c>
      <c r="E413" s="217">
        <f>+'2.2.3.7.PrecioCapital'!E218</f>
        <v>0.32306223877560053</v>
      </c>
      <c r="F413" s="217">
        <f>+'2.2.3.7.PrecioCapital'!F218</f>
        <v>0.3392707984858932</v>
      </c>
      <c r="G413" s="217">
        <f>+'2.2.3.7.PrecioCapital'!G218</f>
        <v>0.36538100565642095</v>
      </c>
      <c r="H413" s="217">
        <f>+'2.2.3.7.PrecioCapital'!H218</f>
        <v>0.33666674229120203</v>
      </c>
      <c r="I413" s="217">
        <f>+'2.2.3.7.PrecioCapital'!I218</f>
        <v>0.31123646201951288</v>
      </c>
      <c r="J413" s="217">
        <f>+'2.2.3.7.PrecioCapital'!J218</f>
        <v>0.33520842127176448</v>
      </c>
      <c r="K413" s="217">
        <f>+'2.2.3.7.PrecioCapital'!K218</f>
        <v>0.33151583608040214</v>
      </c>
      <c r="M413" s="135"/>
      <c r="N413" s="135"/>
      <c r="O413" s="135"/>
      <c r="P413" s="135"/>
    </row>
    <row r="414" spans="1:16" x14ac:dyDescent="0.2">
      <c r="A414" s="1"/>
      <c r="B414" s="266" t="s">
        <v>581</v>
      </c>
      <c r="C414" s="217">
        <f>+'2.2.3.7.PrecioCapital'!C219</f>
        <v>0.33707774053189543</v>
      </c>
      <c r="D414" s="217">
        <f>+'2.2.3.7.PrecioCapital'!D219</f>
        <v>0.32355508923681398</v>
      </c>
      <c r="E414" s="217">
        <f>+'2.2.3.7.PrecioCapital'!E219</f>
        <v>0.32306223877560053</v>
      </c>
      <c r="F414" s="217">
        <f>+'2.2.3.7.PrecioCapital'!F219</f>
        <v>0.3392707984858932</v>
      </c>
      <c r="G414" s="217">
        <f>+'2.2.3.7.PrecioCapital'!G219</f>
        <v>0.36538100565642095</v>
      </c>
      <c r="H414" s="217">
        <f>+'2.2.3.7.PrecioCapital'!H219</f>
        <v>0.33666674229120203</v>
      </c>
      <c r="I414" s="217">
        <f>+'2.2.3.7.PrecioCapital'!I219</f>
        <v>0.31123646201951288</v>
      </c>
      <c r="J414" s="217">
        <f>+'2.2.3.7.PrecioCapital'!J219</f>
        <v>0.33520842127176448</v>
      </c>
      <c r="K414" s="217">
        <f>+'2.2.3.7.PrecioCapital'!K219</f>
        <v>0.33151583608040214</v>
      </c>
      <c r="M414" s="135"/>
      <c r="N414" s="135"/>
      <c r="O414" s="135"/>
      <c r="P414" s="135"/>
    </row>
    <row r="415" spans="1:16" x14ac:dyDescent="0.2">
      <c r="A415" s="1"/>
      <c r="B415" s="266" t="s">
        <v>416</v>
      </c>
      <c r="C415" s="217">
        <f>+'2.2.3.7.PrecioCapital'!C220</f>
        <v>0.33707774053189543</v>
      </c>
      <c r="D415" s="217">
        <f>+'2.2.3.7.PrecioCapital'!D220</f>
        <v>0.32355508923681398</v>
      </c>
      <c r="E415" s="217">
        <f>+'2.2.3.7.PrecioCapital'!E220</f>
        <v>0.32306223877560053</v>
      </c>
      <c r="F415" s="217">
        <f>+'2.2.3.7.PrecioCapital'!F220</f>
        <v>0.3392707984858932</v>
      </c>
      <c r="G415" s="217">
        <f>+'2.2.3.7.PrecioCapital'!G220</f>
        <v>0.36538100565642095</v>
      </c>
      <c r="H415" s="217">
        <f>+'2.2.3.7.PrecioCapital'!H220</f>
        <v>0.33666674229120203</v>
      </c>
      <c r="I415" s="217">
        <f>+'2.2.3.7.PrecioCapital'!I220</f>
        <v>0.31123646201951288</v>
      </c>
      <c r="J415" s="217">
        <f>+'2.2.3.7.PrecioCapital'!J220</f>
        <v>0.33520842127176448</v>
      </c>
      <c r="K415" s="217">
        <f>+'2.2.3.7.PrecioCapital'!K220</f>
        <v>0.33151583608040214</v>
      </c>
      <c r="M415" s="135"/>
      <c r="N415" s="135"/>
      <c r="O415" s="135"/>
      <c r="P415" s="135"/>
    </row>
    <row r="416" spans="1:16" x14ac:dyDescent="0.2">
      <c r="A416" s="1"/>
      <c r="B416" s="266" t="s">
        <v>409</v>
      </c>
      <c r="C416" s="217">
        <f>+'2.2.3.7.PrecioCapital'!C221</f>
        <v>0.33707774053189543</v>
      </c>
      <c r="D416" s="217">
        <f>+'2.2.3.7.PrecioCapital'!D221</f>
        <v>0.32355508923681398</v>
      </c>
      <c r="E416" s="217">
        <f>+'2.2.3.7.PrecioCapital'!E221</f>
        <v>0.32306223877560053</v>
      </c>
      <c r="F416" s="217">
        <f>+'2.2.3.7.PrecioCapital'!F221</f>
        <v>0.3392707984858932</v>
      </c>
      <c r="G416" s="217">
        <f>+'2.2.3.7.PrecioCapital'!G221</f>
        <v>0.36538100565642095</v>
      </c>
      <c r="H416" s="217">
        <f>+'2.2.3.7.PrecioCapital'!H221</f>
        <v>0.33666674229120203</v>
      </c>
      <c r="I416" s="217">
        <f>+'2.2.3.7.PrecioCapital'!I221</f>
        <v>0.31123646201951288</v>
      </c>
      <c r="J416" s="217">
        <f>+'2.2.3.7.PrecioCapital'!J221</f>
        <v>0.33520842127176448</v>
      </c>
      <c r="K416" s="217">
        <f>+'2.2.3.7.PrecioCapital'!K221</f>
        <v>0.33151583608040214</v>
      </c>
      <c r="M416" s="135"/>
      <c r="N416" s="135"/>
      <c r="O416" s="135"/>
      <c r="P416" s="135"/>
    </row>
    <row r="417" spans="1:16" x14ac:dyDescent="0.2">
      <c r="A417" s="1"/>
      <c r="B417" s="266" t="s">
        <v>417</v>
      </c>
      <c r="C417" s="217">
        <f>+'2.2.3.7.PrecioCapital'!C222</f>
        <v>0.33707774053189543</v>
      </c>
      <c r="D417" s="217">
        <f>+'2.2.3.7.PrecioCapital'!D222</f>
        <v>0.32355508923681398</v>
      </c>
      <c r="E417" s="217">
        <f>+'2.2.3.7.PrecioCapital'!E222</f>
        <v>0.32306223877560053</v>
      </c>
      <c r="F417" s="217">
        <f>+'2.2.3.7.PrecioCapital'!F222</f>
        <v>0.3392707984858932</v>
      </c>
      <c r="G417" s="217">
        <f>+'2.2.3.7.PrecioCapital'!G222</f>
        <v>0.36538100565642095</v>
      </c>
      <c r="H417" s="217">
        <f>+'2.2.3.7.PrecioCapital'!H222</f>
        <v>0.33666674229120203</v>
      </c>
      <c r="I417" s="217">
        <f>+'2.2.3.7.PrecioCapital'!I222</f>
        <v>0.31123646201951288</v>
      </c>
      <c r="J417" s="217">
        <f>+'2.2.3.7.PrecioCapital'!J222</f>
        <v>0.33520842127176448</v>
      </c>
      <c r="K417" s="217">
        <f>+'2.2.3.7.PrecioCapital'!K222</f>
        <v>0.33151583608040214</v>
      </c>
      <c r="M417" s="135"/>
      <c r="N417" s="135"/>
      <c r="O417" s="135"/>
      <c r="P417" s="135"/>
    </row>
    <row r="418" spans="1:16" x14ac:dyDescent="0.2">
      <c r="A418" s="1"/>
      <c r="B418" s="266" t="s">
        <v>418</v>
      </c>
      <c r="C418" s="217">
        <f>+'2.2.3.7.PrecioCapital'!C223</f>
        <v>0.42300684901739494</v>
      </c>
      <c r="D418" s="217">
        <f>+'2.2.3.7.PrecioCapital'!D223</f>
        <v>0.41226867631840142</v>
      </c>
      <c r="E418" s="217">
        <f>+'2.2.3.7.PrecioCapital'!E223</f>
        <v>0.41153566212121384</v>
      </c>
      <c r="F418" s="217">
        <f>+'2.2.3.7.PrecioCapital'!F223</f>
        <v>0.42727536579790104</v>
      </c>
      <c r="G418" s="217">
        <f>+'2.2.3.7.PrecioCapital'!G223</f>
        <v>0.44806744816382432</v>
      </c>
      <c r="H418" s="217">
        <f>+'2.2.3.7.PrecioCapital'!H223</f>
        <v>0.41827004815064506</v>
      </c>
      <c r="I418" s="217">
        <f>+'2.2.3.7.PrecioCapital'!I223</f>
        <v>0.39547356155600055</v>
      </c>
      <c r="J418" s="217">
        <f>+'2.2.3.7.PrecioCapital'!J223</f>
        <v>0.41921820036741908</v>
      </c>
      <c r="K418" s="217">
        <f>+'2.2.3.7.PrecioCapital'!K223</f>
        <v>0.41554308885773222</v>
      </c>
      <c r="M418" s="135"/>
      <c r="N418" s="135"/>
      <c r="O418" s="135"/>
      <c r="P418" s="135"/>
    </row>
    <row r="419" spans="1:16" x14ac:dyDescent="0.2">
      <c r="A419" s="1"/>
      <c r="B419" s="266" t="s">
        <v>419</v>
      </c>
      <c r="C419" s="217">
        <f>+'2.2.3.7.PrecioCapital'!C224</f>
        <v>0.49819481894220691</v>
      </c>
      <c r="D419" s="217">
        <f>+'2.2.3.7.PrecioCapital'!D224</f>
        <v>0.48989306501479052</v>
      </c>
      <c r="E419" s="217">
        <f>+'2.2.3.7.PrecioCapital'!E224</f>
        <v>0.48894990754862555</v>
      </c>
      <c r="F419" s="217">
        <f>+'2.2.3.7.PrecioCapital'!F224</f>
        <v>0.50427936219590774</v>
      </c>
      <c r="G419" s="217">
        <f>+'2.2.3.7.PrecioCapital'!G224</f>
        <v>0.52041808535780221</v>
      </c>
      <c r="H419" s="217">
        <f>+'2.2.3.7.PrecioCapital'!H224</f>
        <v>0.48967294077765772</v>
      </c>
      <c r="I419" s="217">
        <f>+'2.2.3.7.PrecioCapital'!I224</f>
        <v>0.46918102365042713</v>
      </c>
      <c r="J419" s="217">
        <f>+'2.2.3.7.PrecioCapital'!J224</f>
        <v>0.49272675707611691</v>
      </c>
      <c r="K419" s="217">
        <f>+'2.2.3.7.PrecioCapital'!K224</f>
        <v>0.489066935037896</v>
      </c>
      <c r="M419" s="135"/>
      <c r="N419" s="135"/>
      <c r="O419" s="135"/>
      <c r="P419" s="135"/>
    </row>
    <row r="420" spans="1:16" x14ac:dyDescent="0.2">
      <c r="A420" s="1"/>
      <c r="B420" s="266" t="s">
        <v>420</v>
      </c>
      <c r="C420" s="217">
        <f>+'2.2.3.7.PrecioCapital'!C225</f>
        <v>0.22250559588456284</v>
      </c>
      <c r="D420" s="217">
        <f>+'2.2.3.7.PrecioCapital'!D225</f>
        <v>0.20527030646136404</v>
      </c>
      <c r="E420" s="217">
        <f>+'2.2.3.7.PrecioCapital'!E225</f>
        <v>0.20509767431478282</v>
      </c>
      <c r="F420" s="217">
        <f>+'2.2.3.7.PrecioCapital'!F225</f>
        <v>0.2219313754032162</v>
      </c>
      <c r="G420" s="217">
        <f>+'2.2.3.7.PrecioCapital'!G225</f>
        <v>0.25513241564654987</v>
      </c>
      <c r="H420" s="217">
        <f>+'2.2.3.7.PrecioCapital'!H225</f>
        <v>0.22786233447861137</v>
      </c>
      <c r="I420" s="217">
        <f>+'2.2.3.7.PrecioCapital'!I225</f>
        <v>0.19892032930419618</v>
      </c>
      <c r="J420" s="217">
        <f>+'2.2.3.7.PrecioCapital'!J225</f>
        <v>0.2231953824775583</v>
      </c>
      <c r="K420" s="217">
        <f>+'2.2.3.7.PrecioCapital'!K225</f>
        <v>0.21947949904396208</v>
      </c>
      <c r="M420" s="135"/>
      <c r="N420" s="135"/>
      <c r="O420" s="135"/>
      <c r="P420" s="135"/>
    </row>
    <row r="421" spans="1:16" x14ac:dyDescent="0.2">
      <c r="A421" s="1"/>
      <c r="B421" s="266" t="s">
        <v>421</v>
      </c>
      <c r="C421" s="217">
        <f>+'2.2.3.7.PrecioCapital'!C226</f>
        <v>0.27263090916777089</v>
      </c>
      <c r="D421" s="217">
        <f>+'2.2.3.7.PrecioCapital'!D226</f>
        <v>0.25701989892562344</v>
      </c>
      <c r="E421" s="217">
        <f>+'2.2.3.7.PrecioCapital'!E226</f>
        <v>0.25670717126639059</v>
      </c>
      <c r="F421" s="217">
        <f>+'2.2.3.7.PrecioCapital'!F226</f>
        <v>0.27326737300188741</v>
      </c>
      <c r="G421" s="217">
        <f>+'2.2.3.7.PrecioCapital'!G226</f>
        <v>0.3033661737758685</v>
      </c>
      <c r="H421" s="217">
        <f>+'2.2.3.7.PrecioCapital'!H226</f>
        <v>0.27546426289661979</v>
      </c>
      <c r="I421" s="217">
        <f>+'2.2.3.7.PrecioCapital'!I226</f>
        <v>0.24805863736714728</v>
      </c>
      <c r="J421" s="217">
        <f>+'2.2.3.7.PrecioCapital'!J226</f>
        <v>0.27220108695002349</v>
      </c>
      <c r="K421" s="217">
        <f>+'2.2.3.7.PrecioCapital'!K226</f>
        <v>0.26849539649740461</v>
      </c>
      <c r="M421" s="135"/>
      <c r="N421" s="135"/>
      <c r="O421" s="135"/>
      <c r="P421" s="135"/>
    </row>
    <row r="422" spans="1:16" x14ac:dyDescent="0.2">
      <c r="A422" s="1"/>
      <c r="B422" s="266" t="s">
        <v>422</v>
      </c>
      <c r="C422" s="217">
        <f>+'2.2.3.7.PrecioCapital'!C227</f>
        <v>0.33707774053189543</v>
      </c>
      <c r="D422" s="217">
        <f>+'2.2.3.7.PrecioCapital'!D227</f>
        <v>0.32355508923681398</v>
      </c>
      <c r="E422" s="217">
        <f>+'2.2.3.7.PrecioCapital'!E227</f>
        <v>0.32306223877560053</v>
      </c>
      <c r="F422" s="217">
        <f>+'2.2.3.7.PrecioCapital'!F227</f>
        <v>0.3392707984858932</v>
      </c>
      <c r="G422" s="217">
        <f>+'2.2.3.7.PrecioCapital'!G227</f>
        <v>0.36538100565642095</v>
      </c>
      <c r="H422" s="217">
        <f>+'2.2.3.7.PrecioCapital'!H227</f>
        <v>0.33666674229120203</v>
      </c>
      <c r="I422" s="217">
        <f>+'2.2.3.7.PrecioCapital'!I227</f>
        <v>0.31123646201951288</v>
      </c>
      <c r="J422" s="217">
        <f>+'2.2.3.7.PrecioCapital'!J227</f>
        <v>0.33520842127176448</v>
      </c>
      <c r="K422" s="217">
        <f>+'2.2.3.7.PrecioCapital'!K227</f>
        <v>0.33151583608040214</v>
      </c>
      <c r="M422" s="135"/>
      <c r="N422" s="135"/>
      <c r="O422" s="135"/>
      <c r="P422" s="135"/>
    </row>
    <row r="423" spans="1:16" x14ac:dyDescent="0.2">
      <c r="A423" s="1"/>
      <c r="B423" s="266" t="s">
        <v>423</v>
      </c>
      <c r="C423" s="217">
        <f>+'2.2.3.7.PrecioCapital'!C228</f>
        <v>0.27263090916777089</v>
      </c>
      <c r="D423" s="217">
        <f>+'2.2.3.7.PrecioCapital'!D228</f>
        <v>0.25701989892562344</v>
      </c>
      <c r="E423" s="217">
        <f>+'2.2.3.7.PrecioCapital'!E228</f>
        <v>0.25670717126639059</v>
      </c>
      <c r="F423" s="217">
        <f>+'2.2.3.7.PrecioCapital'!F228</f>
        <v>0.27326737300188741</v>
      </c>
      <c r="G423" s="217">
        <f>+'2.2.3.7.PrecioCapital'!G228</f>
        <v>0.3033661737758685</v>
      </c>
      <c r="H423" s="217">
        <f>+'2.2.3.7.PrecioCapital'!H228</f>
        <v>0.27546426289661979</v>
      </c>
      <c r="I423" s="217">
        <f>+'2.2.3.7.PrecioCapital'!I228</f>
        <v>0.24805863736714728</v>
      </c>
      <c r="J423" s="217">
        <f>+'2.2.3.7.PrecioCapital'!J228</f>
        <v>0.27220108695002349</v>
      </c>
      <c r="K423" s="217">
        <f>+'2.2.3.7.PrecioCapital'!K228</f>
        <v>0.26849539649740461</v>
      </c>
      <c r="M423" s="135"/>
      <c r="N423" s="135"/>
      <c r="O423" s="135"/>
      <c r="P423" s="135"/>
    </row>
    <row r="424" spans="1:16" x14ac:dyDescent="0.2">
      <c r="A424" s="1"/>
      <c r="B424" s="266" t="s">
        <v>424</v>
      </c>
      <c r="C424" s="217">
        <f>+'2.2.3.7.PrecioCapital'!C229</f>
        <v>0.33707774053189543</v>
      </c>
      <c r="D424" s="217">
        <f>+'2.2.3.7.PrecioCapital'!D229</f>
        <v>0.32355508923681398</v>
      </c>
      <c r="E424" s="217">
        <f>+'2.2.3.7.PrecioCapital'!E229</f>
        <v>0.32306223877560053</v>
      </c>
      <c r="F424" s="217">
        <f>+'2.2.3.7.PrecioCapital'!F229</f>
        <v>0.3392707984858932</v>
      </c>
      <c r="G424" s="217">
        <f>+'2.2.3.7.PrecioCapital'!G229</f>
        <v>0.36538100565642095</v>
      </c>
      <c r="H424" s="217">
        <f>+'2.2.3.7.PrecioCapital'!H229</f>
        <v>0.33666674229120203</v>
      </c>
      <c r="I424" s="217">
        <f>+'2.2.3.7.PrecioCapital'!I229</f>
        <v>0.31123646201951288</v>
      </c>
      <c r="J424" s="217">
        <f>+'2.2.3.7.PrecioCapital'!J229</f>
        <v>0.33520842127176448</v>
      </c>
      <c r="K424" s="217">
        <f>+'2.2.3.7.PrecioCapital'!K229</f>
        <v>0.33151583608040214</v>
      </c>
      <c r="M424" s="135"/>
      <c r="N424" s="135"/>
      <c r="O424" s="135"/>
      <c r="P424" s="135"/>
    </row>
    <row r="425" spans="1:16" x14ac:dyDescent="0.2">
      <c r="A425" s="1"/>
      <c r="B425" s="266" t="s">
        <v>582</v>
      </c>
      <c r="C425" s="217">
        <f>+'2.2.3.7.PrecioCapital'!C230</f>
        <v>0.33707774053189543</v>
      </c>
      <c r="D425" s="217">
        <f>+'2.2.3.7.PrecioCapital'!D230</f>
        <v>0.32355508923681398</v>
      </c>
      <c r="E425" s="217">
        <f>+'2.2.3.7.PrecioCapital'!E230</f>
        <v>0.32306223877560053</v>
      </c>
      <c r="F425" s="217">
        <f>+'2.2.3.7.PrecioCapital'!F230</f>
        <v>0.3392707984858932</v>
      </c>
      <c r="G425" s="217">
        <f>+'2.2.3.7.PrecioCapital'!G230</f>
        <v>0.36538100565642095</v>
      </c>
      <c r="H425" s="217">
        <f>+'2.2.3.7.PrecioCapital'!H230</f>
        <v>0.33666674229120203</v>
      </c>
      <c r="I425" s="217">
        <f>+'2.2.3.7.PrecioCapital'!I230</f>
        <v>0.31123646201951288</v>
      </c>
      <c r="J425" s="217">
        <f>+'2.2.3.7.PrecioCapital'!J230</f>
        <v>0.33520842127176448</v>
      </c>
      <c r="K425" s="217">
        <f>+'2.2.3.7.PrecioCapital'!K230</f>
        <v>0.33151583608040214</v>
      </c>
      <c r="M425" s="135"/>
      <c r="N425" s="135"/>
      <c r="O425" s="135"/>
      <c r="P425" s="135"/>
    </row>
    <row r="426" spans="1:16" x14ac:dyDescent="0.2">
      <c r="A426" s="1"/>
      <c r="B426" s="265" t="s">
        <v>425</v>
      </c>
      <c r="C426" s="217"/>
      <c r="D426" s="217"/>
      <c r="E426" s="217"/>
      <c r="F426" s="217"/>
      <c r="G426" s="217"/>
      <c r="H426" s="217"/>
      <c r="I426" s="217"/>
      <c r="J426" s="217"/>
      <c r="K426" s="217"/>
      <c r="M426" s="135"/>
      <c r="N426" s="135"/>
      <c r="O426" s="135"/>
      <c r="P426" s="135"/>
    </row>
    <row r="427" spans="1:16" x14ac:dyDescent="0.2">
      <c r="A427" s="1"/>
      <c r="B427" s="266" t="s">
        <v>426</v>
      </c>
      <c r="C427" s="217">
        <f>+'2.2.3.7.PrecioCapital'!C232</f>
        <v>0.62350810215022689</v>
      </c>
      <c r="D427" s="217">
        <f>+'2.2.3.7.PrecioCapital'!D232</f>
        <v>0.61926704617543871</v>
      </c>
      <c r="E427" s="217">
        <f>+'2.2.3.7.PrecioCapital'!E232</f>
        <v>0.61797364992764492</v>
      </c>
      <c r="F427" s="217">
        <f>+'2.2.3.7.PrecioCapital'!F232</f>
        <v>0.6326193561925858</v>
      </c>
      <c r="G427" s="217">
        <f>+'2.2.3.7.PrecioCapital'!G232</f>
        <v>0.64100248068109877</v>
      </c>
      <c r="H427" s="217">
        <f>+'2.2.3.7.PrecioCapital'!H232</f>
        <v>0.60867776182267874</v>
      </c>
      <c r="I427" s="217">
        <f>+'2.2.3.7.PrecioCapital'!I232</f>
        <v>0.59202679380780476</v>
      </c>
      <c r="J427" s="217">
        <f>+'2.2.3.7.PrecioCapital'!J232</f>
        <v>0.61524101825727984</v>
      </c>
      <c r="K427" s="217">
        <f>+'2.2.3.7.PrecioCapital'!K232</f>
        <v>0.61160667867150231</v>
      </c>
      <c r="M427" s="135"/>
      <c r="N427" s="135"/>
      <c r="O427" s="135"/>
      <c r="P427" s="135"/>
    </row>
    <row r="428" spans="1:16" x14ac:dyDescent="0.2">
      <c r="A428" s="1"/>
      <c r="B428" s="31" t="s">
        <v>427</v>
      </c>
      <c r="C428" s="321"/>
      <c r="D428" s="321"/>
      <c r="E428" s="321"/>
      <c r="F428" s="321"/>
      <c r="G428" s="321"/>
      <c r="H428" s="321"/>
      <c r="I428" s="321"/>
      <c r="J428" s="321"/>
      <c r="K428" s="321"/>
      <c r="M428" s="135"/>
      <c r="N428" s="135"/>
      <c r="O428" s="135"/>
      <c r="P428" s="135"/>
    </row>
    <row r="429" spans="1:16" x14ac:dyDescent="0.2">
      <c r="A429" s="1"/>
      <c r="B429" s="270" t="s">
        <v>403</v>
      </c>
      <c r="C429" s="295">
        <f>+'2.2.3.7.PrecioCapital'!C234</f>
        <v>0.1208706326199291</v>
      </c>
      <c r="D429" s="295">
        <f>+'2.2.3.7.PrecioCapital'!D234</f>
        <v>0.15640803919489721</v>
      </c>
      <c r="E429" s="295">
        <f>+'2.2.3.7.PrecioCapital'!E234</f>
        <v>0.17891709126957483</v>
      </c>
      <c r="F429" s="295">
        <f>+'2.2.3.7.PrecioCapital'!F234</f>
        <v>0.20507764104853368</v>
      </c>
      <c r="G429" s="295">
        <f>+'2.2.3.7.PrecioCapital'!G234</f>
        <v>0.25517787880525639</v>
      </c>
      <c r="H429" s="295">
        <f>+'2.2.3.7.PrecioCapital'!H234</f>
        <v>0.18314710178591825</v>
      </c>
      <c r="I429" s="295">
        <f>+'2.2.3.7.PrecioCapital'!I234</f>
        <v>7.7865314823253942E-2</v>
      </c>
      <c r="J429" s="295">
        <f>+'2.2.3.7.PrecioCapital'!J234</f>
        <v>0.12006591312826187</v>
      </c>
      <c r="K429" s="295">
        <f>+'2.2.3.7.PrecioCapital'!K234</f>
        <v>0.17907747612568592</v>
      </c>
      <c r="M429" s="135"/>
      <c r="N429" s="135"/>
      <c r="O429" s="135"/>
      <c r="P429" s="135"/>
    </row>
    <row r="430" spans="1:16" x14ac:dyDescent="0.2">
      <c r="A430" s="1"/>
      <c r="B430" s="206" t="s">
        <v>405</v>
      </c>
      <c r="C430" s="296">
        <f>+'2.2.3.7.PrecioCapital'!C235</f>
        <v>0.27263090916777089</v>
      </c>
      <c r="D430" s="296">
        <f>+'2.2.3.7.PrecioCapital'!D235</f>
        <v>0.25701989892562344</v>
      </c>
      <c r="E430" s="296">
        <f>+'2.2.3.7.PrecioCapital'!E235</f>
        <v>0.25670717126639059</v>
      </c>
      <c r="F430" s="296">
        <f>+'2.2.3.7.PrecioCapital'!F235</f>
        <v>0.27326737300188741</v>
      </c>
      <c r="G430" s="296">
        <f>+'2.2.3.7.PrecioCapital'!G235</f>
        <v>0.3033661737758685</v>
      </c>
      <c r="H430" s="296">
        <f>+'2.2.3.7.PrecioCapital'!H235</f>
        <v>0.27546426289661979</v>
      </c>
      <c r="I430" s="296">
        <f>+'2.2.3.7.PrecioCapital'!I235</f>
        <v>0.24805863736714728</v>
      </c>
      <c r="J430" s="296">
        <f>+'2.2.3.7.PrecioCapital'!J235</f>
        <v>0.27220108695002349</v>
      </c>
      <c r="K430" s="296">
        <f>+'2.2.3.7.PrecioCapital'!K235</f>
        <v>0.26849539649740461</v>
      </c>
      <c r="M430" s="135"/>
      <c r="N430" s="135"/>
      <c r="O430" s="135"/>
      <c r="P430" s="135"/>
    </row>
    <row r="431" spans="1:16" x14ac:dyDescent="0.2">
      <c r="A431" s="1"/>
      <c r="B431" s="1"/>
      <c r="M431" s="135"/>
      <c r="N431" s="135"/>
      <c r="O431" s="135"/>
      <c r="P431" s="135"/>
    </row>
    <row r="432" spans="1:16" x14ac:dyDescent="0.2">
      <c r="A432" s="1"/>
      <c r="B432" s="1"/>
      <c r="M432" s="135"/>
      <c r="N432" s="135"/>
      <c r="O432" s="135"/>
      <c r="P432" s="135"/>
    </row>
    <row r="433" spans="1:16" x14ac:dyDescent="0.2">
      <c r="A433" s="1"/>
      <c r="B433" s="39" t="s">
        <v>41</v>
      </c>
      <c r="M433" s="135"/>
      <c r="N433" s="135"/>
      <c r="O433" s="135"/>
      <c r="P433" s="135"/>
    </row>
    <row r="434" spans="1:16" x14ac:dyDescent="0.2">
      <c r="A434" s="1"/>
      <c r="B434" s="1"/>
      <c r="M434" s="135"/>
      <c r="N434" s="135"/>
      <c r="O434" s="135"/>
      <c r="P434" s="135"/>
    </row>
    <row r="435" spans="1:16" x14ac:dyDescent="0.2">
      <c r="A435" s="1"/>
      <c r="B435" s="40" t="s">
        <v>42</v>
      </c>
      <c r="M435" s="135"/>
      <c r="N435" s="135"/>
      <c r="O435" s="135"/>
      <c r="P435" s="135"/>
    </row>
    <row r="436" spans="1:16" x14ac:dyDescent="0.2">
      <c r="A436" s="1"/>
      <c r="B436" s="1"/>
      <c r="M436" s="135"/>
      <c r="N436" s="135"/>
      <c r="O436" s="135"/>
      <c r="P436" s="135"/>
    </row>
    <row r="437" spans="1:16" x14ac:dyDescent="0.2">
      <c r="A437" s="1"/>
      <c r="B437" s="25"/>
      <c r="C437" s="322" t="s">
        <v>239</v>
      </c>
      <c r="D437" s="322">
        <v>2012</v>
      </c>
      <c r="E437" s="322">
        <v>2013</v>
      </c>
      <c r="F437" s="322">
        <v>2014</v>
      </c>
      <c r="G437" s="322">
        <v>2015</v>
      </c>
      <c r="H437" s="322">
        <v>2016</v>
      </c>
      <c r="I437" s="322">
        <v>2017</v>
      </c>
      <c r="J437" s="322">
        <v>2018</v>
      </c>
      <c r="K437" s="322">
        <v>2019</v>
      </c>
      <c r="M437" s="135"/>
      <c r="N437" s="135"/>
      <c r="O437" s="135"/>
      <c r="P437" s="135"/>
    </row>
    <row r="438" spans="1:16" x14ac:dyDescent="0.2">
      <c r="A438" s="1"/>
      <c r="B438" s="1"/>
      <c r="M438" s="135"/>
      <c r="N438" s="135"/>
      <c r="O438" s="135"/>
      <c r="P438" s="135"/>
    </row>
    <row r="439" spans="1:16" x14ac:dyDescent="0.2">
      <c r="A439" s="1"/>
      <c r="B439" s="41" t="s">
        <v>34</v>
      </c>
      <c r="C439" s="138"/>
      <c r="D439" s="138"/>
      <c r="E439" s="138"/>
      <c r="F439" s="138"/>
      <c r="G439" s="138"/>
      <c r="H439" s="138"/>
      <c r="I439" s="138"/>
      <c r="J439" s="138"/>
      <c r="K439" s="138"/>
      <c r="M439" s="135"/>
      <c r="N439" s="135"/>
      <c r="O439" s="135"/>
      <c r="P439" s="135"/>
    </row>
    <row r="440" spans="1:16" x14ac:dyDescent="0.2">
      <c r="A440" s="1"/>
      <c r="B440" s="1" t="s">
        <v>35</v>
      </c>
      <c r="C440" s="146"/>
      <c r="D440" s="146"/>
      <c r="E440" s="146"/>
      <c r="F440" s="146"/>
      <c r="G440" s="146"/>
      <c r="H440" s="146"/>
      <c r="I440" s="146"/>
      <c r="J440" s="146"/>
      <c r="K440" s="146"/>
      <c r="M440" s="135"/>
      <c r="N440" s="135"/>
      <c r="O440" s="135"/>
      <c r="P440" s="135"/>
    </row>
    <row r="441" spans="1:16" x14ac:dyDescent="0.2">
      <c r="A441" s="1"/>
      <c r="B441" s="42" t="s">
        <v>242</v>
      </c>
      <c r="C441" s="183">
        <f>+'2.2.1.ManoObra'!D32</f>
        <v>48541.812186379815</v>
      </c>
      <c r="D441" s="183">
        <f>+'2.2.1.ManoObra'!E32</f>
        <v>81202.661126598337</v>
      </c>
      <c r="E441" s="183">
        <f>+'2.2.1.ManoObra'!F32</f>
        <v>108510.83549070929</v>
      </c>
      <c r="F441" s="183">
        <f>+'2.2.1.ManoObra'!G32</f>
        <v>62100.169221336604</v>
      </c>
      <c r="G441" s="183">
        <f>+'2.2.1.ManoObra'!H32</f>
        <v>109570.04405286346</v>
      </c>
      <c r="H441" s="183">
        <f>+'2.2.1.ManoObra'!I32</f>
        <v>112864.65909090906</v>
      </c>
      <c r="I441" s="183">
        <f>+'2.2.1.ManoObra'!J32</f>
        <v>115032.06773773342</v>
      </c>
      <c r="J441" s="183">
        <f>+'2.2.1.ManoObra'!K32</f>
        <v>109267.51183063514</v>
      </c>
      <c r="K441" s="183">
        <f>+'2.2.1.ManoObra'!L32</f>
        <v>108085.06393861893</v>
      </c>
      <c r="M441" s="135"/>
      <c r="N441" s="135"/>
      <c r="O441" s="135"/>
      <c r="P441" s="135"/>
    </row>
    <row r="442" spans="1:16" x14ac:dyDescent="0.2">
      <c r="A442" s="1"/>
      <c r="B442" s="42" t="s">
        <v>36</v>
      </c>
      <c r="C442" s="183">
        <f>+'2.2.1.ManoObra'!D33</f>
        <v>996250.1878136202</v>
      </c>
      <c r="D442" s="183">
        <f>+'2.2.1.ManoObra'!E33</f>
        <v>1238353.3388734017</v>
      </c>
      <c r="E442" s="183">
        <f>+'2.2.1.ManoObra'!F33</f>
        <v>1332485.1645092908</v>
      </c>
      <c r="F442" s="183">
        <f>+'2.2.1.ManoObra'!G33</f>
        <v>1467995.8307786635</v>
      </c>
      <c r="G442" s="183">
        <f>+'2.2.1.ManoObra'!H33</f>
        <v>1512502.9107180247</v>
      </c>
      <c r="H442" s="183">
        <f>+'2.2.1.ManoObra'!I33</f>
        <v>1790134.9738342403</v>
      </c>
      <c r="I442" s="183">
        <f>+'2.2.1.ManoObra'!J33</f>
        <v>1856579.9322622665</v>
      </c>
      <c r="J442" s="183">
        <f>+'2.2.1.ManoObra'!K33</f>
        <v>1908628.4881693649</v>
      </c>
      <c r="K442" s="183">
        <f>+'2.2.1.ManoObra'!L33</f>
        <v>1916074.9360613811</v>
      </c>
      <c r="M442" s="135"/>
      <c r="N442" s="135"/>
      <c r="O442" s="135"/>
      <c r="P442" s="135"/>
    </row>
    <row r="443" spans="1:16" x14ac:dyDescent="0.2">
      <c r="A443" s="1"/>
      <c r="B443" s="1"/>
      <c r="C443" s="183"/>
      <c r="D443" s="183"/>
      <c r="E443" s="183"/>
      <c r="F443" s="183"/>
      <c r="G443" s="183"/>
      <c r="H443" s="183"/>
      <c r="I443" s="183"/>
      <c r="J443" s="183"/>
      <c r="K443" s="183"/>
      <c r="M443" s="135"/>
      <c r="N443" s="135"/>
      <c r="O443" s="135"/>
      <c r="P443" s="135"/>
    </row>
    <row r="444" spans="1:16" ht="14.25" x14ac:dyDescent="0.2">
      <c r="A444" s="1"/>
      <c r="B444" s="145" t="s">
        <v>243</v>
      </c>
      <c r="C444" s="171">
        <f>+'2.2.1.ManoObra'!D35</f>
        <v>1285176.3827079542</v>
      </c>
      <c r="D444" s="171">
        <f>+'2.2.1.ManoObra'!E35</f>
        <v>1149360</v>
      </c>
      <c r="E444" s="171">
        <f>+'2.2.1.ManoObra'!F35</f>
        <v>1297216</v>
      </c>
      <c r="F444" s="171">
        <f>+'2.2.1.ManoObra'!G35</f>
        <v>1227856</v>
      </c>
      <c r="G444" s="171">
        <f>+'2.2.1.ManoObra'!H35</f>
        <v>1118757.3031745849</v>
      </c>
      <c r="H444" s="171">
        <f>+'2.2.1.ManoObra'!I35</f>
        <v>1014694.6795453774</v>
      </c>
      <c r="I444" s="171">
        <f>+'2.2.1.ManoObra'!J35</f>
        <v>973568</v>
      </c>
      <c r="J444" s="171">
        <f>+'2.2.1.ManoObra'!K35</f>
        <v>980920</v>
      </c>
      <c r="K444" s="171">
        <f>+'2.2.1.ManoObra'!L35</f>
        <v>940688</v>
      </c>
      <c r="M444" s="135"/>
      <c r="N444" s="135"/>
      <c r="O444" s="135"/>
      <c r="P444" s="135"/>
    </row>
    <row r="445" spans="1:16" x14ac:dyDescent="0.2">
      <c r="A445" s="1"/>
      <c r="B445" s="142" t="s">
        <v>244</v>
      </c>
      <c r="M445" s="135"/>
      <c r="N445" s="135"/>
      <c r="O445" s="135"/>
      <c r="P445" s="135"/>
    </row>
    <row r="446" spans="1:16" x14ac:dyDescent="0.2">
      <c r="A446" s="1"/>
      <c r="B446" s="1"/>
      <c r="M446" s="135"/>
      <c r="N446" s="135"/>
      <c r="O446" s="135"/>
      <c r="P446" s="135"/>
    </row>
    <row r="447" spans="1:16" x14ac:dyDescent="0.2">
      <c r="A447" s="1"/>
      <c r="B447" s="40" t="s">
        <v>43</v>
      </c>
      <c r="M447" s="135"/>
      <c r="N447" s="135"/>
      <c r="O447" s="135"/>
      <c r="P447" s="135"/>
    </row>
    <row r="448" spans="1:16" x14ac:dyDescent="0.2">
      <c r="A448" s="1"/>
      <c r="B448" s="1"/>
      <c r="M448" s="135"/>
      <c r="N448" s="135"/>
      <c r="O448" s="135"/>
      <c r="P448" s="135"/>
    </row>
    <row r="449" spans="1:16" x14ac:dyDescent="0.2">
      <c r="A449" s="1"/>
      <c r="B449" s="31" t="s">
        <v>237</v>
      </c>
      <c r="C449" s="138"/>
      <c r="D449" s="138"/>
      <c r="E449" s="138"/>
      <c r="F449" s="138"/>
      <c r="G449" s="138"/>
      <c r="H449" s="138"/>
      <c r="I449" s="138"/>
      <c r="J449" s="138"/>
      <c r="K449" s="138"/>
      <c r="M449" s="135"/>
      <c r="N449" s="135"/>
      <c r="O449" s="135"/>
      <c r="P449" s="135"/>
    </row>
    <row r="450" spans="1:16" x14ac:dyDescent="0.2">
      <c r="A450" s="1"/>
      <c r="B450" s="147" t="s">
        <v>97</v>
      </c>
      <c r="C450" s="168">
        <f>+'2.2.2.ProdIntermed'!D189</f>
        <v>0</v>
      </c>
      <c r="D450" s="168">
        <f>+'2.2.2.ProdIntermed'!E189</f>
        <v>0</v>
      </c>
      <c r="E450" s="168">
        <f>+'2.2.2.ProdIntermed'!F189</f>
        <v>1.325830791310497</v>
      </c>
      <c r="F450" s="168">
        <f>+'2.2.2.ProdIntermed'!G189</f>
        <v>0</v>
      </c>
      <c r="G450" s="168">
        <f>+'2.2.2.ProdIntermed'!H189</f>
        <v>0</v>
      </c>
      <c r="H450" s="168">
        <f>+'2.2.2.ProdIntermed'!I189</f>
        <v>0</v>
      </c>
      <c r="I450" s="168">
        <f>+'2.2.2.ProdIntermed'!J189</f>
        <v>0</v>
      </c>
      <c r="J450" s="168">
        <f>+'2.2.2.ProdIntermed'!K189</f>
        <v>0</v>
      </c>
      <c r="K450" s="168">
        <f>+'2.2.2.ProdIntermed'!L189</f>
        <v>0</v>
      </c>
      <c r="M450" s="135"/>
      <c r="N450" s="135"/>
      <c r="O450" s="135"/>
      <c r="P450" s="135"/>
    </row>
    <row r="451" spans="1:16" x14ac:dyDescent="0.2">
      <c r="A451" s="1"/>
      <c r="B451" s="147" t="s">
        <v>98</v>
      </c>
      <c r="C451" s="168">
        <f>+'2.2.2.ProdIntermed'!D190</f>
        <v>0</v>
      </c>
      <c r="D451" s="168">
        <f>+'2.2.2.ProdIntermed'!E190</f>
        <v>0</v>
      </c>
      <c r="E451" s="168">
        <f>+'2.2.2.ProdIntermed'!F190</f>
        <v>2522.9270956480536</v>
      </c>
      <c r="F451" s="168">
        <f>+'2.2.2.ProdIntermed'!G190</f>
        <v>0</v>
      </c>
      <c r="G451" s="168">
        <f>+'2.2.2.ProdIntermed'!H190</f>
        <v>0</v>
      </c>
      <c r="H451" s="168">
        <f>+'2.2.2.ProdIntermed'!I190</f>
        <v>0</v>
      </c>
      <c r="I451" s="168">
        <f>+'2.2.2.ProdIntermed'!J190</f>
        <v>0</v>
      </c>
      <c r="J451" s="168">
        <f>+'2.2.2.ProdIntermed'!K190</f>
        <v>0</v>
      </c>
      <c r="K451" s="168">
        <f>+'2.2.2.ProdIntermed'!L190</f>
        <v>0</v>
      </c>
      <c r="M451" s="135"/>
      <c r="N451" s="135"/>
      <c r="O451" s="135"/>
      <c r="P451" s="135"/>
    </row>
    <row r="452" spans="1:16" x14ac:dyDescent="0.2">
      <c r="A452" s="1"/>
      <c r="B452" s="147" t="s">
        <v>111</v>
      </c>
      <c r="C452" s="168">
        <f>+'2.2.2.ProdIntermed'!D191</f>
        <v>14535.4</v>
      </c>
      <c r="D452" s="168">
        <f>+'2.2.2.ProdIntermed'!E191</f>
        <v>33496.8583439918</v>
      </c>
      <c r="E452" s="168">
        <f>+'2.2.2.ProdIntermed'!F191</f>
        <v>5573.7834395110558</v>
      </c>
      <c r="F452" s="168">
        <f>+'2.2.2.ProdIntermed'!G191</f>
        <v>147.43980737570726</v>
      </c>
      <c r="G452" s="168">
        <f>+'2.2.2.ProdIntermed'!H191</f>
        <v>335619.27682147082</v>
      </c>
      <c r="H452" s="168">
        <f>+'2.2.2.ProdIntermed'!I191</f>
        <v>66834.584127221853</v>
      </c>
      <c r="I452" s="168">
        <f>+'2.2.2.ProdIntermed'!J191</f>
        <v>3428.7886348463448</v>
      </c>
      <c r="J452" s="168">
        <f>+'2.2.2.ProdIntermed'!K191</f>
        <v>0</v>
      </c>
      <c r="K452" s="168">
        <f>+'2.2.2.ProdIntermed'!L191</f>
        <v>0</v>
      </c>
      <c r="M452" s="135"/>
      <c r="N452" s="135"/>
      <c r="O452" s="135"/>
      <c r="P452" s="135"/>
    </row>
    <row r="453" spans="1:16" x14ac:dyDescent="0.2">
      <c r="A453" s="1"/>
      <c r="B453" s="147" t="s">
        <v>112</v>
      </c>
      <c r="C453" s="168">
        <f>+'2.2.2.ProdIntermed'!D192</f>
        <v>678417.15999999992</v>
      </c>
      <c r="D453" s="168">
        <f>+'2.2.2.ProdIntermed'!E192</f>
        <v>652807.01626242464</v>
      </c>
      <c r="E453" s="168">
        <f>+'2.2.2.ProdIntermed'!F192</f>
        <v>623579.28507922427</v>
      </c>
      <c r="F453" s="168">
        <f>+'2.2.2.ProdIntermed'!G192</f>
        <v>516605.73900305107</v>
      </c>
      <c r="G453" s="168">
        <f>+'2.2.2.ProdIntermed'!H192</f>
        <v>550169.19906522194</v>
      </c>
      <c r="H453" s="168">
        <f>+'2.2.2.ProdIntermed'!I192</f>
        <v>466659.48725056986</v>
      </c>
      <c r="I453" s="168">
        <f>+'2.2.2.ProdIntermed'!J192</f>
        <v>513183.08613452659</v>
      </c>
      <c r="J453" s="168">
        <f>+'2.2.2.ProdIntermed'!K192</f>
        <v>521362.74359951197</v>
      </c>
      <c r="K453" s="168">
        <f>+'2.2.2.ProdIntermed'!L192</f>
        <v>530487.32073945377</v>
      </c>
      <c r="M453" s="135"/>
      <c r="N453" s="135"/>
      <c r="O453" s="135"/>
      <c r="P453" s="135"/>
    </row>
    <row r="454" spans="1:16" x14ac:dyDescent="0.2">
      <c r="A454" s="1"/>
      <c r="B454" s="142" t="s">
        <v>113</v>
      </c>
      <c r="C454" s="168">
        <f>+'2.2.2.ProdIntermed'!D193</f>
        <v>23091.33</v>
      </c>
      <c r="D454" s="168">
        <f>+'2.2.2.ProdIntermed'!E193</f>
        <v>10002.219824499991</v>
      </c>
      <c r="E454" s="168">
        <f>+'2.2.2.ProdIntermed'!F193</f>
        <v>233.26335484619054</v>
      </c>
      <c r="F454" s="168">
        <f>+'2.2.2.ProdIntermed'!G193</f>
        <v>0</v>
      </c>
      <c r="G454" s="168">
        <f>+'2.2.2.ProdIntermed'!H193</f>
        <v>0.26395623511658439</v>
      </c>
      <c r="H454" s="168">
        <f>+'2.2.2.ProdIntermed'!I193</f>
        <v>0</v>
      </c>
      <c r="I454" s="168">
        <f>+'2.2.2.ProdIntermed'!J193</f>
        <v>0</v>
      </c>
      <c r="J454" s="168">
        <f>+'2.2.2.ProdIntermed'!K193</f>
        <v>0</v>
      </c>
      <c r="K454" s="168">
        <f>+'2.2.2.ProdIntermed'!L193</f>
        <v>46.385201091212735</v>
      </c>
      <c r="M454" s="135"/>
      <c r="N454" s="135"/>
      <c r="O454" s="135"/>
      <c r="P454" s="135"/>
    </row>
    <row r="455" spans="1:16" x14ac:dyDescent="0.2">
      <c r="A455" s="1"/>
      <c r="B455" s="147" t="s">
        <v>114</v>
      </c>
      <c r="C455" s="168">
        <f>+'2.2.2.ProdIntermed'!D194</f>
        <v>0</v>
      </c>
      <c r="D455" s="168">
        <f>+'2.2.2.ProdIntermed'!E194</f>
        <v>2148.2652828109585</v>
      </c>
      <c r="E455" s="168">
        <f>+'2.2.2.ProdIntermed'!F194</f>
        <v>0</v>
      </c>
      <c r="F455" s="168">
        <f>+'2.2.2.ProdIntermed'!G194</f>
        <v>0</v>
      </c>
      <c r="G455" s="168">
        <f>+'2.2.2.ProdIntermed'!H194</f>
        <v>0</v>
      </c>
      <c r="H455" s="168">
        <f>+'2.2.2.ProdIntermed'!I194</f>
        <v>0</v>
      </c>
      <c r="I455" s="168">
        <f>+'2.2.2.ProdIntermed'!J194</f>
        <v>0</v>
      </c>
      <c r="J455" s="168">
        <f>+'2.2.2.ProdIntermed'!K194</f>
        <v>0</v>
      </c>
      <c r="K455" s="168">
        <f>+'2.2.2.ProdIntermed'!L194</f>
        <v>0</v>
      </c>
      <c r="M455" s="135"/>
      <c r="N455" s="135"/>
      <c r="O455" s="135"/>
      <c r="P455" s="135"/>
    </row>
    <row r="456" spans="1:16" x14ac:dyDescent="0.2">
      <c r="A456" s="1"/>
      <c r="B456" s="147" t="s">
        <v>115</v>
      </c>
      <c r="C456" s="168">
        <f>+'2.2.2.ProdIntermed'!D195</f>
        <v>174237</v>
      </c>
      <c r="D456" s="168">
        <f>+'2.2.2.ProdIntermed'!E195</f>
        <v>186050.36726631256</v>
      </c>
      <c r="E456" s="168">
        <f>+'2.2.2.ProdIntermed'!F195</f>
        <v>34743.386679133298</v>
      </c>
      <c r="F456" s="168">
        <f>+'2.2.2.ProdIntermed'!G195</f>
        <v>148930.58140468691</v>
      </c>
      <c r="G456" s="168">
        <f>+'2.2.2.ProdIntermed'!H195</f>
        <v>288300.55320352298</v>
      </c>
      <c r="H456" s="168">
        <f>+'2.2.2.ProdIntermed'!I195</f>
        <v>223504.36589540073</v>
      </c>
      <c r="I456" s="168">
        <f>+'2.2.2.ProdIntermed'!J195</f>
        <v>257889.19399451697</v>
      </c>
      <c r="J456" s="168">
        <f>+'2.2.2.ProdIntermed'!K195</f>
        <v>125418.89193321748</v>
      </c>
      <c r="K456" s="168">
        <f>+'2.2.2.ProdIntermed'!L195</f>
        <v>160980.75264543114</v>
      </c>
      <c r="M456" s="135"/>
      <c r="N456" s="135"/>
      <c r="O456" s="135"/>
      <c r="P456" s="135"/>
    </row>
    <row r="457" spans="1:16" x14ac:dyDescent="0.2">
      <c r="A457" s="1"/>
      <c r="B457" s="147" t="s">
        <v>99</v>
      </c>
      <c r="C457" s="168">
        <f>+'2.2.2.ProdIntermed'!D196</f>
        <v>7436</v>
      </c>
      <c r="D457" s="168">
        <f>+'2.2.2.ProdIntermed'!E196</f>
        <v>19168.357426113926</v>
      </c>
      <c r="E457" s="168">
        <f>+'2.2.2.ProdIntermed'!F196</f>
        <v>21724.501709759152</v>
      </c>
      <c r="F457" s="168">
        <f>+'2.2.2.ProdIntermed'!G196</f>
        <v>25304.054810102938</v>
      </c>
      <c r="G457" s="168">
        <f>+'2.2.2.ProdIntermed'!H196</f>
        <v>24843.408566729588</v>
      </c>
      <c r="H457" s="168">
        <f>+'2.2.2.ProdIntermed'!I196</f>
        <v>22904.320091838741</v>
      </c>
      <c r="I457" s="168">
        <f>+'2.2.2.ProdIntermed'!J196</f>
        <v>22493.377381243685</v>
      </c>
      <c r="J457" s="168">
        <f>+'2.2.2.ProdIntermed'!K196</f>
        <v>19294.951220873372</v>
      </c>
      <c r="K457" s="168">
        <f>+'2.2.2.ProdIntermed'!L196</f>
        <v>24691.532768090423</v>
      </c>
      <c r="M457" s="135"/>
      <c r="N457" s="135"/>
      <c r="O457" s="135"/>
      <c r="P457" s="135"/>
    </row>
    <row r="458" spans="1:16" x14ac:dyDescent="0.2">
      <c r="A458" s="1"/>
      <c r="B458" s="147" t="s">
        <v>100</v>
      </c>
      <c r="C458" s="168">
        <f>+'2.2.2.ProdIntermed'!D197</f>
        <v>68728.56</v>
      </c>
      <c r="D458" s="168">
        <f>+'2.2.2.ProdIntermed'!E197</f>
        <v>38920.277921667206</v>
      </c>
      <c r="E458" s="168">
        <f>+'2.2.2.ProdIntermed'!F197</f>
        <v>13147.996949836283</v>
      </c>
      <c r="F458" s="168">
        <f>+'2.2.2.ProdIntermed'!G197</f>
        <v>89430.712202840819</v>
      </c>
      <c r="G458" s="168">
        <f>+'2.2.2.ProdIntermed'!H197</f>
        <v>73678.489690281989</v>
      </c>
      <c r="H458" s="168">
        <f>+'2.2.2.ProdIntermed'!I197</f>
        <v>47895.413163696379</v>
      </c>
      <c r="I458" s="168">
        <f>+'2.2.2.ProdIntermed'!J197</f>
        <v>40606.369112172688</v>
      </c>
      <c r="J458" s="168">
        <f>+'2.2.2.ProdIntermed'!K197</f>
        <v>19859.202005439318</v>
      </c>
      <c r="K458" s="168">
        <f>+'2.2.2.ProdIntermed'!L197</f>
        <v>12804.854378986785</v>
      </c>
      <c r="M458" s="135"/>
      <c r="N458" s="135"/>
      <c r="O458" s="135"/>
      <c r="P458" s="135"/>
    </row>
    <row r="459" spans="1:16" x14ac:dyDescent="0.2">
      <c r="A459" s="1"/>
      <c r="B459" s="147" t="s">
        <v>116</v>
      </c>
      <c r="C459" s="168">
        <f>+'2.2.2.ProdIntermed'!D198</f>
        <v>6947.32</v>
      </c>
      <c r="D459" s="168">
        <f>+'2.2.2.ProdIntermed'!E198</f>
        <v>2652.102481440922</v>
      </c>
      <c r="E459" s="168">
        <f>+'2.2.2.ProdIntermed'!F198</f>
        <v>0</v>
      </c>
      <c r="F459" s="168">
        <f>+'2.2.2.ProdIntermed'!G198</f>
        <v>-0.2997886539600097</v>
      </c>
      <c r="G459" s="168">
        <f>+'2.2.2.ProdIntermed'!H198</f>
        <v>0</v>
      </c>
      <c r="H459" s="168">
        <f>+'2.2.2.ProdIntermed'!I198</f>
        <v>0</v>
      </c>
      <c r="I459" s="168">
        <f>+'2.2.2.ProdIntermed'!J198</f>
        <v>43.384843826995407</v>
      </c>
      <c r="J459" s="168">
        <f>+'2.2.2.ProdIntermed'!K198</f>
        <v>0</v>
      </c>
      <c r="K459" s="168">
        <f>+'2.2.2.ProdIntermed'!L198</f>
        <v>1277.692672305403</v>
      </c>
      <c r="M459" s="135"/>
      <c r="N459" s="135"/>
      <c r="O459" s="135"/>
      <c r="P459" s="135"/>
    </row>
    <row r="460" spans="1:16" x14ac:dyDescent="0.2">
      <c r="A460" s="1"/>
      <c r="B460" s="147" t="s">
        <v>117</v>
      </c>
      <c r="C460" s="168">
        <f>+'2.2.2.ProdIntermed'!D199</f>
        <v>10173.42</v>
      </c>
      <c r="D460" s="168">
        <f>+'2.2.2.ProdIntermed'!E199</f>
        <v>37966.87513932609</v>
      </c>
      <c r="E460" s="168">
        <f>+'2.2.2.ProdIntermed'!F199</f>
        <v>11629.20253544047</v>
      </c>
      <c r="F460" s="168">
        <f>+'2.2.2.ProdIntermed'!G199</f>
        <v>10512.042309130558</v>
      </c>
      <c r="G460" s="168">
        <f>+'2.2.2.ProdIntermed'!H199</f>
        <v>15168.509007209639</v>
      </c>
      <c r="H460" s="168">
        <f>+'2.2.2.ProdIntermed'!I199</f>
        <v>22750.094802205906</v>
      </c>
      <c r="I460" s="168">
        <f>+'2.2.2.ProdIntermed'!J199</f>
        <v>16020.671014090047</v>
      </c>
      <c r="J460" s="168">
        <f>+'2.2.2.ProdIntermed'!K199</f>
        <v>35950.773279544781</v>
      </c>
      <c r="K460" s="168">
        <f>+'2.2.2.ProdIntermed'!L199</f>
        <v>64322.585211088066</v>
      </c>
      <c r="M460" s="135"/>
      <c r="N460" s="135"/>
      <c r="O460" s="135"/>
      <c r="P460" s="135"/>
    </row>
    <row r="461" spans="1:16" x14ac:dyDescent="0.2">
      <c r="A461" s="1"/>
      <c r="B461" s="147" t="s">
        <v>118</v>
      </c>
      <c r="C461" s="168">
        <f>+'2.2.2.ProdIntermed'!D200</f>
        <v>0</v>
      </c>
      <c r="D461" s="168">
        <f>+'2.2.2.ProdIntermed'!E200</f>
        <v>1179.0540678641066</v>
      </c>
      <c r="E461" s="168">
        <f>+'2.2.2.ProdIntermed'!F200</f>
        <v>0</v>
      </c>
      <c r="F461" s="168">
        <f>+'2.2.2.ProdIntermed'!G200</f>
        <v>0</v>
      </c>
      <c r="G461" s="168">
        <f>+'2.2.2.ProdIntermed'!H200</f>
        <v>0</v>
      </c>
      <c r="H461" s="168">
        <f>+'2.2.2.ProdIntermed'!I200</f>
        <v>219.49083114042151</v>
      </c>
      <c r="I461" s="168">
        <f>+'2.2.2.ProdIntermed'!J200</f>
        <v>220.6526804042486</v>
      </c>
      <c r="J461" s="168">
        <f>+'2.2.2.ProdIntermed'!K200</f>
        <v>14.089519496208636</v>
      </c>
      <c r="K461" s="168">
        <f>+'2.2.2.ProdIntermed'!L200</f>
        <v>745.82190449656719</v>
      </c>
      <c r="M461" s="135"/>
      <c r="N461" s="135"/>
      <c r="O461" s="135"/>
      <c r="P461" s="135"/>
    </row>
    <row r="462" spans="1:16" x14ac:dyDescent="0.2">
      <c r="A462" s="1"/>
      <c r="B462" s="142" t="s">
        <v>546</v>
      </c>
      <c r="C462" s="168">
        <f>+'2.2.2.ProdIntermed'!D201</f>
        <v>15350.22</v>
      </c>
      <c r="D462" s="168">
        <f>+'2.2.2.ProdIntermed'!E201</f>
        <v>278.48157052566779</v>
      </c>
      <c r="E462" s="168">
        <f>+'2.2.2.ProdIntermed'!F201</f>
        <v>0</v>
      </c>
      <c r="F462" s="168">
        <f>+'2.2.2.ProdIntermed'!G201</f>
        <v>0</v>
      </c>
      <c r="G462" s="168">
        <f>+'2.2.2.ProdIntermed'!H201</f>
        <v>418.57367591756827</v>
      </c>
      <c r="H462" s="168">
        <f>+'2.2.2.ProdIntermed'!I201</f>
        <v>0</v>
      </c>
      <c r="I462" s="168">
        <f>+'2.2.2.ProdIntermed'!J201</f>
        <v>0</v>
      </c>
      <c r="J462" s="168">
        <f>+'2.2.2.ProdIntermed'!K201</f>
        <v>0</v>
      </c>
      <c r="K462" s="168">
        <f>+'2.2.2.ProdIntermed'!L201</f>
        <v>5919.3115638512936</v>
      </c>
      <c r="M462" s="135"/>
      <c r="N462" s="135"/>
      <c r="O462" s="135"/>
      <c r="P462" s="135"/>
    </row>
    <row r="463" spans="1:16" x14ac:dyDescent="0.2">
      <c r="A463" s="1"/>
      <c r="B463" s="142" t="s">
        <v>547</v>
      </c>
      <c r="C463" s="168">
        <f>+'2.2.2.ProdIntermed'!D202</f>
        <v>-0.72000000000002728</v>
      </c>
      <c r="D463" s="168">
        <f>+'2.2.2.ProdIntermed'!E202</f>
        <v>953.04244986208664</v>
      </c>
      <c r="E463" s="168">
        <f>+'2.2.2.ProdIntermed'!F202</f>
        <v>0</v>
      </c>
      <c r="F463" s="168">
        <f>+'2.2.2.ProdIntermed'!G202</f>
        <v>0</v>
      </c>
      <c r="G463" s="168">
        <f>+'2.2.2.ProdIntermed'!H202</f>
        <v>0</v>
      </c>
      <c r="H463" s="168">
        <f>+'2.2.2.ProdIntermed'!I202</f>
        <v>0</v>
      </c>
      <c r="I463" s="168">
        <f>+'2.2.2.ProdIntermed'!J202</f>
        <v>0</v>
      </c>
      <c r="J463" s="168">
        <f>+'2.2.2.ProdIntermed'!K202</f>
        <v>0</v>
      </c>
      <c r="K463" s="168">
        <f>+'2.2.2.ProdIntermed'!L202</f>
        <v>0</v>
      </c>
      <c r="M463" s="135"/>
      <c r="N463" s="135"/>
      <c r="O463" s="135"/>
      <c r="P463" s="135"/>
    </row>
    <row r="464" spans="1:16" x14ac:dyDescent="0.2">
      <c r="A464" s="1"/>
      <c r="B464" s="142" t="s">
        <v>548</v>
      </c>
      <c r="C464" s="168">
        <f>+'2.2.2.ProdIntermed'!D203</f>
        <v>4750.09</v>
      </c>
      <c r="D464" s="168">
        <f>+'2.2.2.ProdIntermed'!E203</f>
        <v>1782.4077057672182</v>
      </c>
      <c r="E464" s="168">
        <f>+'2.2.2.ProdIntermed'!F203</f>
        <v>17.779022625142844</v>
      </c>
      <c r="F464" s="168">
        <f>+'2.2.2.ProdIntermed'!G203</f>
        <v>0</v>
      </c>
      <c r="G464" s="168">
        <f>+'2.2.2.ProdIntermed'!H203</f>
        <v>0</v>
      </c>
      <c r="H464" s="168">
        <f>+'2.2.2.ProdIntermed'!I203</f>
        <v>0</v>
      </c>
      <c r="I464" s="168">
        <f>+'2.2.2.ProdIntermed'!J203</f>
        <v>0</v>
      </c>
      <c r="J464" s="168">
        <f>+'2.2.2.ProdIntermed'!K203</f>
        <v>0</v>
      </c>
      <c r="K464" s="168">
        <f>+'2.2.2.ProdIntermed'!L203</f>
        <v>0</v>
      </c>
      <c r="M464" s="135"/>
      <c r="N464" s="135"/>
      <c r="O464" s="135"/>
      <c r="P464" s="135"/>
    </row>
    <row r="465" spans="1:16" x14ac:dyDescent="0.2">
      <c r="A465" s="1"/>
      <c r="B465" s="142" t="s">
        <v>549</v>
      </c>
      <c r="C465" s="168">
        <f>+'2.2.2.ProdIntermed'!D204</f>
        <v>15639.29</v>
      </c>
      <c r="D465" s="168">
        <f>+'2.2.2.ProdIntermed'!E204</f>
        <v>9560.0179583731533</v>
      </c>
      <c r="E465" s="168">
        <f>+'2.2.2.ProdIntermed'!F204</f>
        <v>5584.832029438644</v>
      </c>
      <c r="F465" s="168">
        <f>+'2.2.2.ProdIntermed'!G204</f>
        <v>58.730470989853146</v>
      </c>
      <c r="G465" s="168">
        <f>+'2.2.2.ProdIntermed'!H204</f>
        <v>3205.342388975354</v>
      </c>
      <c r="H465" s="168">
        <f>+'2.2.2.ProdIntermed'!I204</f>
        <v>7151.6303818931228</v>
      </c>
      <c r="I465" s="168">
        <f>+'2.2.2.ProdIntermed'!J204</f>
        <v>5877.1286010516687</v>
      </c>
      <c r="J465" s="168">
        <f>+'2.2.2.ProdIntermed'!K204</f>
        <v>15437.452465461358</v>
      </c>
      <c r="K465" s="168">
        <f>+'2.2.2.ProdIntermed'!L204</f>
        <v>4206.0131029839995</v>
      </c>
      <c r="M465" s="135"/>
      <c r="N465" s="135"/>
      <c r="O465" s="135"/>
      <c r="P465" s="135"/>
    </row>
    <row r="466" spans="1:16" x14ac:dyDescent="0.2">
      <c r="A466" s="1"/>
      <c r="B466" s="142" t="s">
        <v>550</v>
      </c>
      <c r="C466" s="168">
        <f>+'2.2.2.ProdIntermed'!D205</f>
        <v>0</v>
      </c>
      <c r="D466" s="168">
        <f>+'2.2.2.ProdIntermed'!E205</f>
        <v>10785.91524851141</v>
      </c>
      <c r="E466" s="168">
        <f>+'2.2.2.ProdIntermed'!F205</f>
        <v>77398.475255088255</v>
      </c>
      <c r="F466" s="168">
        <f>+'2.2.2.ProdIntermed'!G205</f>
        <v>128291.33173415606</v>
      </c>
      <c r="G466" s="168">
        <f>+'2.2.2.ProdIntermed'!H205</f>
        <v>98768.362315470251</v>
      </c>
      <c r="H466" s="168">
        <f>+'2.2.2.ProdIntermed'!I205</f>
        <v>146101.96825154132</v>
      </c>
      <c r="I466" s="168">
        <f>+'2.2.2.ProdIntermed'!J205</f>
        <v>490779.24062559445</v>
      </c>
      <c r="J466" s="168">
        <f>+'2.2.2.ProdIntermed'!K205</f>
        <v>945361.45034034841</v>
      </c>
      <c r="K466" s="168">
        <f>+'2.2.2.ProdIntermed'!L205</f>
        <v>508908.51009012607</v>
      </c>
      <c r="M466" s="135"/>
      <c r="N466" s="135"/>
      <c r="O466" s="135"/>
      <c r="P466" s="135"/>
    </row>
    <row r="467" spans="1:16" x14ac:dyDescent="0.2">
      <c r="A467" s="1"/>
      <c r="B467" s="142" t="s">
        <v>119</v>
      </c>
      <c r="C467" s="168">
        <f>+'2.2.2.ProdIntermed'!D206</f>
        <v>269234.56724379049</v>
      </c>
      <c r="D467" s="168">
        <f>+'2.2.2.ProdIntermed'!E206</f>
        <v>431587.210607777</v>
      </c>
      <c r="E467" s="168">
        <f>+'2.2.2.ProdIntermed'!F206</f>
        <v>347968.66457961954</v>
      </c>
      <c r="F467" s="168">
        <f>+'2.2.2.ProdIntermed'!G206</f>
        <v>682953.94751886022</v>
      </c>
      <c r="G467" s="168">
        <f>+'2.2.2.ProdIntermed'!H206</f>
        <v>675908.63994139328</v>
      </c>
      <c r="H467" s="168">
        <f>+'2.2.2.ProdIntermed'!I206</f>
        <v>655409.71857128385</v>
      </c>
      <c r="I467" s="168">
        <f>+'2.2.2.ProdIntermed'!J206</f>
        <v>634476.90988834912</v>
      </c>
      <c r="J467" s="168">
        <f>+'2.2.2.ProdIntermed'!K206</f>
        <v>448917.79408380832</v>
      </c>
      <c r="K467" s="168">
        <f>+'2.2.2.ProdIntermed'!L206</f>
        <v>579825.70974896452</v>
      </c>
      <c r="M467" s="135"/>
      <c r="N467" s="135"/>
      <c r="O467" s="135"/>
      <c r="P467" s="135"/>
    </row>
    <row r="468" spans="1:16" x14ac:dyDescent="0.2">
      <c r="A468" s="1"/>
      <c r="B468" s="147" t="s">
        <v>120</v>
      </c>
      <c r="C468" s="168">
        <f>+'2.2.2.ProdIntermed'!D207</f>
        <v>196515.97999999998</v>
      </c>
      <c r="D468" s="168">
        <f>+'2.2.2.ProdIntermed'!E207</f>
        <v>99508.844573205773</v>
      </c>
      <c r="E468" s="168">
        <f>+'2.2.2.ProdIntermed'!F207</f>
        <v>193276.73091670481</v>
      </c>
      <c r="F468" s="168">
        <f>+'2.2.2.ProdIntermed'!G207</f>
        <v>698928.82299600902</v>
      </c>
      <c r="G468" s="168">
        <f>+'2.2.2.ProdIntermed'!H207</f>
        <v>519265.1827534464</v>
      </c>
      <c r="H468" s="168">
        <f>+'2.2.2.ProdIntermed'!I207</f>
        <v>472676.54843938909</v>
      </c>
      <c r="I468" s="168">
        <f>+'2.2.2.ProdIntermed'!J207</f>
        <v>582806.04890888836</v>
      </c>
      <c r="J468" s="168">
        <f>+'2.2.2.ProdIntermed'!K207</f>
        <v>344317.41496864811</v>
      </c>
      <c r="K468" s="168">
        <f>+'2.2.2.ProdIntermed'!L207</f>
        <v>369899.14810916857</v>
      </c>
      <c r="M468" s="135"/>
      <c r="N468" s="135"/>
      <c r="O468" s="135"/>
      <c r="P468" s="135"/>
    </row>
    <row r="469" spans="1:16" x14ac:dyDescent="0.2">
      <c r="A469" s="1"/>
      <c r="B469" s="147" t="s">
        <v>122</v>
      </c>
      <c r="C469" s="168">
        <f>+'2.2.2.ProdIntermed'!D208</f>
        <v>104442.04</v>
      </c>
      <c r="D469" s="168">
        <f>+'2.2.2.ProdIntermed'!E208</f>
        <v>117266.39871167207</v>
      </c>
      <c r="E469" s="168">
        <f>+'2.2.2.ProdIntermed'!F208</f>
        <v>50785.524931868029</v>
      </c>
      <c r="F469" s="168">
        <f>+'2.2.2.ProdIntermed'!G208</f>
        <v>0</v>
      </c>
      <c r="G469" s="168">
        <f>+'2.2.2.ProdIntermed'!H208</f>
        <v>0</v>
      </c>
      <c r="H469" s="168">
        <f>+'2.2.2.ProdIntermed'!I208</f>
        <v>0</v>
      </c>
      <c r="I469" s="168">
        <f>+'2.2.2.ProdIntermed'!J208</f>
        <v>0</v>
      </c>
      <c r="J469" s="168">
        <f>+'2.2.2.ProdIntermed'!K208</f>
        <v>0</v>
      </c>
      <c r="K469" s="168">
        <f>+'2.2.2.ProdIntermed'!L208</f>
        <v>0</v>
      </c>
      <c r="M469" s="135"/>
      <c r="N469" s="135"/>
      <c r="O469" s="135"/>
      <c r="P469" s="135"/>
    </row>
    <row r="470" spans="1:16" x14ac:dyDescent="0.2">
      <c r="A470" s="1"/>
      <c r="B470" s="147" t="s">
        <v>121</v>
      </c>
      <c r="C470" s="168">
        <f>+'2.2.2.ProdIntermed'!D209</f>
        <v>0</v>
      </c>
      <c r="D470" s="168">
        <f>+'2.2.2.ProdIntermed'!E209</f>
        <v>54904.608212934421</v>
      </c>
      <c r="E470" s="168">
        <f>+'2.2.2.ProdIntermed'!F209</f>
        <v>1.8138101797789437</v>
      </c>
      <c r="F470" s="168">
        <f>+'2.2.2.ProdIntermed'!G209</f>
        <v>0</v>
      </c>
      <c r="G470" s="168">
        <f>+'2.2.2.ProdIntermed'!H209</f>
        <v>0</v>
      </c>
      <c r="H470" s="168">
        <f>+'2.2.2.ProdIntermed'!I209</f>
        <v>0</v>
      </c>
      <c r="I470" s="168">
        <f>+'2.2.2.ProdIntermed'!J209</f>
        <v>19.140085206915181</v>
      </c>
      <c r="J470" s="168">
        <f>+'2.2.2.ProdIntermed'!K209</f>
        <v>0</v>
      </c>
      <c r="K470" s="168">
        <f>+'2.2.2.ProdIntermed'!L209</f>
        <v>0</v>
      </c>
      <c r="M470" s="135"/>
      <c r="N470" s="135"/>
      <c r="O470" s="135"/>
      <c r="P470" s="135"/>
    </row>
    <row r="471" spans="1:16" x14ac:dyDescent="0.2">
      <c r="A471" s="1"/>
      <c r="B471" s="147" t="s">
        <v>584</v>
      </c>
      <c r="C471" s="168">
        <f>+'2.2.2.ProdIntermed'!D210</f>
        <v>0</v>
      </c>
      <c r="D471" s="168">
        <f>+'2.2.2.ProdIntermed'!E210</f>
        <v>102488.60014961871</v>
      </c>
      <c r="E471" s="168">
        <f>+'2.2.2.ProdIntermed'!F210</f>
        <v>1964.1814886934094</v>
      </c>
      <c r="F471" s="168">
        <f>+'2.2.2.ProdIntermed'!G210</f>
        <v>30728.337030900992</v>
      </c>
      <c r="G471" s="168">
        <f>+'2.2.2.ProdIntermed'!H210</f>
        <v>44669.516712037359</v>
      </c>
      <c r="H471" s="168">
        <f>+'2.2.2.ProdIntermed'!I210</f>
        <v>0</v>
      </c>
      <c r="I471" s="168">
        <f>+'2.2.2.ProdIntermed'!J210</f>
        <v>0</v>
      </c>
      <c r="J471" s="168">
        <f>+'2.2.2.ProdIntermed'!K210</f>
        <v>0</v>
      </c>
      <c r="K471" s="168">
        <f>+'2.2.2.ProdIntermed'!L210</f>
        <v>636.61154446641319</v>
      </c>
      <c r="M471" s="135"/>
      <c r="N471" s="135"/>
      <c r="O471" s="135"/>
      <c r="P471" s="135"/>
    </row>
    <row r="472" spans="1:16" x14ac:dyDescent="0.2">
      <c r="A472" s="1"/>
      <c r="B472" s="147" t="s">
        <v>123</v>
      </c>
      <c r="C472" s="168">
        <f>+'2.2.2.ProdIntermed'!D211</f>
        <v>92445.87999999999</v>
      </c>
      <c r="D472" s="168">
        <f>+'2.2.2.ProdIntermed'!E211</f>
        <v>119403.67847351971</v>
      </c>
      <c r="E472" s="168">
        <f>+'2.2.2.ProdIntermed'!F211</f>
        <v>28166.777974844765</v>
      </c>
      <c r="F472" s="168">
        <f>+'2.2.2.ProdIntermed'!G211</f>
        <v>0</v>
      </c>
      <c r="G472" s="168">
        <f>+'2.2.2.ProdIntermed'!H211</f>
        <v>13705.419900284191</v>
      </c>
      <c r="H472" s="168">
        <f>+'2.2.2.ProdIntermed'!I211</f>
        <v>0</v>
      </c>
      <c r="I472" s="168">
        <f>+'2.2.2.ProdIntermed'!J211</f>
        <v>3368.6842775265168</v>
      </c>
      <c r="J472" s="168">
        <f>+'2.2.2.ProdIntermed'!K211</f>
        <v>-3351.2956259448538</v>
      </c>
      <c r="K472" s="168">
        <f>+'2.2.2.ProdIntermed'!L211</f>
        <v>0</v>
      </c>
      <c r="M472" s="135"/>
      <c r="N472" s="135"/>
      <c r="O472" s="135"/>
      <c r="P472" s="135"/>
    </row>
    <row r="473" spans="1:16" x14ac:dyDescent="0.2">
      <c r="A473" s="1"/>
      <c r="B473" s="147" t="s">
        <v>124</v>
      </c>
      <c r="C473" s="168">
        <f>+'2.2.2.ProdIntermed'!D212</f>
        <v>23479.69</v>
      </c>
      <c r="D473" s="168">
        <f>+'2.2.2.ProdIntermed'!E212</f>
        <v>81138.614348853211</v>
      </c>
      <c r="E473" s="168">
        <f>+'2.2.2.ProdIntermed'!F212</f>
        <v>91372.897524349799</v>
      </c>
      <c r="F473" s="168">
        <f>+'2.2.2.ProdIntermed'!G212</f>
        <v>71682.062207374154</v>
      </c>
      <c r="G473" s="168">
        <f>+'2.2.2.ProdIntermed'!H212</f>
        <v>87534.141296999078</v>
      </c>
      <c r="H473" s="168">
        <f>+'2.2.2.ProdIntermed'!I212</f>
        <v>68738.877437073039</v>
      </c>
      <c r="I473" s="168">
        <f>+'2.2.2.ProdIntermed'!J212</f>
        <v>84424.007257498044</v>
      </c>
      <c r="J473" s="168">
        <f>+'2.2.2.ProdIntermed'!K212</f>
        <v>74875.231410280074</v>
      </c>
      <c r="K473" s="168">
        <f>+'2.2.2.ProdIntermed'!L212</f>
        <v>65513.70504606027</v>
      </c>
      <c r="M473" s="135"/>
      <c r="N473" s="135"/>
      <c r="O473" s="135"/>
      <c r="P473" s="135"/>
    </row>
    <row r="474" spans="1:16" x14ac:dyDescent="0.2">
      <c r="A474" s="1"/>
      <c r="B474" s="147" t="s">
        <v>585</v>
      </c>
      <c r="C474" s="168">
        <f>+'2.2.2.ProdIntermed'!D213</f>
        <v>0</v>
      </c>
      <c r="D474" s="168">
        <f>+'2.2.2.ProdIntermed'!E213</f>
        <v>40969.100679559684</v>
      </c>
      <c r="E474" s="168">
        <f>+'2.2.2.ProdIntermed'!F213</f>
        <v>121286.79823160227</v>
      </c>
      <c r="F474" s="168">
        <f>+'2.2.2.ProdIntermed'!G213</f>
        <v>86953.558555169264</v>
      </c>
      <c r="G474" s="168">
        <f>+'2.2.2.ProdIntermed'!H213</f>
        <v>117001.90066836499</v>
      </c>
      <c r="H474" s="168">
        <f>+'2.2.2.ProdIntermed'!I213</f>
        <v>97558.761088243453</v>
      </c>
      <c r="I474" s="168">
        <f>+'2.2.2.ProdIntermed'!J213</f>
        <v>105577.30538390284</v>
      </c>
      <c r="J474" s="168">
        <f>+'2.2.2.ProdIntermed'!K213</f>
        <v>100541.35459295005</v>
      </c>
      <c r="K474" s="168">
        <f>+'2.2.2.ProdIntermed'!L213</f>
        <v>122812.45100271364</v>
      </c>
      <c r="M474" s="135"/>
      <c r="N474" s="135"/>
      <c r="O474" s="135"/>
      <c r="P474" s="135"/>
    </row>
    <row r="475" spans="1:16" x14ac:dyDescent="0.2">
      <c r="A475" s="1"/>
      <c r="B475" s="147" t="s">
        <v>125</v>
      </c>
      <c r="C475" s="168">
        <f>+'2.2.2.ProdIntermed'!D214</f>
        <v>32195.740000000005</v>
      </c>
      <c r="D475" s="168">
        <f>+'2.2.2.ProdIntermed'!E214</f>
        <v>59385.555093466006</v>
      </c>
      <c r="E475" s="168">
        <f>+'2.2.2.ProdIntermed'!F214</f>
        <v>43072.633203635036</v>
      </c>
      <c r="F475" s="168">
        <f>+'2.2.2.ProdIntermed'!G214</f>
        <v>34714.074027276496</v>
      </c>
      <c r="G475" s="168">
        <f>+'2.2.2.ProdIntermed'!H214</f>
        <v>46410.541582377686</v>
      </c>
      <c r="H475" s="168">
        <f>+'2.2.2.ProdIntermed'!I214</f>
        <v>45850.543923044279</v>
      </c>
      <c r="I475" s="168">
        <f>+'2.2.2.ProdIntermed'!J214</f>
        <v>33762.690609096346</v>
      </c>
      <c r="J475" s="168">
        <f>+'2.2.2.ProdIntermed'!K214</f>
        <v>30003.840536762211</v>
      </c>
      <c r="K475" s="168">
        <f>+'2.2.2.ProdIntermed'!L214</f>
        <v>39069.854257724684</v>
      </c>
      <c r="M475" s="135"/>
      <c r="N475" s="135"/>
      <c r="O475" s="135"/>
      <c r="P475" s="135"/>
    </row>
    <row r="476" spans="1:16" x14ac:dyDescent="0.2">
      <c r="A476" s="1"/>
      <c r="B476" s="147" t="s">
        <v>126</v>
      </c>
      <c r="C476" s="168">
        <f>+'2.2.2.ProdIntermed'!D215</f>
        <v>9.1799999999930151</v>
      </c>
      <c r="D476" s="168">
        <f>+'2.2.2.ProdIntermed'!E215</f>
        <v>3108.2464427179934</v>
      </c>
      <c r="E476" s="168">
        <f>+'2.2.2.ProdIntermed'!F215</f>
        <v>0</v>
      </c>
      <c r="F476" s="168">
        <f>+'2.2.2.ProdIntermed'!G215</f>
        <v>0</v>
      </c>
      <c r="G476" s="168">
        <f>+'2.2.2.ProdIntermed'!H215</f>
        <v>0</v>
      </c>
      <c r="H476" s="168">
        <f>+'2.2.2.ProdIntermed'!I215</f>
        <v>0</v>
      </c>
      <c r="I476" s="168">
        <f>+'2.2.2.ProdIntermed'!J215</f>
        <v>0</v>
      </c>
      <c r="J476" s="168">
        <f>+'2.2.2.ProdIntermed'!K215</f>
        <v>0</v>
      </c>
      <c r="K476" s="168">
        <f>+'2.2.2.ProdIntermed'!L215</f>
        <v>0</v>
      </c>
      <c r="M476" s="135"/>
      <c r="N476" s="135"/>
      <c r="O476" s="135"/>
      <c r="P476" s="135"/>
    </row>
    <row r="477" spans="1:16" x14ac:dyDescent="0.2">
      <c r="A477" s="1"/>
      <c r="B477" s="147" t="s">
        <v>586</v>
      </c>
      <c r="C477" s="168">
        <f>+'2.2.2.ProdIntermed'!D216</f>
        <v>6443.17</v>
      </c>
      <c r="D477" s="168">
        <f>+'2.2.2.ProdIntermed'!E216</f>
        <v>70209.388405924779</v>
      </c>
      <c r="E477" s="168">
        <f>+'2.2.2.ProdIntermed'!F216</f>
        <v>2777.4774004213964</v>
      </c>
      <c r="F477" s="168">
        <f>+'2.2.2.ProdIntermed'!G216</f>
        <v>13362.095568746625</v>
      </c>
      <c r="G477" s="168">
        <f>+'2.2.2.ProdIntermed'!H216</f>
        <v>12184.412704076431</v>
      </c>
      <c r="H477" s="168">
        <f>+'2.2.2.ProdIntermed'!I216</f>
        <v>64737.371569100913</v>
      </c>
      <c r="I477" s="168">
        <f>+'2.2.2.ProdIntermed'!J216</f>
        <v>10503.133957756974</v>
      </c>
      <c r="J477" s="168">
        <f>+'2.2.2.ProdIntermed'!K216</f>
        <v>0</v>
      </c>
      <c r="K477" s="168">
        <f>+'2.2.2.ProdIntermed'!L216</f>
        <v>0</v>
      </c>
      <c r="M477" s="135"/>
      <c r="N477" s="135"/>
      <c r="O477" s="135"/>
      <c r="P477" s="135"/>
    </row>
    <row r="478" spans="1:16" x14ac:dyDescent="0.2">
      <c r="A478" s="1"/>
      <c r="B478" s="147" t="s">
        <v>127</v>
      </c>
      <c r="C478" s="168">
        <f>+'2.2.2.ProdIntermed'!D217</f>
        <v>0</v>
      </c>
      <c r="D478" s="168">
        <f>+'2.2.2.ProdIntermed'!E217</f>
        <v>7540.7055065839522</v>
      </c>
      <c r="E478" s="168">
        <f>+'2.2.2.ProdIntermed'!F217</f>
        <v>7739.1505436275602</v>
      </c>
      <c r="F478" s="168">
        <f>+'2.2.2.ProdIntermed'!G217</f>
        <v>7130.9040806288976</v>
      </c>
      <c r="G478" s="168">
        <f>+'2.2.2.ProdIntermed'!H217</f>
        <v>9549.0533483466734</v>
      </c>
      <c r="H478" s="168">
        <f>+'2.2.2.ProdIntermed'!I217</f>
        <v>5459.7435327688372</v>
      </c>
      <c r="I478" s="168">
        <f>+'2.2.2.ProdIntermed'!J217</f>
        <v>5280.3698302021012</v>
      </c>
      <c r="J478" s="168">
        <f>+'2.2.2.ProdIntermed'!K217</f>
        <v>5218.2686266454321</v>
      </c>
      <c r="K478" s="168">
        <f>+'2.2.2.ProdIntermed'!L217</f>
        <v>6668.6570059957876</v>
      </c>
      <c r="M478" s="135"/>
      <c r="N478" s="135"/>
      <c r="O478" s="135"/>
      <c r="P478" s="135"/>
    </row>
    <row r="479" spans="1:16" x14ac:dyDescent="0.2">
      <c r="A479" s="1"/>
      <c r="B479" s="147" t="s">
        <v>587</v>
      </c>
      <c r="C479" s="168">
        <f>+'2.2.2.ProdIntermed'!D218</f>
        <v>43812.86</v>
      </c>
      <c r="D479" s="168">
        <f>+'2.2.2.ProdIntermed'!E218</f>
        <v>4621.9569906594106</v>
      </c>
      <c r="E479" s="168">
        <f>+'2.2.2.ProdIntermed'!F218</f>
        <v>125.77898916731043</v>
      </c>
      <c r="F479" s="168">
        <f>+'2.2.2.ProdIntermed'!G218</f>
        <v>0</v>
      </c>
      <c r="G479" s="168">
        <f>+'2.2.2.ProdIntermed'!H218</f>
        <v>0</v>
      </c>
      <c r="H479" s="168">
        <f>+'2.2.2.ProdIntermed'!I218</f>
        <v>0</v>
      </c>
      <c r="I479" s="168">
        <f>+'2.2.2.ProdIntermed'!J218</f>
        <v>0</v>
      </c>
      <c r="J479" s="168">
        <f>+'2.2.2.ProdIntermed'!K218</f>
        <v>0</v>
      </c>
      <c r="K479" s="168">
        <f>+'2.2.2.ProdIntermed'!L218</f>
        <v>0</v>
      </c>
      <c r="M479" s="135"/>
      <c r="N479" s="135"/>
      <c r="O479" s="135"/>
      <c r="P479" s="135"/>
    </row>
    <row r="480" spans="1:16" x14ac:dyDescent="0.2">
      <c r="A480" s="1"/>
      <c r="B480" s="147" t="s">
        <v>128</v>
      </c>
      <c r="C480" s="168">
        <f>+'2.2.2.ProdIntermed'!D219</f>
        <v>8866.86</v>
      </c>
      <c r="D480" s="168">
        <f>+'2.2.2.ProdIntermed'!E219</f>
        <v>3055.5824650133281</v>
      </c>
      <c r="E480" s="168">
        <f>+'2.2.2.ProdIntermed'!F219</f>
        <v>0</v>
      </c>
      <c r="F480" s="168">
        <f>+'2.2.2.ProdIntermed'!G219</f>
        <v>0</v>
      </c>
      <c r="G480" s="168">
        <f>+'2.2.2.ProdIntermed'!H219</f>
        <v>0</v>
      </c>
      <c r="H480" s="168">
        <f>+'2.2.2.ProdIntermed'!I219</f>
        <v>0</v>
      </c>
      <c r="I480" s="168">
        <f>+'2.2.2.ProdIntermed'!J219</f>
        <v>0</v>
      </c>
      <c r="J480" s="168">
        <f>+'2.2.2.ProdIntermed'!K219</f>
        <v>0</v>
      </c>
      <c r="K480" s="168">
        <f>+'2.2.2.ProdIntermed'!L219</f>
        <v>0</v>
      </c>
      <c r="M480" s="135"/>
      <c r="N480" s="135"/>
      <c r="O480" s="135"/>
      <c r="P480" s="135"/>
    </row>
    <row r="481" spans="1:16" x14ac:dyDescent="0.2">
      <c r="A481" s="1"/>
      <c r="B481" s="147" t="s">
        <v>129</v>
      </c>
      <c r="C481" s="168">
        <f>+'2.2.2.ProdIntermed'!D220</f>
        <v>66061.06</v>
      </c>
      <c r="D481" s="168">
        <f>+'2.2.2.ProdIntermed'!E220</f>
        <v>61093.161472303931</v>
      </c>
      <c r="E481" s="168">
        <f>+'2.2.2.ProdIntermed'!F220</f>
        <v>86927.773581733185</v>
      </c>
      <c r="F481" s="168">
        <f>+'2.2.2.ProdIntermed'!G220</f>
        <v>70649.346504854533</v>
      </c>
      <c r="G481" s="168">
        <f>+'2.2.2.ProdIntermed'!H220</f>
        <v>96047.501443888497</v>
      </c>
      <c r="H481" s="168">
        <f>+'2.2.2.ProdIntermed'!I220</f>
        <v>103485.11740543386</v>
      </c>
      <c r="I481" s="168">
        <f>+'2.2.2.ProdIntermed'!J220</f>
        <v>144529.86767427804</v>
      </c>
      <c r="J481" s="168">
        <f>+'2.2.2.ProdIntermed'!K220</f>
        <v>141206.53353107805</v>
      </c>
      <c r="K481" s="168">
        <f>+'2.2.2.ProdIntermed'!L220</f>
        <v>118146.07081235423</v>
      </c>
      <c r="M481" s="135"/>
      <c r="N481" s="135"/>
      <c r="O481" s="135"/>
      <c r="P481" s="135"/>
    </row>
    <row r="482" spans="1:16" x14ac:dyDescent="0.2">
      <c r="A482" s="1"/>
      <c r="B482" s="142" t="s">
        <v>130</v>
      </c>
      <c r="C482" s="168">
        <f>+'2.2.2.ProdIntermed'!D221</f>
        <v>50000</v>
      </c>
      <c r="D482" s="168">
        <f>+'2.2.2.ProdIntermed'!E221</f>
        <v>116085.86635671448</v>
      </c>
      <c r="E482" s="168">
        <f>+'2.2.2.ProdIntermed'!F221</f>
        <v>350094.1462740975</v>
      </c>
      <c r="F482" s="168">
        <f>+'2.2.2.ProdIntermed'!G221</f>
        <v>249887.99872117222</v>
      </c>
      <c r="G482" s="168">
        <f>+'2.2.2.ProdIntermed'!H221</f>
        <v>222606.6990168661</v>
      </c>
      <c r="H482" s="168">
        <f>+'2.2.2.ProdIntermed'!I221</f>
        <v>221304.24298876544</v>
      </c>
      <c r="I482" s="168">
        <f>+'2.2.2.ProdIntermed'!J221</f>
        <v>191767.10994645397</v>
      </c>
      <c r="J482" s="168">
        <f>+'2.2.2.ProdIntermed'!K221</f>
        <v>193877.2939587711</v>
      </c>
      <c r="K482" s="168">
        <f>+'2.2.2.ProdIntermed'!L221</f>
        <v>239312.20918362238</v>
      </c>
      <c r="M482" s="135"/>
      <c r="N482" s="135"/>
      <c r="O482" s="135"/>
      <c r="P482" s="135"/>
    </row>
    <row r="483" spans="1:16" x14ac:dyDescent="0.2">
      <c r="A483" s="1"/>
      <c r="B483" s="147" t="s">
        <v>131</v>
      </c>
      <c r="C483" s="168">
        <f>+'2.2.2.ProdIntermed'!D222</f>
        <v>350448.02</v>
      </c>
      <c r="D483" s="168">
        <f>+'2.2.2.ProdIntermed'!E222</f>
        <v>31306.979279499821</v>
      </c>
      <c r="E483" s="168">
        <f>+'2.2.2.ProdIntermed'!F222</f>
        <v>413779.13012538076</v>
      </c>
      <c r="F483" s="168">
        <f>+'2.2.2.ProdIntermed'!G222</f>
        <v>473677.83059308777</v>
      </c>
      <c r="G483" s="168">
        <f>+'2.2.2.ProdIntermed'!H222</f>
        <v>401385.84662964148</v>
      </c>
      <c r="H483" s="168">
        <f>+'2.2.2.ProdIntermed'!I222</f>
        <v>1213589.5809794052</v>
      </c>
      <c r="I483" s="168">
        <f>+'2.2.2.ProdIntermed'!J222</f>
        <v>695478.91865967936</v>
      </c>
      <c r="J483" s="168">
        <f>+'2.2.2.ProdIntermed'!K222</f>
        <v>3734840.0401599808</v>
      </c>
      <c r="K483" s="168">
        <f>+'2.2.2.ProdIntermed'!L222</f>
        <v>2206028.5947525566</v>
      </c>
      <c r="M483" s="135"/>
      <c r="N483" s="135"/>
      <c r="O483" s="135"/>
      <c r="P483" s="135"/>
    </row>
    <row r="484" spans="1:16" x14ac:dyDescent="0.2">
      <c r="A484" s="1"/>
      <c r="B484" s="147" t="s">
        <v>132</v>
      </c>
      <c r="C484" s="168">
        <f>+'2.2.2.ProdIntermed'!D223</f>
        <v>11440.359999999999</v>
      </c>
      <c r="D484" s="168">
        <f>+'2.2.2.ProdIntermed'!E223</f>
        <v>79418.608837018866</v>
      </c>
      <c r="E484" s="168">
        <f>+'2.2.2.ProdIntermed'!F223</f>
        <v>50415.866734365773</v>
      </c>
      <c r="F484" s="168">
        <f>+'2.2.2.ProdIntermed'!G223</f>
        <v>73112.222717881261</v>
      </c>
      <c r="G484" s="168">
        <f>+'2.2.2.ProdIntermed'!H223</f>
        <v>77738.21780367817</v>
      </c>
      <c r="H484" s="168">
        <f>+'2.2.2.ProdIntermed'!I223</f>
        <v>15347.322450389358</v>
      </c>
      <c r="I484" s="168">
        <f>+'2.2.2.ProdIntermed'!J223</f>
        <v>41193.13326433186</v>
      </c>
      <c r="J484" s="168">
        <f>+'2.2.2.ProdIntermed'!K223</f>
        <v>40672.548990021613</v>
      </c>
      <c r="K484" s="168">
        <f>+'2.2.2.ProdIntermed'!L223</f>
        <v>27424.736094824046</v>
      </c>
      <c r="M484" s="135"/>
      <c r="N484" s="135"/>
      <c r="O484" s="135"/>
      <c r="P484" s="135"/>
    </row>
    <row r="485" spans="1:16" x14ac:dyDescent="0.2">
      <c r="A485" s="1"/>
      <c r="B485" s="147" t="s">
        <v>133</v>
      </c>
      <c r="C485" s="168">
        <f>+'2.2.2.ProdIntermed'!D224</f>
        <v>214805.62</v>
      </c>
      <c r="D485" s="168">
        <f>+'2.2.2.ProdIntermed'!E224</f>
        <v>374164.13689697691</v>
      </c>
      <c r="E485" s="168">
        <f>+'2.2.2.ProdIntermed'!F224</f>
        <v>252316.11416113531</v>
      </c>
      <c r="F485" s="168">
        <f>+'2.2.2.ProdIntermed'!G224</f>
        <v>599272.24485942873</v>
      </c>
      <c r="G485" s="168">
        <f>+'2.2.2.ProdIntermed'!H224</f>
        <v>527578.84985630726</v>
      </c>
      <c r="H485" s="168">
        <f>+'2.2.2.ProdIntermed'!I224</f>
        <v>1058576.429327674</v>
      </c>
      <c r="I485" s="168">
        <f>+'2.2.2.ProdIntermed'!J224</f>
        <v>3616115.9380110516</v>
      </c>
      <c r="J485" s="168">
        <f>+'2.2.2.ProdIntermed'!K224</f>
        <v>3933514.616447838</v>
      </c>
      <c r="K485" s="168">
        <f>+'2.2.2.ProdIntermed'!L224</f>
        <v>3886009.6516979099</v>
      </c>
      <c r="M485" s="135"/>
      <c r="N485" s="135"/>
      <c r="O485" s="135"/>
      <c r="P485" s="135"/>
    </row>
    <row r="486" spans="1:16" x14ac:dyDescent="0.2">
      <c r="A486" s="1"/>
      <c r="B486" s="147" t="s">
        <v>134</v>
      </c>
      <c r="C486" s="168">
        <f>+'2.2.2.ProdIntermed'!D225</f>
        <v>31454.76</v>
      </c>
      <c r="D486" s="168">
        <f>+'2.2.2.ProdIntermed'!E225</f>
        <v>81192.636502825</v>
      </c>
      <c r="E486" s="168">
        <f>+'2.2.2.ProdIntermed'!F225</f>
        <v>0</v>
      </c>
      <c r="F486" s="168">
        <f>+'2.2.2.ProdIntermed'!G225</f>
        <v>22.502885837873226</v>
      </c>
      <c r="G486" s="168">
        <f>+'2.2.2.ProdIntermed'!H225</f>
        <v>0</v>
      </c>
      <c r="H486" s="168">
        <f>+'2.2.2.ProdIntermed'!I225</f>
        <v>0</v>
      </c>
      <c r="I486" s="168">
        <f>+'2.2.2.ProdIntermed'!J225</f>
        <v>0</v>
      </c>
      <c r="J486" s="168">
        <f>+'2.2.2.ProdIntermed'!K225</f>
        <v>0</v>
      </c>
      <c r="K486" s="168">
        <f>+'2.2.2.ProdIntermed'!L225</f>
        <v>0</v>
      </c>
      <c r="M486" s="135"/>
      <c r="N486" s="135"/>
      <c r="O486" s="135"/>
      <c r="P486" s="135"/>
    </row>
    <row r="487" spans="1:16" x14ac:dyDescent="0.2">
      <c r="A487" s="1"/>
      <c r="B487" s="142" t="s">
        <v>135</v>
      </c>
      <c r="C487" s="168">
        <f>+'2.2.2.ProdIntermed'!D226</f>
        <v>29678.170000000006</v>
      </c>
      <c r="D487" s="168">
        <f>+'2.2.2.ProdIntermed'!E226</f>
        <v>12626.539747878118</v>
      </c>
      <c r="E487" s="168">
        <f>+'2.2.2.ProdIntermed'!F226</f>
        <v>0</v>
      </c>
      <c r="F487" s="168">
        <f>+'2.2.2.ProdIntermed'!G226</f>
        <v>0</v>
      </c>
      <c r="G487" s="168">
        <f>+'2.2.2.ProdIntermed'!H226</f>
        <v>0</v>
      </c>
      <c r="H487" s="168">
        <f>+'2.2.2.ProdIntermed'!I226</f>
        <v>0</v>
      </c>
      <c r="I487" s="168">
        <f>+'2.2.2.ProdIntermed'!J226</f>
        <v>0</v>
      </c>
      <c r="J487" s="168">
        <f>+'2.2.2.ProdIntermed'!K226</f>
        <v>0</v>
      </c>
      <c r="K487" s="168">
        <f>+'2.2.2.ProdIntermed'!L226</f>
        <v>0</v>
      </c>
      <c r="M487" s="135"/>
      <c r="N487" s="135"/>
      <c r="O487" s="135"/>
      <c r="P487" s="135"/>
    </row>
    <row r="488" spans="1:16" x14ac:dyDescent="0.2">
      <c r="A488" s="1"/>
      <c r="B488" s="142" t="s">
        <v>551</v>
      </c>
      <c r="C488" s="168">
        <f>+'2.2.2.ProdIntermed'!D227</f>
        <v>142253.28</v>
      </c>
      <c r="D488" s="168">
        <f>+'2.2.2.ProdIntermed'!E227</f>
        <v>58262.177013259497</v>
      </c>
      <c r="E488" s="168">
        <f>+'2.2.2.ProdIntermed'!F227</f>
        <v>49633.55291022639</v>
      </c>
      <c r="F488" s="168">
        <f>+'2.2.2.ProdIntermed'!G227</f>
        <v>49767.399182152214</v>
      </c>
      <c r="G488" s="168">
        <f>+'2.2.2.ProdIntermed'!H227</f>
        <v>0</v>
      </c>
      <c r="H488" s="168">
        <f>+'2.2.2.ProdIntermed'!I227</f>
        <v>0</v>
      </c>
      <c r="I488" s="168">
        <f>+'2.2.2.ProdIntermed'!J227</f>
        <v>0</v>
      </c>
      <c r="J488" s="168">
        <f>+'2.2.2.ProdIntermed'!K227</f>
        <v>0</v>
      </c>
      <c r="K488" s="168">
        <f>+'2.2.2.ProdIntermed'!L227</f>
        <v>0</v>
      </c>
      <c r="M488" s="135"/>
      <c r="N488" s="135"/>
      <c r="O488" s="135"/>
      <c r="P488" s="135"/>
    </row>
    <row r="489" spans="1:16" x14ac:dyDescent="0.2">
      <c r="A489" s="1"/>
      <c r="B489" s="142" t="s">
        <v>136</v>
      </c>
      <c r="C489" s="168">
        <f>+'2.2.2.ProdIntermed'!D228</f>
        <v>160000</v>
      </c>
      <c r="D489" s="168">
        <f>+'2.2.2.ProdIntermed'!E228</f>
        <v>371542.88441931776</v>
      </c>
      <c r="E489" s="168">
        <f>+'2.2.2.ProdIntermed'!F228</f>
        <v>352635.71786524839</v>
      </c>
      <c r="F489" s="168">
        <f>+'2.2.2.ProdIntermed'!G228</f>
        <v>318682.32798248576</v>
      </c>
      <c r="G489" s="168">
        <f>+'2.2.2.ProdIntermed'!H228</f>
        <v>352898.78597118828</v>
      </c>
      <c r="H489" s="168">
        <f>+'2.2.2.ProdIntermed'!I228</f>
        <v>367878.04900759924</v>
      </c>
      <c r="I489" s="168">
        <f>+'2.2.2.ProdIntermed'!J228</f>
        <v>401357.80689845688</v>
      </c>
      <c r="J489" s="168">
        <f>+'2.2.2.ProdIntermed'!K228</f>
        <v>425080.41479208262</v>
      </c>
      <c r="K489" s="168">
        <f>+'2.2.2.ProdIntermed'!L228</f>
        <v>382992.67193003476</v>
      </c>
      <c r="M489" s="135"/>
      <c r="N489" s="135"/>
      <c r="O489" s="135"/>
      <c r="P489" s="135"/>
    </row>
    <row r="490" spans="1:16" x14ac:dyDescent="0.2">
      <c r="A490" s="1"/>
      <c r="B490" s="142" t="s">
        <v>552</v>
      </c>
      <c r="C490" s="168">
        <f>+'2.2.2.ProdIntermed'!D229</f>
        <v>4990.28</v>
      </c>
      <c r="D490" s="168">
        <f>+'2.2.2.ProdIntermed'!E229</f>
        <v>30969.190678643234</v>
      </c>
      <c r="E490" s="168">
        <f>+'2.2.2.ProdIntermed'!F229</f>
        <v>0</v>
      </c>
      <c r="F490" s="168">
        <f>+'2.2.2.ProdIntermed'!G229</f>
        <v>0</v>
      </c>
      <c r="G490" s="168">
        <f>+'2.2.2.ProdIntermed'!H229</f>
        <v>0</v>
      </c>
      <c r="H490" s="168">
        <f>+'2.2.2.ProdIntermed'!I229</f>
        <v>0</v>
      </c>
      <c r="I490" s="168">
        <f>+'2.2.2.ProdIntermed'!J229</f>
        <v>0</v>
      </c>
      <c r="J490" s="168">
        <f>+'2.2.2.ProdIntermed'!K229</f>
        <v>0</v>
      </c>
      <c r="K490" s="168">
        <f>+'2.2.2.ProdIntermed'!L229</f>
        <v>0</v>
      </c>
      <c r="M490" s="135"/>
      <c r="N490" s="135"/>
      <c r="O490" s="135"/>
      <c r="P490" s="135"/>
    </row>
    <row r="491" spans="1:16" x14ac:dyDescent="0.2">
      <c r="A491" s="1"/>
      <c r="B491" s="142" t="s">
        <v>553</v>
      </c>
      <c r="C491" s="168">
        <f>+'2.2.2.ProdIntermed'!D230</f>
        <v>40538.78</v>
      </c>
      <c r="D491" s="168">
        <f>+'2.2.2.ProdIntermed'!E230</f>
        <v>21732.086057248682</v>
      </c>
      <c r="E491" s="168">
        <f>+'2.2.2.ProdIntermed'!F230</f>
        <v>0</v>
      </c>
      <c r="F491" s="168">
        <f>+'2.2.2.ProdIntermed'!G230</f>
        <v>0</v>
      </c>
      <c r="G491" s="168">
        <f>+'2.2.2.ProdIntermed'!H230</f>
        <v>0</v>
      </c>
      <c r="H491" s="168">
        <f>+'2.2.2.ProdIntermed'!I230</f>
        <v>0</v>
      </c>
      <c r="I491" s="168">
        <f>+'2.2.2.ProdIntermed'!J230</f>
        <v>0</v>
      </c>
      <c r="J491" s="168">
        <f>+'2.2.2.ProdIntermed'!K230</f>
        <v>0</v>
      </c>
      <c r="K491" s="168">
        <f>+'2.2.2.ProdIntermed'!L230</f>
        <v>0</v>
      </c>
      <c r="M491" s="135"/>
      <c r="N491" s="135"/>
      <c r="O491" s="135"/>
      <c r="P491" s="135"/>
    </row>
    <row r="492" spans="1:16" x14ac:dyDescent="0.2">
      <c r="A492" s="1"/>
      <c r="B492" s="142" t="s">
        <v>137</v>
      </c>
      <c r="C492" s="168">
        <f>+'2.2.2.ProdIntermed'!D231</f>
        <v>0</v>
      </c>
      <c r="D492" s="168">
        <f>+'2.2.2.ProdIntermed'!E231</f>
        <v>0</v>
      </c>
      <c r="E492" s="168">
        <f>+'2.2.2.ProdIntermed'!F231</f>
        <v>21681.412209041559</v>
      </c>
      <c r="F492" s="168">
        <f>+'2.2.2.ProdIntermed'!G231</f>
        <v>36516.328467720588</v>
      </c>
      <c r="G492" s="168">
        <f>+'2.2.2.ProdIntermed'!H231</f>
        <v>45572.348557764977</v>
      </c>
      <c r="H492" s="168">
        <f>+'2.2.2.ProdIntermed'!I231</f>
        <v>32606.168008002056</v>
      </c>
      <c r="I492" s="168">
        <f>+'2.2.2.ProdIntermed'!J231</f>
        <v>2151.8004104906386</v>
      </c>
      <c r="J492" s="168">
        <f>+'2.2.2.ProdIntermed'!K231</f>
        <v>0</v>
      </c>
      <c r="K492" s="168">
        <f>+'2.2.2.ProdIntermed'!L231</f>
        <v>0</v>
      </c>
      <c r="M492" s="135"/>
      <c r="N492" s="135"/>
      <c r="O492" s="135"/>
      <c r="P492" s="135"/>
    </row>
    <row r="493" spans="1:16" x14ac:dyDescent="0.2">
      <c r="A493" s="1"/>
      <c r="B493" s="142" t="s">
        <v>138</v>
      </c>
      <c r="C493" s="168">
        <f>+'2.2.2.ProdIntermed'!D232</f>
        <v>0</v>
      </c>
      <c r="D493" s="168">
        <f>+'2.2.2.ProdIntermed'!E232</f>
        <v>0</v>
      </c>
      <c r="E493" s="168">
        <f>+'2.2.2.ProdIntermed'!F232</f>
        <v>20698.50202760856</v>
      </c>
      <c r="F493" s="168">
        <f>+'2.2.2.ProdIntermed'!G232</f>
        <v>44903.674902282197</v>
      </c>
      <c r="G493" s="168">
        <f>+'2.2.2.ProdIntermed'!H232</f>
        <v>0</v>
      </c>
      <c r="H493" s="168">
        <f>+'2.2.2.ProdIntermed'!I232</f>
        <v>0</v>
      </c>
      <c r="I493" s="168">
        <f>+'2.2.2.ProdIntermed'!J232</f>
        <v>0</v>
      </c>
      <c r="J493" s="168">
        <f>+'2.2.2.ProdIntermed'!K232</f>
        <v>0</v>
      </c>
      <c r="K493" s="168">
        <f>+'2.2.2.ProdIntermed'!L232</f>
        <v>0</v>
      </c>
      <c r="M493" s="135"/>
      <c r="N493" s="135"/>
      <c r="O493" s="135"/>
      <c r="P493" s="135"/>
    </row>
    <row r="494" spans="1:16" x14ac:dyDescent="0.2">
      <c r="A494" s="1"/>
      <c r="B494" s="142" t="s">
        <v>139</v>
      </c>
      <c r="C494" s="168">
        <f>+'2.2.2.ProdIntermed'!D233</f>
        <v>0</v>
      </c>
      <c r="D494" s="168">
        <f>+'2.2.2.ProdIntermed'!E233</f>
        <v>0</v>
      </c>
      <c r="E494" s="168">
        <f>+'2.2.2.ProdIntermed'!F233</f>
        <v>0.52480802156040496</v>
      </c>
      <c r="F494" s="168">
        <f>+'2.2.2.ProdIntermed'!G233</f>
        <v>0</v>
      </c>
      <c r="G494" s="168">
        <f>+'2.2.2.ProdIntermed'!H233</f>
        <v>0</v>
      </c>
      <c r="H494" s="168">
        <f>+'2.2.2.ProdIntermed'!I233</f>
        <v>0</v>
      </c>
      <c r="I494" s="168">
        <f>+'2.2.2.ProdIntermed'!J233</f>
        <v>96.022518238465864</v>
      </c>
      <c r="J494" s="168">
        <f>+'2.2.2.ProdIntermed'!K233</f>
        <v>146.69219230132589</v>
      </c>
      <c r="K494" s="168">
        <f>+'2.2.2.ProdIntermed'!L233</f>
        <v>0</v>
      </c>
      <c r="M494" s="135"/>
      <c r="N494" s="135"/>
      <c r="O494" s="135"/>
      <c r="P494" s="135"/>
    </row>
    <row r="495" spans="1:16" x14ac:dyDescent="0.2">
      <c r="A495" s="1"/>
      <c r="B495" s="142" t="s">
        <v>554</v>
      </c>
      <c r="C495" s="168">
        <f>+'2.2.2.ProdIntermed'!D234</f>
        <v>0</v>
      </c>
      <c r="D495" s="168">
        <f>+'2.2.2.ProdIntermed'!E234</f>
        <v>0</v>
      </c>
      <c r="E495" s="168">
        <f>+'2.2.2.ProdIntermed'!F234</f>
        <v>8402.4250184554548</v>
      </c>
      <c r="F495" s="168">
        <f>+'2.2.2.ProdIntermed'!G234</f>
        <v>3278.938402687606</v>
      </c>
      <c r="G495" s="168">
        <f>+'2.2.2.ProdIntermed'!H234</f>
        <v>3706.6460402761932</v>
      </c>
      <c r="H495" s="168">
        <f>+'2.2.2.ProdIntermed'!I234</f>
        <v>0</v>
      </c>
      <c r="I495" s="168">
        <f>+'2.2.2.ProdIntermed'!J234</f>
        <v>0</v>
      </c>
      <c r="J495" s="168">
        <f>+'2.2.2.ProdIntermed'!K234</f>
        <v>0</v>
      </c>
      <c r="K495" s="168">
        <f>+'2.2.2.ProdIntermed'!L234</f>
        <v>12254.024082573756</v>
      </c>
      <c r="M495" s="135"/>
      <c r="N495" s="135"/>
      <c r="O495" s="135"/>
      <c r="P495" s="135"/>
    </row>
    <row r="496" spans="1:16" x14ac:dyDescent="0.2">
      <c r="A496" s="1"/>
      <c r="B496" s="147" t="s">
        <v>140</v>
      </c>
      <c r="C496" s="168">
        <f>+'2.2.2.ProdIntermed'!D235</f>
        <v>691682.55999999994</v>
      </c>
      <c r="D496" s="168">
        <f>+'2.2.2.ProdIntermed'!E235</f>
        <v>1658937.6660285287</v>
      </c>
      <c r="E496" s="168">
        <f>+'2.2.2.ProdIntermed'!F235</f>
        <v>2013223.2975414302</v>
      </c>
      <c r="F496" s="168">
        <f>+'2.2.2.ProdIntermed'!G235</f>
        <v>1147239.3340046126</v>
      </c>
      <c r="G496" s="168">
        <f>+'2.2.2.ProdIntermed'!H235</f>
        <v>1384158.4363731432</v>
      </c>
      <c r="H496" s="168">
        <f>+'2.2.2.ProdIntermed'!I235</f>
        <v>1196964.3907606394</v>
      </c>
      <c r="I496" s="168">
        <f>+'2.2.2.ProdIntermed'!J235</f>
        <v>1459040.7699028547</v>
      </c>
      <c r="J496" s="168">
        <f>+'2.2.2.ProdIntermed'!K235</f>
        <v>446030.54955140169</v>
      </c>
      <c r="K496" s="168">
        <f>+'2.2.2.ProdIntermed'!L235</f>
        <v>647917.68865405547</v>
      </c>
      <c r="M496" s="135"/>
      <c r="N496" s="135"/>
      <c r="O496" s="135"/>
      <c r="P496" s="135"/>
    </row>
    <row r="497" spans="1:16" x14ac:dyDescent="0.2">
      <c r="A497" s="1"/>
      <c r="B497" s="147" t="s">
        <v>141</v>
      </c>
      <c r="C497" s="168">
        <f>+'2.2.2.ProdIntermed'!D236</f>
        <v>92887.72</v>
      </c>
      <c r="D497" s="168">
        <f>+'2.2.2.ProdIntermed'!E236</f>
        <v>135517.24801393304</v>
      </c>
      <c r="E497" s="168">
        <f>+'2.2.2.ProdIntermed'!F236</f>
        <v>5250.7410843449443</v>
      </c>
      <c r="F497" s="168">
        <f>+'2.2.2.ProdIntermed'!G236</f>
        <v>0</v>
      </c>
      <c r="G497" s="168">
        <f>+'2.2.2.ProdIntermed'!H236</f>
        <v>0</v>
      </c>
      <c r="H497" s="168">
        <f>+'2.2.2.ProdIntermed'!I236</f>
        <v>242.56177936393667</v>
      </c>
      <c r="I497" s="168">
        <f>+'2.2.2.ProdIntermed'!J236</f>
        <v>2198.3573745074591</v>
      </c>
      <c r="J497" s="168">
        <f>+'2.2.2.ProdIntermed'!K236</f>
        <v>0</v>
      </c>
      <c r="K497" s="168">
        <f>+'2.2.2.ProdIntermed'!L236</f>
        <v>0</v>
      </c>
      <c r="M497" s="135"/>
      <c r="N497" s="135"/>
      <c r="O497" s="135"/>
      <c r="P497" s="135"/>
    </row>
    <row r="498" spans="1:16" x14ac:dyDescent="0.2">
      <c r="A498" s="1"/>
      <c r="B498" s="147" t="s">
        <v>142</v>
      </c>
      <c r="C498" s="168">
        <f>+'2.2.2.ProdIntermed'!D237</f>
        <v>16118.24</v>
      </c>
      <c r="D498" s="168">
        <f>+'2.2.2.ProdIntermed'!E237</f>
        <v>37999.674634212322</v>
      </c>
      <c r="E498" s="168">
        <f>+'2.2.2.ProdIntermed'!F237</f>
        <v>37995.732474642406</v>
      </c>
      <c r="F498" s="168">
        <f>+'2.2.2.ProdIntermed'!G237</f>
        <v>142210.79998938239</v>
      </c>
      <c r="G498" s="168">
        <f>+'2.2.2.ProdIntermed'!H237</f>
        <v>96445.466229141195</v>
      </c>
      <c r="H498" s="168">
        <f>+'2.2.2.ProdIntermed'!I237</f>
        <v>106250.52528792483</v>
      </c>
      <c r="I498" s="168">
        <f>+'2.2.2.ProdIntermed'!J237</f>
        <v>173742.81069603248</v>
      </c>
      <c r="J498" s="168">
        <f>+'2.2.2.ProdIntermed'!K237</f>
        <v>52711.960862718857</v>
      </c>
      <c r="K498" s="168">
        <f>+'2.2.2.ProdIntermed'!L237</f>
        <v>126148.14065313169</v>
      </c>
      <c r="M498" s="135"/>
      <c r="N498" s="135"/>
      <c r="O498" s="135"/>
      <c r="P498" s="135"/>
    </row>
    <row r="499" spans="1:16" x14ac:dyDescent="0.2">
      <c r="A499" s="1"/>
      <c r="B499" s="147" t="s">
        <v>143</v>
      </c>
      <c r="C499" s="168">
        <f>+'2.2.2.ProdIntermed'!D238</f>
        <v>67175.88</v>
      </c>
      <c r="D499" s="168">
        <f>+'2.2.2.ProdIntermed'!E238</f>
        <v>38559.187820499887</v>
      </c>
      <c r="E499" s="168">
        <f>+'2.2.2.ProdIntermed'!F238</f>
        <v>83680.850802446861</v>
      </c>
      <c r="F499" s="168">
        <f>+'2.2.2.ProdIntermed'!G238</f>
        <v>38955.427693130099</v>
      </c>
      <c r="G499" s="168">
        <f>+'2.2.2.ProdIntermed'!H238</f>
        <v>31762.42229270039</v>
      </c>
      <c r="H499" s="168">
        <f>+'2.2.2.ProdIntermed'!I238</f>
        <v>43514.924641520418</v>
      </c>
      <c r="I499" s="168">
        <f>+'2.2.2.ProdIntermed'!J238</f>
        <v>23263.724329250308</v>
      </c>
      <c r="J499" s="168">
        <f>+'2.2.2.ProdIntermed'!K238</f>
        <v>23969.768339838374</v>
      </c>
      <c r="K499" s="168">
        <f>+'2.2.2.ProdIntermed'!L238</f>
        <v>30456.455461795667</v>
      </c>
      <c r="M499" s="135"/>
      <c r="N499" s="135"/>
      <c r="O499" s="135"/>
      <c r="P499" s="135"/>
    </row>
    <row r="500" spans="1:16" x14ac:dyDescent="0.2">
      <c r="A500" s="1"/>
      <c r="B500" s="147" t="s">
        <v>588</v>
      </c>
      <c r="C500" s="168">
        <f>+'2.2.2.ProdIntermed'!D239</f>
        <v>0</v>
      </c>
      <c r="D500" s="168">
        <f>+'2.2.2.ProdIntermed'!E239</f>
        <v>0</v>
      </c>
      <c r="E500" s="168">
        <f>+'2.2.2.ProdIntermed'!F239</f>
        <v>0</v>
      </c>
      <c r="F500" s="168">
        <f>+'2.2.2.ProdIntermed'!G239</f>
        <v>337205.96912202076</v>
      </c>
      <c r="G500" s="168">
        <f>+'2.2.2.ProdIntermed'!H239</f>
        <v>383915.6131169874</v>
      </c>
      <c r="H500" s="168">
        <f>+'2.2.2.ProdIntermed'!I239</f>
        <v>396869.64034635847</v>
      </c>
      <c r="I500" s="168">
        <f>+'2.2.2.ProdIntermed'!J239</f>
        <v>510919.44164632756</v>
      </c>
      <c r="J500" s="168">
        <f>+'2.2.2.ProdIntermed'!K239</f>
        <v>435452.46651885775</v>
      </c>
      <c r="K500" s="168">
        <f>+'2.2.2.ProdIntermed'!L239</f>
        <v>424717.32356168085</v>
      </c>
      <c r="M500" s="135"/>
      <c r="N500" s="135"/>
      <c r="O500" s="135"/>
      <c r="P500" s="135"/>
    </row>
    <row r="501" spans="1:16" x14ac:dyDescent="0.2">
      <c r="A501" s="1"/>
      <c r="B501" s="147" t="s">
        <v>144</v>
      </c>
      <c r="C501" s="168">
        <f>+'2.2.2.ProdIntermed'!D240</f>
        <v>274806.52</v>
      </c>
      <c r="D501" s="168">
        <f>+'2.2.2.ProdIntermed'!E240</f>
        <v>116673.78113378523</v>
      </c>
      <c r="E501" s="168">
        <f>+'2.2.2.ProdIntermed'!F240</f>
        <v>123171.9915094717</v>
      </c>
      <c r="F501" s="168">
        <f>+'2.2.2.ProdIntermed'!G240</f>
        <v>258384.70243566122</v>
      </c>
      <c r="G501" s="168">
        <f>+'2.2.2.ProdIntermed'!H240</f>
        <v>302374.52707317012</v>
      </c>
      <c r="H501" s="168">
        <f>+'2.2.2.ProdIntermed'!I240</f>
        <v>420618.20548363531</v>
      </c>
      <c r="I501" s="168">
        <f>+'2.2.2.ProdIntermed'!J240</f>
        <v>491013.4504596715</v>
      </c>
      <c r="J501" s="168">
        <f>+'2.2.2.ProdIntermed'!K240</f>
        <v>421460.35988246027</v>
      </c>
      <c r="K501" s="168">
        <f>+'2.2.2.ProdIntermed'!L240</f>
        <v>389535.64965756924</v>
      </c>
      <c r="M501" s="135"/>
      <c r="N501" s="135"/>
      <c r="O501" s="135"/>
      <c r="P501" s="135"/>
    </row>
    <row r="502" spans="1:16" x14ac:dyDescent="0.2">
      <c r="A502" s="1"/>
      <c r="B502" s="147" t="s">
        <v>145</v>
      </c>
      <c r="C502" s="168">
        <f>+'2.2.2.ProdIntermed'!D241</f>
        <v>24473.279999999999</v>
      </c>
      <c r="D502" s="168">
        <f>+'2.2.2.ProdIntermed'!E241</f>
        <v>1468.3086555833954</v>
      </c>
      <c r="E502" s="168">
        <f>+'2.2.2.ProdIntermed'!F241</f>
        <v>0</v>
      </c>
      <c r="F502" s="168">
        <f>+'2.2.2.ProdIntermed'!G241</f>
        <v>0</v>
      </c>
      <c r="G502" s="168">
        <f>+'2.2.2.ProdIntermed'!H241</f>
        <v>91.369466001894608</v>
      </c>
      <c r="H502" s="168">
        <f>+'2.2.2.ProdIntermed'!I241</f>
        <v>0</v>
      </c>
      <c r="I502" s="168">
        <f>+'2.2.2.ProdIntermed'!J241</f>
        <v>0</v>
      </c>
      <c r="J502" s="168">
        <f>+'2.2.2.ProdIntermed'!K241</f>
        <v>0</v>
      </c>
      <c r="K502" s="168">
        <f>+'2.2.2.ProdIntermed'!L241</f>
        <v>0</v>
      </c>
      <c r="M502" s="135"/>
      <c r="N502" s="135"/>
      <c r="O502" s="135"/>
      <c r="P502" s="135"/>
    </row>
    <row r="503" spans="1:16" x14ac:dyDescent="0.2">
      <c r="A503" s="1"/>
      <c r="B503" s="147" t="s">
        <v>146</v>
      </c>
      <c r="C503" s="168">
        <f>+'2.2.2.ProdIntermed'!D242</f>
        <v>2002.1599999999999</v>
      </c>
      <c r="D503" s="168">
        <f>+'2.2.2.ProdIntermed'!E242</f>
        <v>6595.9322251509311</v>
      </c>
      <c r="E503" s="168">
        <f>+'2.2.2.ProdIntermed'!F242</f>
        <v>0</v>
      </c>
      <c r="F503" s="168">
        <f>+'2.2.2.ProdIntermed'!G242</f>
        <v>0</v>
      </c>
      <c r="G503" s="168">
        <f>+'2.2.2.ProdIntermed'!H242</f>
        <v>0</v>
      </c>
      <c r="H503" s="168">
        <f>+'2.2.2.ProdIntermed'!I242</f>
        <v>0</v>
      </c>
      <c r="I503" s="168">
        <f>+'2.2.2.ProdIntermed'!J242</f>
        <v>0</v>
      </c>
      <c r="J503" s="168">
        <f>+'2.2.2.ProdIntermed'!K242</f>
        <v>0</v>
      </c>
      <c r="K503" s="168">
        <f>+'2.2.2.ProdIntermed'!L242</f>
        <v>0</v>
      </c>
      <c r="M503" s="135"/>
      <c r="N503" s="135"/>
      <c r="O503" s="135"/>
      <c r="P503" s="135"/>
    </row>
    <row r="504" spans="1:16" x14ac:dyDescent="0.2">
      <c r="A504" s="1"/>
      <c r="B504" s="147" t="s">
        <v>147</v>
      </c>
      <c r="C504" s="168">
        <f>+'2.2.2.ProdIntermed'!D243</f>
        <v>820101.5399999998</v>
      </c>
      <c r="D504" s="168">
        <f>+'2.2.2.ProdIntermed'!E243</f>
        <v>851783.26717374753</v>
      </c>
      <c r="E504" s="168">
        <f>+'2.2.2.ProdIntermed'!F243</f>
        <v>925721.49224439065</v>
      </c>
      <c r="F504" s="168">
        <f>+'2.2.2.ProdIntermed'!G243</f>
        <v>950623.98519683396</v>
      </c>
      <c r="G504" s="168">
        <f>+'2.2.2.ProdIntermed'!H243</f>
        <v>1654267.1524737708</v>
      </c>
      <c r="H504" s="168">
        <f>+'2.2.2.ProdIntermed'!I243</f>
        <v>2358767.2097902787</v>
      </c>
      <c r="I504" s="168">
        <f>+'2.2.2.ProdIntermed'!J243</f>
        <v>1672868.7654836867</v>
      </c>
      <c r="J504" s="168">
        <f>+'2.2.2.ProdIntermed'!K243</f>
        <v>1664627.924945012</v>
      </c>
      <c r="K504" s="168">
        <f>+'2.2.2.ProdIntermed'!L243</f>
        <v>1879049.2436311</v>
      </c>
      <c r="M504" s="135"/>
      <c r="N504" s="135"/>
      <c r="O504" s="135"/>
      <c r="P504" s="135"/>
    </row>
    <row r="505" spans="1:16" x14ac:dyDescent="0.2">
      <c r="A505" s="1"/>
      <c r="B505" s="147" t="s">
        <v>101</v>
      </c>
      <c r="C505" s="168">
        <f>+'2.2.2.ProdIntermed'!D244</f>
        <v>156134.72</v>
      </c>
      <c r="D505" s="168">
        <f>+'2.2.2.ProdIntermed'!E244</f>
        <v>220389.51663898298</v>
      </c>
      <c r="E505" s="168">
        <f>+'2.2.2.ProdIntermed'!F244</f>
        <v>139841.0083403812</v>
      </c>
      <c r="F505" s="168">
        <f>+'2.2.2.ProdIntermed'!G244</f>
        <v>232993.50281121023</v>
      </c>
      <c r="G505" s="168">
        <f>+'2.2.2.ProdIntermed'!H244</f>
        <v>322212.18509949849</v>
      </c>
      <c r="H505" s="168">
        <f>+'2.2.2.ProdIntermed'!I244</f>
        <v>365195.70006940572</v>
      </c>
      <c r="I505" s="168">
        <f>+'2.2.2.ProdIntermed'!J244</f>
        <v>615811.23721665447</v>
      </c>
      <c r="J505" s="168">
        <f>+'2.2.2.ProdIntermed'!K244</f>
        <v>464000.70724131283</v>
      </c>
      <c r="K505" s="168">
        <f>+'2.2.2.ProdIntermed'!L244</f>
        <v>377650.99850930413</v>
      </c>
      <c r="M505" s="135"/>
      <c r="N505" s="135"/>
      <c r="O505" s="135"/>
      <c r="P505" s="135"/>
    </row>
    <row r="506" spans="1:16" x14ac:dyDescent="0.2">
      <c r="A506" s="1"/>
      <c r="B506" s="147" t="s">
        <v>148</v>
      </c>
      <c r="C506" s="168">
        <f>+'2.2.2.ProdIntermed'!D245</f>
        <v>142336.58000000002</v>
      </c>
      <c r="D506" s="168">
        <f>+'2.2.2.ProdIntermed'!E245</f>
        <v>128533.98609170581</v>
      </c>
      <c r="E506" s="168">
        <f>+'2.2.2.ProdIntermed'!F245</f>
        <v>112219.52431425423</v>
      </c>
      <c r="F506" s="168">
        <f>+'2.2.2.ProdIntermed'!G245</f>
        <v>105821.94727836289</v>
      </c>
      <c r="G506" s="168">
        <f>+'2.2.2.ProdIntermed'!H245</f>
        <v>111526.96104822836</v>
      </c>
      <c r="H506" s="168">
        <f>+'2.2.2.ProdIntermed'!I245</f>
        <v>101477.52940439193</v>
      </c>
      <c r="I506" s="168">
        <f>+'2.2.2.ProdIntermed'!J245</f>
        <v>57891.144662462844</v>
      </c>
      <c r="J506" s="168">
        <f>+'2.2.2.ProdIntermed'!K245</f>
        <v>60578.525092920092</v>
      </c>
      <c r="K506" s="168">
        <f>+'2.2.2.ProdIntermed'!L245</f>
        <v>58624.48423683201</v>
      </c>
      <c r="M506" s="135"/>
      <c r="N506" s="135"/>
      <c r="O506" s="135"/>
      <c r="P506" s="135"/>
    </row>
    <row r="507" spans="1:16" x14ac:dyDescent="0.2">
      <c r="A507" s="1"/>
      <c r="B507" s="147" t="s">
        <v>149</v>
      </c>
      <c r="C507" s="168">
        <f>+'2.2.2.ProdIntermed'!D246</f>
        <v>0</v>
      </c>
      <c r="D507" s="168">
        <f>+'2.2.2.ProdIntermed'!E246</f>
        <v>0</v>
      </c>
      <c r="E507" s="168">
        <f>+'2.2.2.ProdIntermed'!F246</f>
        <v>0</v>
      </c>
      <c r="F507" s="168">
        <f>+'2.2.2.ProdIntermed'!G246</f>
        <v>0</v>
      </c>
      <c r="G507" s="168">
        <f>+'2.2.2.ProdIntermed'!H246</f>
        <v>0</v>
      </c>
      <c r="H507" s="168">
        <f>+'2.2.2.ProdIntermed'!I246</f>
        <v>8664.6109089761649</v>
      </c>
      <c r="I507" s="168">
        <f>+'2.2.2.ProdIntermed'!J246</f>
        <v>11270.279504464328</v>
      </c>
      <c r="J507" s="168">
        <f>+'2.2.2.ProdIntermed'!K246</f>
        <v>7345.0092535090507</v>
      </c>
      <c r="K507" s="168">
        <f>+'2.2.2.ProdIntermed'!L246</f>
        <v>332.60264690877085</v>
      </c>
      <c r="M507" s="135"/>
      <c r="N507" s="135"/>
      <c r="O507" s="135"/>
      <c r="P507" s="135"/>
    </row>
    <row r="508" spans="1:16" x14ac:dyDescent="0.2">
      <c r="A508" s="1"/>
      <c r="B508" s="147" t="s">
        <v>102</v>
      </c>
      <c r="C508" s="168">
        <f>+'2.2.2.ProdIntermed'!D247</f>
        <v>26984.58</v>
      </c>
      <c r="D508" s="168">
        <f>+'2.2.2.ProdIntermed'!E247</f>
        <v>39684.201255803542</v>
      </c>
      <c r="E508" s="168">
        <f>+'2.2.2.ProdIntermed'!F247</f>
        <v>18675.901119673032</v>
      </c>
      <c r="F508" s="168">
        <f>+'2.2.2.ProdIntermed'!G247</f>
        <v>25526.123255523817</v>
      </c>
      <c r="G508" s="168">
        <f>+'2.2.2.ProdIntermed'!H247</f>
        <v>38418.484847680636</v>
      </c>
      <c r="H508" s="168">
        <f>+'2.2.2.ProdIntermed'!I247</f>
        <v>47022.404743368199</v>
      </c>
      <c r="I508" s="168">
        <f>+'2.2.2.ProdIntermed'!J247</f>
        <v>72390.00809613138</v>
      </c>
      <c r="J508" s="168">
        <f>+'2.2.2.ProdIntermed'!K247</f>
        <v>34639.195348881862</v>
      </c>
      <c r="K508" s="168">
        <f>+'2.2.2.ProdIntermed'!L247</f>
        <v>46038.185727294775</v>
      </c>
      <c r="M508" s="135"/>
      <c r="N508" s="135"/>
      <c r="O508" s="135"/>
      <c r="P508" s="135"/>
    </row>
    <row r="509" spans="1:16" x14ac:dyDescent="0.2">
      <c r="B509" s="147" t="s">
        <v>103</v>
      </c>
      <c r="C509" s="168">
        <f>+'2.2.2.ProdIntermed'!D248</f>
        <v>31368.9</v>
      </c>
      <c r="D509" s="168">
        <f>+'2.2.2.ProdIntermed'!E248</f>
        <v>51247.880301363839</v>
      </c>
      <c r="E509" s="168">
        <f>+'2.2.2.ProdIntermed'!F248</f>
        <v>35128.844360232004</v>
      </c>
      <c r="F509" s="168">
        <f>+'2.2.2.ProdIntermed'!G248</f>
        <v>37277.435649752435</v>
      </c>
      <c r="G509" s="168">
        <f>+'2.2.2.ProdIntermed'!H248</f>
        <v>83043.707673032855</v>
      </c>
      <c r="H509" s="168">
        <f>+'2.2.2.ProdIntermed'!I248</f>
        <v>102213.15089936928</v>
      </c>
      <c r="I509" s="168">
        <f>+'2.2.2.ProdIntermed'!J248</f>
        <v>93021.770621849646</v>
      </c>
      <c r="J509" s="168">
        <f>+'2.2.2.ProdIntermed'!K248</f>
        <v>132844.43769582477</v>
      </c>
      <c r="K509" s="168">
        <f>+'2.2.2.ProdIntermed'!L248</f>
        <v>124723.87846820029</v>
      </c>
      <c r="M509" s="135"/>
      <c r="N509" s="135"/>
      <c r="O509" s="135"/>
      <c r="P509" s="135"/>
    </row>
    <row r="510" spans="1:16" x14ac:dyDescent="0.2">
      <c r="B510" s="147" t="s">
        <v>104</v>
      </c>
      <c r="C510" s="168">
        <f>+'2.2.2.ProdIntermed'!D249</f>
        <v>0</v>
      </c>
      <c r="D510" s="168">
        <f>+'2.2.2.ProdIntermed'!E249</f>
        <v>26951.021572720641</v>
      </c>
      <c r="E510" s="168">
        <f>+'2.2.2.ProdIntermed'!F249</f>
        <v>20360.249446975467</v>
      </c>
      <c r="F510" s="168">
        <f>+'2.2.2.ProdIntermed'!G249</f>
        <v>18420.298369477758</v>
      </c>
      <c r="G510" s="168">
        <f>+'2.2.2.ProdIntermed'!H249</f>
        <v>13837.112172050285</v>
      </c>
      <c r="H510" s="168">
        <f>+'2.2.2.ProdIntermed'!I249</f>
        <v>17974.08776820005</v>
      </c>
      <c r="I510" s="168">
        <f>+'2.2.2.ProdIntermed'!J249</f>
        <v>0</v>
      </c>
      <c r="J510" s="168">
        <f>+'2.2.2.ProdIntermed'!K249</f>
        <v>1068.1234628414543</v>
      </c>
      <c r="K510" s="168">
        <f>+'2.2.2.ProdIntermed'!L249</f>
        <v>241.33819506354183</v>
      </c>
      <c r="M510" s="135"/>
      <c r="N510" s="135"/>
      <c r="O510" s="135"/>
      <c r="P510" s="135"/>
    </row>
    <row r="511" spans="1:16" x14ac:dyDescent="0.2">
      <c r="B511" s="147" t="s">
        <v>150</v>
      </c>
      <c r="C511" s="168">
        <f>+'2.2.2.ProdIntermed'!D250</f>
        <v>194515.68000000005</v>
      </c>
      <c r="D511" s="168">
        <f>+'2.2.2.ProdIntermed'!E250</f>
        <v>140420.14422741099</v>
      </c>
      <c r="E511" s="168">
        <f>+'2.2.2.ProdIntermed'!F250</f>
        <v>82394.988285199419</v>
      </c>
      <c r="F511" s="168">
        <f>+'2.2.2.ProdIntermed'!G250</f>
        <v>75054.890669123866</v>
      </c>
      <c r="G511" s="168">
        <f>+'2.2.2.ProdIntermed'!H250</f>
        <v>16013.483676632271</v>
      </c>
      <c r="H511" s="168">
        <f>+'2.2.2.ProdIntermed'!I250</f>
        <v>59447.673701536463</v>
      </c>
      <c r="I511" s="168">
        <f>+'2.2.2.ProdIntermed'!J250</f>
        <v>62379.567846258069</v>
      </c>
      <c r="J511" s="168">
        <f>+'2.2.2.ProdIntermed'!K250</f>
        <v>55496.345105653963</v>
      </c>
      <c r="K511" s="168">
        <f>+'2.2.2.ProdIntermed'!L250</f>
        <v>14746.333276522755</v>
      </c>
      <c r="M511" s="135"/>
      <c r="N511" s="135"/>
      <c r="O511" s="135"/>
      <c r="P511" s="135"/>
    </row>
    <row r="512" spans="1:16" x14ac:dyDescent="0.2">
      <c r="B512" s="147" t="s">
        <v>151</v>
      </c>
      <c r="C512" s="168">
        <f>+'2.2.2.ProdIntermed'!D251</f>
        <v>31075.740000000005</v>
      </c>
      <c r="D512" s="168">
        <f>+'2.2.2.ProdIntermed'!E251</f>
        <v>111177.61135252271</v>
      </c>
      <c r="E512" s="168">
        <f>+'2.2.2.ProdIntermed'!F251</f>
        <v>96939.112679760467</v>
      </c>
      <c r="F512" s="168">
        <f>+'2.2.2.ProdIntermed'!G251</f>
        <v>67186.159869122188</v>
      </c>
      <c r="G512" s="168">
        <f>+'2.2.2.ProdIntermed'!H251</f>
        <v>79909.186772371861</v>
      </c>
      <c r="H512" s="168">
        <f>+'2.2.2.ProdIntermed'!I251</f>
        <v>43574.248453003755</v>
      </c>
      <c r="I512" s="168">
        <f>+'2.2.2.ProdIntermed'!J251</f>
        <v>37465.091690962305</v>
      </c>
      <c r="J512" s="168">
        <f>+'2.2.2.ProdIntermed'!K251</f>
        <v>39548.222812608103</v>
      </c>
      <c r="K512" s="168">
        <f>+'2.2.2.ProdIntermed'!L251</f>
        <v>27686.954870524485</v>
      </c>
      <c r="M512" s="135"/>
      <c r="N512" s="135"/>
      <c r="O512" s="135"/>
      <c r="P512" s="135"/>
    </row>
    <row r="513" spans="2:16" x14ac:dyDescent="0.2">
      <c r="B513" s="147" t="s">
        <v>152</v>
      </c>
      <c r="C513" s="168">
        <f>+'2.2.2.ProdIntermed'!D252</f>
        <v>168423.41</v>
      </c>
      <c r="D513" s="168">
        <f>+'2.2.2.ProdIntermed'!E252</f>
        <v>24.56728363450949</v>
      </c>
      <c r="E513" s="168">
        <f>+'2.2.2.ProdIntermed'!F252</f>
        <v>0</v>
      </c>
      <c r="F513" s="168">
        <f>+'2.2.2.ProdIntermed'!G252</f>
        <v>0</v>
      </c>
      <c r="G513" s="168">
        <f>+'2.2.2.ProdIntermed'!H252</f>
        <v>0</v>
      </c>
      <c r="H513" s="168">
        <f>+'2.2.2.ProdIntermed'!I252</f>
        <v>0</v>
      </c>
      <c r="I513" s="168">
        <f>+'2.2.2.ProdIntermed'!J252</f>
        <v>22.800223887482847</v>
      </c>
      <c r="J513" s="168">
        <f>+'2.2.2.ProdIntermed'!K252</f>
        <v>0</v>
      </c>
      <c r="K513" s="168">
        <f>+'2.2.2.ProdIntermed'!L252</f>
        <v>0</v>
      </c>
      <c r="M513" s="135"/>
      <c r="N513" s="135"/>
      <c r="O513" s="135"/>
      <c r="P513" s="135"/>
    </row>
    <row r="514" spans="2:16" x14ac:dyDescent="0.2">
      <c r="B514" s="147" t="s">
        <v>153</v>
      </c>
      <c r="C514" s="168">
        <f>+'2.2.2.ProdIntermed'!D253</f>
        <v>9.3800000000010186</v>
      </c>
      <c r="D514" s="168">
        <f>+'2.2.2.ProdIntermed'!E253</f>
        <v>23921.466199846614</v>
      </c>
      <c r="E514" s="168">
        <f>+'2.2.2.ProdIntermed'!F253</f>
        <v>45992.002120201476</v>
      </c>
      <c r="F514" s="168">
        <f>+'2.2.2.ProdIntermed'!G253</f>
        <v>116720.91368740601</v>
      </c>
      <c r="G514" s="168">
        <f>+'2.2.2.ProdIntermed'!H253</f>
        <v>375952.45959003561</v>
      </c>
      <c r="H514" s="168">
        <f>+'2.2.2.ProdIntermed'!I253</f>
        <v>299161.15181655996</v>
      </c>
      <c r="I514" s="168">
        <f>+'2.2.2.ProdIntermed'!J253</f>
        <v>392179.36009234079</v>
      </c>
      <c r="J514" s="168">
        <f>+'2.2.2.ProdIntermed'!K253</f>
        <v>376109.07084730105</v>
      </c>
      <c r="K514" s="168">
        <f>+'2.2.2.ProdIntermed'!L253</f>
        <v>242370.92946785773</v>
      </c>
      <c r="M514" s="135"/>
      <c r="N514" s="135"/>
      <c r="O514" s="135"/>
      <c r="P514" s="135"/>
    </row>
    <row r="515" spans="2:16" x14ac:dyDescent="0.2">
      <c r="B515" s="147" t="s">
        <v>154</v>
      </c>
      <c r="C515" s="168">
        <f>+'2.2.2.ProdIntermed'!D254</f>
        <v>0</v>
      </c>
      <c r="D515" s="168">
        <f>+'2.2.2.ProdIntermed'!E254</f>
        <v>0</v>
      </c>
      <c r="E515" s="168">
        <f>+'2.2.2.ProdIntermed'!F254</f>
        <v>0</v>
      </c>
      <c r="F515" s="168">
        <f>+'2.2.2.ProdIntermed'!G254</f>
        <v>0</v>
      </c>
      <c r="G515" s="168">
        <f>+'2.2.2.ProdIntermed'!H254</f>
        <v>5135.7761623376045</v>
      </c>
      <c r="H515" s="168">
        <f>+'2.2.2.ProdIntermed'!I254</f>
        <v>318510.96696071222</v>
      </c>
      <c r="I515" s="168">
        <f>+'2.2.2.ProdIntermed'!J254</f>
        <v>343670.68324623379</v>
      </c>
      <c r="J515" s="168">
        <f>+'2.2.2.ProdIntermed'!K254</f>
        <v>0</v>
      </c>
      <c r="K515" s="168">
        <f>+'2.2.2.ProdIntermed'!L254</f>
        <v>0</v>
      </c>
      <c r="M515" s="135"/>
      <c r="N515" s="135"/>
      <c r="O515" s="135"/>
      <c r="P515" s="135"/>
    </row>
    <row r="516" spans="2:16" x14ac:dyDescent="0.2">
      <c r="B516" s="147" t="s">
        <v>156</v>
      </c>
      <c r="C516" s="168">
        <f>+'2.2.2.ProdIntermed'!D255</f>
        <v>56823.97</v>
      </c>
      <c r="D516" s="168">
        <f>+'2.2.2.ProdIntermed'!E255</f>
        <v>19280.633330862536</v>
      </c>
      <c r="E516" s="168">
        <f>+'2.2.2.ProdIntermed'!F255</f>
        <v>276.29761261414376</v>
      </c>
      <c r="F516" s="168">
        <f>+'2.2.2.ProdIntermed'!G255</f>
        <v>0</v>
      </c>
      <c r="G516" s="168">
        <f>+'2.2.2.ProdIntermed'!H255</f>
        <v>1561.7884345332736</v>
      </c>
      <c r="H516" s="168">
        <f>+'2.2.2.ProdIntermed'!I255</f>
        <v>2171.6192227427464</v>
      </c>
      <c r="I516" s="168">
        <f>+'2.2.2.ProdIntermed'!J255</f>
        <v>22147.196584650686</v>
      </c>
      <c r="J516" s="168">
        <f>+'2.2.2.ProdIntermed'!K255</f>
        <v>21020.310470827771</v>
      </c>
      <c r="K516" s="168">
        <f>+'2.2.2.ProdIntermed'!L255</f>
        <v>13882.361845250882</v>
      </c>
      <c r="M516" s="135"/>
      <c r="N516" s="135"/>
      <c r="O516" s="135"/>
      <c r="P516" s="135"/>
    </row>
    <row r="517" spans="2:16" x14ac:dyDescent="0.2">
      <c r="B517" s="147" t="s">
        <v>155</v>
      </c>
      <c r="C517" s="168">
        <f>+'2.2.2.ProdIntermed'!D256</f>
        <v>0</v>
      </c>
      <c r="D517" s="168">
        <f>+'2.2.2.ProdIntermed'!E256</f>
        <v>43463.848739195673</v>
      </c>
      <c r="E517" s="168">
        <f>+'2.2.2.ProdIntermed'!F256</f>
        <v>717.7440231709013</v>
      </c>
      <c r="F517" s="168">
        <f>+'2.2.2.ProdIntermed'!G256</f>
        <v>51650.381086070469</v>
      </c>
      <c r="G517" s="168">
        <f>+'2.2.2.ProdIntermed'!H256</f>
        <v>88868.287783070075</v>
      </c>
      <c r="H517" s="168">
        <f>+'2.2.2.ProdIntermed'!I256</f>
        <v>135801.05475455927</v>
      </c>
      <c r="I517" s="168">
        <f>+'2.2.2.ProdIntermed'!J256</f>
        <v>240314.2914514805</v>
      </c>
      <c r="J517" s="168">
        <f>+'2.2.2.ProdIntermed'!K256</f>
        <v>98258.163009420052</v>
      </c>
      <c r="K517" s="168">
        <f>+'2.2.2.ProdIntermed'!L256</f>
        <v>69142.890902258994</v>
      </c>
      <c r="M517" s="135"/>
      <c r="N517" s="135"/>
      <c r="O517" s="135"/>
      <c r="P517" s="135"/>
    </row>
    <row r="518" spans="2:16" x14ac:dyDescent="0.2">
      <c r="B518" s="147" t="s">
        <v>157</v>
      </c>
      <c r="C518" s="168">
        <f>+'2.2.2.ProdIntermed'!D257</f>
        <v>1465738.3599999999</v>
      </c>
      <c r="D518" s="168">
        <f>+'2.2.2.ProdIntermed'!E257</f>
        <v>37095.064565249857</v>
      </c>
      <c r="E518" s="168">
        <f>+'2.2.2.ProdIntermed'!F257</f>
        <v>1012.7874100288518</v>
      </c>
      <c r="F518" s="168">
        <f>+'2.2.2.ProdIntermed'!G257</f>
        <v>3.3538855661776084</v>
      </c>
      <c r="G518" s="168">
        <f>+'2.2.2.ProdIntermed'!H257</f>
        <v>0</v>
      </c>
      <c r="H518" s="168">
        <f>+'2.2.2.ProdIntermed'!I257</f>
        <v>0</v>
      </c>
      <c r="I518" s="168">
        <f>+'2.2.2.ProdIntermed'!J257</f>
        <v>0</v>
      </c>
      <c r="J518" s="168">
        <f>+'2.2.2.ProdIntermed'!K257</f>
        <v>0</v>
      </c>
      <c r="K518" s="168">
        <f>+'2.2.2.ProdIntermed'!L257</f>
        <v>0</v>
      </c>
      <c r="M518" s="135"/>
      <c r="N518" s="135"/>
      <c r="O518" s="135"/>
      <c r="P518" s="135"/>
    </row>
    <row r="519" spans="2:16" x14ac:dyDescent="0.2">
      <c r="B519" s="147" t="s">
        <v>158</v>
      </c>
      <c r="C519" s="168">
        <f>+'2.2.2.ProdIntermed'!D258</f>
        <v>451622.31999999995</v>
      </c>
      <c r="D519" s="168">
        <f>+'2.2.2.ProdIntermed'!E258</f>
        <v>107617.24928085734</v>
      </c>
      <c r="E519" s="168">
        <f>+'2.2.2.ProdIntermed'!F258</f>
        <v>134486.57623956582</v>
      </c>
      <c r="F519" s="168">
        <f>+'2.2.2.ProdIntermed'!G258</f>
        <v>272495.87616669951</v>
      </c>
      <c r="G519" s="168">
        <f>+'2.2.2.ProdIntermed'!H258</f>
        <v>690897.84144765581</v>
      </c>
      <c r="H519" s="168">
        <f>+'2.2.2.ProdIntermed'!I258</f>
        <v>873.02919560798512</v>
      </c>
      <c r="I519" s="168">
        <f>+'2.2.2.ProdIntermed'!J258</f>
        <v>17987.561218438408</v>
      </c>
      <c r="J519" s="168">
        <f>+'2.2.2.ProdIntermed'!K258</f>
        <v>1229.5557589299922</v>
      </c>
      <c r="K519" s="168">
        <f>+'2.2.2.ProdIntermed'!L258</f>
        <v>0</v>
      </c>
      <c r="M519" s="135"/>
      <c r="N519" s="135"/>
      <c r="O519" s="135"/>
      <c r="P519" s="135"/>
    </row>
    <row r="520" spans="2:16" x14ac:dyDescent="0.2">
      <c r="B520" s="142" t="s">
        <v>159</v>
      </c>
      <c r="C520" s="168">
        <f>+'2.2.2.ProdIntermed'!D259</f>
        <v>187636.63999999998</v>
      </c>
      <c r="D520" s="168">
        <f>+'2.2.2.ProdIntermed'!E259</f>
        <v>0</v>
      </c>
      <c r="E520" s="168">
        <f>+'2.2.2.ProdIntermed'!F259</f>
        <v>320.93391592159713</v>
      </c>
      <c r="F520" s="168">
        <f>+'2.2.2.ProdIntermed'!G259</f>
        <v>630.60543360488032</v>
      </c>
      <c r="G520" s="168">
        <f>+'2.2.2.ProdIntermed'!H259</f>
        <v>0</v>
      </c>
      <c r="H520" s="168">
        <f>+'2.2.2.ProdIntermed'!I259</f>
        <v>0</v>
      </c>
      <c r="I520" s="168">
        <f>+'2.2.2.ProdIntermed'!J259</f>
        <v>0</v>
      </c>
      <c r="J520" s="168">
        <f>+'2.2.2.ProdIntermed'!K259</f>
        <v>0</v>
      </c>
      <c r="K520" s="168">
        <f>+'2.2.2.ProdIntermed'!L259</f>
        <v>0</v>
      </c>
      <c r="M520" s="135"/>
      <c r="N520" s="135"/>
      <c r="O520" s="135"/>
      <c r="P520" s="135"/>
    </row>
    <row r="521" spans="2:16" x14ac:dyDescent="0.2">
      <c r="B521" s="142" t="s">
        <v>555</v>
      </c>
      <c r="C521" s="168">
        <f>+'2.2.2.ProdIntermed'!D260</f>
        <v>201283.72</v>
      </c>
      <c r="D521" s="168">
        <f>+'2.2.2.ProdIntermed'!E260</f>
        <v>0</v>
      </c>
      <c r="E521" s="168">
        <f>+'2.2.2.ProdIntermed'!F260</f>
        <v>212234.31583658166</v>
      </c>
      <c r="F521" s="168">
        <f>+'2.2.2.ProdIntermed'!G260</f>
        <v>139658.73665180258</v>
      </c>
      <c r="G521" s="168">
        <f>+'2.2.2.ProdIntermed'!H260</f>
        <v>203538.38891825225</v>
      </c>
      <c r="H521" s="168">
        <f>+'2.2.2.ProdIntermed'!I260</f>
        <v>126274.93454262703</v>
      </c>
      <c r="I521" s="168">
        <f>+'2.2.2.ProdIntermed'!J260</f>
        <v>106448.19390137221</v>
      </c>
      <c r="J521" s="168">
        <f>+'2.2.2.ProdIntermed'!K260</f>
        <v>89018.428965603147</v>
      </c>
      <c r="K521" s="168">
        <f>+'2.2.2.ProdIntermed'!L260</f>
        <v>54343.83005687876</v>
      </c>
      <c r="M521" s="135"/>
      <c r="N521" s="135"/>
      <c r="O521" s="135"/>
      <c r="P521" s="135"/>
    </row>
    <row r="522" spans="2:16" x14ac:dyDescent="0.2">
      <c r="B522" s="142" t="s">
        <v>556</v>
      </c>
      <c r="C522" s="168">
        <f>+'2.2.2.ProdIntermed'!D261</f>
        <v>129188.48</v>
      </c>
      <c r="D522" s="168">
        <f>+'2.2.2.ProdIntermed'!E261</f>
        <v>296264.41261272656</v>
      </c>
      <c r="E522" s="168">
        <f>+'2.2.2.ProdIntermed'!F261</f>
        <v>74445.039852911752</v>
      </c>
      <c r="F522" s="168">
        <f>+'2.2.2.ProdIntermed'!G261</f>
        <v>118069.74715713102</v>
      </c>
      <c r="G522" s="168">
        <f>+'2.2.2.ProdIntermed'!H261</f>
        <v>158842.60856082081</v>
      </c>
      <c r="H522" s="168">
        <f>+'2.2.2.ProdIntermed'!I261</f>
        <v>103149.2122939058</v>
      </c>
      <c r="I522" s="168">
        <f>+'2.2.2.ProdIntermed'!J261</f>
        <v>77178.289361378324</v>
      </c>
      <c r="J522" s="168">
        <f>+'2.2.2.ProdIntermed'!K261</f>
        <v>48492.71782108234</v>
      </c>
      <c r="K522" s="168">
        <f>+'2.2.2.ProdIntermed'!L261</f>
        <v>21972.211214336854</v>
      </c>
      <c r="M522" s="135"/>
      <c r="N522" s="135"/>
      <c r="O522" s="135"/>
      <c r="P522" s="135"/>
    </row>
    <row r="523" spans="2:16" x14ac:dyDescent="0.2">
      <c r="B523" s="142" t="s">
        <v>105</v>
      </c>
      <c r="C523" s="168">
        <f>+'2.2.2.ProdIntermed'!D262</f>
        <v>632353</v>
      </c>
      <c r="D523" s="168">
        <f>+'2.2.2.ProdIntermed'!E262</f>
        <v>801644.60111437587</v>
      </c>
      <c r="E523" s="168">
        <f>+'2.2.2.ProdIntermed'!F262</f>
        <v>921866.73129023821</v>
      </c>
      <c r="F523" s="168">
        <f>+'2.2.2.ProdIntermed'!G262</f>
        <v>936839.53425663477</v>
      </c>
      <c r="G523" s="168">
        <f>+'2.2.2.ProdIntermed'!H262</f>
        <v>1015216.28890994</v>
      </c>
      <c r="H523" s="168">
        <f>+'2.2.2.ProdIntermed'!I262</f>
        <v>1038764.0629663022</v>
      </c>
      <c r="I523" s="168">
        <f>+'2.2.2.ProdIntermed'!J262</f>
        <v>976036.00544772949</v>
      </c>
      <c r="J523" s="168">
        <f>+'2.2.2.ProdIntermed'!K262</f>
        <v>971014.53270655847</v>
      </c>
      <c r="K523" s="168">
        <f>+'2.2.2.ProdIntermed'!L262</f>
        <v>965348.9188430463</v>
      </c>
      <c r="M523" s="135"/>
      <c r="N523" s="135"/>
      <c r="O523" s="135"/>
      <c r="P523" s="135"/>
    </row>
    <row r="524" spans="2:16" x14ac:dyDescent="0.2">
      <c r="B524" s="142" t="s">
        <v>160</v>
      </c>
      <c r="C524" s="168">
        <f>+'2.2.2.ProdIntermed'!D263</f>
        <v>0</v>
      </c>
      <c r="D524" s="168">
        <f>+'2.2.2.ProdIntermed'!E263</f>
        <v>329219.15536166204</v>
      </c>
      <c r="E524" s="168">
        <f>+'2.2.2.ProdIntermed'!F263</f>
        <v>444257.34677034296</v>
      </c>
      <c r="F524" s="168">
        <f>+'2.2.2.ProdIntermed'!G263</f>
        <v>386258.96257339086</v>
      </c>
      <c r="G524" s="168">
        <f>+'2.2.2.ProdIntermed'!H263</f>
        <v>331405.17491918302</v>
      </c>
      <c r="H524" s="168">
        <f>+'2.2.2.ProdIntermed'!I263</f>
        <v>979112.96811255452</v>
      </c>
      <c r="I524" s="168">
        <f>+'2.2.2.ProdIntermed'!J263</f>
        <v>778248.76772206649</v>
      </c>
      <c r="J524" s="168">
        <f>+'2.2.2.ProdIntermed'!K263</f>
        <v>955246.46689870779</v>
      </c>
      <c r="K524" s="168">
        <f>+'2.2.2.ProdIntermed'!L263</f>
        <v>1068498.1956000407</v>
      </c>
      <c r="M524" s="135"/>
      <c r="N524" s="135"/>
      <c r="O524" s="135"/>
      <c r="P524" s="135"/>
    </row>
    <row r="525" spans="2:16" x14ac:dyDescent="0.2">
      <c r="B525" s="142" t="s">
        <v>557</v>
      </c>
      <c r="C525" s="168">
        <f>+'2.2.2.ProdIntermed'!D264</f>
        <v>0</v>
      </c>
      <c r="D525" s="168">
        <f>+'2.2.2.ProdIntermed'!E264</f>
        <v>338431.1475810564</v>
      </c>
      <c r="E525" s="168">
        <f>+'2.2.2.ProdIntermed'!F264</f>
        <v>22961.161173195746</v>
      </c>
      <c r="F525" s="168">
        <f>+'2.2.2.ProdIntermed'!G264</f>
        <v>2128.8554421426461</v>
      </c>
      <c r="G525" s="168">
        <f>+'2.2.2.ProdIntermed'!H264</f>
        <v>-0.1116737917800934</v>
      </c>
      <c r="H525" s="168">
        <f>+'2.2.2.ProdIntermed'!I264</f>
        <v>0</v>
      </c>
      <c r="I525" s="168">
        <f>+'2.2.2.ProdIntermed'!J264</f>
        <v>-2132.982417487613</v>
      </c>
      <c r="J525" s="168">
        <f>+'2.2.2.ProdIntermed'!K264</f>
        <v>0</v>
      </c>
      <c r="K525" s="168">
        <f>+'2.2.2.ProdIntermed'!L264</f>
        <v>0</v>
      </c>
      <c r="M525" s="135"/>
      <c r="N525" s="135"/>
      <c r="O525" s="135"/>
      <c r="P525" s="135"/>
    </row>
    <row r="526" spans="2:16" x14ac:dyDescent="0.2">
      <c r="B526" s="147" t="s">
        <v>161</v>
      </c>
      <c r="C526" s="168">
        <f>+'2.2.2.ProdIntermed'!D265</f>
        <v>0</v>
      </c>
      <c r="D526" s="168">
        <f>+'2.2.2.ProdIntermed'!E265</f>
        <v>260902.41792149958</v>
      </c>
      <c r="E526" s="168">
        <f>+'2.2.2.ProdIntermed'!F265</f>
        <v>652539.27815360366</v>
      </c>
      <c r="F526" s="168">
        <f>+'2.2.2.ProdIntermed'!G265</f>
        <v>794166.57258359122</v>
      </c>
      <c r="G526" s="168">
        <f>+'2.2.2.ProdIntermed'!H265</f>
        <v>1121532.571138035</v>
      </c>
      <c r="H526" s="168">
        <f>+'2.2.2.ProdIntermed'!I265</f>
        <v>1242901.4637240719</v>
      </c>
      <c r="I526" s="168">
        <f>+'2.2.2.ProdIntermed'!J265</f>
        <v>1095894.8108295242</v>
      </c>
      <c r="J526" s="168">
        <f>+'2.2.2.ProdIntermed'!K265</f>
        <v>1043419.5635353917</v>
      </c>
      <c r="K526" s="168">
        <f>+'2.2.2.ProdIntermed'!L265</f>
        <v>1029242.1923656997</v>
      </c>
      <c r="M526" s="135"/>
      <c r="N526" s="135"/>
      <c r="O526" s="135"/>
      <c r="P526" s="135"/>
    </row>
    <row r="527" spans="2:16" x14ac:dyDescent="0.2">
      <c r="B527" s="142" t="s">
        <v>589</v>
      </c>
      <c r="C527" s="168">
        <f>+'2.2.2.ProdIntermed'!D266</f>
        <v>20600.34</v>
      </c>
      <c r="D527" s="168">
        <f>+'2.2.2.ProdIntermed'!E266</f>
        <v>671.69669809283187</v>
      </c>
      <c r="E527" s="168">
        <f>+'2.2.2.ProdIntermed'!F266</f>
        <v>70787.919758247212</v>
      </c>
      <c r="F527" s="168">
        <f>+'2.2.2.ProdIntermed'!G266</f>
        <v>47361.585865727699</v>
      </c>
      <c r="G527" s="168">
        <f>+'2.2.2.ProdIntermed'!H266</f>
        <v>0</v>
      </c>
      <c r="H527" s="168">
        <f>+'2.2.2.ProdIntermed'!I266</f>
        <v>99510.328547291036</v>
      </c>
      <c r="I527" s="168">
        <f>+'2.2.2.ProdIntermed'!J266</f>
        <v>111349.10007391269</v>
      </c>
      <c r="J527" s="168">
        <f>+'2.2.2.ProdIntermed'!K266</f>
        <v>123442.72758397461</v>
      </c>
      <c r="K527" s="168">
        <f>+'2.2.2.ProdIntermed'!L266</f>
        <v>68924.537756893304</v>
      </c>
      <c r="M527" s="135"/>
      <c r="N527" s="135"/>
      <c r="O527" s="135"/>
      <c r="P527" s="135"/>
    </row>
    <row r="528" spans="2:16" x14ac:dyDescent="0.2">
      <c r="B528" s="147" t="s">
        <v>162</v>
      </c>
      <c r="C528" s="168">
        <f>+'2.2.2.ProdIntermed'!D267</f>
        <v>0</v>
      </c>
      <c r="D528" s="168">
        <f>+'2.2.2.ProdIntermed'!E267</f>
        <v>7851.9311362298531</v>
      </c>
      <c r="E528" s="168">
        <f>+'2.2.2.ProdIntermed'!F267</f>
        <v>8845.970661098454</v>
      </c>
      <c r="F528" s="168">
        <f>+'2.2.2.ProdIntermed'!G267</f>
        <v>0</v>
      </c>
      <c r="G528" s="168">
        <f>+'2.2.2.ProdIntermed'!H267</f>
        <v>0</v>
      </c>
      <c r="H528" s="168">
        <f>+'2.2.2.ProdIntermed'!I267</f>
        <v>0</v>
      </c>
      <c r="I528" s="168">
        <f>+'2.2.2.ProdIntermed'!J267</f>
        <v>0</v>
      </c>
      <c r="J528" s="168">
        <f>+'2.2.2.ProdIntermed'!K267</f>
        <v>0</v>
      </c>
      <c r="K528" s="168">
        <f>+'2.2.2.ProdIntermed'!L267</f>
        <v>0</v>
      </c>
      <c r="M528" s="135"/>
      <c r="N528" s="135"/>
      <c r="O528" s="135"/>
      <c r="P528" s="135"/>
    </row>
    <row r="529" spans="2:16" x14ac:dyDescent="0.2">
      <c r="B529" s="147" t="s">
        <v>163</v>
      </c>
      <c r="C529" s="168">
        <f>+'2.2.2.ProdIntermed'!D268</f>
        <v>0</v>
      </c>
      <c r="D529" s="168">
        <f>+'2.2.2.ProdIntermed'!E268</f>
        <v>101793.62966909815</v>
      </c>
      <c r="E529" s="168">
        <f>+'2.2.2.ProdIntermed'!F268</f>
        <v>43784.107152022028</v>
      </c>
      <c r="F529" s="168">
        <f>+'2.2.2.ProdIntermed'!G268</f>
        <v>47584.000941779719</v>
      </c>
      <c r="G529" s="168">
        <f>+'2.2.2.ProdIntermed'!H268</f>
        <v>13719.135472347363</v>
      </c>
      <c r="H529" s="168">
        <f>+'2.2.2.ProdIntermed'!I268</f>
        <v>0</v>
      </c>
      <c r="I529" s="168">
        <f>+'2.2.2.ProdIntermed'!J268</f>
        <v>0</v>
      </c>
      <c r="J529" s="168">
        <f>+'2.2.2.ProdIntermed'!K268</f>
        <v>0</v>
      </c>
      <c r="K529" s="168">
        <f>+'2.2.2.ProdIntermed'!L268</f>
        <v>0</v>
      </c>
      <c r="M529" s="135"/>
      <c r="N529" s="135"/>
      <c r="O529" s="135"/>
      <c r="P529" s="135"/>
    </row>
    <row r="530" spans="2:16" x14ac:dyDescent="0.2">
      <c r="B530" s="147" t="s">
        <v>164</v>
      </c>
      <c r="C530" s="168">
        <f>+'2.2.2.ProdIntermed'!D269</f>
        <v>0</v>
      </c>
      <c r="D530" s="168">
        <f>+'2.2.2.ProdIntermed'!E269</f>
        <v>23554.010224883066</v>
      </c>
      <c r="E530" s="168">
        <f>+'2.2.2.ProdIntermed'!F269</f>
        <v>4582.5499869992727</v>
      </c>
      <c r="F530" s="168">
        <f>+'2.2.2.ProdIntermed'!G269</f>
        <v>0</v>
      </c>
      <c r="G530" s="168">
        <f>+'2.2.2.ProdIntermed'!H269</f>
        <v>0</v>
      </c>
      <c r="H530" s="168">
        <f>+'2.2.2.ProdIntermed'!I269</f>
        <v>0</v>
      </c>
      <c r="I530" s="168">
        <f>+'2.2.2.ProdIntermed'!J269</f>
        <v>0</v>
      </c>
      <c r="J530" s="168">
        <f>+'2.2.2.ProdIntermed'!K269</f>
        <v>0</v>
      </c>
      <c r="K530" s="168">
        <f>+'2.2.2.ProdIntermed'!L269</f>
        <v>0</v>
      </c>
      <c r="M530" s="135"/>
      <c r="N530" s="135"/>
      <c r="O530" s="135"/>
      <c r="P530" s="135"/>
    </row>
    <row r="531" spans="2:16" x14ac:dyDescent="0.2">
      <c r="B531" s="147" t="s">
        <v>165</v>
      </c>
      <c r="C531" s="168">
        <f>+'2.2.2.ProdIntermed'!D270</f>
        <v>21938.5</v>
      </c>
      <c r="D531" s="168">
        <f>+'2.2.2.ProdIntermed'!E270</f>
        <v>19302.511979845804</v>
      </c>
      <c r="E531" s="168">
        <f>+'2.2.2.ProdIntermed'!F270</f>
        <v>0</v>
      </c>
      <c r="F531" s="168">
        <f>+'2.2.2.ProdIntermed'!G270</f>
        <v>0</v>
      </c>
      <c r="G531" s="168">
        <f>+'2.2.2.ProdIntermed'!H270</f>
        <v>0</v>
      </c>
      <c r="H531" s="168">
        <f>+'2.2.2.ProdIntermed'!I270</f>
        <v>0</v>
      </c>
      <c r="I531" s="168">
        <f>+'2.2.2.ProdIntermed'!J270</f>
        <v>0</v>
      </c>
      <c r="J531" s="168">
        <f>+'2.2.2.ProdIntermed'!K270</f>
        <v>0</v>
      </c>
      <c r="K531" s="168">
        <f>+'2.2.2.ProdIntermed'!L270</f>
        <v>0</v>
      </c>
      <c r="M531" s="135"/>
      <c r="N531" s="135"/>
      <c r="O531" s="135"/>
      <c r="P531" s="135"/>
    </row>
    <row r="532" spans="2:16" x14ac:dyDescent="0.2">
      <c r="B532" s="147" t="s">
        <v>166</v>
      </c>
      <c r="C532" s="168">
        <f>+'2.2.2.ProdIntermed'!D271</f>
        <v>0</v>
      </c>
      <c r="D532" s="168">
        <f>+'2.2.2.ProdIntermed'!E271</f>
        <v>19510.968938612939</v>
      </c>
      <c r="E532" s="168">
        <f>+'2.2.2.ProdIntermed'!F271</f>
        <v>6817.440343235121</v>
      </c>
      <c r="F532" s="168">
        <f>+'2.2.2.ProdIntermed'!G271</f>
        <v>0</v>
      </c>
      <c r="G532" s="168">
        <f>+'2.2.2.ProdIntermed'!H271</f>
        <v>0</v>
      </c>
      <c r="H532" s="168">
        <f>+'2.2.2.ProdIntermed'!I271</f>
        <v>0</v>
      </c>
      <c r="I532" s="168">
        <f>+'2.2.2.ProdIntermed'!J271</f>
        <v>0</v>
      </c>
      <c r="J532" s="168">
        <f>+'2.2.2.ProdIntermed'!K271</f>
        <v>0</v>
      </c>
      <c r="K532" s="168">
        <f>+'2.2.2.ProdIntermed'!L271</f>
        <v>0</v>
      </c>
      <c r="M532" s="135"/>
      <c r="N532" s="135"/>
      <c r="O532" s="135"/>
      <c r="P532" s="135"/>
    </row>
    <row r="533" spans="2:16" x14ac:dyDescent="0.2">
      <c r="B533" s="147" t="s">
        <v>167</v>
      </c>
      <c r="C533" s="168">
        <f>+'2.2.2.ProdIntermed'!D272</f>
        <v>0</v>
      </c>
      <c r="D533" s="168">
        <f>+'2.2.2.ProdIntermed'!E272</f>
        <v>0</v>
      </c>
      <c r="E533" s="168">
        <f>+'2.2.2.ProdIntermed'!F272</f>
        <v>0</v>
      </c>
      <c r="F533" s="168">
        <f>+'2.2.2.ProdIntermed'!G272</f>
        <v>0</v>
      </c>
      <c r="G533" s="168">
        <f>+'2.2.2.ProdIntermed'!H272</f>
        <v>0</v>
      </c>
      <c r="H533" s="168">
        <f>+'2.2.2.ProdIntermed'!I272</f>
        <v>61565.173320387039</v>
      </c>
      <c r="I533" s="168">
        <f>+'2.2.2.ProdIntermed'!J272</f>
        <v>67028.236781673448</v>
      </c>
      <c r="J533" s="168">
        <f>+'2.2.2.ProdIntermed'!K272</f>
        <v>70175.284259298409</v>
      </c>
      <c r="K533" s="168">
        <f>+'2.2.2.ProdIntermed'!L272</f>
        <v>111382.19140811417</v>
      </c>
      <c r="M533" s="135"/>
      <c r="N533" s="135"/>
      <c r="O533" s="135"/>
      <c r="P533" s="135"/>
    </row>
    <row r="534" spans="2:16" x14ac:dyDescent="0.2">
      <c r="B534" s="147" t="s">
        <v>168</v>
      </c>
      <c r="C534" s="168">
        <f>+'2.2.2.ProdIntermed'!D273</f>
        <v>0</v>
      </c>
      <c r="D534" s="168">
        <f>+'2.2.2.ProdIntermed'!E273</f>
        <v>0</v>
      </c>
      <c r="E534" s="168">
        <f>+'2.2.2.ProdIntermed'!F273</f>
        <v>0</v>
      </c>
      <c r="F534" s="168">
        <f>+'2.2.2.ProdIntermed'!G273</f>
        <v>0</v>
      </c>
      <c r="G534" s="168">
        <f>+'2.2.2.ProdIntermed'!H273</f>
        <v>18668.294576457545</v>
      </c>
      <c r="H534" s="168">
        <f>+'2.2.2.ProdIntermed'!I273</f>
        <v>22681.96227208522</v>
      </c>
      <c r="I534" s="168">
        <f>+'2.2.2.ProdIntermed'!J273</f>
        <v>29208.170200914978</v>
      </c>
      <c r="J534" s="168">
        <f>+'2.2.2.ProdIntermed'!K273</f>
        <v>35946.092956734879</v>
      </c>
      <c r="K534" s="168">
        <f>+'2.2.2.ProdIntermed'!L273</f>
        <v>38756.220792947905</v>
      </c>
      <c r="M534" s="135"/>
      <c r="N534" s="135"/>
      <c r="O534" s="135"/>
      <c r="P534" s="135"/>
    </row>
    <row r="535" spans="2:16" x14ac:dyDescent="0.2">
      <c r="B535" s="147" t="s">
        <v>169</v>
      </c>
      <c r="C535" s="168">
        <f>+'2.2.2.ProdIntermed'!D274</f>
        <v>0</v>
      </c>
      <c r="D535" s="168">
        <f>+'2.2.2.ProdIntermed'!E274</f>
        <v>0</v>
      </c>
      <c r="E535" s="168">
        <f>+'2.2.2.ProdIntermed'!F274</f>
        <v>0</v>
      </c>
      <c r="F535" s="168">
        <f>+'2.2.2.ProdIntermed'!G274</f>
        <v>0</v>
      </c>
      <c r="G535" s="168">
        <f>+'2.2.2.ProdIntermed'!H274</f>
        <v>0</v>
      </c>
      <c r="H535" s="168">
        <f>+'2.2.2.ProdIntermed'!I274</f>
        <v>7317.0535473408845</v>
      </c>
      <c r="I535" s="168">
        <f>+'2.2.2.ProdIntermed'!J274</f>
        <v>0</v>
      </c>
      <c r="J535" s="168">
        <f>+'2.2.2.ProdIntermed'!K274</f>
        <v>7557.4590102682159</v>
      </c>
      <c r="K535" s="168">
        <f>+'2.2.2.ProdIntermed'!L274</f>
        <v>53943.247267184495</v>
      </c>
      <c r="M535" s="135"/>
      <c r="N535" s="135"/>
      <c r="O535" s="135"/>
      <c r="P535" s="135"/>
    </row>
    <row r="536" spans="2:16" x14ac:dyDescent="0.2">
      <c r="B536" s="147" t="s">
        <v>170</v>
      </c>
      <c r="C536" s="168">
        <f>+'2.2.2.ProdIntermed'!D275</f>
        <v>0</v>
      </c>
      <c r="D536" s="168">
        <f>+'2.2.2.ProdIntermed'!E275</f>
        <v>0</v>
      </c>
      <c r="E536" s="168">
        <f>+'2.2.2.ProdIntermed'!F275</f>
        <v>0</v>
      </c>
      <c r="F536" s="168">
        <f>+'2.2.2.ProdIntermed'!G275</f>
        <v>0</v>
      </c>
      <c r="G536" s="168">
        <f>+'2.2.2.ProdIntermed'!H275</f>
        <v>0</v>
      </c>
      <c r="H536" s="168">
        <f>+'2.2.2.ProdIntermed'!I275</f>
        <v>5666.2498140310981</v>
      </c>
      <c r="I536" s="168">
        <f>+'2.2.2.ProdIntermed'!J275</f>
        <v>32126.384130376853</v>
      </c>
      <c r="J536" s="168">
        <f>+'2.2.2.ProdIntermed'!K275</f>
        <v>48205.062462325826</v>
      </c>
      <c r="K536" s="168">
        <f>+'2.2.2.ProdIntermed'!L275</f>
        <v>40994.700126856878</v>
      </c>
      <c r="M536" s="135"/>
      <c r="N536" s="135"/>
      <c r="O536" s="135"/>
      <c r="P536" s="135"/>
    </row>
    <row r="537" spans="2:16" x14ac:dyDescent="0.2">
      <c r="B537" s="147" t="s">
        <v>171</v>
      </c>
      <c r="C537" s="168">
        <f>+'2.2.2.ProdIntermed'!D276</f>
        <v>0</v>
      </c>
      <c r="D537" s="168">
        <f>+'2.2.2.ProdIntermed'!E276</f>
        <v>0</v>
      </c>
      <c r="E537" s="168">
        <f>+'2.2.2.ProdIntermed'!F276</f>
        <v>0</v>
      </c>
      <c r="F537" s="168">
        <f>+'2.2.2.ProdIntermed'!G276</f>
        <v>0</v>
      </c>
      <c r="G537" s="168">
        <f>+'2.2.2.ProdIntermed'!H276</f>
        <v>0</v>
      </c>
      <c r="H537" s="168">
        <f>+'2.2.2.ProdIntermed'!I276</f>
        <v>13384.318199809086</v>
      </c>
      <c r="I537" s="168">
        <f>+'2.2.2.ProdIntermed'!J276</f>
        <v>66969.12798207473</v>
      </c>
      <c r="J537" s="168">
        <f>+'2.2.2.ProdIntermed'!K276</f>
        <v>88117.748420882039</v>
      </c>
      <c r="K537" s="168">
        <f>+'2.2.2.ProdIntermed'!L276</f>
        <v>72465.046306697885</v>
      </c>
      <c r="M537" s="135"/>
      <c r="N537" s="135"/>
      <c r="O537" s="135"/>
      <c r="P537" s="135"/>
    </row>
    <row r="538" spans="2:16" x14ac:dyDescent="0.2">
      <c r="B538" s="147" t="s">
        <v>172</v>
      </c>
      <c r="C538" s="168">
        <f>+'2.2.2.ProdIntermed'!D277</f>
        <v>0</v>
      </c>
      <c r="D538" s="168">
        <f>+'2.2.2.ProdIntermed'!E277</f>
        <v>0</v>
      </c>
      <c r="E538" s="168">
        <f>+'2.2.2.ProdIntermed'!F277</f>
        <v>0</v>
      </c>
      <c r="F538" s="168">
        <f>+'2.2.2.ProdIntermed'!G277</f>
        <v>0</v>
      </c>
      <c r="G538" s="168">
        <f>+'2.2.2.ProdIntermed'!H277</f>
        <v>0</v>
      </c>
      <c r="H538" s="168">
        <f>+'2.2.2.ProdIntermed'!I277</f>
        <v>4949.284520318698</v>
      </c>
      <c r="I538" s="168">
        <f>+'2.2.2.ProdIntermed'!J277</f>
        <v>6224.5196835017068</v>
      </c>
      <c r="J538" s="168">
        <f>+'2.2.2.ProdIntermed'!K277</f>
        <v>15866.575921764561</v>
      </c>
      <c r="K538" s="168">
        <f>+'2.2.2.ProdIntermed'!L277</f>
        <v>13877.110326126298</v>
      </c>
      <c r="M538" s="135"/>
      <c r="N538" s="135"/>
      <c r="O538" s="135"/>
      <c r="P538" s="135"/>
    </row>
    <row r="539" spans="2:16" x14ac:dyDescent="0.2">
      <c r="B539" s="147" t="s">
        <v>167</v>
      </c>
      <c r="C539" s="168">
        <f>+'2.2.2.ProdIntermed'!D278</f>
        <v>0</v>
      </c>
      <c r="D539" s="168">
        <f>+'2.2.2.ProdIntermed'!E278</f>
        <v>0</v>
      </c>
      <c r="E539" s="168">
        <f>+'2.2.2.ProdIntermed'!F278</f>
        <v>0</v>
      </c>
      <c r="F539" s="168">
        <f>+'2.2.2.ProdIntermed'!G278</f>
        <v>0</v>
      </c>
      <c r="G539" s="168">
        <f>+'2.2.2.ProdIntermed'!H278</f>
        <v>0</v>
      </c>
      <c r="H539" s="168">
        <f>+'2.2.2.ProdIntermed'!I278</f>
        <v>1038.7639902528229</v>
      </c>
      <c r="I539" s="168">
        <f>+'2.2.2.ProdIntermed'!J278</f>
        <v>0</v>
      </c>
      <c r="J539" s="168">
        <f>+'2.2.2.ProdIntermed'!K278</f>
        <v>0</v>
      </c>
      <c r="K539" s="168">
        <f>+'2.2.2.ProdIntermed'!L278</f>
        <v>0</v>
      </c>
      <c r="M539" s="135"/>
      <c r="N539" s="135"/>
      <c r="O539" s="135"/>
      <c r="P539" s="135"/>
    </row>
    <row r="540" spans="2:16" x14ac:dyDescent="0.2">
      <c r="B540" s="147" t="s">
        <v>173</v>
      </c>
      <c r="C540" s="168">
        <f>+'2.2.2.ProdIntermed'!D279</f>
        <v>0</v>
      </c>
      <c r="D540" s="168">
        <f>+'2.2.2.ProdIntermed'!E279</f>
        <v>0</v>
      </c>
      <c r="E540" s="168">
        <f>+'2.2.2.ProdIntermed'!F279</f>
        <v>0</v>
      </c>
      <c r="F540" s="168">
        <f>+'2.2.2.ProdIntermed'!G279</f>
        <v>0</v>
      </c>
      <c r="G540" s="168">
        <f>+'2.2.2.ProdIntermed'!H279</f>
        <v>0</v>
      </c>
      <c r="H540" s="168">
        <f>+'2.2.2.ProdIntermed'!I279</f>
        <v>136420.38662082781</v>
      </c>
      <c r="I540" s="168">
        <f>+'2.2.2.ProdIntermed'!J279</f>
        <v>123254.59420629709</v>
      </c>
      <c r="J540" s="168">
        <f>+'2.2.2.ProdIntermed'!K279</f>
        <v>131192.19635200853</v>
      </c>
      <c r="K540" s="168">
        <f>+'2.2.2.ProdIntermed'!L279</f>
        <v>131655.35276862027</v>
      </c>
      <c r="M540" s="135"/>
      <c r="N540" s="135"/>
      <c r="O540" s="135"/>
      <c r="P540" s="135"/>
    </row>
    <row r="541" spans="2:16" x14ac:dyDescent="0.2">
      <c r="B541" s="147" t="s">
        <v>174</v>
      </c>
      <c r="C541" s="168">
        <f>+'2.2.2.ProdIntermed'!D280</f>
        <v>0</v>
      </c>
      <c r="D541" s="168">
        <f>+'2.2.2.ProdIntermed'!E280</f>
        <v>0</v>
      </c>
      <c r="E541" s="168">
        <f>+'2.2.2.ProdIntermed'!F280</f>
        <v>0</v>
      </c>
      <c r="F541" s="168">
        <f>+'2.2.2.ProdIntermed'!G280</f>
        <v>0</v>
      </c>
      <c r="G541" s="168">
        <f>+'2.2.2.ProdIntermed'!H280</f>
        <v>0</v>
      </c>
      <c r="H541" s="168">
        <f>+'2.2.2.ProdIntermed'!I280</f>
        <v>173292.89337611693</v>
      </c>
      <c r="I541" s="168">
        <f>+'2.2.2.ProdIntermed'!J280</f>
        <v>357140.81346178724</v>
      </c>
      <c r="J541" s="168">
        <f>+'2.2.2.ProdIntermed'!K280</f>
        <v>295193.00893164129</v>
      </c>
      <c r="K541" s="168">
        <f>+'2.2.2.ProdIntermed'!L280</f>
        <v>259645.7823211168</v>
      </c>
      <c r="M541" s="135"/>
      <c r="N541" s="135"/>
      <c r="O541" s="135"/>
      <c r="P541" s="135"/>
    </row>
    <row r="542" spans="2:16" x14ac:dyDescent="0.2">
      <c r="B542" s="147" t="s">
        <v>175</v>
      </c>
      <c r="C542" s="168">
        <f>+'2.2.2.ProdIntermed'!D281</f>
        <v>0</v>
      </c>
      <c r="D542" s="168">
        <f>+'2.2.2.ProdIntermed'!E281</f>
        <v>0</v>
      </c>
      <c r="E542" s="168">
        <f>+'2.2.2.ProdIntermed'!F281</f>
        <v>0</v>
      </c>
      <c r="F542" s="168">
        <f>+'2.2.2.ProdIntermed'!G281</f>
        <v>0</v>
      </c>
      <c r="G542" s="168">
        <f>+'2.2.2.ProdIntermed'!H281</f>
        <v>15570.179331916857</v>
      </c>
      <c r="H542" s="168">
        <f>+'2.2.2.ProdIntermed'!I281</f>
        <v>15587.131505179123</v>
      </c>
      <c r="I542" s="168">
        <f>+'2.2.2.ProdIntermed'!J281</f>
        <v>12770.253137610032</v>
      </c>
      <c r="J542" s="168">
        <f>+'2.2.2.ProdIntermed'!K281</f>
        <v>-15147.932745751532</v>
      </c>
      <c r="K542" s="168">
        <f>+'2.2.2.ProdIntermed'!L281</f>
        <v>0</v>
      </c>
      <c r="M542" s="135"/>
      <c r="N542" s="135"/>
      <c r="O542" s="135"/>
      <c r="P542" s="135"/>
    </row>
    <row r="543" spans="2:16" x14ac:dyDescent="0.2">
      <c r="B543" s="147" t="s">
        <v>96</v>
      </c>
      <c r="C543" s="168">
        <f>+'2.2.2.ProdIntermed'!D282</f>
        <v>0</v>
      </c>
      <c r="D543" s="168">
        <f>+'2.2.2.ProdIntermed'!E282</f>
        <v>0</v>
      </c>
      <c r="E543" s="168">
        <f>+'2.2.2.ProdIntermed'!F282</f>
        <v>0</v>
      </c>
      <c r="F543" s="168">
        <f>+'2.2.2.ProdIntermed'!G282</f>
        <v>0</v>
      </c>
      <c r="G543" s="168">
        <f>+'2.2.2.ProdIntermed'!H282</f>
        <v>0</v>
      </c>
      <c r="H543" s="168">
        <f>+'2.2.2.ProdIntermed'!I282</f>
        <v>0</v>
      </c>
      <c r="I543" s="168">
        <f>+'2.2.2.ProdIntermed'!J282</f>
        <v>0</v>
      </c>
      <c r="J543" s="168">
        <f>+'2.2.2.ProdIntermed'!K282</f>
        <v>55274.165715169634</v>
      </c>
      <c r="K543" s="168">
        <f>+'2.2.2.ProdIntermed'!L282</f>
        <v>34171.741132465264</v>
      </c>
      <c r="M543" s="135"/>
      <c r="N543" s="135"/>
      <c r="O543" s="135"/>
      <c r="P543" s="135"/>
    </row>
    <row r="544" spans="2:16" x14ac:dyDescent="0.2">
      <c r="B544" s="147" t="s">
        <v>176</v>
      </c>
      <c r="C544" s="168">
        <f>+'2.2.2.ProdIntermed'!D283</f>
        <v>2488414.7200000002</v>
      </c>
      <c r="D544" s="168">
        <f>+'2.2.2.ProdIntermed'!E283</f>
        <v>2359298.6465210514</v>
      </c>
      <c r="E544" s="168">
        <f>+'2.2.2.ProdIntermed'!F283</f>
        <v>2037902.984013438</v>
      </c>
      <c r="F544" s="168">
        <f>+'2.2.2.ProdIntermed'!G283</f>
        <v>1509504.2619753333</v>
      </c>
      <c r="G544" s="168">
        <f>+'2.2.2.ProdIntermed'!H283</f>
        <v>1764708.9455479728</v>
      </c>
      <c r="H544" s="168">
        <f>+'2.2.2.ProdIntermed'!I283</f>
        <v>1453047.9203118819</v>
      </c>
      <c r="I544" s="168">
        <f>+'2.2.2.ProdIntermed'!J283</f>
        <v>1221919.2223026182</v>
      </c>
      <c r="J544" s="168">
        <f>+'2.2.2.ProdIntermed'!K283</f>
        <v>1194905.2511826174</v>
      </c>
      <c r="K544" s="168">
        <f>+'2.2.2.ProdIntermed'!L283</f>
        <v>1105365.6457572547</v>
      </c>
      <c r="M544" s="135"/>
      <c r="N544" s="135"/>
      <c r="O544" s="135"/>
      <c r="P544" s="135"/>
    </row>
    <row r="545" spans="2:16" x14ac:dyDescent="0.2">
      <c r="B545" s="147" t="s">
        <v>177</v>
      </c>
      <c r="C545" s="168">
        <f>+'2.2.2.ProdIntermed'!D284</f>
        <v>560494.62</v>
      </c>
      <c r="D545" s="168">
        <f>+'2.2.2.ProdIntermed'!E284</f>
        <v>367890.53593326156</v>
      </c>
      <c r="E545" s="168">
        <f>+'2.2.2.ProdIntermed'!F284</f>
        <v>259603.61676283967</v>
      </c>
      <c r="F545" s="168">
        <f>+'2.2.2.ProdIntermed'!G284</f>
        <v>171297.4943511984</v>
      </c>
      <c r="G545" s="168">
        <f>+'2.2.2.ProdIntermed'!H284</f>
        <v>0</v>
      </c>
      <c r="H545" s="168">
        <f>+'2.2.2.ProdIntermed'!I284</f>
        <v>0</v>
      </c>
      <c r="I545" s="168">
        <f>+'2.2.2.ProdIntermed'!J284</f>
        <v>0</v>
      </c>
      <c r="J545" s="168">
        <f>+'2.2.2.ProdIntermed'!K284</f>
        <v>0</v>
      </c>
      <c r="K545" s="168">
        <f>+'2.2.2.ProdIntermed'!L284</f>
        <v>0</v>
      </c>
      <c r="M545" s="135"/>
      <c r="N545" s="135"/>
      <c r="O545" s="135"/>
      <c r="P545" s="135"/>
    </row>
    <row r="546" spans="2:16" x14ac:dyDescent="0.2">
      <c r="B546" s="147" t="s">
        <v>178</v>
      </c>
      <c r="C546" s="168">
        <f>+'2.2.2.ProdIntermed'!D285</f>
        <v>0</v>
      </c>
      <c r="D546" s="168">
        <f>+'2.2.2.ProdIntermed'!E285</f>
        <v>0</v>
      </c>
      <c r="E546" s="168">
        <f>+'2.2.2.ProdIntermed'!F285</f>
        <v>0</v>
      </c>
      <c r="F546" s="168">
        <f>+'2.2.2.ProdIntermed'!G285</f>
        <v>0</v>
      </c>
      <c r="G546" s="168">
        <f>+'2.2.2.ProdIntermed'!H285</f>
        <v>0</v>
      </c>
      <c r="H546" s="168">
        <f>+'2.2.2.ProdIntermed'!I285</f>
        <v>143749.09510013933</v>
      </c>
      <c r="I546" s="168">
        <f>+'2.2.2.ProdIntermed'!J285</f>
        <v>111439.64702468502</v>
      </c>
      <c r="J546" s="168">
        <f>+'2.2.2.ProdIntermed'!K285</f>
        <v>116465.49265914845</v>
      </c>
      <c r="K546" s="168">
        <f>+'2.2.2.ProdIntermed'!L285</f>
        <v>189813.38819556127</v>
      </c>
      <c r="M546" s="135"/>
      <c r="N546" s="135"/>
      <c r="O546" s="135"/>
      <c r="P546" s="135"/>
    </row>
    <row r="547" spans="2:16" x14ac:dyDescent="0.2">
      <c r="B547" s="147" t="s">
        <v>179</v>
      </c>
      <c r="C547" s="168">
        <f>+'2.2.2.ProdIntermed'!D286</f>
        <v>357639.80000000005</v>
      </c>
      <c r="D547" s="168">
        <f>+'2.2.2.ProdIntermed'!E286</f>
        <v>257265.27731391744</v>
      </c>
      <c r="E547" s="168">
        <f>+'2.2.2.ProdIntermed'!F286</f>
        <v>368036.86296617583</v>
      </c>
      <c r="F547" s="168">
        <f>+'2.2.2.ProdIntermed'!G286</f>
        <v>322525.6653682302</v>
      </c>
      <c r="G547" s="168">
        <f>+'2.2.2.ProdIntermed'!H286</f>
        <v>329258.91631496139</v>
      </c>
      <c r="H547" s="168">
        <f>+'2.2.2.ProdIntermed'!I286</f>
        <v>593035.00531037303</v>
      </c>
      <c r="I547" s="168">
        <f>+'2.2.2.ProdIntermed'!J286</f>
        <v>529675.71983101347</v>
      </c>
      <c r="J547" s="168">
        <f>+'2.2.2.ProdIntermed'!K286</f>
        <v>582503.44149135216</v>
      </c>
      <c r="K547" s="168">
        <f>+'2.2.2.ProdIntermed'!L286</f>
        <v>453367.76808159356</v>
      </c>
      <c r="M547" s="135"/>
      <c r="N547" s="135"/>
      <c r="O547" s="135"/>
      <c r="P547" s="135"/>
    </row>
    <row r="548" spans="2:16" x14ac:dyDescent="0.2">
      <c r="B548" s="147" t="s">
        <v>180</v>
      </c>
      <c r="C548" s="168">
        <f>+'2.2.2.ProdIntermed'!D287</f>
        <v>8000</v>
      </c>
      <c r="D548" s="168">
        <f>+'2.2.2.ProdIntermed'!E287</f>
        <v>14182.316802922929</v>
      </c>
      <c r="E548" s="168">
        <f>+'2.2.2.ProdIntermed'!F287</f>
        <v>15753.447805085141</v>
      </c>
      <c r="F548" s="168">
        <f>+'2.2.2.ProdIntermed'!G287</f>
        <v>31848.253758141225</v>
      </c>
      <c r="G548" s="168">
        <f>+'2.2.2.ProdIntermed'!H287</f>
        <v>10558.249404663376</v>
      </c>
      <c r="H548" s="168">
        <f>+'2.2.2.ProdIntermed'!I287</f>
        <v>0</v>
      </c>
      <c r="I548" s="168">
        <f>+'2.2.2.ProdIntermed'!J287</f>
        <v>0</v>
      </c>
      <c r="J548" s="168">
        <f>+'2.2.2.ProdIntermed'!K287</f>
        <v>0</v>
      </c>
      <c r="K548" s="168">
        <f>+'2.2.2.ProdIntermed'!L287</f>
        <v>0</v>
      </c>
      <c r="M548" s="135"/>
      <c r="N548" s="135"/>
      <c r="O548" s="135"/>
      <c r="P548" s="135"/>
    </row>
    <row r="549" spans="2:16" x14ac:dyDescent="0.2">
      <c r="B549" s="147" t="s">
        <v>181</v>
      </c>
      <c r="C549" s="168">
        <f>+'2.2.2.ProdIntermed'!D288</f>
        <v>38928.550000000003</v>
      </c>
      <c r="D549" s="168">
        <f>+'2.2.2.ProdIntermed'!E288</f>
        <v>13145.584824982096</v>
      </c>
      <c r="E549" s="168">
        <f>+'2.2.2.ProdIntermed'!F288</f>
        <v>0</v>
      </c>
      <c r="F549" s="168">
        <f>+'2.2.2.ProdIntermed'!G288</f>
        <v>0</v>
      </c>
      <c r="G549" s="168">
        <f>+'2.2.2.ProdIntermed'!H288</f>
        <v>0</v>
      </c>
      <c r="H549" s="168">
        <f>+'2.2.2.ProdIntermed'!I288</f>
        <v>0</v>
      </c>
      <c r="I549" s="168">
        <f>+'2.2.2.ProdIntermed'!J288</f>
        <v>0</v>
      </c>
      <c r="J549" s="168">
        <f>+'2.2.2.ProdIntermed'!K288</f>
        <v>0</v>
      </c>
      <c r="K549" s="168">
        <f>+'2.2.2.ProdIntermed'!L288</f>
        <v>0</v>
      </c>
      <c r="M549" s="135"/>
      <c r="N549" s="135"/>
      <c r="O549" s="135"/>
      <c r="P549" s="135"/>
    </row>
    <row r="550" spans="2:16" x14ac:dyDescent="0.2">
      <c r="B550" s="147" t="s">
        <v>182</v>
      </c>
      <c r="C550" s="168">
        <f>+'2.2.2.ProdIntermed'!D289</f>
        <v>40096.28</v>
      </c>
      <c r="D550" s="168">
        <f>+'2.2.2.ProdIntermed'!E289</f>
        <v>129189.25532447253</v>
      </c>
      <c r="E550" s="168">
        <f>+'2.2.2.ProdIntermed'!F289</f>
        <v>98693.113159398068</v>
      </c>
      <c r="F550" s="168">
        <f>+'2.2.2.ProdIntermed'!G289</f>
        <v>132764.14097765769</v>
      </c>
      <c r="G550" s="168">
        <f>+'2.2.2.ProdIntermed'!H289</f>
        <v>117386.02805559985</v>
      </c>
      <c r="H550" s="168">
        <f>+'2.2.2.ProdIntermed'!I289</f>
        <v>131418.4263785634</v>
      </c>
      <c r="I550" s="168">
        <f>+'2.2.2.ProdIntermed'!J289</f>
        <v>236928.35084012136</v>
      </c>
      <c r="J550" s="168">
        <f>+'2.2.2.ProdIntermed'!K289</f>
        <v>302808.36994380882</v>
      </c>
      <c r="K550" s="168">
        <f>+'2.2.2.ProdIntermed'!L289</f>
        <v>282248.06964159774</v>
      </c>
      <c r="M550" s="135"/>
      <c r="N550" s="135"/>
      <c r="O550" s="135"/>
      <c r="P550" s="135"/>
    </row>
    <row r="551" spans="2:16" x14ac:dyDescent="0.2">
      <c r="B551" s="147" t="s">
        <v>183</v>
      </c>
      <c r="C551" s="168">
        <f>+'2.2.2.ProdIntermed'!D290</f>
        <v>4792.17</v>
      </c>
      <c r="D551" s="168">
        <f>+'2.2.2.ProdIntermed'!E290</f>
        <v>1171.7088288684561</v>
      </c>
      <c r="E551" s="168">
        <f>+'2.2.2.ProdIntermed'!F290</f>
        <v>0</v>
      </c>
      <c r="F551" s="168">
        <f>+'2.2.2.ProdIntermed'!G290</f>
        <v>0</v>
      </c>
      <c r="G551" s="168">
        <f>+'2.2.2.ProdIntermed'!H290</f>
        <v>61.928193623506345</v>
      </c>
      <c r="H551" s="168">
        <f>+'2.2.2.ProdIntermed'!I290</f>
        <v>0</v>
      </c>
      <c r="I551" s="168">
        <f>+'2.2.2.ProdIntermed'!J290</f>
        <v>0</v>
      </c>
      <c r="J551" s="168">
        <f>+'2.2.2.ProdIntermed'!K290</f>
        <v>0</v>
      </c>
      <c r="K551" s="168">
        <f>+'2.2.2.ProdIntermed'!L290</f>
        <v>0</v>
      </c>
      <c r="M551" s="135"/>
      <c r="N551" s="135"/>
      <c r="O551" s="135"/>
      <c r="P551" s="135"/>
    </row>
    <row r="552" spans="2:16" x14ac:dyDescent="0.2">
      <c r="B552" s="147" t="s">
        <v>184</v>
      </c>
      <c r="C552" s="168">
        <f>+'2.2.2.ProdIntermed'!D291</f>
        <v>44668.68</v>
      </c>
      <c r="D552" s="168">
        <f>+'2.2.2.ProdIntermed'!E291</f>
        <v>59238.761185085001</v>
      </c>
      <c r="E552" s="168">
        <f>+'2.2.2.ProdIntermed'!F291</f>
        <v>0</v>
      </c>
      <c r="F552" s="168">
        <f>+'2.2.2.ProdIntermed'!G291</f>
        <v>702.62965771877271</v>
      </c>
      <c r="G552" s="168">
        <f>+'2.2.2.ProdIntermed'!H291</f>
        <v>12502.347989274354</v>
      </c>
      <c r="H552" s="168">
        <f>+'2.2.2.ProdIntermed'!I291</f>
        <v>-9005.1800708204537</v>
      </c>
      <c r="I552" s="168">
        <f>+'2.2.2.ProdIntermed'!J291</f>
        <v>0</v>
      </c>
      <c r="J552" s="168">
        <f>+'2.2.2.ProdIntermed'!K291</f>
        <v>11934.745483552078</v>
      </c>
      <c r="K552" s="168">
        <f>+'2.2.2.ProdIntermed'!L291</f>
        <v>0</v>
      </c>
      <c r="M552" s="135"/>
      <c r="N552" s="135"/>
      <c r="O552" s="135"/>
      <c r="P552" s="135"/>
    </row>
    <row r="553" spans="2:16" x14ac:dyDescent="0.2">
      <c r="B553" s="147" t="s">
        <v>185</v>
      </c>
      <c r="C553" s="168">
        <f>+'2.2.2.ProdIntermed'!D292</f>
        <v>107147.12</v>
      </c>
      <c r="D553" s="168">
        <f>+'2.2.2.ProdIntermed'!E292</f>
        <v>89158.534334666605</v>
      </c>
      <c r="E553" s="168">
        <f>+'2.2.2.ProdIntermed'!F292</f>
        <v>278883.32332205534</v>
      </c>
      <c r="F553" s="168">
        <f>+'2.2.2.ProdIntermed'!G292</f>
        <v>28935.282354775303</v>
      </c>
      <c r="G553" s="168">
        <f>+'2.2.2.ProdIntermed'!H292</f>
        <v>120412.89542098483</v>
      </c>
      <c r="H553" s="168">
        <f>+'2.2.2.ProdIntermed'!I292</f>
        <v>210662.40715018244</v>
      </c>
      <c r="I553" s="168">
        <f>+'2.2.2.ProdIntermed'!J292</f>
        <v>144397.54634069817</v>
      </c>
      <c r="J553" s="168">
        <f>+'2.2.2.ProdIntermed'!K292</f>
        <v>69759.570607560512</v>
      </c>
      <c r="K553" s="168">
        <f>+'2.2.2.ProdIntermed'!L292</f>
        <v>92859.562165209762</v>
      </c>
      <c r="M553" s="135"/>
      <c r="N553" s="135"/>
      <c r="O553" s="135"/>
      <c r="P553" s="135"/>
    </row>
    <row r="554" spans="2:16" x14ac:dyDescent="0.2">
      <c r="B554" s="142" t="s">
        <v>186</v>
      </c>
      <c r="C554" s="168">
        <f>+'2.2.2.ProdIntermed'!D293</f>
        <v>0</v>
      </c>
      <c r="D554" s="168">
        <f>+'2.2.2.ProdIntermed'!E293</f>
        <v>0</v>
      </c>
      <c r="E554" s="168">
        <f>+'2.2.2.ProdIntermed'!F293</f>
        <v>202327.50560642764</v>
      </c>
      <c r="F554" s="168">
        <f>+'2.2.2.ProdIntermed'!G293</f>
        <v>61730.268682122231</v>
      </c>
      <c r="G554" s="168">
        <f>+'2.2.2.ProdIntermed'!H293</f>
        <v>116930.80507165263</v>
      </c>
      <c r="H554" s="168">
        <f>+'2.2.2.ProdIntermed'!I293</f>
        <v>62436.633982369742</v>
      </c>
      <c r="I554" s="168">
        <f>+'2.2.2.ProdIntermed'!J293</f>
        <v>66537.895322915167</v>
      </c>
      <c r="J554" s="168">
        <f>+'2.2.2.ProdIntermed'!K293</f>
        <v>69132.300538686919</v>
      </c>
      <c r="K554" s="168">
        <f>+'2.2.2.ProdIntermed'!L293</f>
        <v>36666.425094253689</v>
      </c>
      <c r="M554" s="135"/>
      <c r="N554" s="135"/>
      <c r="O554" s="135"/>
      <c r="P554" s="135"/>
    </row>
    <row r="555" spans="2:16" x14ac:dyDescent="0.2">
      <c r="B555" s="142" t="s">
        <v>187</v>
      </c>
      <c r="C555" s="168">
        <f>+'2.2.2.ProdIntermed'!D294</f>
        <v>0</v>
      </c>
      <c r="D555" s="168">
        <f>+'2.2.2.ProdIntermed'!E294</f>
        <v>0</v>
      </c>
      <c r="E555" s="168">
        <f>+'2.2.2.ProdIntermed'!F294</f>
        <v>778.43761050644855</v>
      </c>
      <c r="F555" s="168">
        <f>+'2.2.2.ProdIntermed'!G294</f>
        <v>0</v>
      </c>
      <c r="G555" s="168">
        <f>+'2.2.2.ProdIntermed'!H294</f>
        <v>11603.120161372375</v>
      </c>
      <c r="H555" s="168">
        <f>+'2.2.2.ProdIntermed'!I294</f>
        <v>0</v>
      </c>
      <c r="I555" s="168">
        <f>+'2.2.2.ProdIntermed'!J294</f>
        <v>63.72545452113679</v>
      </c>
      <c r="J555" s="168">
        <f>+'2.2.2.ProdIntermed'!K294</f>
        <v>0</v>
      </c>
      <c r="K555" s="168">
        <f>+'2.2.2.ProdIntermed'!L294</f>
        <v>0</v>
      </c>
      <c r="M555" s="135"/>
      <c r="N555" s="135"/>
      <c r="O555" s="135"/>
      <c r="P555" s="135"/>
    </row>
    <row r="556" spans="2:16" x14ac:dyDescent="0.2">
      <c r="B556" s="142" t="s">
        <v>188</v>
      </c>
      <c r="C556" s="168">
        <f>+'2.2.2.ProdIntermed'!D295</f>
        <v>0</v>
      </c>
      <c r="D556" s="168">
        <f>+'2.2.2.ProdIntermed'!E295</f>
        <v>0</v>
      </c>
      <c r="E556" s="168">
        <f>+'2.2.2.ProdIntermed'!F295</f>
        <v>0</v>
      </c>
      <c r="F556" s="168">
        <f>+'2.2.2.ProdIntermed'!G295</f>
        <v>42.15777946312636</v>
      </c>
      <c r="G556" s="168">
        <f>+'2.2.2.ProdIntermed'!H295</f>
        <v>16752.063678977142</v>
      </c>
      <c r="H556" s="168">
        <f>+'2.2.2.ProdIntermed'!I295</f>
        <v>0</v>
      </c>
      <c r="I556" s="168">
        <f>+'2.2.2.ProdIntermed'!J295</f>
        <v>0</v>
      </c>
      <c r="J556" s="168">
        <f>+'2.2.2.ProdIntermed'!K295</f>
        <v>0</v>
      </c>
      <c r="K556" s="168">
        <f>+'2.2.2.ProdIntermed'!L295</f>
        <v>0</v>
      </c>
      <c r="M556" s="135"/>
      <c r="N556" s="135"/>
      <c r="O556" s="135"/>
      <c r="P556" s="135"/>
    </row>
    <row r="557" spans="2:16" x14ac:dyDescent="0.2">
      <c r="B557" s="142" t="s">
        <v>189</v>
      </c>
      <c r="C557" s="168">
        <f>+'2.2.2.ProdIntermed'!D296</f>
        <v>0</v>
      </c>
      <c r="D557" s="168">
        <f>+'2.2.2.ProdIntermed'!E296</f>
        <v>0</v>
      </c>
      <c r="E557" s="168">
        <f>+'2.2.2.ProdIntermed'!F296</f>
        <v>0</v>
      </c>
      <c r="F557" s="168">
        <f>+'2.2.2.ProdIntermed'!G296</f>
        <v>0</v>
      </c>
      <c r="G557" s="168">
        <f>+'2.2.2.ProdIntermed'!H296</f>
        <v>18014.31254746754</v>
      </c>
      <c r="H557" s="168">
        <f>+'2.2.2.ProdIntermed'!I296</f>
        <v>0</v>
      </c>
      <c r="I557" s="168">
        <f>+'2.2.2.ProdIntermed'!J296</f>
        <v>0</v>
      </c>
      <c r="J557" s="168">
        <f>+'2.2.2.ProdIntermed'!K296</f>
        <v>0</v>
      </c>
      <c r="K557" s="168">
        <f>+'2.2.2.ProdIntermed'!L296</f>
        <v>0</v>
      </c>
      <c r="M557" s="135"/>
      <c r="N557" s="135"/>
      <c r="O557" s="135"/>
      <c r="P557" s="135"/>
    </row>
    <row r="558" spans="2:16" x14ac:dyDescent="0.2">
      <c r="B558" s="142" t="s">
        <v>190</v>
      </c>
      <c r="C558" s="168">
        <f>+'2.2.2.ProdIntermed'!D297</f>
        <v>0</v>
      </c>
      <c r="D558" s="168">
        <f>+'2.2.2.ProdIntermed'!E297</f>
        <v>0</v>
      </c>
      <c r="E558" s="168">
        <f>+'2.2.2.ProdIntermed'!F297</f>
        <v>0</v>
      </c>
      <c r="F558" s="168">
        <f>+'2.2.2.ProdIntermed'!G297</f>
        <v>0</v>
      </c>
      <c r="G558" s="168">
        <f>+'2.2.2.ProdIntermed'!H297</f>
        <v>1260.3504140301343</v>
      </c>
      <c r="H558" s="168">
        <f>+'2.2.2.ProdIntermed'!I297</f>
        <v>0</v>
      </c>
      <c r="I558" s="168">
        <f>+'2.2.2.ProdIntermed'!J297</f>
        <v>0</v>
      </c>
      <c r="J558" s="168">
        <f>+'2.2.2.ProdIntermed'!K297</f>
        <v>0</v>
      </c>
      <c r="K558" s="168">
        <f>+'2.2.2.ProdIntermed'!L297</f>
        <v>0</v>
      </c>
      <c r="M558" s="135"/>
      <c r="N558" s="135"/>
      <c r="O558" s="135"/>
      <c r="P558" s="135"/>
    </row>
    <row r="559" spans="2:16" x14ac:dyDescent="0.2">
      <c r="B559" s="142" t="s">
        <v>191</v>
      </c>
      <c r="C559" s="168">
        <f>+'2.2.2.ProdIntermed'!D298</f>
        <v>0</v>
      </c>
      <c r="D559" s="168">
        <f>+'2.2.2.ProdIntermed'!E298</f>
        <v>0</v>
      </c>
      <c r="E559" s="168">
        <f>+'2.2.2.ProdIntermed'!F298</f>
        <v>0</v>
      </c>
      <c r="F559" s="168">
        <f>+'2.2.2.ProdIntermed'!G298</f>
        <v>0</v>
      </c>
      <c r="G559" s="168">
        <f>+'2.2.2.ProdIntermed'!H298</f>
        <v>0</v>
      </c>
      <c r="H559" s="168">
        <f>+'2.2.2.ProdIntermed'!I298</f>
        <v>0</v>
      </c>
      <c r="I559" s="168">
        <f>+'2.2.2.ProdIntermed'!J298</f>
        <v>0</v>
      </c>
      <c r="J559" s="168">
        <f>+'2.2.2.ProdIntermed'!K298</f>
        <v>0</v>
      </c>
      <c r="K559" s="168">
        <f>+'2.2.2.ProdIntermed'!L298</f>
        <v>0</v>
      </c>
      <c r="M559" s="135"/>
      <c r="N559" s="135"/>
      <c r="O559" s="135"/>
      <c r="P559" s="135"/>
    </row>
    <row r="560" spans="2:16" x14ac:dyDescent="0.2">
      <c r="B560" s="147" t="s">
        <v>106</v>
      </c>
      <c r="C560" s="168">
        <f>+'2.2.2.ProdIntermed'!D299</f>
        <v>0</v>
      </c>
      <c r="D560" s="168">
        <f>+'2.2.2.ProdIntermed'!E299</f>
        <v>0</v>
      </c>
      <c r="E560" s="168">
        <f>+'2.2.2.ProdIntermed'!F299</f>
        <v>0</v>
      </c>
      <c r="F560" s="168">
        <f>+'2.2.2.ProdIntermed'!G299</f>
        <v>0</v>
      </c>
      <c r="G560" s="168">
        <f>+'2.2.2.ProdIntermed'!H299</f>
        <v>640.75376074550866</v>
      </c>
      <c r="H560" s="168">
        <f>+'2.2.2.ProdIntermed'!I299</f>
        <v>25.969099756320574</v>
      </c>
      <c r="I560" s="168">
        <f>+'2.2.2.ProdIntermed'!J299</f>
        <v>0</v>
      </c>
      <c r="J560" s="168">
        <f>+'2.2.2.ProdIntermed'!K299</f>
        <v>0</v>
      </c>
      <c r="K560" s="168">
        <f>+'2.2.2.ProdIntermed'!L299</f>
        <v>0</v>
      </c>
      <c r="M560" s="135"/>
      <c r="N560" s="135"/>
      <c r="O560" s="135"/>
      <c r="P560" s="135"/>
    </row>
    <row r="561" spans="2:16" x14ac:dyDescent="0.2">
      <c r="B561" s="147" t="s">
        <v>192</v>
      </c>
      <c r="C561" s="168">
        <f>+'2.2.2.ProdIntermed'!D300</f>
        <v>0</v>
      </c>
      <c r="D561" s="168">
        <f>+'2.2.2.ProdIntermed'!E300</f>
        <v>0</v>
      </c>
      <c r="E561" s="168">
        <f>+'2.2.2.ProdIntermed'!F300</f>
        <v>1835.5482804614719</v>
      </c>
      <c r="F561" s="168">
        <f>+'2.2.2.ProdIntermed'!G300</f>
        <v>0</v>
      </c>
      <c r="G561" s="168">
        <f>+'2.2.2.ProdIntermed'!H300</f>
        <v>0</v>
      </c>
      <c r="H561" s="168">
        <f>+'2.2.2.ProdIntermed'!I300</f>
        <v>7465.503309187915</v>
      </c>
      <c r="I561" s="168">
        <f>+'2.2.2.ProdIntermed'!J300</f>
        <v>9951.7413858068176</v>
      </c>
      <c r="J561" s="168">
        <f>+'2.2.2.ProdIntermed'!K300</f>
        <v>5998.2900609186499</v>
      </c>
      <c r="K561" s="168">
        <f>+'2.2.2.ProdIntermed'!L300</f>
        <v>0</v>
      </c>
      <c r="M561" s="135"/>
      <c r="N561" s="135"/>
      <c r="O561" s="135"/>
      <c r="P561" s="135"/>
    </row>
    <row r="562" spans="2:16" x14ac:dyDescent="0.2">
      <c r="B562" s="147" t="s">
        <v>193</v>
      </c>
      <c r="C562" s="168">
        <f>+'2.2.2.ProdIntermed'!D301</f>
        <v>0</v>
      </c>
      <c r="D562" s="168">
        <f>+'2.2.2.ProdIntermed'!E301</f>
        <v>0</v>
      </c>
      <c r="E562" s="168">
        <f>+'2.2.2.ProdIntermed'!F301</f>
        <v>0</v>
      </c>
      <c r="F562" s="168">
        <f>+'2.2.2.ProdIntermed'!G301</f>
        <v>0</v>
      </c>
      <c r="G562" s="168">
        <f>+'2.2.2.ProdIntermed'!H301</f>
        <v>0</v>
      </c>
      <c r="H562" s="168">
        <f>+'2.2.2.ProdIntermed'!I301</f>
        <v>117326.84494071087</v>
      </c>
      <c r="I562" s="168">
        <f>+'2.2.2.ProdIntermed'!J301</f>
        <v>100455.6001254109</v>
      </c>
      <c r="J562" s="168">
        <f>+'2.2.2.ProdIntermed'!K301</f>
        <v>121850.23318258439</v>
      </c>
      <c r="K562" s="168">
        <f>+'2.2.2.ProdIntermed'!L301</f>
        <v>95776.925841832461</v>
      </c>
      <c r="M562" s="135"/>
      <c r="N562" s="135"/>
      <c r="O562" s="135"/>
      <c r="P562" s="135"/>
    </row>
    <row r="563" spans="2:16" x14ac:dyDescent="0.2">
      <c r="B563" s="147" t="s">
        <v>194</v>
      </c>
      <c r="C563" s="168">
        <f>+'2.2.2.ProdIntermed'!D302</f>
        <v>0</v>
      </c>
      <c r="D563" s="168">
        <f>+'2.2.2.ProdIntermed'!E302</f>
        <v>0</v>
      </c>
      <c r="E563" s="168">
        <f>+'2.2.2.ProdIntermed'!F302</f>
        <v>0</v>
      </c>
      <c r="F563" s="168">
        <f>+'2.2.2.ProdIntermed'!G302</f>
        <v>0</v>
      </c>
      <c r="G563" s="168">
        <f>+'2.2.2.ProdIntermed'!H302</f>
        <v>0</v>
      </c>
      <c r="H563" s="168">
        <f>+'2.2.2.ProdIntermed'!I302</f>
        <v>0</v>
      </c>
      <c r="I563" s="168">
        <f>+'2.2.2.ProdIntermed'!J302</f>
        <v>0</v>
      </c>
      <c r="J563" s="168">
        <f>+'2.2.2.ProdIntermed'!K302</f>
        <v>0</v>
      </c>
      <c r="K563" s="168">
        <f>+'2.2.2.ProdIntermed'!L302</f>
        <v>0</v>
      </c>
      <c r="M563" s="135"/>
      <c r="N563" s="135"/>
      <c r="O563" s="135"/>
      <c r="P563" s="135"/>
    </row>
    <row r="564" spans="2:16" x14ac:dyDescent="0.2">
      <c r="B564" s="31" t="s">
        <v>238</v>
      </c>
      <c r="C564" s="212"/>
      <c r="D564" s="212"/>
      <c r="E564" s="212"/>
      <c r="F564" s="212"/>
      <c r="G564" s="212"/>
      <c r="H564" s="212"/>
      <c r="I564" s="212"/>
      <c r="J564" s="212"/>
      <c r="K564" s="212"/>
      <c r="M564" s="135"/>
      <c r="N564" s="135"/>
      <c r="O564" s="135"/>
      <c r="P564" s="135"/>
    </row>
    <row r="565" spans="2:16" x14ac:dyDescent="0.2">
      <c r="B565" s="147" t="s">
        <v>590</v>
      </c>
      <c r="C565" s="170">
        <f>+'2.2.2.ProdIntermed'!D304</f>
        <v>2192525.8200000003</v>
      </c>
      <c r="D565" s="170">
        <f>+'2.2.2.ProdIntermed'!E304</f>
        <v>1869726.169960178</v>
      </c>
      <c r="E565" s="170">
        <f>+'2.2.2.ProdIntermed'!F304</f>
        <v>1659432.6429495767</v>
      </c>
      <c r="F565" s="170">
        <f>+'2.2.2.ProdIntermed'!G304</f>
        <v>1546637.1901254815</v>
      </c>
      <c r="G565" s="170">
        <f>+'2.2.2.ProdIntermed'!H304</f>
        <v>1805345.4316839995</v>
      </c>
      <c r="H565" s="170">
        <f>+'2.2.2.ProdIntermed'!I304</f>
        <v>2595458.393476814</v>
      </c>
      <c r="I565" s="170">
        <f>+'2.2.2.ProdIntermed'!J304</f>
        <v>2103652.2524243826</v>
      </c>
      <c r="J565" s="170">
        <f>+'2.2.2.ProdIntermed'!K304</f>
        <v>2159047.4289781875</v>
      </c>
      <c r="K565" s="170">
        <f>+'2.2.2.ProdIntermed'!L304</f>
        <v>2551982.1961081042</v>
      </c>
      <c r="M565" s="135"/>
      <c r="N565" s="135"/>
      <c r="O565" s="135"/>
      <c r="P565" s="135"/>
    </row>
    <row r="566" spans="2:16" x14ac:dyDescent="0.2">
      <c r="B566" s="147" t="s">
        <v>195</v>
      </c>
      <c r="C566" s="183">
        <f>+'2.2.2.ProdIntermed'!D305</f>
        <v>74423.5</v>
      </c>
      <c r="D566" s="183">
        <f>+'2.2.2.ProdIntermed'!E305</f>
        <v>52633.51575124525</v>
      </c>
      <c r="E566" s="183">
        <f>+'2.2.2.ProdIntermed'!F305</f>
        <v>20883.897366593479</v>
      </c>
      <c r="F566" s="183">
        <f>+'2.2.2.ProdIntermed'!G305</f>
        <v>40703.148703739782</v>
      </c>
      <c r="G566" s="183">
        <f>+'2.2.2.ProdIntermed'!H305</f>
        <v>31921.730032756139</v>
      </c>
      <c r="H566" s="183">
        <f>+'2.2.2.ProdIntermed'!I305</f>
        <v>52033.547659306452</v>
      </c>
      <c r="I566" s="183">
        <f>+'2.2.2.ProdIntermed'!J305</f>
        <v>115839.41676945199</v>
      </c>
      <c r="J566" s="183">
        <f>+'2.2.2.ProdIntermed'!K305</f>
        <v>350223.1861172581</v>
      </c>
      <c r="K566" s="183">
        <f>+'2.2.2.ProdIntermed'!L305</f>
        <v>51890.820374613912</v>
      </c>
      <c r="M566" s="135"/>
      <c r="N566" s="135"/>
      <c r="O566" s="135"/>
      <c r="P566" s="135"/>
    </row>
    <row r="567" spans="2:16" x14ac:dyDescent="0.2">
      <c r="B567" s="147" t="s">
        <v>196</v>
      </c>
      <c r="C567" s="183">
        <f>+'2.2.2.ProdIntermed'!D306</f>
        <v>11600.32</v>
      </c>
      <c r="D567" s="183">
        <f>+'2.2.2.ProdIntermed'!E306</f>
        <v>26367.532417635957</v>
      </c>
      <c r="E567" s="183">
        <f>+'2.2.2.ProdIntermed'!F306</f>
        <v>22425.571569297666</v>
      </c>
      <c r="F567" s="183">
        <f>+'2.2.2.ProdIntermed'!G306</f>
        <v>32044.615326485029</v>
      </c>
      <c r="G567" s="183">
        <f>+'2.2.2.ProdIntermed'!H306</f>
        <v>23254.798117843315</v>
      </c>
      <c r="H567" s="183">
        <f>+'2.2.2.ProdIntermed'!I306</f>
        <v>18416.267558472104</v>
      </c>
      <c r="I567" s="183">
        <f>+'2.2.2.ProdIntermed'!J306</f>
        <v>19086.569099220374</v>
      </c>
      <c r="J567" s="183">
        <f>+'2.2.2.ProdIntermed'!K306</f>
        <v>10337.036697620533</v>
      </c>
      <c r="K567" s="183">
        <f>+'2.2.2.ProdIntermed'!L306</f>
        <v>-5988.6625075847523</v>
      </c>
      <c r="M567" s="135"/>
      <c r="N567" s="135"/>
      <c r="O567" s="135"/>
      <c r="P567" s="135"/>
    </row>
    <row r="568" spans="2:16" x14ac:dyDescent="0.2">
      <c r="B568" s="147" t="s">
        <v>197</v>
      </c>
      <c r="C568" s="183">
        <f>+'2.2.2.ProdIntermed'!D307</f>
        <v>505.09999999999997</v>
      </c>
      <c r="D568" s="183">
        <f>+'2.2.2.ProdIntermed'!E307</f>
        <v>1275.6139329503267</v>
      </c>
      <c r="E568" s="183">
        <f>+'2.2.2.ProdIntermed'!F307</f>
        <v>1959.7068097727363</v>
      </c>
      <c r="F568" s="183">
        <f>+'2.2.2.ProdIntermed'!G307</f>
        <v>1063.5470919003155</v>
      </c>
      <c r="G568" s="183">
        <f>+'2.2.2.ProdIntermed'!H307</f>
        <v>793.18848652533609</v>
      </c>
      <c r="H568" s="183">
        <f>+'2.2.2.ProdIntermed'!I307</f>
        <v>2036.8707579271502</v>
      </c>
      <c r="I568" s="183">
        <f>+'2.2.2.ProdIntermed'!J307</f>
        <v>559.91337479851927</v>
      </c>
      <c r="J568" s="183">
        <f>+'2.2.2.ProdIntermed'!K307</f>
        <v>1381.7827728114964</v>
      </c>
      <c r="K568" s="183">
        <f>+'2.2.2.ProdIntermed'!L307</f>
        <v>-205.20504049862834</v>
      </c>
      <c r="M568" s="135"/>
      <c r="N568" s="135"/>
      <c r="O568" s="135"/>
      <c r="P568" s="135"/>
    </row>
    <row r="569" spans="2:16" x14ac:dyDescent="0.2">
      <c r="B569" s="147" t="s">
        <v>198</v>
      </c>
      <c r="C569" s="183">
        <f>+'2.2.2.ProdIntermed'!D308</f>
        <v>39260.839999999997</v>
      </c>
      <c r="D569" s="183">
        <f>+'2.2.2.ProdIntermed'!E308</f>
        <v>28078.7698391472</v>
      </c>
      <c r="E569" s="183">
        <f>+'2.2.2.ProdIntermed'!F308</f>
        <v>49341.575507073343</v>
      </c>
      <c r="F569" s="183">
        <f>+'2.2.2.ProdIntermed'!G308</f>
        <v>25944.103586307559</v>
      </c>
      <c r="G569" s="183">
        <f>+'2.2.2.ProdIntermed'!H308</f>
        <v>24550.508515216181</v>
      </c>
      <c r="H569" s="183">
        <f>+'2.2.2.ProdIntermed'!I308</f>
        <v>49526.532319390877</v>
      </c>
      <c r="I569" s="183">
        <f>+'2.2.2.ProdIntermed'!J308</f>
        <v>137970.04024615709</v>
      </c>
      <c r="J569" s="183">
        <f>+'2.2.2.ProdIntermed'!K308</f>
        <v>95292.042414389129</v>
      </c>
      <c r="K569" s="183">
        <f>+'2.2.2.ProdIntermed'!L308</f>
        <v>56638.290198514675</v>
      </c>
      <c r="M569" s="135"/>
      <c r="N569" s="135"/>
      <c r="O569" s="135"/>
      <c r="P569" s="135"/>
    </row>
    <row r="570" spans="2:16" x14ac:dyDescent="0.2">
      <c r="B570" s="147" t="s">
        <v>199</v>
      </c>
      <c r="C570" s="183">
        <f>+'2.2.2.ProdIntermed'!D309</f>
        <v>526236.74</v>
      </c>
      <c r="D570" s="183">
        <f>+'2.2.2.ProdIntermed'!E309</f>
        <v>193957.18905018162</v>
      </c>
      <c r="E570" s="183">
        <f>+'2.2.2.ProdIntermed'!F309</f>
        <v>199949.54521778779</v>
      </c>
      <c r="F570" s="183">
        <f>+'2.2.2.ProdIntermed'!G309</f>
        <v>130490.71245714281</v>
      </c>
      <c r="G570" s="183">
        <f>+'2.2.2.ProdIntermed'!H309</f>
        <v>172630.30158915828</v>
      </c>
      <c r="H570" s="183">
        <f>+'2.2.2.ProdIntermed'!I309</f>
        <v>207590.24187372992</v>
      </c>
      <c r="I570" s="183">
        <f>+'2.2.2.ProdIntermed'!J309</f>
        <v>264118.21320850332</v>
      </c>
      <c r="J570" s="183">
        <f>+'2.2.2.ProdIntermed'!K309</f>
        <v>310535.73826637527</v>
      </c>
      <c r="K570" s="183">
        <f>+'2.2.2.ProdIntermed'!L309</f>
        <v>298939.85906911117</v>
      </c>
      <c r="M570" s="135"/>
      <c r="N570" s="135"/>
      <c r="O570" s="135"/>
      <c r="P570" s="135"/>
    </row>
    <row r="571" spans="2:16" x14ac:dyDescent="0.2">
      <c r="B571" s="147" t="s">
        <v>200</v>
      </c>
      <c r="C571" s="183">
        <f>+'2.2.2.ProdIntermed'!D310</f>
        <v>37653.86</v>
      </c>
      <c r="D571" s="183">
        <f>+'2.2.2.ProdIntermed'!E310</f>
        <v>43704.356810007972</v>
      </c>
      <c r="E571" s="183">
        <f>+'2.2.2.ProdIntermed'!F310</f>
        <v>55181.869349954366</v>
      </c>
      <c r="F571" s="183">
        <f>+'2.2.2.ProdIntermed'!G310</f>
        <v>45669.737965499822</v>
      </c>
      <c r="G571" s="183">
        <f>+'2.2.2.ProdIntermed'!H310</f>
        <v>48545.947524470852</v>
      </c>
      <c r="H571" s="183">
        <f>+'2.2.2.ProdIntermed'!I310</f>
        <v>44841.737886270348</v>
      </c>
      <c r="I571" s="183">
        <f>+'2.2.2.ProdIntermed'!J310</f>
        <v>-9571.3504930127801</v>
      </c>
      <c r="J571" s="183">
        <f>+'2.2.2.ProdIntermed'!K310</f>
        <v>1584.4057937125203</v>
      </c>
      <c r="K571" s="183">
        <f>+'2.2.2.ProdIntermed'!L310</f>
        <v>-130.32262533431259</v>
      </c>
      <c r="M571" s="135"/>
      <c r="N571" s="135"/>
      <c r="O571" s="135"/>
      <c r="P571" s="135"/>
    </row>
    <row r="572" spans="2:16" x14ac:dyDescent="0.2">
      <c r="B572" s="147" t="s">
        <v>201</v>
      </c>
      <c r="C572" s="183">
        <f>+'2.2.2.ProdIntermed'!D311</f>
        <v>41845.200000000004</v>
      </c>
      <c r="D572" s="183">
        <f>+'2.2.2.ProdIntermed'!E311</f>
        <v>76629.265877538448</v>
      </c>
      <c r="E572" s="183">
        <f>+'2.2.2.ProdIntermed'!F311</f>
        <v>178523.74213672098</v>
      </c>
      <c r="F572" s="183">
        <f>+'2.2.2.ProdIntermed'!G311</f>
        <v>156117.8270154694</v>
      </c>
      <c r="G572" s="183">
        <f>+'2.2.2.ProdIntermed'!H311</f>
        <v>95561.8930364142</v>
      </c>
      <c r="H572" s="183">
        <f>+'2.2.2.ProdIntermed'!I311</f>
        <v>100125.27682952071</v>
      </c>
      <c r="I572" s="183">
        <f>+'2.2.2.ProdIntermed'!J311</f>
        <v>87136.043134991094</v>
      </c>
      <c r="J572" s="183">
        <f>+'2.2.2.ProdIntermed'!K311</f>
        <v>86840.428122736426</v>
      </c>
      <c r="K572" s="183">
        <f>+'2.2.2.ProdIntermed'!L311</f>
        <v>88684.4596582495</v>
      </c>
      <c r="M572" s="135"/>
      <c r="N572" s="135"/>
      <c r="O572" s="135"/>
      <c r="P572" s="135"/>
    </row>
    <row r="573" spans="2:16" x14ac:dyDescent="0.2">
      <c r="B573" s="142" t="s">
        <v>558</v>
      </c>
      <c r="C573" s="183">
        <f>+'2.2.2.ProdIntermed'!D312</f>
        <v>2196.02</v>
      </c>
      <c r="D573" s="183">
        <f>+'2.2.2.ProdIntermed'!E312</f>
        <v>6026.8009334615172</v>
      </c>
      <c r="E573" s="183">
        <f>+'2.2.2.ProdIntermed'!F312</f>
        <v>2533.2391129138023</v>
      </c>
      <c r="F573" s="183">
        <f>+'2.2.2.ProdIntermed'!G312</f>
        <v>2653.5886389224615</v>
      </c>
      <c r="G573" s="183">
        <f>+'2.2.2.ProdIntermed'!H312</f>
        <v>0</v>
      </c>
      <c r="H573" s="183">
        <f>+'2.2.2.ProdIntermed'!I312</f>
        <v>0</v>
      </c>
      <c r="I573" s="183">
        <f>+'2.2.2.ProdIntermed'!J312</f>
        <v>0</v>
      </c>
      <c r="J573" s="183">
        <f>+'2.2.2.ProdIntermed'!K312</f>
        <v>0</v>
      </c>
      <c r="K573" s="183">
        <f>+'2.2.2.ProdIntermed'!L312</f>
        <v>0</v>
      </c>
      <c r="M573" s="135"/>
      <c r="N573" s="135"/>
      <c r="O573" s="135"/>
      <c r="P573" s="135"/>
    </row>
    <row r="574" spans="2:16" x14ac:dyDescent="0.2">
      <c r="B574" s="147" t="s">
        <v>202</v>
      </c>
      <c r="C574" s="183">
        <f>+'2.2.2.ProdIntermed'!D313</f>
        <v>200200</v>
      </c>
      <c r="D574" s="183">
        <f>+'2.2.2.ProdIntermed'!E313</f>
        <v>1075.6109284989438</v>
      </c>
      <c r="E574" s="183">
        <f>+'2.2.2.ProdIntermed'!F313</f>
        <v>-61163.18002894448</v>
      </c>
      <c r="F574" s="183">
        <f>+'2.2.2.ProdIntermed'!G313</f>
        <v>73555.966136114686</v>
      </c>
      <c r="G574" s="183">
        <f>+'2.2.2.ProdIntermed'!H313</f>
        <v>336826.30807600741</v>
      </c>
      <c r="H574" s="183">
        <f>+'2.2.2.ProdIntermed'!I313</f>
        <v>30187.28140501953</v>
      </c>
      <c r="I574" s="183">
        <f>+'2.2.2.ProdIntermed'!J313</f>
        <v>63295.959207804248</v>
      </c>
      <c r="J574" s="183">
        <f>+'2.2.2.ProdIntermed'!K313</f>
        <v>48085.063646382237</v>
      </c>
      <c r="K574" s="183">
        <f>+'2.2.2.ProdIntermed'!L313</f>
        <v>12901.051783539113</v>
      </c>
      <c r="M574" s="135"/>
      <c r="N574" s="135"/>
      <c r="O574" s="135"/>
      <c r="P574" s="135"/>
    </row>
    <row r="575" spans="2:16" x14ac:dyDescent="0.2">
      <c r="B575" s="142" t="s">
        <v>107</v>
      </c>
      <c r="C575" s="183">
        <f>+'2.2.2.ProdIntermed'!D314</f>
        <v>16490.900000000001</v>
      </c>
      <c r="D575" s="183">
        <f>+'2.2.2.ProdIntermed'!E314</f>
        <v>28210.32815117119</v>
      </c>
      <c r="E575" s="183">
        <f>+'2.2.2.ProdIntermed'!F314</f>
        <v>55083.371170749917</v>
      </c>
      <c r="F575" s="183">
        <f>+'2.2.2.ProdIntermed'!G314</f>
        <v>59663.179071090788</v>
      </c>
      <c r="G575" s="183">
        <f>+'2.2.2.ProdIntermed'!H314</f>
        <v>53498.192886099314</v>
      </c>
      <c r="H575" s="183">
        <f>+'2.2.2.ProdIntermed'!I314</f>
        <v>77234.439894275449</v>
      </c>
      <c r="I575" s="183">
        <f>+'2.2.2.ProdIntermed'!J314</f>
        <v>104582.38208682642</v>
      </c>
      <c r="J575" s="183">
        <f>+'2.2.2.ProdIntermed'!K314</f>
        <v>105731.94911169459</v>
      </c>
      <c r="K575" s="183">
        <f>+'2.2.2.ProdIntermed'!L314</f>
        <v>100788.93128810628</v>
      </c>
      <c r="M575" s="135"/>
      <c r="N575" s="135"/>
      <c r="O575" s="135"/>
      <c r="P575" s="135"/>
    </row>
    <row r="576" spans="2:16" x14ac:dyDescent="0.2">
      <c r="B576" s="142" t="s">
        <v>108</v>
      </c>
      <c r="C576" s="183">
        <f>+'2.2.2.ProdIntermed'!D315</f>
        <v>6628.98</v>
      </c>
      <c r="D576" s="183">
        <f>+'2.2.2.ProdIntermed'!E315</f>
        <v>14349.169219303376</v>
      </c>
      <c r="E576" s="183">
        <f>+'2.2.2.ProdIntermed'!F315</f>
        <v>32777.004679612648</v>
      </c>
      <c r="F576" s="183">
        <f>+'2.2.2.ProdIntermed'!G315</f>
        <v>31917.25199052921</v>
      </c>
      <c r="G576" s="183">
        <f>+'2.2.2.ProdIntermed'!H315</f>
        <v>37967.302424563277</v>
      </c>
      <c r="H576" s="183">
        <f>+'2.2.2.ProdIntermed'!I315</f>
        <v>43158.005334469548</v>
      </c>
      <c r="I576" s="183">
        <f>+'2.2.2.ProdIntermed'!J315</f>
        <v>45949.107705491668</v>
      </c>
      <c r="J576" s="183">
        <f>+'2.2.2.ProdIntermed'!K315</f>
        <v>8072.6246666099487</v>
      </c>
      <c r="K576" s="183">
        <f>+'2.2.2.ProdIntermed'!L315</f>
        <v>4308.3598047465457</v>
      </c>
      <c r="M576" s="135"/>
      <c r="N576" s="135"/>
      <c r="O576" s="135"/>
      <c r="P576" s="135"/>
    </row>
    <row r="577" spans="2:16" x14ac:dyDescent="0.2">
      <c r="B577" s="147" t="s">
        <v>203</v>
      </c>
      <c r="C577" s="183">
        <f>+'2.2.2.ProdIntermed'!D316</f>
        <v>40858.42</v>
      </c>
      <c r="D577" s="183">
        <f>+'2.2.2.ProdIntermed'!E316</f>
        <v>70695.218219897477</v>
      </c>
      <c r="E577" s="183">
        <f>+'2.2.2.ProdIntermed'!F316</f>
        <v>0</v>
      </c>
      <c r="F577" s="183">
        <f>+'2.2.2.ProdIntermed'!G316</f>
        <v>0</v>
      </c>
      <c r="G577" s="183">
        <f>+'2.2.2.ProdIntermed'!H316</f>
        <v>0</v>
      </c>
      <c r="H577" s="183">
        <f>+'2.2.2.ProdIntermed'!I316</f>
        <v>0</v>
      </c>
      <c r="I577" s="183">
        <f>+'2.2.2.ProdIntermed'!J316</f>
        <v>0</v>
      </c>
      <c r="J577" s="183">
        <f>+'2.2.2.ProdIntermed'!K316</f>
        <v>0</v>
      </c>
      <c r="K577" s="183">
        <f>+'2.2.2.ProdIntermed'!L316</f>
        <v>0</v>
      </c>
      <c r="M577" s="135"/>
      <c r="N577" s="135"/>
      <c r="O577" s="135"/>
      <c r="P577" s="135"/>
    </row>
    <row r="578" spans="2:16" x14ac:dyDescent="0.2">
      <c r="B578" s="147" t="s">
        <v>204</v>
      </c>
      <c r="C578" s="183">
        <f>+'2.2.2.ProdIntermed'!D317</f>
        <v>0</v>
      </c>
      <c r="D578" s="183">
        <f>+'2.2.2.ProdIntermed'!E317</f>
        <v>4935.7141869528696</v>
      </c>
      <c r="E578" s="183">
        <f>+'2.2.2.ProdIntermed'!F317</f>
        <v>11303.351997001097</v>
      </c>
      <c r="F578" s="183">
        <f>+'2.2.2.ProdIntermed'!G317</f>
        <v>11638.46070280355</v>
      </c>
      <c r="G578" s="183">
        <f>+'2.2.2.ProdIntermed'!H317</f>
        <v>5888.6098013787714</v>
      </c>
      <c r="H578" s="183">
        <f>+'2.2.2.ProdIntermed'!I317</f>
        <v>7995.6780621730541</v>
      </c>
      <c r="I578" s="183">
        <f>+'2.2.2.ProdIntermed'!J317</f>
        <v>5782.4725345872812</v>
      </c>
      <c r="J578" s="183">
        <f>+'2.2.2.ProdIntermed'!K317</f>
        <v>11287.685999976024</v>
      </c>
      <c r="K578" s="183">
        <f>+'2.2.2.ProdIntermed'!L317</f>
        <v>8640.5059019985565</v>
      </c>
      <c r="M578" s="135"/>
      <c r="N578" s="135"/>
      <c r="O578" s="135"/>
      <c r="P578" s="135"/>
    </row>
    <row r="579" spans="2:16" x14ac:dyDescent="0.2">
      <c r="B579" s="147" t="s">
        <v>205</v>
      </c>
      <c r="C579" s="183">
        <f>+'2.2.2.ProdIntermed'!D318</f>
        <v>0</v>
      </c>
      <c r="D579" s="183">
        <f>+'2.2.2.ProdIntermed'!E318</f>
        <v>407728.87633644172</v>
      </c>
      <c r="E579" s="183">
        <f>+'2.2.2.ProdIntermed'!F318</f>
        <v>635574.94172108802</v>
      </c>
      <c r="F579" s="183">
        <f>+'2.2.2.ProdIntermed'!G318</f>
        <v>870188.65639755363</v>
      </c>
      <c r="G579" s="183">
        <f>+'2.2.2.ProdIntermed'!H318</f>
        <v>1137315.9864992744</v>
      </c>
      <c r="H579" s="183">
        <f>+'2.2.2.ProdIntermed'!I318</f>
        <v>1362036.9214234916</v>
      </c>
      <c r="I579" s="183">
        <f>+'2.2.2.ProdIntermed'!J318</f>
        <v>1458445.5337496963</v>
      </c>
      <c r="J579" s="183">
        <f>+'2.2.2.ProdIntermed'!K318</f>
        <v>1442961.2240126415</v>
      </c>
      <c r="K579" s="183">
        <f>+'2.2.2.ProdIntermed'!L318</f>
        <v>1399266.7880686624</v>
      </c>
      <c r="M579" s="135"/>
      <c r="N579" s="135"/>
      <c r="O579" s="135"/>
      <c r="P579" s="135"/>
    </row>
    <row r="580" spans="2:16" x14ac:dyDescent="0.2">
      <c r="B580" s="147" t="s">
        <v>206</v>
      </c>
      <c r="C580" s="183">
        <f>+'2.2.2.ProdIntermed'!D319</f>
        <v>0</v>
      </c>
      <c r="D580" s="183">
        <f>+'2.2.2.ProdIntermed'!E319</f>
        <v>37875.581672010332</v>
      </c>
      <c r="E580" s="183">
        <f>+'2.2.2.ProdIntermed'!F319</f>
        <v>149936.01288563514</v>
      </c>
      <c r="F580" s="183">
        <f>+'2.2.2.ProdIntermed'!G319</f>
        <v>175834.48647183375</v>
      </c>
      <c r="G580" s="183">
        <f>+'2.2.2.ProdIntermed'!H319</f>
        <v>138998.68336964268</v>
      </c>
      <c r="H580" s="183">
        <f>+'2.2.2.ProdIntermed'!I319</f>
        <v>108687.6629742161</v>
      </c>
      <c r="I580" s="183">
        <f>+'2.2.2.ProdIntermed'!J319</f>
        <v>49491.350879065794</v>
      </c>
      <c r="J580" s="183">
        <f>+'2.2.2.ProdIntermed'!K319</f>
        <v>99185.352436446221</v>
      </c>
      <c r="K580" s="183">
        <f>+'2.2.2.ProdIntermed'!L319</f>
        <v>138633.65633241041</v>
      </c>
      <c r="M580" s="135"/>
      <c r="N580" s="135"/>
      <c r="O580" s="135"/>
      <c r="P580" s="135"/>
    </row>
    <row r="581" spans="2:16" x14ac:dyDescent="0.2">
      <c r="B581" s="147" t="s">
        <v>207</v>
      </c>
      <c r="C581" s="183">
        <f>+'2.2.2.ProdIntermed'!D320</f>
        <v>0</v>
      </c>
      <c r="D581" s="183">
        <f>+'2.2.2.ProdIntermed'!E320</f>
        <v>0</v>
      </c>
      <c r="E581" s="183">
        <f>+'2.2.2.ProdIntermed'!F320</f>
        <v>0</v>
      </c>
      <c r="F581" s="183">
        <f>+'2.2.2.ProdIntermed'!G320</f>
        <v>0</v>
      </c>
      <c r="G581" s="183">
        <f>+'2.2.2.ProdIntermed'!H320</f>
        <v>0</v>
      </c>
      <c r="H581" s="183">
        <f>+'2.2.2.ProdIntermed'!I320</f>
        <v>-42045.676078427023</v>
      </c>
      <c r="I581" s="183">
        <f>+'2.2.2.ProdIntermed'!J320</f>
        <v>-31272.28344898903</v>
      </c>
      <c r="J581" s="183">
        <f>+'2.2.2.ProdIntermed'!K320</f>
        <v>-27530.736601539003</v>
      </c>
      <c r="K581" s="183">
        <f>+'2.2.2.ProdIntermed'!L320</f>
        <v>2904.8237440072098</v>
      </c>
      <c r="M581" s="135"/>
      <c r="N581" s="135"/>
      <c r="O581" s="135"/>
      <c r="P581" s="135"/>
    </row>
    <row r="582" spans="2:16" x14ac:dyDescent="0.2">
      <c r="B582" s="147" t="s">
        <v>208</v>
      </c>
      <c r="C582" s="183">
        <f>+'2.2.2.ProdIntermed'!D321</f>
        <v>24898.46</v>
      </c>
      <c r="D582" s="183">
        <f>+'2.2.2.ProdIntermed'!E321</f>
        <v>10169.552684185814</v>
      </c>
      <c r="E582" s="183">
        <f>+'2.2.2.ProdIntermed'!F321</f>
        <v>1405.4727103718567</v>
      </c>
      <c r="F582" s="183">
        <f>+'2.2.2.ProdIntermed'!G321</f>
        <v>0</v>
      </c>
      <c r="G582" s="183">
        <f>+'2.2.2.ProdIntermed'!H321</f>
        <v>2204.9888665350554</v>
      </c>
      <c r="H582" s="183">
        <f>+'2.2.2.ProdIntermed'!I321</f>
        <v>0</v>
      </c>
      <c r="I582" s="183">
        <f>+'2.2.2.ProdIntermed'!J321</f>
        <v>0</v>
      </c>
      <c r="J582" s="183">
        <f>+'2.2.2.ProdIntermed'!K321</f>
        <v>0</v>
      </c>
      <c r="K582" s="183">
        <f>+'2.2.2.ProdIntermed'!L321</f>
        <v>174.52612914215089</v>
      </c>
      <c r="M582" s="135"/>
      <c r="N582" s="135"/>
      <c r="O582" s="135"/>
      <c r="P582" s="135"/>
    </row>
    <row r="583" spans="2:16" x14ac:dyDescent="0.2">
      <c r="B583" s="147" t="s">
        <v>209</v>
      </c>
      <c r="C583" s="183">
        <f>+'2.2.2.ProdIntermed'!D322</f>
        <v>60917.109999999993</v>
      </c>
      <c r="D583" s="183">
        <f>+'2.2.2.ProdIntermed'!E322</f>
        <v>58393.338035627115</v>
      </c>
      <c r="E583" s="183">
        <f>+'2.2.2.ProdIntermed'!F322</f>
        <v>55737.75153068611</v>
      </c>
      <c r="F583" s="183">
        <f>+'2.2.2.ProdIntermed'!G322</f>
        <v>54335.915953430544</v>
      </c>
      <c r="G583" s="183">
        <f>+'2.2.2.ProdIntermed'!H322</f>
        <v>51892.090260555124</v>
      </c>
      <c r="H583" s="183">
        <f>+'2.2.2.ProdIntermed'!I322</f>
        <v>34233.84885488882</v>
      </c>
      <c r="I583" s="183">
        <f>+'2.2.2.ProdIntermed'!J322</f>
        <v>29267.19115718536</v>
      </c>
      <c r="J583" s="183">
        <f>+'2.2.2.ProdIntermed'!K322</f>
        <v>41378.704831732692</v>
      </c>
      <c r="K583" s="183">
        <f>+'2.2.2.ProdIntermed'!L322</f>
        <v>65898.446396630563</v>
      </c>
      <c r="M583" s="135"/>
      <c r="N583" s="135"/>
      <c r="O583" s="135"/>
      <c r="P583" s="135"/>
    </row>
    <row r="584" spans="2:16" x14ac:dyDescent="0.2">
      <c r="B584" s="147" t="s">
        <v>210</v>
      </c>
      <c r="C584" s="183">
        <f>+'2.2.2.ProdIntermed'!D323</f>
        <v>52462.29</v>
      </c>
      <c r="D584" s="183">
        <f>+'2.2.2.ProdIntermed'!E323</f>
        <v>67559.983798429428</v>
      </c>
      <c r="E584" s="183">
        <f>+'2.2.2.ProdIntermed'!F323</f>
        <v>16405.821004517817</v>
      </c>
      <c r="F584" s="183">
        <f>+'2.2.2.ProdIntermed'!G323</f>
        <v>32422.920502596258</v>
      </c>
      <c r="G584" s="183">
        <f>+'2.2.2.ProdIntermed'!H323</f>
        <v>41956.594831834882</v>
      </c>
      <c r="H584" s="183">
        <f>+'2.2.2.ProdIntermed'!I323</f>
        <v>26701.106352611834</v>
      </c>
      <c r="I584" s="183">
        <f>+'2.2.2.ProdIntermed'!J323</f>
        <v>69537.266727387498</v>
      </c>
      <c r="J584" s="183">
        <f>+'2.2.2.ProdIntermed'!K323</f>
        <v>24638.064059898374</v>
      </c>
      <c r="K584" s="183">
        <f>+'2.2.2.ProdIntermed'!L323</f>
        <v>22403.096427803303</v>
      </c>
      <c r="M584" s="135"/>
      <c r="N584" s="135"/>
      <c r="O584" s="135"/>
      <c r="P584" s="135"/>
    </row>
    <row r="585" spans="2:16" x14ac:dyDescent="0.2">
      <c r="B585" s="147" t="s">
        <v>211</v>
      </c>
      <c r="C585" s="183">
        <f>+'2.2.2.ProdIntermed'!D324</f>
        <v>1481.0900000000001</v>
      </c>
      <c r="D585" s="183">
        <f>+'2.2.2.ProdIntermed'!E324</f>
        <v>372.91639791503275</v>
      </c>
      <c r="E585" s="183">
        <f>+'2.2.2.ProdIntermed'!F324</f>
        <v>2387.7475978840212</v>
      </c>
      <c r="F585" s="183">
        <f>+'2.2.2.ProdIntermed'!G324</f>
        <v>143.67371241033464</v>
      </c>
      <c r="G585" s="183">
        <f>+'2.2.2.ProdIntermed'!H324</f>
        <v>45.288798648272426</v>
      </c>
      <c r="H585" s="183">
        <f>+'2.2.2.ProdIntermed'!I324</f>
        <v>0</v>
      </c>
      <c r="I585" s="183">
        <f>+'2.2.2.ProdIntermed'!J324</f>
        <v>72.246257369498309</v>
      </c>
      <c r="J585" s="183">
        <f>+'2.2.2.ProdIntermed'!K324</f>
        <v>0</v>
      </c>
      <c r="K585" s="183">
        <f>+'2.2.2.ProdIntermed'!L324</f>
        <v>0</v>
      </c>
      <c r="M585" s="135"/>
      <c r="N585" s="135"/>
      <c r="O585" s="135"/>
      <c r="P585" s="135"/>
    </row>
    <row r="586" spans="2:16" x14ac:dyDescent="0.2">
      <c r="B586" s="147" t="s">
        <v>212</v>
      </c>
      <c r="C586" s="183">
        <f>+'2.2.2.ProdIntermed'!D325</f>
        <v>30534.019999999997</v>
      </c>
      <c r="D586" s="183">
        <f>+'2.2.2.ProdIntermed'!E325</f>
        <v>82664.714790496728</v>
      </c>
      <c r="E586" s="183">
        <f>+'2.2.2.ProdIntermed'!F325</f>
        <v>106095.29091739249</v>
      </c>
      <c r="F586" s="183">
        <f>+'2.2.2.ProdIntermed'!G325</f>
        <v>114303.06198284592</v>
      </c>
      <c r="G586" s="183">
        <f>+'2.2.2.ProdIntermed'!H325</f>
        <v>109431.88964929357</v>
      </c>
      <c r="H586" s="183">
        <f>+'2.2.2.ProdIntermed'!I325</f>
        <v>73821.487315540682</v>
      </c>
      <c r="I586" s="183">
        <f>+'2.2.2.ProdIntermed'!J325</f>
        <v>49908.792135676995</v>
      </c>
      <c r="J586" s="183">
        <f>+'2.2.2.ProdIntermed'!K325</f>
        <v>50657.804080261958</v>
      </c>
      <c r="K586" s="183">
        <f>+'2.2.2.ProdIntermed'!L325</f>
        <v>13905.443430226758</v>
      </c>
      <c r="M586" s="135"/>
      <c r="N586" s="135"/>
      <c r="O586" s="135"/>
      <c r="P586" s="135"/>
    </row>
    <row r="587" spans="2:16" x14ac:dyDescent="0.2">
      <c r="B587" s="147" t="s">
        <v>213</v>
      </c>
      <c r="C587" s="183">
        <f>+'2.2.2.ProdIntermed'!D326</f>
        <v>9368.6400000000012</v>
      </c>
      <c r="D587" s="183">
        <f>+'2.2.2.ProdIntermed'!E326</f>
        <v>7167.5581263105651</v>
      </c>
      <c r="E587" s="183">
        <f>+'2.2.2.ProdIntermed'!F326</f>
        <v>12285.985963685907</v>
      </c>
      <c r="F587" s="183">
        <f>+'2.2.2.ProdIntermed'!G326</f>
        <v>17745.193057550692</v>
      </c>
      <c r="G587" s="183">
        <f>+'2.2.2.ProdIntermed'!H326</f>
        <v>44916.265031056922</v>
      </c>
      <c r="H587" s="183">
        <f>+'2.2.2.ProdIntermed'!I326</f>
        <v>90577.965832187314</v>
      </c>
      <c r="I587" s="183">
        <f>+'2.2.2.ProdIntermed'!J326</f>
        <v>125261.31647985983</v>
      </c>
      <c r="J587" s="183">
        <f>+'2.2.2.ProdIntermed'!K326</f>
        <v>129582.28182796069</v>
      </c>
      <c r="K587" s="183">
        <f>+'2.2.2.ProdIntermed'!L326</f>
        <v>117745.77762849403</v>
      </c>
      <c r="M587" s="135"/>
      <c r="N587" s="135"/>
      <c r="O587" s="135"/>
      <c r="P587" s="135"/>
    </row>
    <row r="588" spans="2:16" x14ac:dyDescent="0.2">
      <c r="B588" s="147" t="s">
        <v>214</v>
      </c>
      <c r="C588" s="183">
        <f>+'2.2.2.ProdIntermed'!D327</f>
        <v>3022.46</v>
      </c>
      <c r="D588" s="183">
        <f>+'2.2.2.ProdIntermed'!E327</f>
        <v>15578.697552114951</v>
      </c>
      <c r="E588" s="183">
        <f>+'2.2.2.ProdIntermed'!F327</f>
        <v>14487.914693304452</v>
      </c>
      <c r="F588" s="183">
        <f>+'2.2.2.ProdIntermed'!G327</f>
        <v>24637.830737049437</v>
      </c>
      <c r="G588" s="183">
        <f>+'2.2.2.ProdIntermed'!H327</f>
        <v>37841.324235272441</v>
      </c>
      <c r="H588" s="183">
        <f>+'2.2.2.ProdIntermed'!I327</f>
        <v>31862.361052781522</v>
      </c>
      <c r="I588" s="183">
        <f>+'2.2.2.ProdIntermed'!J327</f>
        <v>38543.017172944201</v>
      </c>
      <c r="J588" s="183">
        <f>+'2.2.2.ProdIntermed'!K327</f>
        <v>50505.674168513448</v>
      </c>
      <c r="K588" s="183">
        <f>+'2.2.2.ProdIntermed'!L327</f>
        <v>21364.869166167744</v>
      </c>
      <c r="M588" s="135"/>
      <c r="N588" s="135"/>
      <c r="O588" s="135"/>
      <c r="P588" s="135"/>
    </row>
    <row r="589" spans="2:16" x14ac:dyDescent="0.2">
      <c r="B589" s="147" t="s">
        <v>215</v>
      </c>
      <c r="C589" s="183">
        <f>+'2.2.2.ProdIntermed'!D328</f>
        <v>711854.48</v>
      </c>
      <c r="D589" s="183">
        <f>+'2.2.2.ProdIntermed'!E328</f>
        <v>957570.35083642439</v>
      </c>
      <c r="E589" s="183">
        <f>+'2.2.2.ProdIntermed'!F328</f>
        <v>1313241.8714253129</v>
      </c>
      <c r="F589" s="183">
        <f>+'2.2.2.ProdIntermed'!G328</f>
        <v>1709719.5385186321</v>
      </c>
      <c r="G589" s="183">
        <f>+'2.2.2.ProdIntermed'!H328</f>
        <v>1917877.2357360525</v>
      </c>
      <c r="H589" s="183">
        <f>+'2.2.2.ProdIntermed'!I328</f>
        <v>2886750.46476185</v>
      </c>
      <c r="I589" s="183">
        <f>+'2.2.2.ProdIntermed'!J328</f>
        <v>3646926.0679493076</v>
      </c>
      <c r="J589" s="183">
        <f>+'2.2.2.ProdIntermed'!K328</f>
        <v>4406150.4221712928</v>
      </c>
      <c r="K589" s="183">
        <f>+'2.2.2.ProdIntermed'!L328</f>
        <v>3986791.4490289702</v>
      </c>
      <c r="M589" s="135"/>
      <c r="N589" s="135"/>
      <c r="O589" s="135"/>
      <c r="P589" s="135"/>
    </row>
    <row r="590" spans="2:16" x14ac:dyDescent="0.2">
      <c r="B590" s="147" t="s">
        <v>216</v>
      </c>
      <c r="C590" s="183">
        <f>+'2.2.2.ProdIntermed'!D329</f>
        <v>1678.4</v>
      </c>
      <c r="D590" s="183">
        <f>+'2.2.2.ProdIntermed'!E329</f>
        <v>82358.284354610252</v>
      </c>
      <c r="E590" s="183">
        <f>+'2.2.2.ProdIntermed'!F329</f>
        <v>64426.721728913537</v>
      </c>
      <c r="F590" s="183">
        <f>+'2.2.2.ProdIntermed'!G329</f>
        <v>44560.52931424322</v>
      </c>
      <c r="G590" s="183">
        <f>+'2.2.2.ProdIntermed'!H329</f>
        <v>91053.398714668263</v>
      </c>
      <c r="H590" s="183">
        <f>+'2.2.2.ProdIntermed'!I329</f>
        <v>109783.66286033185</v>
      </c>
      <c r="I590" s="183">
        <f>+'2.2.2.ProdIntermed'!J329</f>
        <v>82311.54113736123</v>
      </c>
      <c r="J590" s="183">
        <f>+'2.2.2.ProdIntermed'!K329</f>
        <v>110704.77267679235</v>
      </c>
      <c r="K590" s="183">
        <f>+'2.2.2.ProdIntermed'!L329</f>
        <v>70873.073383252937</v>
      </c>
      <c r="M590" s="135"/>
      <c r="N590" s="135"/>
      <c r="O590" s="135"/>
      <c r="P590" s="135"/>
    </row>
    <row r="591" spans="2:16" x14ac:dyDescent="0.2">
      <c r="B591" s="147" t="s">
        <v>217</v>
      </c>
      <c r="C591" s="183">
        <f>+'2.2.2.ProdIntermed'!D330</f>
        <v>174699.80000000002</v>
      </c>
      <c r="D591" s="183">
        <f>+'2.2.2.ProdIntermed'!E330</f>
        <v>169437.95898550405</v>
      </c>
      <c r="E591" s="183">
        <f>+'2.2.2.ProdIntermed'!F330</f>
        <v>284943.08819668961</v>
      </c>
      <c r="F591" s="183">
        <f>+'2.2.2.ProdIntermed'!G330</f>
        <v>296774.55072790943</v>
      </c>
      <c r="G591" s="183">
        <f>+'2.2.2.ProdIntermed'!H330</f>
        <v>364241.55391526961</v>
      </c>
      <c r="H591" s="183">
        <f>+'2.2.2.ProdIntermed'!I330</f>
        <v>462335.90221977991</v>
      </c>
      <c r="I591" s="183">
        <f>+'2.2.2.ProdIntermed'!J330</f>
        <v>451903.9609434132</v>
      </c>
      <c r="J591" s="183">
        <f>+'2.2.2.ProdIntermed'!K330</f>
        <v>341234.01441739721</v>
      </c>
      <c r="K591" s="183">
        <f>+'2.2.2.ProdIntermed'!L330</f>
        <v>301389.28729256126</v>
      </c>
      <c r="M591" s="135"/>
      <c r="N591" s="135"/>
      <c r="O591" s="135"/>
      <c r="P591" s="135"/>
    </row>
    <row r="592" spans="2:16" x14ac:dyDescent="0.2">
      <c r="B592" s="147" t="s">
        <v>218</v>
      </c>
      <c r="C592" s="183">
        <f>+'2.2.2.ProdIntermed'!D331</f>
        <v>0</v>
      </c>
      <c r="D592" s="183">
        <f>+'2.2.2.ProdIntermed'!E331</f>
        <v>1322.8174877035078</v>
      </c>
      <c r="E592" s="183">
        <f>+'2.2.2.ProdIntermed'!F331</f>
        <v>407.75741843588872</v>
      </c>
      <c r="F592" s="183">
        <f>+'2.2.2.ProdIntermed'!G331</f>
        <v>0</v>
      </c>
      <c r="G592" s="183">
        <f>+'2.2.2.ProdIntermed'!H331</f>
        <v>0</v>
      </c>
      <c r="H592" s="183">
        <f>+'2.2.2.ProdIntermed'!I331</f>
        <v>0</v>
      </c>
      <c r="I592" s="183">
        <f>+'2.2.2.ProdIntermed'!J331</f>
        <v>0</v>
      </c>
      <c r="J592" s="183">
        <f>+'2.2.2.ProdIntermed'!K331</f>
        <v>0</v>
      </c>
      <c r="K592" s="183">
        <f>+'2.2.2.ProdIntermed'!L331</f>
        <v>0</v>
      </c>
      <c r="M592" s="135"/>
      <c r="N592" s="135"/>
      <c r="O592" s="135"/>
      <c r="P592" s="135"/>
    </row>
    <row r="593" spans="2:16" x14ac:dyDescent="0.2">
      <c r="B593" s="147" t="s">
        <v>219</v>
      </c>
      <c r="C593" s="183">
        <f>+'2.2.2.ProdIntermed'!D332</f>
        <v>156472.98000000001</v>
      </c>
      <c r="D593" s="183">
        <f>+'2.2.2.ProdIntermed'!E332</f>
        <v>116741.95788667693</v>
      </c>
      <c r="E593" s="183">
        <f>+'2.2.2.ProdIntermed'!F332</f>
        <v>334382.47134609695</v>
      </c>
      <c r="F593" s="183">
        <f>+'2.2.2.ProdIntermed'!G332</f>
        <v>28185.848193457019</v>
      </c>
      <c r="G593" s="183">
        <f>+'2.2.2.ProdIntermed'!H332</f>
        <v>27761.272159174314</v>
      </c>
      <c r="H593" s="183">
        <f>+'2.2.2.ProdIntermed'!I332</f>
        <v>38931.492798568761</v>
      </c>
      <c r="I593" s="183">
        <f>+'2.2.2.ProdIntermed'!J332</f>
        <v>56208.281219726538</v>
      </c>
      <c r="J593" s="183">
        <f>+'2.2.2.ProdIntermed'!K332</f>
        <v>70172.555689361514</v>
      </c>
      <c r="K593" s="183">
        <f>+'2.2.2.ProdIntermed'!L332</f>
        <v>84767.984814647119</v>
      </c>
      <c r="M593" s="135"/>
      <c r="N593" s="135"/>
      <c r="O593" s="135"/>
      <c r="P593" s="135"/>
    </row>
    <row r="594" spans="2:16" x14ac:dyDescent="0.2">
      <c r="B594" s="147" t="s">
        <v>109</v>
      </c>
      <c r="C594" s="183">
        <f>+'2.2.2.ProdIntermed'!D333</f>
        <v>282524.89</v>
      </c>
      <c r="D594" s="183">
        <f>+'2.2.2.ProdIntermed'!E333</f>
        <v>57555.814482824928</v>
      </c>
      <c r="E594" s="183">
        <f>+'2.2.2.ProdIntermed'!F333</f>
        <v>159355.98541494657</v>
      </c>
      <c r="F594" s="183">
        <f>+'2.2.2.ProdIntermed'!G333</f>
        <v>227826.87020169996</v>
      </c>
      <c r="G594" s="183">
        <f>+'2.2.2.ProdIntermed'!H333</f>
        <v>260301.63921544063</v>
      </c>
      <c r="H594" s="183">
        <f>+'2.2.2.ProdIntermed'!I333</f>
        <v>295818.47162176581</v>
      </c>
      <c r="I594" s="183">
        <f>+'2.2.2.ProdIntermed'!J333</f>
        <v>222570.26122029236</v>
      </c>
      <c r="J594" s="183">
        <f>+'2.2.2.ProdIntermed'!K333</f>
        <v>307823.714532941</v>
      </c>
      <c r="K594" s="183">
        <f>+'2.2.2.ProdIntermed'!L333</f>
        <v>956194.26605028438</v>
      </c>
      <c r="M594" s="135"/>
      <c r="N594" s="135"/>
      <c r="O594" s="135"/>
      <c r="P594" s="135"/>
    </row>
    <row r="595" spans="2:16" x14ac:dyDescent="0.2">
      <c r="B595" s="147" t="s">
        <v>220</v>
      </c>
      <c r="C595" s="183">
        <f>+'2.2.2.ProdIntermed'!D334</f>
        <v>52364.92</v>
      </c>
      <c r="D595" s="183">
        <f>+'2.2.2.ProdIntermed'!E334</f>
        <v>72425.728809389766</v>
      </c>
      <c r="E595" s="183">
        <f>+'2.2.2.ProdIntermed'!F334</f>
        <v>22237.064210816479</v>
      </c>
      <c r="F595" s="183">
        <f>+'2.2.2.ProdIntermed'!G334</f>
        <v>9566.8180515900822</v>
      </c>
      <c r="G595" s="183">
        <f>+'2.2.2.ProdIntermed'!H334</f>
        <v>21263.15695442268</v>
      </c>
      <c r="H595" s="183">
        <f>+'2.2.2.ProdIntermed'!I334</f>
        <v>41739.936673175907</v>
      </c>
      <c r="I595" s="183">
        <f>+'2.2.2.ProdIntermed'!J334</f>
        <v>42618.547432461943</v>
      </c>
      <c r="J595" s="183">
        <f>+'2.2.2.ProdIntermed'!K334</f>
        <v>45786.986305865554</v>
      </c>
      <c r="K595" s="183">
        <f>+'2.2.2.ProdIntermed'!L334</f>
        <v>40710.741606545111</v>
      </c>
      <c r="M595" s="135"/>
      <c r="N595" s="135"/>
      <c r="O595" s="135"/>
      <c r="P595" s="135"/>
    </row>
    <row r="596" spans="2:16" x14ac:dyDescent="0.2">
      <c r="B596" s="147" t="s">
        <v>221</v>
      </c>
      <c r="C596" s="183">
        <f>+'2.2.2.ProdIntermed'!D335</f>
        <v>1687.96</v>
      </c>
      <c r="D596" s="183">
        <f>+'2.2.2.ProdIntermed'!E335</f>
        <v>1224.4097637504576</v>
      </c>
      <c r="E596" s="183">
        <f>+'2.2.2.ProdIntermed'!F335</f>
        <v>1143.4093644477546</v>
      </c>
      <c r="F596" s="183">
        <f>+'2.2.2.ProdIntermed'!G335</f>
        <v>1907.7238362653941</v>
      </c>
      <c r="G596" s="183">
        <f>+'2.2.2.ProdIntermed'!H335</f>
        <v>992.2520964547972</v>
      </c>
      <c r="H596" s="183">
        <f>+'2.2.2.ProdIntermed'!I335</f>
        <v>460.79570607615227</v>
      </c>
      <c r="I596" s="183">
        <f>+'2.2.2.ProdIntermed'!J335</f>
        <v>639.089494736559</v>
      </c>
      <c r="J596" s="183">
        <f>+'2.2.2.ProdIntermed'!K335</f>
        <v>348.52868592516649</v>
      </c>
      <c r="K596" s="183">
        <f>+'2.2.2.ProdIntermed'!L335</f>
        <v>374.70168165565502</v>
      </c>
      <c r="M596" s="135"/>
      <c r="N596" s="135"/>
      <c r="O596" s="135"/>
      <c r="P596" s="135"/>
    </row>
    <row r="597" spans="2:16" x14ac:dyDescent="0.2">
      <c r="B597" s="147" t="s">
        <v>222</v>
      </c>
      <c r="C597" s="183">
        <f>+'2.2.2.ProdIntermed'!D336</f>
        <v>0</v>
      </c>
      <c r="D597" s="183">
        <f>+'2.2.2.ProdIntermed'!E336</f>
        <v>0</v>
      </c>
      <c r="E597" s="183">
        <f>+'2.2.2.ProdIntermed'!F336</f>
        <v>0</v>
      </c>
      <c r="F597" s="183">
        <f>+'2.2.2.ProdIntermed'!G336</f>
        <v>7257.8083652083442</v>
      </c>
      <c r="G597" s="183">
        <f>+'2.2.2.ProdIntermed'!H336</f>
        <v>1976.5652015303187</v>
      </c>
      <c r="H597" s="183">
        <f>+'2.2.2.ProdIntermed'!I336</f>
        <v>0</v>
      </c>
      <c r="I597" s="183">
        <f>+'2.2.2.ProdIntermed'!J336</f>
        <v>0</v>
      </c>
      <c r="J597" s="183">
        <f>+'2.2.2.ProdIntermed'!K336</f>
        <v>0</v>
      </c>
      <c r="K597" s="183">
        <f>+'2.2.2.ProdIntermed'!L336</f>
        <v>0</v>
      </c>
      <c r="M597" s="135"/>
      <c r="N597" s="135"/>
      <c r="O597" s="135"/>
      <c r="P597" s="135"/>
    </row>
    <row r="598" spans="2:16" x14ac:dyDescent="0.2">
      <c r="B598" s="147" t="s">
        <v>110</v>
      </c>
      <c r="C598" s="183">
        <f>+'2.2.2.ProdIntermed'!D337</f>
        <v>1358188.24</v>
      </c>
      <c r="D598" s="183">
        <f>+'2.2.2.ProdIntermed'!E337</f>
        <v>1456597.5543574393</v>
      </c>
      <c r="E598" s="183">
        <f>+'2.2.2.ProdIntermed'!F337</f>
        <v>2157506.5111552561</v>
      </c>
      <c r="F598" s="183">
        <f>+'2.2.2.ProdIntermed'!G337</f>
        <v>2248371.7913442748</v>
      </c>
      <c r="G598" s="183">
        <f>+'2.2.2.ProdIntermed'!H337</f>
        <v>1755468.8648090477</v>
      </c>
      <c r="H598" s="183">
        <f>+'2.2.2.ProdIntermed'!I337</f>
        <v>2021443.614328349</v>
      </c>
      <c r="I598" s="183">
        <f>+'2.2.2.ProdIntermed'!J337</f>
        <v>1699970.6381181879</v>
      </c>
      <c r="J598" s="183">
        <f>+'2.2.2.ProdIntermed'!K337</f>
        <v>1868207.5475091431</v>
      </c>
      <c r="K598" s="183">
        <f>+'2.2.2.ProdIntermed'!L337</f>
        <v>1680992.679084365</v>
      </c>
      <c r="M598" s="135"/>
      <c r="N598" s="135"/>
      <c r="O598" s="135"/>
      <c r="P598" s="135"/>
    </row>
    <row r="599" spans="2:16" x14ac:dyDescent="0.2">
      <c r="B599" s="147" t="s">
        <v>223</v>
      </c>
      <c r="C599" s="183">
        <f>+'2.2.2.ProdIntermed'!D338</f>
        <v>28497.599999999999</v>
      </c>
      <c r="D599" s="183">
        <f>+'2.2.2.ProdIntermed'!E338</f>
        <v>28966.619828187515</v>
      </c>
      <c r="E599" s="183">
        <f>+'2.2.2.ProdIntermed'!F338</f>
        <v>-319.54363502237572</v>
      </c>
      <c r="F599" s="183">
        <f>+'2.2.2.ProdIntermed'!G338</f>
        <v>72539.63575721308</v>
      </c>
      <c r="G599" s="183">
        <f>+'2.2.2.ProdIntermed'!H338</f>
        <v>23273.366423767478</v>
      </c>
      <c r="H599" s="183">
        <f>+'2.2.2.ProdIntermed'!I338</f>
        <v>25973.93000887525</v>
      </c>
      <c r="I599" s="183">
        <f>+'2.2.2.ProdIntermed'!J338</f>
        <v>16251.445197992291</v>
      </c>
      <c r="J599" s="183">
        <f>+'2.2.2.ProdIntermed'!K338</f>
        <v>14185.689448717563</v>
      </c>
      <c r="K599" s="183">
        <f>+'2.2.2.ProdIntermed'!L338</f>
        <v>7029.9499375337127</v>
      </c>
      <c r="M599" s="135"/>
      <c r="N599" s="135"/>
      <c r="O599" s="135"/>
      <c r="P599" s="135"/>
    </row>
    <row r="600" spans="2:16" x14ac:dyDescent="0.2">
      <c r="B600" s="147" t="s">
        <v>591</v>
      </c>
      <c r="C600" s="183">
        <f>+'2.2.2.ProdIntermed'!D339</f>
        <v>5287.8399999999992</v>
      </c>
      <c r="D600" s="183">
        <f>+'2.2.2.ProdIntermed'!E339</f>
        <v>17151.345558613924</v>
      </c>
      <c r="E600" s="183">
        <f>+'2.2.2.ProdIntermed'!F339</f>
        <v>113631.56172847474</v>
      </c>
      <c r="F600" s="183">
        <f>+'2.2.2.ProdIntermed'!G339</f>
        <v>157372.85474169123</v>
      </c>
      <c r="G600" s="183">
        <f>+'2.2.2.ProdIntermed'!H339</f>
        <v>196202.73042731284</v>
      </c>
      <c r="H600" s="183">
        <f>+'2.2.2.ProdIntermed'!I339</f>
        <v>233299.23512689117</v>
      </c>
      <c r="I600" s="183">
        <f>+'2.2.2.ProdIntermed'!J339</f>
        <v>288517.33207720541</v>
      </c>
      <c r="J600" s="183">
        <f>+'2.2.2.ProdIntermed'!K339</f>
        <v>268548.84393490065</v>
      </c>
      <c r="K600" s="183">
        <f>+'2.2.2.ProdIntermed'!L339</f>
        <v>235048.67070846306</v>
      </c>
      <c r="M600" s="135"/>
      <c r="N600" s="135"/>
      <c r="O600" s="135"/>
      <c r="P600" s="135"/>
    </row>
    <row r="601" spans="2:16" x14ac:dyDescent="0.2">
      <c r="B601" s="147" t="s">
        <v>224</v>
      </c>
      <c r="C601" s="183">
        <f>+'2.2.2.ProdIntermed'!D340</f>
        <v>0</v>
      </c>
      <c r="D601" s="183">
        <f>+'2.2.2.ProdIntermed'!E340</f>
        <v>0</v>
      </c>
      <c r="E601" s="183">
        <f>+'2.2.2.ProdIntermed'!F340</f>
        <v>0</v>
      </c>
      <c r="F601" s="183">
        <f>+'2.2.2.ProdIntermed'!G340</f>
        <v>0</v>
      </c>
      <c r="G601" s="183">
        <f>+'2.2.2.ProdIntermed'!H340</f>
        <v>0</v>
      </c>
      <c r="H601" s="183">
        <f>+'2.2.2.ProdIntermed'!I340</f>
        <v>0</v>
      </c>
      <c r="I601" s="183">
        <f>+'2.2.2.ProdIntermed'!J340</f>
        <v>1483.5762118567607</v>
      </c>
      <c r="J601" s="183">
        <f>+'2.2.2.ProdIntermed'!K340</f>
        <v>7456.6572860158785</v>
      </c>
      <c r="K601" s="183">
        <f>+'2.2.2.ProdIntermed'!L340</f>
        <v>71.706404517279552</v>
      </c>
      <c r="M601" s="135"/>
      <c r="N601" s="135"/>
      <c r="O601" s="135"/>
      <c r="P601" s="135"/>
    </row>
    <row r="602" spans="2:16" x14ac:dyDescent="0.2">
      <c r="B602" s="147" t="s">
        <v>225</v>
      </c>
      <c r="C602" s="183">
        <f>+'2.2.2.ProdIntermed'!D341</f>
        <v>0</v>
      </c>
      <c r="D602" s="183">
        <f>+'2.2.2.ProdIntermed'!E341</f>
        <v>0</v>
      </c>
      <c r="E602" s="183">
        <f>+'2.2.2.ProdIntermed'!F341</f>
        <v>0</v>
      </c>
      <c r="F602" s="183">
        <f>+'2.2.2.ProdIntermed'!G341</f>
        <v>13.162595587931675</v>
      </c>
      <c r="G602" s="183">
        <f>+'2.2.2.ProdIntermed'!H341</f>
        <v>0</v>
      </c>
      <c r="H602" s="183">
        <f>+'2.2.2.ProdIntermed'!I341</f>
        <v>2.2021796593359846</v>
      </c>
      <c r="I602" s="183">
        <f>+'2.2.2.ProdIntermed'!J341</f>
        <v>0</v>
      </c>
      <c r="J602" s="183">
        <f>+'2.2.2.ProdIntermed'!K341</f>
        <v>0</v>
      </c>
      <c r="K602" s="183">
        <f>+'2.2.2.ProdIntermed'!L341</f>
        <v>0</v>
      </c>
      <c r="M602" s="135"/>
      <c r="N602" s="135"/>
      <c r="O602" s="135"/>
      <c r="P602" s="135"/>
    </row>
    <row r="603" spans="2:16" x14ac:dyDescent="0.2">
      <c r="B603" s="147" t="s">
        <v>226</v>
      </c>
      <c r="C603" s="183">
        <f>+'2.2.2.ProdIntermed'!D342</f>
        <v>0</v>
      </c>
      <c r="D603" s="183">
        <f>+'2.2.2.ProdIntermed'!E342</f>
        <v>0</v>
      </c>
      <c r="E603" s="183">
        <f>+'2.2.2.ProdIntermed'!F342</f>
        <v>0</v>
      </c>
      <c r="F603" s="183">
        <f>+'2.2.2.ProdIntermed'!G342</f>
        <v>0</v>
      </c>
      <c r="G603" s="183">
        <f>+'2.2.2.ProdIntermed'!H342</f>
        <v>0</v>
      </c>
      <c r="H603" s="183">
        <f>+'2.2.2.ProdIntermed'!I342</f>
        <v>0</v>
      </c>
      <c r="I603" s="183">
        <f>+'2.2.2.ProdIntermed'!J342</f>
        <v>0</v>
      </c>
      <c r="J603" s="183">
        <f>+'2.2.2.ProdIntermed'!K342</f>
        <v>1070.725800005468</v>
      </c>
      <c r="K603" s="183">
        <f>+'2.2.2.ProdIntermed'!L342</f>
        <v>0</v>
      </c>
      <c r="M603" s="135"/>
      <c r="N603" s="135"/>
      <c r="O603" s="135"/>
      <c r="P603" s="135"/>
    </row>
    <row r="604" spans="2:16" x14ac:dyDescent="0.2">
      <c r="B604" s="147" t="s">
        <v>227</v>
      </c>
      <c r="C604" s="183">
        <f>+'2.2.2.ProdIntermed'!D343</f>
        <v>0</v>
      </c>
      <c r="D604" s="183">
        <f>+'2.2.2.ProdIntermed'!E343</f>
        <v>1732.4508413024594</v>
      </c>
      <c r="E604" s="183">
        <f>+'2.2.2.ProdIntermed'!F343</f>
        <v>0</v>
      </c>
      <c r="F604" s="183">
        <f>+'2.2.2.ProdIntermed'!G343</f>
        <v>0</v>
      </c>
      <c r="G604" s="183">
        <f>+'2.2.2.ProdIntermed'!H343</f>
        <v>0</v>
      </c>
      <c r="H604" s="183">
        <f>+'2.2.2.ProdIntermed'!I343</f>
        <v>0</v>
      </c>
      <c r="I604" s="183">
        <f>+'2.2.2.ProdIntermed'!J343</f>
        <v>0</v>
      </c>
      <c r="J604" s="183">
        <f>+'2.2.2.ProdIntermed'!K343</f>
        <v>0</v>
      </c>
      <c r="K604" s="183">
        <f>+'2.2.2.ProdIntermed'!L343</f>
        <v>0</v>
      </c>
      <c r="M604" s="135"/>
      <c r="N604" s="135"/>
      <c r="O604" s="135"/>
      <c r="P604" s="135"/>
    </row>
    <row r="605" spans="2:16" x14ac:dyDescent="0.2">
      <c r="B605" s="147" t="s">
        <v>228</v>
      </c>
      <c r="C605" s="183">
        <f>+'2.2.2.ProdIntermed'!D344</f>
        <v>135791.41999999998</v>
      </c>
      <c r="D605" s="183">
        <f>+'2.2.2.ProdIntermed'!E344</f>
        <v>76128.14503144272</v>
      </c>
      <c r="E605" s="183">
        <f>+'2.2.2.ProdIntermed'!F344</f>
        <v>71714.546581157425</v>
      </c>
      <c r="F605" s="183">
        <f>+'2.2.2.ProdIntermed'!G344</f>
        <v>46516.378597864626</v>
      </c>
      <c r="G605" s="183">
        <f>+'2.2.2.ProdIntermed'!H344</f>
        <v>29628.366588271474</v>
      </c>
      <c r="H605" s="183">
        <f>+'2.2.2.ProdIntermed'!I344</f>
        <v>33267.715242834471</v>
      </c>
      <c r="I605" s="183">
        <f>+'2.2.2.ProdIntermed'!J344</f>
        <v>37471.494493560836</v>
      </c>
      <c r="J605" s="183">
        <f>+'2.2.2.ProdIntermed'!K344</f>
        <v>30315.878241111393</v>
      </c>
      <c r="K605" s="183">
        <f>+'2.2.2.ProdIntermed'!L344</f>
        <v>31297.229465758031</v>
      </c>
      <c r="M605" s="135"/>
      <c r="N605" s="135"/>
      <c r="O605" s="135"/>
      <c r="P605" s="135"/>
    </row>
    <row r="606" spans="2:16" x14ac:dyDescent="0.2">
      <c r="B606" s="147" t="s">
        <v>229</v>
      </c>
      <c r="C606" s="183">
        <f>+'2.2.2.ProdIntermed'!D345</f>
        <v>104510.06</v>
      </c>
      <c r="D606" s="183">
        <f>+'2.2.2.ProdIntermed'!E345</f>
        <v>29438.304282534627</v>
      </c>
      <c r="E606" s="183">
        <f>+'2.2.2.ProdIntermed'!F345</f>
        <v>1989.9615318577803</v>
      </c>
      <c r="F606" s="183">
        <f>+'2.2.2.ProdIntermed'!G345</f>
        <v>19177.27408912222</v>
      </c>
      <c r="G606" s="183">
        <f>+'2.2.2.ProdIntermed'!H345</f>
        <v>0</v>
      </c>
      <c r="H606" s="183">
        <f>+'2.2.2.ProdIntermed'!I345</f>
        <v>0</v>
      </c>
      <c r="I606" s="183">
        <f>+'2.2.2.ProdIntermed'!J345</f>
        <v>0</v>
      </c>
      <c r="J606" s="183">
        <f>+'2.2.2.ProdIntermed'!K345</f>
        <v>0</v>
      </c>
      <c r="K606" s="183">
        <f>+'2.2.2.ProdIntermed'!L345</f>
        <v>0</v>
      </c>
      <c r="M606" s="135"/>
      <c r="N606" s="135"/>
      <c r="O606" s="135"/>
      <c r="P606" s="135"/>
    </row>
    <row r="607" spans="2:16" x14ac:dyDescent="0.2">
      <c r="B607" s="147" t="s">
        <v>230</v>
      </c>
      <c r="C607" s="183">
        <f>+'2.2.2.ProdIntermed'!D346</f>
        <v>39348.5</v>
      </c>
      <c r="D607" s="183">
        <f>+'2.2.2.ProdIntermed'!E346</f>
        <v>300326.5145632081</v>
      </c>
      <c r="E607" s="183">
        <f>+'2.2.2.ProdIntermed'!F346</f>
        <v>379242.98737181415</v>
      </c>
      <c r="F607" s="183">
        <f>+'2.2.2.ProdIntermed'!G346</f>
        <v>558439.79356187792</v>
      </c>
      <c r="G607" s="183">
        <f>+'2.2.2.ProdIntermed'!H346</f>
        <v>619839.02602143981</v>
      </c>
      <c r="H607" s="183">
        <f>+'2.2.2.ProdIntermed'!I346</f>
        <v>257095.99891331574</v>
      </c>
      <c r="I607" s="183">
        <f>+'2.2.2.ProdIntermed'!J346</f>
        <v>706322.67000323487</v>
      </c>
      <c r="J607" s="183">
        <f>+'2.2.2.ProdIntermed'!K346</f>
        <v>1093751.9880782322</v>
      </c>
      <c r="K607" s="183">
        <f>+'2.2.2.ProdIntermed'!L346</f>
        <v>497361.60691908858</v>
      </c>
      <c r="M607" s="135"/>
      <c r="N607" s="135"/>
      <c r="O607" s="135"/>
      <c r="P607" s="135"/>
    </row>
    <row r="608" spans="2:16" x14ac:dyDescent="0.2">
      <c r="B608" s="147" t="s">
        <v>231</v>
      </c>
      <c r="C608" s="183">
        <f>+'2.2.2.ProdIntermed'!D347</f>
        <v>55700.76</v>
      </c>
      <c r="D608" s="183">
        <f>+'2.2.2.ProdIntermed'!E347</f>
        <v>71840.225488140233</v>
      </c>
      <c r="E608" s="183">
        <f>+'2.2.2.ProdIntermed'!F347</f>
        <v>44706.765689716587</v>
      </c>
      <c r="F608" s="183">
        <f>+'2.2.2.ProdIntermed'!G347</f>
        <v>21233.187204398222</v>
      </c>
      <c r="G608" s="183">
        <f>+'2.2.2.ProdIntermed'!H347</f>
        <v>34755.655542433793</v>
      </c>
      <c r="H608" s="183">
        <f>+'2.2.2.ProdIntermed'!I347</f>
        <v>78387.208232458521</v>
      </c>
      <c r="I608" s="183">
        <f>+'2.2.2.ProdIntermed'!J347</f>
        <v>24788.528343204984</v>
      </c>
      <c r="J608" s="183">
        <f>+'2.2.2.ProdIntermed'!K347</f>
        <v>56729.29943923845</v>
      </c>
      <c r="K608" s="183">
        <f>+'2.2.2.ProdIntermed'!L347</f>
        <v>-25231.637995114826</v>
      </c>
      <c r="M608" s="135"/>
      <c r="N608" s="135"/>
      <c r="O608" s="135"/>
      <c r="P608" s="135"/>
    </row>
    <row r="609" spans="2:16" x14ac:dyDescent="0.2">
      <c r="B609" s="147" t="s">
        <v>232</v>
      </c>
      <c r="C609" s="183">
        <f>+'2.2.2.ProdIntermed'!D348</f>
        <v>0</v>
      </c>
      <c r="D609" s="183">
        <f>+'2.2.2.ProdIntermed'!E348</f>
        <v>492.75928472331503</v>
      </c>
      <c r="E609" s="183">
        <f>+'2.2.2.ProdIntermed'!F348</f>
        <v>15576.182386855275</v>
      </c>
      <c r="F609" s="183">
        <f>+'2.2.2.ProdIntermed'!G348</f>
        <v>9498.9533950498862</v>
      </c>
      <c r="G609" s="183">
        <f>+'2.2.2.ProdIntermed'!H348</f>
        <v>1474.9975939943629</v>
      </c>
      <c r="H609" s="183">
        <f>+'2.2.2.ProdIntermed'!I348</f>
        <v>63232.150609025055</v>
      </c>
      <c r="I609" s="183">
        <f>+'2.2.2.ProdIntermed'!J348</f>
        <v>42856.866382231063</v>
      </c>
      <c r="J609" s="183">
        <f>+'2.2.2.ProdIntermed'!K348</f>
        <v>608937.68138679129</v>
      </c>
      <c r="K609" s="183">
        <f>+'2.2.2.ProdIntermed'!L348</f>
        <v>340139.23329243751</v>
      </c>
      <c r="M609" s="135"/>
      <c r="N609" s="135"/>
      <c r="O609" s="135"/>
      <c r="P609" s="135"/>
    </row>
    <row r="610" spans="2:16" x14ac:dyDescent="0.2">
      <c r="B610" s="147" t="s">
        <v>233</v>
      </c>
      <c r="C610" s="183">
        <f>+'2.2.2.ProdIntermed'!D349</f>
        <v>0</v>
      </c>
      <c r="D610" s="183">
        <f>+'2.2.2.ProdIntermed'!E349</f>
        <v>0</v>
      </c>
      <c r="E610" s="183">
        <f>+'2.2.2.ProdIntermed'!F349</f>
        <v>0</v>
      </c>
      <c r="F610" s="183">
        <f>+'2.2.2.ProdIntermed'!G349</f>
        <v>-148.21738419691604</v>
      </c>
      <c r="G610" s="183">
        <f>+'2.2.2.ProdIntermed'!H349</f>
        <v>0</v>
      </c>
      <c r="H610" s="183">
        <f>+'2.2.2.ProdIntermed'!I349</f>
        <v>0</v>
      </c>
      <c r="I610" s="183">
        <f>+'2.2.2.ProdIntermed'!J349</f>
        <v>0</v>
      </c>
      <c r="J610" s="183">
        <f>+'2.2.2.ProdIntermed'!K349</f>
        <v>294.96714937031686</v>
      </c>
      <c r="K610" s="183">
        <f>+'2.2.2.ProdIntermed'!L349</f>
        <v>-235.80672363268545</v>
      </c>
      <c r="M610" s="135"/>
      <c r="N610" s="135"/>
      <c r="O610" s="135"/>
      <c r="P610" s="135"/>
    </row>
    <row r="611" spans="2:16" x14ac:dyDescent="0.2">
      <c r="B611" s="147" t="s">
        <v>229</v>
      </c>
      <c r="C611" s="183">
        <f>+'2.2.2.ProdIntermed'!D350</f>
        <v>0</v>
      </c>
      <c r="D611" s="183">
        <f>+'2.2.2.ProdIntermed'!E350</f>
        <v>0</v>
      </c>
      <c r="E611" s="183">
        <f>+'2.2.2.ProdIntermed'!F350</f>
        <v>0</v>
      </c>
      <c r="F611" s="183">
        <f>+'2.2.2.ProdIntermed'!G350</f>
        <v>4164.4859812991654</v>
      </c>
      <c r="G611" s="183">
        <f>+'2.2.2.ProdIntermed'!H350</f>
        <v>0</v>
      </c>
      <c r="H611" s="183">
        <f>+'2.2.2.ProdIntermed'!I350</f>
        <v>0</v>
      </c>
      <c r="I611" s="183">
        <f>+'2.2.2.ProdIntermed'!J350</f>
        <v>0</v>
      </c>
      <c r="J611" s="183">
        <f>+'2.2.2.ProdIntermed'!K350</f>
        <v>0</v>
      </c>
      <c r="K611" s="183">
        <f>+'2.2.2.ProdIntermed'!L350</f>
        <v>0</v>
      </c>
      <c r="M611" s="135"/>
      <c r="N611" s="135"/>
      <c r="O611" s="135"/>
      <c r="P611" s="135"/>
    </row>
    <row r="612" spans="2:16" x14ac:dyDescent="0.2">
      <c r="B612" s="147" t="s">
        <v>234</v>
      </c>
      <c r="C612" s="183">
        <f>+'2.2.2.ProdIntermed'!D351</f>
        <v>0</v>
      </c>
      <c r="D612" s="183">
        <f>+'2.2.2.ProdIntermed'!E351</f>
        <v>0</v>
      </c>
      <c r="E612" s="183">
        <f>+'2.2.2.ProdIntermed'!F351</f>
        <v>0</v>
      </c>
      <c r="F612" s="183">
        <f>+'2.2.2.ProdIntermed'!G351</f>
        <v>0</v>
      </c>
      <c r="G612" s="183">
        <f>+'2.2.2.ProdIntermed'!H351</f>
        <v>226.31201512380383</v>
      </c>
      <c r="H612" s="183">
        <f>+'2.2.2.ProdIntermed'!I351</f>
        <v>0</v>
      </c>
      <c r="I612" s="183">
        <f>+'2.2.2.ProdIntermed'!J351</f>
        <v>215.21615441737879</v>
      </c>
      <c r="J612" s="183">
        <f>+'2.2.2.ProdIntermed'!K351</f>
        <v>126.48523842702528</v>
      </c>
      <c r="K612" s="183">
        <f>+'2.2.2.ProdIntermed'!L351</f>
        <v>0</v>
      </c>
      <c r="M612" s="135"/>
      <c r="N612" s="135"/>
      <c r="O612" s="135"/>
      <c r="P612" s="135"/>
    </row>
    <row r="613" spans="2:16" x14ac:dyDescent="0.2">
      <c r="B613" s="139" t="s">
        <v>235</v>
      </c>
      <c r="C613" s="171">
        <f>+'2.2.2.ProdIntermed'!D352</f>
        <v>0</v>
      </c>
      <c r="D613" s="171">
        <f>+'2.2.2.ProdIntermed'!E352</f>
        <v>0</v>
      </c>
      <c r="E613" s="171">
        <f>+'2.2.2.ProdIntermed'!F352</f>
        <v>0</v>
      </c>
      <c r="F613" s="171">
        <f>+'2.2.2.ProdIntermed'!G352</f>
        <v>0</v>
      </c>
      <c r="G613" s="171">
        <f>+'2.2.2.ProdIntermed'!H352</f>
        <v>2706.7189086772369</v>
      </c>
      <c r="H613" s="171">
        <f>+'2.2.2.ProdIntermed'!I352</f>
        <v>23114.659412225039</v>
      </c>
      <c r="I613" s="171">
        <f>+'2.2.2.ProdIntermed'!J352</f>
        <v>153623.53590818238</v>
      </c>
      <c r="J613" s="171">
        <f>+'2.2.2.ProdIntermed'!K352</f>
        <v>21529.640288977069</v>
      </c>
      <c r="K613" s="171">
        <f>+'2.2.2.ProdIntermed'!L352</f>
        <v>6497.9826344468511</v>
      </c>
      <c r="M613" s="135"/>
      <c r="N613" s="135"/>
      <c r="O613" s="135"/>
      <c r="P613" s="135"/>
    </row>
    <row r="614" spans="2:16" x14ac:dyDescent="0.2">
      <c r="M614" s="135"/>
      <c r="N614" s="135"/>
      <c r="O614" s="135"/>
      <c r="P614" s="135"/>
    </row>
    <row r="615" spans="2:16" x14ac:dyDescent="0.2">
      <c r="B615" s="40" t="s">
        <v>44</v>
      </c>
      <c r="M615" s="135"/>
      <c r="N615" s="135"/>
      <c r="O615" s="135"/>
      <c r="P615" s="135"/>
    </row>
    <row r="616" spans="2:16" x14ac:dyDescent="0.2">
      <c r="M616" s="135"/>
      <c r="N616" s="135"/>
      <c r="O616" s="135"/>
      <c r="P616" s="135"/>
    </row>
    <row r="617" spans="2:16" x14ac:dyDescent="0.2">
      <c r="B617" s="31" t="s">
        <v>372</v>
      </c>
      <c r="C617" s="138"/>
      <c r="D617" s="138"/>
      <c r="E617" s="138"/>
      <c r="F617" s="138"/>
      <c r="G617" s="138"/>
      <c r="H617" s="138"/>
      <c r="I617" s="138"/>
      <c r="J617" s="138"/>
      <c r="K617" s="138"/>
      <c r="M617" s="135"/>
      <c r="N617" s="135"/>
      <c r="O617" s="135"/>
      <c r="P617" s="135"/>
    </row>
    <row r="618" spans="2:16" x14ac:dyDescent="0.2">
      <c r="B618" s="186" t="s">
        <v>373</v>
      </c>
      <c r="M618" s="135"/>
      <c r="N618" s="135"/>
      <c r="O618" s="135"/>
      <c r="P618" s="135"/>
    </row>
    <row r="619" spans="2:16" x14ac:dyDescent="0.2">
      <c r="B619" s="182" t="s">
        <v>430</v>
      </c>
      <c r="C619" s="168">
        <f>+'2.2.3.5.CantidadCap'!C10</f>
        <v>47395.262375740436</v>
      </c>
      <c r="D619" s="168">
        <f>+'2.2.3.5.CantidadCap'!D10</f>
        <v>57549.31845372486</v>
      </c>
      <c r="E619" s="168">
        <f>+'2.2.3.5.CantidadCap'!E10</f>
        <v>106219.63335639</v>
      </c>
      <c r="F619" s="168">
        <f>+'2.2.3.5.CantidadCap'!F10</f>
        <v>135041.78173975748</v>
      </c>
      <c r="G619" s="168">
        <f>+'2.2.3.5.CantidadCap'!G10</f>
        <v>117514.28292895484</v>
      </c>
      <c r="H619" s="168">
        <f>+'2.2.3.5.CantidadCap'!H10</f>
        <v>97936.619670971224</v>
      </c>
      <c r="I619" s="168">
        <f>+'2.2.3.5.CantidadCap'!I10</f>
        <v>71329.077266505337</v>
      </c>
      <c r="J619" s="168">
        <f>+'2.2.3.5.CantidadCap'!J10</f>
        <v>43421.270007690524</v>
      </c>
      <c r="K619" s="168">
        <f>+'2.2.3.5.CantidadCap'!K10</f>
        <v>18183.514183973475</v>
      </c>
      <c r="M619" s="135"/>
      <c r="N619" s="135"/>
      <c r="O619" s="135"/>
      <c r="P619" s="135"/>
    </row>
    <row r="620" spans="2:16" x14ac:dyDescent="0.2">
      <c r="B620" s="182" t="s">
        <v>592</v>
      </c>
      <c r="C620" s="168">
        <f>+'2.2.3.5.CantidadCap'!C11</f>
        <v>0</v>
      </c>
      <c r="D620" s="168">
        <f>+'2.2.3.5.CantidadCap'!D11</f>
        <v>0</v>
      </c>
      <c r="E620" s="168">
        <f>+'2.2.3.5.CantidadCap'!E11</f>
        <v>9786.5393604228375</v>
      </c>
      <c r="F620" s="168">
        <f>+'2.2.3.5.CantidadCap'!F11</f>
        <v>9690.6342900263044</v>
      </c>
      <c r="G620" s="168">
        <f>+'2.2.3.5.CantidadCap'!G11</f>
        <v>9711.5101904155945</v>
      </c>
      <c r="H620" s="168">
        <f>+'2.2.3.5.CantidadCap'!H11</f>
        <v>9686.0975734072126</v>
      </c>
      <c r="I620" s="168">
        <f>+'2.2.3.5.CantidadCap'!I11</f>
        <v>9026.1381711312752</v>
      </c>
      <c r="J620" s="168">
        <f>+'2.2.3.5.CantidadCap'!J11</f>
        <v>8126.228170502327</v>
      </c>
      <c r="K620" s="168">
        <f>+'2.2.3.5.CantidadCap'!K11</f>
        <v>7520.4743925490457</v>
      </c>
      <c r="M620" s="135"/>
      <c r="N620" s="135"/>
      <c r="O620" s="135"/>
      <c r="P620" s="135"/>
    </row>
    <row r="621" spans="2:16" x14ac:dyDescent="0.2">
      <c r="B621" s="182" t="s">
        <v>431</v>
      </c>
      <c r="C621" s="168">
        <f>+'2.2.3.5.CantidadCap'!C12</f>
        <v>6268.3973716160326</v>
      </c>
      <c r="D621" s="168">
        <f>+'2.2.3.5.CantidadCap'!D12</f>
        <v>6082.8915970276812</v>
      </c>
      <c r="E621" s="168">
        <f>+'2.2.3.5.CantidadCap'!E12</f>
        <v>5851.7253487278695</v>
      </c>
      <c r="F621" s="168">
        <f>+'2.2.3.5.CantidadCap'!F12</f>
        <v>5790.1152067783678</v>
      </c>
      <c r="G621" s="168">
        <f>+'2.2.3.5.CantidadCap'!G12</f>
        <v>5891.050320298179</v>
      </c>
      <c r="H621" s="168">
        <f>+'2.2.3.5.CantidadCap'!H12</f>
        <v>5971.594664158325</v>
      </c>
      <c r="I621" s="168">
        <f>+'2.2.3.5.CantidadCap'!I12</f>
        <v>5663.9906131856496</v>
      </c>
      <c r="J621" s="168">
        <f>+'2.2.3.5.CantidadCap'!J12</f>
        <v>5202.8475644216733</v>
      </c>
      <c r="K621" s="168">
        <f>+'2.2.3.5.CantidadCap'!K12</f>
        <v>4924.5700472204298</v>
      </c>
      <c r="M621" s="135"/>
      <c r="N621" s="135"/>
      <c r="O621" s="135"/>
      <c r="P621" s="135"/>
    </row>
    <row r="622" spans="2:16" x14ac:dyDescent="0.2">
      <c r="B622" s="182" t="s">
        <v>560</v>
      </c>
      <c r="C622" s="168">
        <f>+'2.2.3.5.CantidadCap'!C13</f>
        <v>3698.3528219782174</v>
      </c>
      <c r="D622" s="168">
        <f>+'2.2.3.5.CantidadCap'!D13</f>
        <v>3588.7914158692511</v>
      </c>
      <c r="E622" s="168">
        <f>+'2.2.3.5.CantidadCap'!E13</f>
        <v>3452.1723274631472</v>
      </c>
      <c r="F622" s="168">
        <f>+'2.2.3.5.CantidadCap'!F13</f>
        <v>3415.5775262017532</v>
      </c>
      <c r="G622" s="168">
        <f>+'2.2.3.5.CantidadCap'!G13</f>
        <v>3474.8441920315017</v>
      </c>
      <c r="H622" s="168">
        <f>+'2.2.3.5.CantidadCap'!H13</f>
        <v>3522.0598139056347</v>
      </c>
      <c r="I622" s="168">
        <f>+'2.2.3.5.CantidadCap'!I13</f>
        <v>3340.3354464227596</v>
      </c>
      <c r="J622" s="168">
        <f>+'2.2.3.5.CantidadCap'!J13</f>
        <v>3068.0703132603307</v>
      </c>
      <c r="K622" s="168">
        <f>+'2.2.3.5.CantidadCap'!K13</f>
        <v>2903.6551177976962</v>
      </c>
      <c r="M622" s="135"/>
      <c r="N622" s="135"/>
      <c r="O622" s="135"/>
      <c r="P622" s="135"/>
    </row>
    <row r="623" spans="2:16" x14ac:dyDescent="0.2">
      <c r="B623" s="182" t="s">
        <v>561</v>
      </c>
      <c r="C623" s="168">
        <f>+'2.2.3.5.CantidadCap'!C14</f>
        <v>0</v>
      </c>
      <c r="D623" s="168">
        <f>+'2.2.3.5.CantidadCap'!D14</f>
        <v>9425.431360548755</v>
      </c>
      <c r="E623" s="168">
        <f>+'2.2.3.5.CantidadCap'!E14</f>
        <v>9357.1885825610552</v>
      </c>
      <c r="F623" s="168">
        <f>+'2.2.3.5.CantidadCap'!F14</f>
        <v>9268.4909457082686</v>
      </c>
      <c r="G623" s="168">
        <f>+'2.2.3.5.CantidadCap'!G14</f>
        <v>9440.9216736490562</v>
      </c>
      <c r="H623" s="168">
        <f>+'2.2.3.5.CantidadCap'!H14</f>
        <v>9581.6040226408677</v>
      </c>
      <c r="I623" s="168">
        <f>+'2.2.3.5.CantidadCap'!I14</f>
        <v>9099.8542775400674</v>
      </c>
      <c r="J623" s="168">
        <f>+'2.2.3.5.CantidadCap'!J14</f>
        <v>8371.0795427635203</v>
      </c>
      <c r="K623" s="168">
        <f>+'2.2.3.5.CantidadCap'!K14</f>
        <v>7935.8982861681698</v>
      </c>
      <c r="M623" s="135"/>
      <c r="N623" s="135"/>
      <c r="O623" s="135"/>
      <c r="P623" s="135"/>
    </row>
    <row r="624" spans="2:16" x14ac:dyDescent="0.2">
      <c r="B624" s="182" t="s">
        <v>562</v>
      </c>
      <c r="C624" s="168">
        <f>+'2.2.3.5.CantidadCap'!C15</f>
        <v>0</v>
      </c>
      <c r="D624" s="168">
        <f>+'2.2.3.5.CantidadCap'!D15</f>
        <v>0</v>
      </c>
      <c r="E624" s="168">
        <f>+'2.2.3.5.CantidadCap'!E15</f>
        <v>9117.2171188963475</v>
      </c>
      <c r="F624" s="168">
        <f>+'2.2.3.5.CantidadCap'!F15</f>
        <v>9098.8547318265628</v>
      </c>
      <c r="G624" s="168">
        <f>+'2.2.3.5.CantidadCap'!G15</f>
        <v>9271.8048662652218</v>
      </c>
      <c r="H624" s="168">
        <f>+'2.2.3.5.CantidadCap'!H15</f>
        <v>9413.8895929465871</v>
      </c>
      <c r="I624" s="168">
        <f>+'2.2.3.5.CantidadCap'!I15</f>
        <v>8944.5599606119722</v>
      </c>
      <c r="J624" s="168">
        <f>+'2.2.3.5.CantidadCap'!J15</f>
        <v>8232.303994410373</v>
      </c>
      <c r="K624" s="168">
        <f>+'2.2.3.5.CantidadCap'!K15</f>
        <v>7808.5633529804272</v>
      </c>
      <c r="M624" s="135"/>
      <c r="N624" s="135"/>
      <c r="O624" s="135"/>
      <c r="P624" s="135"/>
    </row>
    <row r="625" spans="2:16" x14ac:dyDescent="0.2">
      <c r="B625" s="182" t="s">
        <v>593</v>
      </c>
      <c r="C625" s="168">
        <f>+'2.2.3.5.CantidadCap'!C16</f>
        <v>0</v>
      </c>
      <c r="D625" s="168">
        <f>+'2.2.3.5.CantidadCap'!D16</f>
        <v>0</v>
      </c>
      <c r="E625" s="168">
        <f>+'2.2.3.5.CantidadCap'!E16</f>
        <v>11437.026597956567</v>
      </c>
      <c r="F625" s="168">
        <f>+'2.2.3.5.CantidadCap'!F16</f>
        <v>11405.731950589845</v>
      </c>
      <c r="G625" s="168">
        <f>+'2.2.3.5.CantidadCap'!G16</f>
        <v>11604.825542764676</v>
      </c>
      <c r="H625" s="168">
        <f>+'2.2.3.5.CantidadCap'!H16</f>
        <v>11763.773908862713</v>
      </c>
      <c r="I625" s="168">
        <f>+'2.2.3.5.CantidadCap'!I16</f>
        <v>11158.096214848183</v>
      </c>
      <c r="J625" s="168">
        <f>+'2.2.3.5.CantidadCap'!J16</f>
        <v>10249.937280734976</v>
      </c>
      <c r="K625" s="168">
        <f>+'2.2.3.5.CantidadCap'!K16</f>
        <v>9702.0196520100908</v>
      </c>
      <c r="M625" s="135"/>
      <c r="N625" s="135"/>
      <c r="O625" s="135"/>
      <c r="P625" s="135"/>
    </row>
    <row r="626" spans="2:16" x14ac:dyDescent="0.2">
      <c r="B626" s="182" t="s">
        <v>563</v>
      </c>
      <c r="C626" s="168">
        <f>+'2.2.3.5.CantidadCap'!C17</f>
        <v>0</v>
      </c>
      <c r="D626" s="168">
        <f>+'2.2.3.5.CantidadCap'!D17</f>
        <v>4008.9746520283202</v>
      </c>
      <c r="E626" s="168">
        <f>+'2.2.3.5.CantidadCap'!E17</f>
        <v>3367.9189546202651</v>
      </c>
      <c r="F626" s="168">
        <f>+'2.2.3.5.CantidadCap'!F17</f>
        <v>2066.9627911643402</v>
      </c>
      <c r="G626" s="168">
        <f>+'2.2.3.5.CantidadCap'!G17</f>
        <v>703.53116255823545</v>
      </c>
      <c r="H626" s="168">
        <f>+'2.2.3.5.CantidadCap'!H17</f>
        <v>0</v>
      </c>
      <c r="I626" s="168">
        <f>+'2.2.3.5.CantidadCap'!I17</f>
        <v>0</v>
      </c>
      <c r="J626" s="168">
        <f>+'2.2.3.5.CantidadCap'!J17</f>
        <v>0</v>
      </c>
      <c r="K626" s="168">
        <f>+'2.2.3.5.CantidadCap'!K17</f>
        <v>0</v>
      </c>
      <c r="M626" s="135"/>
      <c r="N626" s="135"/>
      <c r="O626" s="135"/>
      <c r="P626" s="135"/>
    </row>
    <row r="627" spans="2:16" x14ac:dyDescent="0.2">
      <c r="B627" s="182" t="s">
        <v>594</v>
      </c>
      <c r="C627" s="168">
        <f>+'2.2.3.5.CantidadCap'!C18</f>
        <v>0</v>
      </c>
      <c r="D627" s="168">
        <f>+'2.2.3.5.CantidadCap'!D18</f>
        <v>0</v>
      </c>
      <c r="E627" s="168">
        <f>+'2.2.3.5.CantidadCap'!E18</f>
        <v>0</v>
      </c>
      <c r="F627" s="168">
        <f>+'2.2.3.5.CantidadCap'!F18</f>
        <v>3147.3027519477964</v>
      </c>
      <c r="G627" s="168">
        <f>+'2.2.3.5.CantidadCap'!G18</f>
        <v>2707.9924391184754</v>
      </c>
      <c r="H627" s="168">
        <f>+'2.2.3.5.CantidadCap'!H18</f>
        <v>1717.497789831154</v>
      </c>
      <c r="I627" s="168">
        <f>+'2.2.3.5.CantidadCap'!I18</f>
        <v>583.15672668657692</v>
      </c>
      <c r="J627" s="168">
        <f>+'2.2.3.5.CantidadCap'!J18</f>
        <v>0</v>
      </c>
      <c r="K627" s="168">
        <f>+'2.2.3.5.CantidadCap'!K18</f>
        <v>0</v>
      </c>
      <c r="M627" s="135"/>
      <c r="N627" s="135"/>
      <c r="O627" s="135"/>
      <c r="P627" s="135"/>
    </row>
    <row r="628" spans="2:16" x14ac:dyDescent="0.2">
      <c r="B628" s="182" t="s">
        <v>656</v>
      </c>
      <c r="C628" s="168">
        <f>+'2.2.3.5.CantidadCap'!C19</f>
        <v>0</v>
      </c>
      <c r="D628" s="168">
        <f>+'2.2.3.5.CantidadCap'!D19</f>
        <v>304.47440795004206</v>
      </c>
      <c r="E628" s="168">
        <f>+'2.2.3.5.CantidadCap'!E19</f>
        <v>268.73316519017402</v>
      </c>
      <c r="F628" s="168">
        <f>+'2.2.3.5.CantidadCap'!F19</f>
        <v>196.64540587339187</v>
      </c>
      <c r="G628" s="168">
        <f>+'2.2.3.5.CantidadCap'!G19</f>
        <v>123.48054530260394</v>
      </c>
      <c r="H628" s="168">
        <f>+'2.2.3.5.CantidadCap'!H19</f>
        <v>43.331677514399402</v>
      </c>
      <c r="I628" s="168">
        <f>+'2.2.3.5.CantidadCap'!I19</f>
        <v>1.1232909881978368E-3</v>
      </c>
      <c r="J628" s="168">
        <f>+'2.2.3.5.CantidadCap'!J19</f>
        <v>1.0769139262116715E-3</v>
      </c>
      <c r="K628" s="168">
        <f>+'2.2.3.5.CantidadCap'!K19</f>
        <v>1.0660541695184269E-3</v>
      </c>
      <c r="M628" s="135"/>
      <c r="N628" s="135"/>
      <c r="O628" s="135"/>
      <c r="P628" s="135"/>
    </row>
    <row r="629" spans="2:16" x14ac:dyDescent="0.2">
      <c r="B629" s="182" t="s">
        <v>432</v>
      </c>
      <c r="C629" s="168">
        <f>+'2.2.3.5.CantidadCap'!C20</f>
        <v>201674.13987272503</v>
      </c>
      <c r="D629" s="168">
        <f>+'2.2.3.5.CantidadCap'!D20</f>
        <v>397916.5464821186</v>
      </c>
      <c r="E629" s="168">
        <f>+'2.2.3.5.CantidadCap'!E20</f>
        <v>687200.9811231452</v>
      </c>
      <c r="F629" s="168">
        <f>+'2.2.3.5.CantidadCap'!F20</f>
        <v>765505.45848610834</v>
      </c>
      <c r="G629" s="168">
        <f>+'2.2.3.5.CantidadCap'!G20</f>
        <v>723999.52450875845</v>
      </c>
      <c r="H629" s="168">
        <f>+'2.2.3.5.CantidadCap'!H20</f>
        <v>618870.17423608503</v>
      </c>
      <c r="I629" s="168">
        <f>+'2.2.3.5.CantidadCap'!I20</f>
        <v>448412.29648413032</v>
      </c>
      <c r="J629" s="168">
        <f>+'2.2.3.5.CantidadCap'!J20</f>
        <v>275558.9342450829</v>
      </c>
      <c r="K629" s="168">
        <f>+'2.2.3.5.CantidadCap'!K20</f>
        <v>119447.90253743103</v>
      </c>
      <c r="M629" s="135"/>
      <c r="N629" s="135"/>
      <c r="O629" s="135"/>
      <c r="P629" s="135"/>
    </row>
    <row r="630" spans="2:16" x14ac:dyDescent="0.2">
      <c r="B630" s="182" t="s">
        <v>564</v>
      </c>
      <c r="C630" s="168">
        <f>+'2.2.3.5.CantidadCap'!C21</f>
        <v>29573.319889672697</v>
      </c>
      <c r="D630" s="168">
        <f>+'2.2.3.5.CantidadCap'!D21</f>
        <v>159261.22048165745</v>
      </c>
      <c r="E630" s="168">
        <f>+'2.2.3.5.CantidadCap'!E21</f>
        <v>328323.89413541969</v>
      </c>
      <c r="F630" s="168">
        <f>+'2.2.3.5.CantidadCap'!F21</f>
        <v>363675.36484513478</v>
      </c>
      <c r="G630" s="168">
        <f>+'2.2.3.5.CantidadCap'!G21</f>
        <v>363551.52875408635</v>
      </c>
      <c r="H630" s="168">
        <f>+'2.2.3.5.CantidadCap'!H21</f>
        <v>361616.02649057115</v>
      </c>
      <c r="I630" s="168">
        <f>+'2.2.3.5.CantidadCap'!I21</f>
        <v>335959.30930866773</v>
      </c>
      <c r="J630" s="168">
        <f>+'2.2.3.5.CantidadCap'!J21</f>
        <v>301401.89598383184</v>
      </c>
      <c r="K630" s="168">
        <f>+'2.2.3.5.CantidadCap'!K21</f>
        <v>260391.47146754834</v>
      </c>
      <c r="M630" s="135"/>
      <c r="N630" s="135"/>
      <c r="O630" s="135"/>
      <c r="P630" s="135"/>
    </row>
    <row r="631" spans="2:16" x14ac:dyDescent="0.2">
      <c r="B631" s="182" t="s">
        <v>657</v>
      </c>
      <c r="C631" s="168">
        <f>+'2.2.3.5.CantidadCap'!C22</f>
        <v>0</v>
      </c>
      <c r="D631" s="168">
        <f>+'2.2.3.5.CantidadCap'!D22</f>
        <v>0</v>
      </c>
      <c r="E631" s="168">
        <f>+'2.2.3.5.CantidadCap'!E22</f>
        <v>0</v>
      </c>
      <c r="F631" s="168">
        <f>+'2.2.3.5.CantidadCap'!F22</f>
        <v>12484.123795125501</v>
      </c>
      <c r="G631" s="168">
        <f>+'2.2.3.5.CantidadCap'!G22</f>
        <v>12721.326124423354</v>
      </c>
      <c r="H631" s="168">
        <f>+'2.2.3.5.CantidadCap'!H22</f>
        <v>12863.573491996009</v>
      </c>
      <c r="I631" s="168">
        <f>+'2.2.3.5.CantidadCap'!I22</f>
        <v>12168.706723124031</v>
      </c>
      <c r="J631" s="168">
        <f>+'2.2.3.5.CantidadCap'!J22</f>
        <v>11144.918812310993</v>
      </c>
      <c r="K631" s="168">
        <f>+'2.2.3.5.CantidadCap'!K22</f>
        <v>10514.554415205053</v>
      </c>
      <c r="M631" s="135"/>
      <c r="N631" s="135"/>
      <c r="O631" s="135"/>
      <c r="P631" s="135"/>
    </row>
    <row r="632" spans="2:16" x14ac:dyDescent="0.2">
      <c r="B632" s="182" t="s">
        <v>595</v>
      </c>
      <c r="C632" s="168">
        <f>+'2.2.3.5.CantidadCap'!C23</f>
        <v>0</v>
      </c>
      <c r="D632" s="168">
        <f>+'2.2.3.5.CantidadCap'!D23</f>
        <v>0</v>
      </c>
      <c r="E632" s="168">
        <f>+'2.2.3.5.CantidadCap'!E23</f>
        <v>9431.6838122206045</v>
      </c>
      <c r="F632" s="168">
        <f>+'2.2.3.5.CantidadCap'!F23</f>
        <v>9406.5243854908549</v>
      </c>
      <c r="G632" s="168">
        <f>+'2.2.3.5.CantidadCap'!G23</f>
        <v>9572.1108390049994</v>
      </c>
      <c r="H632" s="168">
        <f>+'2.2.3.5.CantidadCap'!H23</f>
        <v>9704.7029517724404</v>
      </c>
      <c r="I632" s="168">
        <f>+'2.2.3.5.CantidadCap'!I23</f>
        <v>9206.5518090301011</v>
      </c>
      <c r="J632" s="168">
        <f>+'2.2.3.5.CantidadCap'!J23</f>
        <v>8458.7788131195539</v>
      </c>
      <c r="K632" s="168">
        <f>+'2.2.3.5.CantidadCap'!K23</f>
        <v>8008.2153911108744</v>
      </c>
      <c r="M632" s="135"/>
      <c r="N632" s="135"/>
      <c r="O632" s="135"/>
      <c r="P632" s="135"/>
    </row>
    <row r="633" spans="2:16" x14ac:dyDescent="0.2">
      <c r="B633" s="182" t="s">
        <v>565</v>
      </c>
      <c r="C633" s="168">
        <f>+'2.2.3.5.CantidadCap'!C24</f>
        <v>0</v>
      </c>
      <c r="D633" s="168">
        <f>+'2.2.3.5.CantidadCap'!D24</f>
        <v>7653.7417729498566</v>
      </c>
      <c r="E633" s="168">
        <f>+'2.2.3.5.CantidadCap'!E24</f>
        <v>7598.2395307220222</v>
      </c>
      <c r="F633" s="168">
        <f>+'2.2.3.5.CantidadCap'!F24</f>
        <v>7526.0347467202937</v>
      </c>
      <c r="G633" s="168">
        <f>+'2.2.3.5.CantidadCap'!G24</f>
        <v>7665.8496031293598</v>
      </c>
      <c r="H633" s="168">
        <f>+'2.2.3.5.CantidadCap'!H24</f>
        <v>7779.8683386613793</v>
      </c>
      <c r="I633" s="168">
        <f>+'2.2.3.5.CantidadCap'!I24</f>
        <v>7388.4911581753513</v>
      </c>
      <c r="J633" s="168">
        <f>+'2.2.3.5.CantidadCap'!J24</f>
        <v>6796.5520580930606</v>
      </c>
      <c r="K633" s="168">
        <f>+'2.2.3.5.CantidadCap'!K24</f>
        <v>6442.995486694299</v>
      </c>
      <c r="M633" s="135"/>
      <c r="N633" s="135"/>
      <c r="O633" s="135"/>
      <c r="P633" s="135"/>
    </row>
    <row r="634" spans="2:16" x14ac:dyDescent="0.2">
      <c r="B634" s="182" t="s">
        <v>374</v>
      </c>
      <c r="C634" s="168">
        <f>+'2.2.3.5.CantidadCap'!C25</f>
        <v>0</v>
      </c>
      <c r="D634" s="168">
        <f>+'2.2.3.5.CantidadCap'!D25</f>
        <v>65244.3612105711</v>
      </c>
      <c r="E634" s="168">
        <f>+'2.2.3.5.CantidadCap'!E25</f>
        <v>54811.451774083536</v>
      </c>
      <c r="F634" s="168">
        <f>+'2.2.3.5.CantidadCap'!F25</f>
        <v>33638.942288474173</v>
      </c>
      <c r="G634" s="168">
        <f>+'2.2.3.5.CantidadCap'!G25</f>
        <v>11449.671119676186</v>
      </c>
      <c r="H634" s="168">
        <f>+'2.2.3.5.CantidadCap'!H25</f>
        <v>6668.4350369809199</v>
      </c>
      <c r="I634" s="168">
        <f>+'2.2.3.5.CantidadCap'!I25</f>
        <v>5439.7019527537395</v>
      </c>
      <c r="J634" s="168">
        <f>+'2.2.3.5.CantidadCap'!J25</f>
        <v>3127.5395804633235</v>
      </c>
      <c r="K634" s="168">
        <f>+'2.2.3.5.CantidadCap'!K25</f>
        <v>1022.055146200044</v>
      </c>
      <c r="M634" s="135"/>
      <c r="N634" s="135"/>
      <c r="O634" s="135"/>
      <c r="P634" s="135"/>
    </row>
    <row r="635" spans="2:16" x14ac:dyDescent="0.2">
      <c r="B635" s="182" t="s">
        <v>566</v>
      </c>
      <c r="C635" s="168">
        <f>+'2.2.3.5.CantidadCap'!C26</f>
        <v>0</v>
      </c>
      <c r="D635" s="168">
        <f>+'2.2.3.5.CantidadCap'!D26</f>
        <v>12246.251017897401</v>
      </c>
      <c r="E635" s="168">
        <f>+'2.2.3.5.CantidadCap'!E26</f>
        <v>11477.980081509495</v>
      </c>
      <c r="F635" s="168">
        <f>+'2.2.3.5.CantidadCap'!F26</f>
        <v>9960.0323995016042</v>
      </c>
      <c r="G635" s="168">
        <f>+'2.2.3.5.CantidadCap'!G26</f>
        <v>8588.6590924394932</v>
      </c>
      <c r="H635" s="168">
        <f>+'2.2.3.5.CantidadCap'!H26</f>
        <v>7055.3006297282545</v>
      </c>
      <c r="I635" s="168">
        <f>+'2.2.3.5.CantidadCap'!I26</f>
        <v>5011.6051821572728</v>
      </c>
      <c r="J635" s="168">
        <f>+'2.2.3.5.CantidadCap'!J26</f>
        <v>2881.4066845918524</v>
      </c>
      <c r="K635" s="168">
        <f>+'2.2.3.5.CantidadCap'!K26</f>
        <v>941.62086666415109</v>
      </c>
      <c r="M635" s="135"/>
      <c r="N635" s="135"/>
      <c r="O635" s="135"/>
      <c r="P635" s="135"/>
    </row>
    <row r="636" spans="2:16" x14ac:dyDescent="0.2">
      <c r="B636" s="182" t="s">
        <v>567</v>
      </c>
      <c r="C636" s="168">
        <f>+'2.2.3.5.CantidadCap'!C27</f>
        <v>0</v>
      </c>
      <c r="D636" s="168">
        <f>+'2.2.3.5.CantidadCap'!D27</f>
        <v>4821.3051117645982</v>
      </c>
      <c r="E636" s="168">
        <f>+'2.2.3.5.CantidadCap'!E27</f>
        <v>4518.839599060846</v>
      </c>
      <c r="F636" s="168">
        <f>+'2.2.3.5.CantidadCap'!F27</f>
        <v>3921.2290398815358</v>
      </c>
      <c r="G636" s="168">
        <f>+'2.2.3.5.CantidadCap'!G27</f>
        <v>3381.3242865155307</v>
      </c>
      <c r="H636" s="168">
        <f>+'2.2.3.5.CantidadCap'!H27</f>
        <v>2777.6465582350197</v>
      </c>
      <c r="I636" s="168">
        <f>+'2.2.3.5.CantidadCap'!I27</f>
        <v>1973.0509890388762</v>
      </c>
      <c r="J636" s="168">
        <f>+'2.2.3.5.CantidadCap'!J27</f>
        <v>1134.3994792522692</v>
      </c>
      <c r="K636" s="168">
        <f>+'2.2.3.5.CantidadCap'!K27</f>
        <v>370.71275863587061</v>
      </c>
      <c r="M636" s="135"/>
      <c r="N636" s="135"/>
      <c r="O636" s="135"/>
      <c r="P636" s="135"/>
    </row>
    <row r="637" spans="2:16" x14ac:dyDescent="0.2">
      <c r="B637" s="182" t="s">
        <v>433</v>
      </c>
      <c r="C637" s="168">
        <f>+'2.2.3.5.CantidadCap'!C28</f>
        <v>0</v>
      </c>
      <c r="D637" s="168">
        <f>+'2.2.3.5.CantidadCap'!D28</f>
        <v>3355.0956910134269</v>
      </c>
      <c r="E637" s="168">
        <f>+'2.2.3.5.CantidadCap'!E28</f>
        <v>3144.6131111251966</v>
      </c>
      <c r="F637" s="168">
        <f>+'2.2.3.5.CantidadCap'!F28</f>
        <v>2728.7421870648059</v>
      </c>
      <c r="G637" s="168">
        <f>+'2.2.3.5.CantidadCap'!G28</f>
        <v>2353.0281284054972</v>
      </c>
      <c r="H637" s="168">
        <f>+'2.2.3.5.CantidadCap'!H28</f>
        <v>1932.9351249628207</v>
      </c>
      <c r="I637" s="168">
        <f>+'2.2.3.5.CantidadCap'!I28</f>
        <v>1373.0255020204013</v>
      </c>
      <c r="J637" s="168">
        <f>+'2.2.3.5.CantidadCap'!J28</f>
        <v>789.41670699080896</v>
      </c>
      <c r="K637" s="168">
        <f>+'2.2.3.5.CantidadCap'!K28</f>
        <v>257.9751229740545</v>
      </c>
      <c r="M637" s="135"/>
      <c r="N637" s="135"/>
      <c r="O637" s="135"/>
      <c r="P637" s="135"/>
    </row>
    <row r="638" spans="2:16" x14ac:dyDescent="0.2">
      <c r="B638" s="182" t="s">
        <v>434</v>
      </c>
      <c r="C638" s="168">
        <f>+'2.2.3.5.CantidadCap'!C29</f>
        <v>0</v>
      </c>
      <c r="D638" s="168">
        <f>+'2.2.3.5.CantidadCap'!D29</f>
        <v>28113.830985496792</v>
      </c>
      <c r="E638" s="168">
        <f>+'2.2.3.5.CantidadCap'!E29</f>
        <v>26350.10433763429</v>
      </c>
      <c r="F638" s="168">
        <f>+'2.2.3.5.CantidadCap'!F29</f>
        <v>22865.337896506455</v>
      </c>
      <c r="G638" s="168">
        <f>+'2.2.3.5.CantidadCap'!G29</f>
        <v>19717.063594728701</v>
      </c>
      <c r="H638" s="168">
        <f>+'2.2.3.5.CantidadCap'!H29</f>
        <v>16196.918482739446</v>
      </c>
      <c r="I638" s="168">
        <f>+'2.2.3.5.CantidadCap'!I29</f>
        <v>11505.188065416623</v>
      </c>
      <c r="J638" s="168">
        <f>+'2.2.3.5.CantidadCap'!J29</f>
        <v>6614.8718013951275</v>
      </c>
      <c r="K638" s="168">
        <f>+'2.2.3.5.CantidadCap'!K29</f>
        <v>2161.68767560981</v>
      </c>
      <c r="M638" s="135"/>
      <c r="N638" s="135"/>
      <c r="O638" s="135"/>
      <c r="P638" s="135"/>
    </row>
    <row r="639" spans="2:16" x14ac:dyDescent="0.2">
      <c r="B639" s="182" t="s">
        <v>568</v>
      </c>
      <c r="C639" s="168">
        <f>+'2.2.3.5.CantidadCap'!C30</f>
        <v>0</v>
      </c>
      <c r="D639" s="168">
        <f>+'2.2.3.5.CantidadCap'!D30</f>
        <v>0</v>
      </c>
      <c r="E639" s="168">
        <f>+'2.2.3.5.CantidadCap'!E30</f>
        <v>1373.4785089075315</v>
      </c>
      <c r="F639" s="168">
        <f>+'2.2.3.5.CantidadCap'!F30</f>
        <v>1294.2095596414042</v>
      </c>
      <c r="G639" s="168">
        <f>+'2.2.3.5.CantidadCap'!G30</f>
        <v>1154.8266974101939</v>
      </c>
      <c r="H639" s="168">
        <f>+'2.2.3.5.CantidadCap'!H30</f>
        <v>997.58367908052446</v>
      </c>
      <c r="I639" s="168">
        <f>+'2.2.3.5.CantidadCap'!I30</f>
        <v>770.07440435733065</v>
      </c>
      <c r="J639" s="168">
        <f>+'2.2.3.5.CantidadCap'!J30</f>
        <v>526.86290738454113</v>
      </c>
      <c r="K639" s="168">
        <f>+'2.2.3.5.CantidadCap'!K30</f>
        <v>311.51257876087931</v>
      </c>
      <c r="M639" s="135"/>
      <c r="N639" s="135"/>
      <c r="O639" s="135"/>
      <c r="P639" s="135"/>
    </row>
    <row r="640" spans="2:16" x14ac:dyDescent="0.2">
      <c r="B640" s="182" t="s">
        <v>435</v>
      </c>
      <c r="C640" s="168">
        <f>+'2.2.3.5.CantidadCap'!C31</f>
        <v>0</v>
      </c>
      <c r="D640" s="168">
        <f>+'2.2.3.5.CantidadCap'!D31</f>
        <v>0</v>
      </c>
      <c r="E640" s="168">
        <f>+'2.2.3.5.CantidadCap'!E31</f>
        <v>8301.162236909764</v>
      </c>
      <c r="F640" s="168">
        <f>+'2.2.3.5.CantidadCap'!F31</f>
        <v>7822.0688954850866</v>
      </c>
      <c r="G640" s="168">
        <f>+'2.2.3.5.CantidadCap'!G31</f>
        <v>6979.6532734551274</v>
      </c>
      <c r="H640" s="168">
        <f>+'2.2.3.5.CantidadCap'!H31</f>
        <v>6029.2927127979392</v>
      </c>
      <c r="I640" s="168">
        <f>+'2.2.3.5.CantidadCap'!I31</f>
        <v>4654.2501565215425</v>
      </c>
      <c r="J640" s="168">
        <f>+'2.2.3.5.CantidadCap'!J31</f>
        <v>3184.3049909006531</v>
      </c>
      <c r="K640" s="168">
        <f>+'2.2.3.5.CantidadCap'!K31</f>
        <v>1882.7498489139346</v>
      </c>
      <c r="M640" s="135"/>
      <c r="N640" s="135"/>
      <c r="O640" s="135"/>
      <c r="P640" s="135"/>
    </row>
    <row r="641" spans="2:16" x14ac:dyDescent="0.2">
      <c r="B641" s="182" t="s">
        <v>435</v>
      </c>
      <c r="C641" s="168">
        <f>+'2.2.3.5.CantidadCap'!C32</f>
        <v>0</v>
      </c>
      <c r="D641" s="168">
        <f>+'2.2.3.5.CantidadCap'!D32</f>
        <v>0</v>
      </c>
      <c r="E641" s="168">
        <f>+'2.2.3.5.CantidadCap'!E32</f>
        <v>7638.5335148482191</v>
      </c>
      <c r="F641" s="168">
        <f>+'2.2.3.5.CantidadCap'!F32</f>
        <v>7197.6831326039901</v>
      </c>
      <c r="G641" s="168">
        <f>+'2.2.3.5.CantidadCap'!G32</f>
        <v>6422.512165134377</v>
      </c>
      <c r="H641" s="168">
        <f>+'2.2.3.5.CantidadCap'!H32</f>
        <v>5548.0128135264404</v>
      </c>
      <c r="I641" s="168">
        <f>+'2.2.3.5.CantidadCap'!I32</f>
        <v>4282.7311155301559</v>
      </c>
      <c r="J641" s="168">
        <f>+'2.2.3.5.CantidadCap'!J32</f>
        <v>2930.1222768955113</v>
      </c>
      <c r="K641" s="168">
        <f>+'2.2.3.5.CantidadCap'!K32</f>
        <v>1732.4619626225021</v>
      </c>
      <c r="M641" s="135"/>
      <c r="N641" s="135"/>
      <c r="O641" s="135"/>
      <c r="P641" s="135"/>
    </row>
    <row r="642" spans="2:16" x14ac:dyDescent="0.2">
      <c r="B642" s="182" t="s">
        <v>596</v>
      </c>
      <c r="C642" s="168">
        <f>+'2.2.3.5.CantidadCap'!C33</f>
        <v>0</v>
      </c>
      <c r="D642" s="168">
        <f>+'2.2.3.5.CantidadCap'!D33</f>
        <v>0</v>
      </c>
      <c r="E642" s="168">
        <f>+'2.2.3.5.CantidadCap'!E33</f>
        <v>0</v>
      </c>
      <c r="F642" s="168">
        <f>+'2.2.3.5.CantidadCap'!F33</f>
        <v>12409.865843507303</v>
      </c>
      <c r="G642" s="168">
        <f>+'2.2.3.5.CantidadCap'!G33</f>
        <v>11955.579641676573</v>
      </c>
      <c r="H642" s="168">
        <f>+'2.2.3.5.CantidadCap'!H33</f>
        <v>10677.924805969673</v>
      </c>
      <c r="I642" s="168">
        <f>+'2.2.3.5.CantidadCap'!I33</f>
        <v>8661.038318278348</v>
      </c>
      <c r="J642" s="168">
        <f>+'2.2.3.5.CantidadCap'!J33</f>
        <v>6452.4520434332208</v>
      </c>
      <c r="K642" s="168">
        <f>+'2.2.3.5.CantidadCap'!K33</f>
        <v>4548.4689141675453</v>
      </c>
      <c r="M642" s="135"/>
      <c r="N642" s="135"/>
      <c r="O642" s="135"/>
      <c r="P642" s="135"/>
    </row>
    <row r="643" spans="2:16" x14ac:dyDescent="0.2">
      <c r="B643" s="182" t="s">
        <v>597</v>
      </c>
      <c r="C643" s="168">
        <f>+'2.2.3.5.CantidadCap'!C34</f>
        <v>0</v>
      </c>
      <c r="D643" s="168">
        <f>+'2.2.3.5.CantidadCap'!D34</f>
        <v>0</v>
      </c>
      <c r="E643" s="168">
        <f>+'2.2.3.5.CantidadCap'!E34</f>
        <v>0</v>
      </c>
      <c r="F643" s="168">
        <f>+'2.2.3.5.CantidadCap'!F34</f>
        <v>82284.43199095974</v>
      </c>
      <c r="G643" s="168">
        <f>+'2.2.3.5.CantidadCap'!G34</f>
        <v>79272.257439650682</v>
      </c>
      <c r="H643" s="168">
        <f>+'2.2.3.5.CantidadCap'!H34</f>
        <v>70800.682987325024</v>
      </c>
      <c r="I643" s="168">
        <f>+'2.2.3.5.CantidadCap'!I34</f>
        <v>57427.584428266076</v>
      </c>
      <c r="J643" s="168">
        <f>+'2.2.3.5.CantidadCap'!J34</f>
        <v>42783.407817465632</v>
      </c>
      <c r="K643" s="168">
        <f>+'2.2.3.5.CantidadCap'!K34</f>
        <v>30158.922405001395</v>
      </c>
      <c r="M643" s="135"/>
      <c r="N643" s="135"/>
      <c r="O643" s="135"/>
      <c r="P643" s="135"/>
    </row>
    <row r="644" spans="2:16" x14ac:dyDescent="0.2">
      <c r="B644" s="182" t="s">
        <v>598</v>
      </c>
      <c r="C644" s="168">
        <f>+'2.2.3.5.CantidadCap'!C35</f>
        <v>0</v>
      </c>
      <c r="D644" s="168">
        <f>+'2.2.3.5.CantidadCap'!D35</f>
        <v>0</v>
      </c>
      <c r="E644" s="168">
        <f>+'2.2.3.5.CantidadCap'!E35</f>
        <v>0</v>
      </c>
      <c r="F644" s="168">
        <f>+'2.2.3.5.CantidadCap'!F35</f>
        <v>16767.163444363032</v>
      </c>
      <c r="G644" s="168">
        <f>+'2.2.3.5.CantidadCap'!G35</f>
        <v>16153.370266203903</v>
      </c>
      <c r="H644" s="168">
        <f>+'2.2.3.5.CantidadCap'!H35</f>
        <v>14427.110875012622</v>
      </c>
      <c r="I644" s="168">
        <f>+'2.2.3.5.CantidadCap'!I35</f>
        <v>11702.064060301036</v>
      </c>
      <c r="J644" s="168">
        <f>+'2.2.3.5.CantidadCap'!J35</f>
        <v>8718.0086709609714</v>
      </c>
      <c r="K644" s="168">
        <f>+'2.2.3.5.CantidadCap'!K35</f>
        <v>6145.5073461050033</v>
      </c>
      <c r="M644" s="135"/>
      <c r="N644" s="135"/>
      <c r="O644" s="135"/>
      <c r="P644" s="135"/>
    </row>
    <row r="645" spans="2:16" x14ac:dyDescent="0.2">
      <c r="B645" s="182" t="s">
        <v>599</v>
      </c>
      <c r="C645" s="168">
        <f>+'2.2.3.5.CantidadCap'!C36</f>
        <v>0</v>
      </c>
      <c r="D645" s="168">
        <f>+'2.2.3.5.CantidadCap'!D36</f>
        <v>0</v>
      </c>
      <c r="E645" s="168">
        <f>+'2.2.3.5.CantidadCap'!E36</f>
        <v>0</v>
      </c>
      <c r="F645" s="168">
        <f>+'2.2.3.5.CantidadCap'!F36</f>
        <v>0</v>
      </c>
      <c r="G645" s="168">
        <f>+'2.2.3.5.CantidadCap'!G36</f>
        <v>37888.321045145094</v>
      </c>
      <c r="H645" s="168">
        <f>+'2.2.3.5.CantidadCap'!H36</f>
        <v>35639.69038810637</v>
      </c>
      <c r="I645" s="168">
        <f>+'2.2.3.5.CantidadCap'!I36</f>
        <v>29874.101021553521</v>
      </c>
      <c r="J645" s="168">
        <f>+'2.2.3.5.CantidadCap'!J36</f>
        <v>23414.107453802</v>
      </c>
      <c r="K645" s="168">
        <f>+'2.2.3.5.CantidadCap'!K36</f>
        <v>17985.529736438511</v>
      </c>
      <c r="M645" s="135"/>
      <c r="N645" s="135"/>
      <c r="O645" s="135"/>
      <c r="P645" s="135"/>
    </row>
    <row r="646" spans="2:16" x14ac:dyDescent="0.2">
      <c r="B646" s="182" t="s">
        <v>600</v>
      </c>
      <c r="C646" s="168">
        <f>+'2.2.3.5.CantidadCap'!C37</f>
        <v>0</v>
      </c>
      <c r="D646" s="168">
        <f>+'2.2.3.5.CantidadCap'!D37</f>
        <v>0</v>
      </c>
      <c r="E646" s="168">
        <f>+'2.2.3.5.CantidadCap'!E37</f>
        <v>0</v>
      </c>
      <c r="F646" s="168">
        <f>+'2.2.3.5.CantidadCap'!F37</f>
        <v>0</v>
      </c>
      <c r="G646" s="168">
        <f>+'2.2.3.5.CantidadCap'!G37</f>
        <v>0</v>
      </c>
      <c r="H646" s="168">
        <f>+'2.2.3.5.CantidadCap'!H37</f>
        <v>58698.132599796278</v>
      </c>
      <c r="I646" s="168">
        <f>+'2.2.3.5.CantidadCap'!I37</f>
        <v>53177.575096818386</v>
      </c>
      <c r="J646" s="168">
        <f>+'2.2.3.5.CantidadCap'!J37</f>
        <v>43106.772147184151</v>
      </c>
      <c r="K646" s="168">
        <f>+'2.2.3.5.CantidadCap'!K37</f>
        <v>34848.218599146181</v>
      </c>
      <c r="M646" s="135"/>
      <c r="N646" s="135"/>
      <c r="O646" s="135"/>
      <c r="P646" s="135"/>
    </row>
    <row r="647" spans="2:16" x14ac:dyDescent="0.2">
      <c r="B647" s="182" t="s">
        <v>601</v>
      </c>
      <c r="C647" s="168">
        <f>+'2.2.3.5.CantidadCap'!C38</f>
        <v>0</v>
      </c>
      <c r="D647" s="168">
        <f>+'2.2.3.5.CantidadCap'!D38</f>
        <v>109672.19151208285</v>
      </c>
      <c r="E647" s="168">
        <f>+'2.2.3.5.CantidadCap'!E38</f>
        <v>107054.62212029562</v>
      </c>
      <c r="F647" s="168">
        <f>+'2.2.3.5.CantidadCap'!F38</f>
        <v>102258.82565250125</v>
      </c>
      <c r="G647" s="168">
        <f>+'2.2.3.5.CantidadCap'!G38</f>
        <v>99984.397889077823</v>
      </c>
      <c r="H647" s="168">
        <f>+'2.2.3.5.CantidadCap'!H38</f>
        <v>97016.59705248024</v>
      </c>
      <c r="I647" s="168">
        <f>+'2.2.3.5.CantidadCap'!I38</f>
        <v>87606.915333924757</v>
      </c>
      <c r="J647" s="168">
        <f>+'2.2.3.5.CantidadCap'!J38</f>
        <v>75951.984287392726</v>
      </c>
      <c r="K647" s="168">
        <f>+'2.2.3.5.CantidadCap'!K38</f>
        <v>67200.625032868018</v>
      </c>
      <c r="M647" s="135"/>
      <c r="N647" s="135"/>
      <c r="O647" s="135"/>
      <c r="P647" s="135"/>
    </row>
    <row r="648" spans="2:16" x14ac:dyDescent="0.2">
      <c r="B648" s="182" t="s">
        <v>658</v>
      </c>
      <c r="C648" s="168">
        <f>+'2.2.3.5.CantidadCap'!C39</f>
        <v>0</v>
      </c>
      <c r="D648" s="168">
        <f>+'2.2.3.5.CantidadCap'!D39</f>
        <v>0</v>
      </c>
      <c r="E648" s="168">
        <f>+'2.2.3.5.CantidadCap'!E39</f>
        <v>132004.72917454856</v>
      </c>
      <c r="F648" s="168">
        <f>+'2.2.3.5.CantidadCap'!F39</f>
        <v>129575.88211623635</v>
      </c>
      <c r="G648" s="168">
        <f>+'2.2.3.5.CantidadCap'!G39</f>
        <v>127402.50354980446</v>
      </c>
      <c r="H648" s="168">
        <f>+'2.2.3.5.CantidadCap'!H39</f>
        <v>124408.73514435119</v>
      </c>
      <c r="I648" s="168">
        <f>+'2.2.3.5.CantidadCap'!I39</f>
        <v>113180.05561002003</v>
      </c>
      <c r="J648" s="168">
        <f>+'2.2.3.5.CantidadCap'!J39</f>
        <v>99024.875372483075</v>
      </c>
      <c r="K648" s="168">
        <f>+'2.2.3.5.CantidadCap'!K39</f>
        <v>88605.858908265567</v>
      </c>
      <c r="M648" s="135"/>
      <c r="N648" s="135"/>
      <c r="O648" s="135"/>
      <c r="P648" s="135"/>
    </row>
    <row r="649" spans="2:16" x14ac:dyDescent="0.2">
      <c r="B649" s="182" t="s">
        <v>569</v>
      </c>
      <c r="C649" s="168">
        <f>+'2.2.3.5.CantidadCap'!C40</f>
        <v>189002.56055125355</v>
      </c>
      <c r="D649" s="168">
        <f>+'2.2.3.5.CantidadCap'!D40</f>
        <v>181725.97764961005</v>
      </c>
      <c r="E649" s="168">
        <f>+'2.2.3.5.CantidadCap'!E40</f>
        <v>171535.07786665278</v>
      </c>
      <c r="F649" s="168">
        <f>+'2.2.3.5.CantidadCap'!F40</f>
        <v>166485.23830675648</v>
      </c>
      <c r="G649" s="168">
        <f>+'2.2.3.5.CantidadCap'!G40</f>
        <v>165800.24196472054</v>
      </c>
      <c r="H649" s="168">
        <f>+'2.2.3.5.CantidadCap'!H40</f>
        <v>164234.28114874032</v>
      </c>
      <c r="I649" s="168">
        <f>+'2.2.3.5.CantidadCap'!I40</f>
        <v>151873.08533489186</v>
      </c>
      <c r="J649" s="168">
        <f>+'2.2.3.5.CantidadCap'!J40</f>
        <v>135509.5109697725</v>
      </c>
      <c r="K649" s="168">
        <f>+'2.2.3.5.CantidadCap'!K40</f>
        <v>124115.68256784225</v>
      </c>
      <c r="M649" s="135"/>
      <c r="N649" s="135"/>
      <c r="O649" s="135"/>
      <c r="P649" s="135"/>
    </row>
    <row r="650" spans="2:16" x14ac:dyDescent="0.2">
      <c r="B650" s="182" t="s">
        <v>602</v>
      </c>
      <c r="C650" s="168">
        <f>+'2.2.3.5.CantidadCap'!C41</f>
        <v>0</v>
      </c>
      <c r="D650" s="168">
        <f>+'2.2.3.5.CantidadCap'!D41</f>
        <v>0</v>
      </c>
      <c r="E650" s="168">
        <f>+'2.2.3.5.CantidadCap'!E41</f>
        <v>0</v>
      </c>
      <c r="F650" s="168">
        <f>+'2.2.3.5.CantidadCap'!F41</f>
        <v>0</v>
      </c>
      <c r="G650" s="168">
        <f>+'2.2.3.5.CantidadCap'!G41</f>
        <v>384779.37902943185</v>
      </c>
      <c r="H650" s="168">
        <f>+'2.2.3.5.CantidadCap'!H41</f>
        <v>380311.43187128531</v>
      </c>
      <c r="I650" s="168">
        <f>+'2.2.3.5.CantidadCap'!I41</f>
        <v>356555.80373478774</v>
      </c>
      <c r="J650" s="168">
        <f>+'2.2.3.5.CantidadCap'!J41</f>
        <v>323257.02956943703</v>
      </c>
      <c r="K650" s="168">
        <f>+'2.2.3.5.CantidadCap'!K41</f>
        <v>301540.80857998191</v>
      </c>
      <c r="M650" s="135"/>
      <c r="N650" s="135"/>
      <c r="O650" s="135"/>
      <c r="P650" s="135"/>
    </row>
    <row r="651" spans="2:16" x14ac:dyDescent="0.2">
      <c r="B651" s="182" t="s">
        <v>603</v>
      </c>
      <c r="C651" s="168">
        <f>+'2.2.3.5.CantidadCap'!C42</f>
        <v>0</v>
      </c>
      <c r="D651" s="168">
        <f>+'2.2.3.5.CantidadCap'!D42</f>
        <v>0</v>
      </c>
      <c r="E651" s="168">
        <f>+'2.2.3.5.CantidadCap'!E42</f>
        <v>2739.4812675250728</v>
      </c>
      <c r="F651" s="168">
        <f>+'2.2.3.5.CantidadCap'!F42</f>
        <v>2735.192775689974</v>
      </c>
      <c r="G651" s="168">
        <f>+'2.2.3.5.CantidadCap'!G42</f>
        <v>2789.8172263079005</v>
      </c>
      <c r="H651" s="168">
        <f>+'2.2.3.5.CantidadCap'!H42</f>
        <v>2835.3796505087125</v>
      </c>
      <c r="I651" s="168">
        <f>+'2.2.3.5.CantidadCap'!I42</f>
        <v>2696.877468654397</v>
      </c>
      <c r="J651" s="168">
        <f>+'2.2.3.5.CantidadCap'!J42</f>
        <v>2485.0467519754852</v>
      </c>
      <c r="K651" s="168">
        <f>+'2.2.3.5.CantidadCap'!K42</f>
        <v>2360.1578544990189</v>
      </c>
      <c r="M651" s="135"/>
      <c r="N651" s="135"/>
      <c r="O651" s="135"/>
      <c r="P651" s="135"/>
    </row>
    <row r="652" spans="2:16" x14ac:dyDescent="0.2">
      <c r="B652" s="182" t="s">
        <v>375</v>
      </c>
      <c r="C652" s="168">
        <f>+'2.2.3.5.CantidadCap'!C43</f>
        <v>0</v>
      </c>
      <c r="D652" s="168">
        <f>+'2.2.3.5.CantidadCap'!D43</f>
        <v>5009.4209387088067</v>
      </c>
      <c r="E652" s="168">
        <f>+'2.2.3.5.CantidadCap'!E43</f>
        <v>4695.1561096623209</v>
      </c>
      <c r="F652" s="168">
        <f>+'2.2.3.5.CantidadCap'!F43</f>
        <v>4074.2301282431399</v>
      </c>
      <c r="G652" s="168">
        <f>+'2.2.3.5.CantidadCap'!G43</f>
        <v>3513.2591392999648</v>
      </c>
      <c r="H652" s="168">
        <f>+'2.2.3.5.CantidadCap'!H43</f>
        <v>2886.0268497085476</v>
      </c>
      <c r="I652" s="168">
        <f>+'2.2.3.5.CantidadCap'!I43</f>
        <v>2050.0371625419011</v>
      </c>
      <c r="J652" s="168">
        <f>+'2.2.3.5.CantidadCap'!J43</f>
        <v>1178.6627036651653</v>
      </c>
      <c r="K652" s="168">
        <f>+'2.2.3.5.CantidadCap'!K43</f>
        <v>385.1780691451458</v>
      </c>
      <c r="M652" s="135"/>
      <c r="N652" s="135"/>
      <c r="O652" s="135"/>
      <c r="P652" s="135"/>
    </row>
    <row r="653" spans="2:16" x14ac:dyDescent="0.2">
      <c r="B653" s="182" t="s">
        <v>376</v>
      </c>
      <c r="C653" s="168">
        <f>+'2.2.3.5.CantidadCap'!C44</f>
        <v>0</v>
      </c>
      <c r="D653" s="168">
        <f>+'2.2.3.5.CantidadCap'!D44</f>
        <v>2445.6652106705183</v>
      </c>
      <c r="E653" s="168">
        <f>+'2.2.3.5.CantidadCap'!E44</f>
        <v>2428.8819088168743</v>
      </c>
      <c r="F653" s="168">
        <f>+'2.2.3.5.CantidadCap'!F44</f>
        <v>2407.7742199656968</v>
      </c>
      <c r="G653" s="168">
        <f>+'2.2.3.5.CantidadCap'!G44</f>
        <v>2454.6848563290359</v>
      </c>
      <c r="H653" s="168">
        <f>+'2.2.3.5.CantidadCap'!H44</f>
        <v>2493.5217311571764</v>
      </c>
      <c r="I653" s="168">
        <f>+'2.2.3.5.CantidadCap'!I44</f>
        <v>2370.4472690825214</v>
      </c>
      <c r="J653" s="168">
        <f>+'2.2.3.5.CantidadCap'!J44</f>
        <v>2182.9571969852323</v>
      </c>
      <c r="K653" s="168">
        <f>+'2.2.3.5.CantidadCap'!K44</f>
        <v>2071.9070872081074</v>
      </c>
      <c r="M653" s="135"/>
      <c r="N653" s="135"/>
      <c r="O653" s="135"/>
      <c r="P653" s="135"/>
    </row>
    <row r="654" spans="2:16" x14ac:dyDescent="0.2">
      <c r="B654" s="182" t="s">
        <v>377</v>
      </c>
      <c r="C654" s="168">
        <f>+'2.2.3.5.CantidadCap'!C45</f>
        <v>0</v>
      </c>
      <c r="D654" s="168">
        <f>+'2.2.3.5.CantidadCap'!D45</f>
        <v>0</v>
      </c>
      <c r="E654" s="168">
        <f>+'2.2.3.5.CantidadCap'!E45</f>
        <v>256104.94655042145</v>
      </c>
      <c r="F654" s="168">
        <f>+'2.2.3.5.CantidadCap'!F45</f>
        <v>255478.43491258711</v>
      </c>
      <c r="G654" s="168">
        <f>+'2.2.3.5.CantidadCap'!G45</f>
        <v>260097.24300168242</v>
      </c>
      <c r="H654" s="168">
        <f>+'2.2.3.5.CantidadCap'!H45</f>
        <v>263829.91711743223</v>
      </c>
      <c r="I654" s="168">
        <f>+'2.2.3.5.CantidadCap'!I45</f>
        <v>250419.41311385512</v>
      </c>
      <c r="J654" s="168">
        <f>+'2.2.3.5.CantidadCap'!J45</f>
        <v>230215.28220954223</v>
      </c>
      <c r="K654" s="168">
        <f>+'2.2.3.5.CantidadCap'!K45</f>
        <v>218093.04135356296</v>
      </c>
      <c r="M654" s="135"/>
      <c r="N654" s="135"/>
      <c r="O654" s="135"/>
      <c r="P654" s="135"/>
    </row>
    <row r="655" spans="2:16" x14ac:dyDescent="0.2">
      <c r="B655" s="182" t="s">
        <v>378</v>
      </c>
      <c r="C655" s="168">
        <f>+'2.2.3.5.CantidadCap'!C46</f>
        <v>0</v>
      </c>
      <c r="D655" s="168">
        <f>+'2.2.3.5.CantidadCap'!D46</f>
        <v>0</v>
      </c>
      <c r="E655" s="168">
        <f>+'2.2.3.5.CantidadCap'!E46</f>
        <v>134925.50976367592</v>
      </c>
      <c r="F655" s="168">
        <f>+'2.2.3.5.CantidadCap'!F46</f>
        <v>138537.70828401373</v>
      </c>
      <c r="G655" s="168">
        <f>+'2.2.3.5.CantidadCap'!G46</f>
        <v>135409.95124063123</v>
      </c>
      <c r="H655" s="168">
        <f>+'2.2.3.5.CantidadCap'!H46</f>
        <v>120043.99104412261</v>
      </c>
      <c r="I655" s="168">
        <f>+'2.2.3.5.CantidadCap'!I46</f>
        <v>111794.68670164002</v>
      </c>
      <c r="J655" s="168">
        <f>+'2.2.3.5.CantidadCap'!J46</f>
        <v>96188.313038560998</v>
      </c>
      <c r="K655" s="168">
        <f>+'2.2.3.5.CantidadCap'!K46</f>
        <v>66103.096336192553</v>
      </c>
      <c r="M655" s="135"/>
      <c r="N655" s="135"/>
      <c r="O655" s="135"/>
      <c r="P655" s="135"/>
    </row>
    <row r="656" spans="2:16" x14ac:dyDescent="0.2">
      <c r="B656" s="182" t="s">
        <v>379</v>
      </c>
      <c r="C656" s="168">
        <f>+'2.2.3.5.CantidadCap'!C47</f>
        <v>0</v>
      </c>
      <c r="D656" s="168">
        <f>+'2.2.3.5.CantidadCap'!D47</f>
        <v>0</v>
      </c>
      <c r="E656" s="168">
        <f>+'2.2.3.5.CantidadCap'!E47</f>
        <v>0</v>
      </c>
      <c r="F656" s="168">
        <f>+'2.2.3.5.CantidadCap'!F47</f>
        <v>0</v>
      </c>
      <c r="G656" s="168">
        <f>+'2.2.3.5.CantidadCap'!G47</f>
        <v>0</v>
      </c>
      <c r="H656" s="168">
        <f>+'2.2.3.5.CantidadCap'!H47</f>
        <v>9485.7636386355498</v>
      </c>
      <c r="I656" s="168">
        <f>+'2.2.3.5.CantidadCap'!I47</f>
        <v>8593.6278703006283</v>
      </c>
      <c r="J656" s="168">
        <f>+'2.2.3.5.CantidadCap'!J47</f>
        <v>6966.1611656471378</v>
      </c>
      <c r="K656" s="168">
        <f>+'2.2.3.5.CantidadCap'!K47</f>
        <v>5631.5584537037084</v>
      </c>
      <c r="M656" s="135"/>
      <c r="N656" s="135"/>
      <c r="O656" s="135"/>
      <c r="P656" s="135"/>
    </row>
    <row r="657" spans="2:16" x14ac:dyDescent="0.2">
      <c r="B657" s="186" t="s">
        <v>380</v>
      </c>
      <c r="C657" s="168"/>
      <c r="D657" s="168"/>
      <c r="E657" s="168"/>
      <c r="F657" s="168"/>
      <c r="G657" s="168"/>
      <c r="H657" s="168"/>
      <c r="I657" s="168"/>
      <c r="J657" s="168"/>
      <c r="K657" s="168"/>
      <c r="M657" s="135"/>
      <c r="N657" s="135"/>
      <c r="O657" s="135"/>
      <c r="P657" s="135"/>
    </row>
    <row r="658" spans="2:16" x14ac:dyDescent="0.2">
      <c r="B658" s="220" t="s">
        <v>381</v>
      </c>
      <c r="C658" s="168">
        <f>+'2.2.3.5.CantidadCap'!C49</f>
        <v>610329.86011924851</v>
      </c>
      <c r="D658" s="168">
        <f>+'2.2.3.5.CantidadCap'!D49</f>
        <v>570510.85404307104</v>
      </c>
      <c r="E658" s="168">
        <f>+'2.2.3.5.CantidadCap'!E49</f>
        <v>513460.920390855</v>
      </c>
      <c r="F658" s="168">
        <f>+'2.2.3.5.CantidadCap'!F49</f>
        <v>399907.2016937111</v>
      </c>
      <c r="G658" s="168">
        <f>+'2.2.3.5.CantidadCap'!G49</f>
        <v>236077.04325714585</v>
      </c>
      <c r="H658" s="168">
        <f>+'2.2.3.5.CantidadCap'!H49</f>
        <v>95939.835662859579</v>
      </c>
      <c r="I658" s="168">
        <f>+'2.2.3.5.CantidadCap'!I49</f>
        <v>11654.997692016639</v>
      </c>
      <c r="J658" s="168">
        <f>+'2.2.3.5.CantidadCap'!J49</f>
        <v>0</v>
      </c>
      <c r="K658" s="168">
        <f>+'2.2.3.5.CantidadCap'!K49</f>
        <v>0</v>
      </c>
      <c r="M658" s="135"/>
      <c r="N658" s="135"/>
      <c r="O658" s="135"/>
      <c r="P658" s="135"/>
    </row>
    <row r="659" spans="2:16" x14ac:dyDescent="0.2">
      <c r="B659" s="182" t="s">
        <v>570</v>
      </c>
      <c r="C659" s="168">
        <f>+'2.2.3.5.CantidadCap'!C50</f>
        <v>500129.35601626721</v>
      </c>
      <c r="D659" s="168">
        <f>+'2.2.3.5.CantidadCap'!D50</f>
        <v>446349.99330511421</v>
      </c>
      <c r="E659" s="168">
        <f>+'2.2.3.5.CantidadCap'!E50</f>
        <v>344024.89435757353</v>
      </c>
      <c r="F659" s="168">
        <f>+'2.2.3.5.CantidadCap'!F50</f>
        <v>246926.22670971201</v>
      </c>
      <c r="G659" s="168">
        <f>+'2.2.3.5.CantidadCap'!G50</f>
        <v>150765.55180627582</v>
      </c>
      <c r="H659" s="168">
        <f>+'2.2.3.5.CantidadCap'!H50</f>
        <v>52110.046983079665</v>
      </c>
      <c r="I659" s="168">
        <f>+'2.2.3.5.CantidadCap'!I50</f>
        <v>531.1428259229408</v>
      </c>
      <c r="J659" s="168">
        <f>+'2.2.3.5.CantidadCap'!J50</f>
        <v>0</v>
      </c>
      <c r="K659" s="168">
        <f>+'2.2.3.5.CantidadCap'!K50</f>
        <v>0</v>
      </c>
      <c r="M659" s="135"/>
      <c r="N659" s="135"/>
      <c r="O659" s="135"/>
      <c r="P659" s="135"/>
    </row>
    <row r="660" spans="2:16" x14ac:dyDescent="0.2">
      <c r="B660" s="182" t="s">
        <v>382</v>
      </c>
      <c r="C660" s="168">
        <f>+'2.2.3.5.CantidadCap'!C51</f>
        <v>6772.7108583095596</v>
      </c>
      <c r="D660" s="168">
        <f>+'2.2.3.5.CantidadCap'!D51</f>
        <v>6044.4351244313293</v>
      </c>
      <c r="E660" s="168">
        <f>+'2.2.3.5.CantidadCap'!E51</f>
        <v>4658.7529118651282</v>
      </c>
      <c r="F660" s="168">
        <f>+'2.2.3.5.CantidadCap'!F51</f>
        <v>3343.8474046758547</v>
      </c>
      <c r="G660" s="168">
        <f>+'2.2.3.5.CantidadCap'!G51</f>
        <v>2041.6489413234085</v>
      </c>
      <c r="H660" s="168">
        <f>+'2.2.3.5.CantidadCap'!H51</f>
        <v>705.66572288385191</v>
      </c>
      <c r="I660" s="168">
        <f>+'2.2.3.5.CantidadCap'!I51</f>
        <v>7.2153576360085978</v>
      </c>
      <c r="J660" s="168">
        <f>+'2.2.3.5.CantidadCap'!J51</f>
        <v>4.8841967567324687E-2</v>
      </c>
      <c r="K660" s="168">
        <f>+'2.2.3.5.CantidadCap'!K51</f>
        <v>4.8902873287027471E-2</v>
      </c>
      <c r="M660" s="135"/>
      <c r="N660" s="135"/>
      <c r="O660" s="135"/>
      <c r="P660" s="135"/>
    </row>
    <row r="661" spans="2:16" x14ac:dyDescent="0.2">
      <c r="B661" s="182" t="s">
        <v>383</v>
      </c>
      <c r="C661" s="168">
        <f>+'2.2.3.5.CantidadCap'!C52</f>
        <v>0</v>
      </c>
      <c r="D661" s="168">
        <f>+'2.2.3.5.CantidadCap'!D52</f>
        <v>17093.855430543848</v>
      </c>
      <c r="E661" s="168">
        <f>+'2.2.3.5.CantidadCap'!E52</f>
        <v>15403.030093375339</v>
      </c>
      <c r="F661" s="168">
        <f>+'2.2.3.5.CantidadCap'!F52</f>
        <v>12025.574234037664</v>
      </c>
      <c r="G661" s="168">
        <f>+'2.2.3.5.CantidadCap'!G52</f>
        <v>8735.5541425759075</v>
      </c>
      <c r="H661" s="168">
        <f>+'2.2.3.5.CantidadCap'!H52</f>
        <v>5372.7900307087548</v>
      </c>
      <c r="I661" s="168">
        <f>+'2.2.3.5.CantidadCap'!I52</f>
        <v>1806.7076386430656</v>
      </c>
      <c r="J661" s="168">
        <f>+'2.2.3.5.CantidadCap'!J52</f>
        <v>-2.1113332709166204E-4</v>
      </c>
      <c r="K661" s="168">
        <f>+'2.2.3.5.CantidadCap'!K52</f>
        <v>-2.1139660942610185E-4</v>
      </c>
      <c r="M661" s="135"/>
      <c r="N661" s="135"/>
      <c r="O661" s="135"/>
      <c r="P661" s="135"/>
    </row>
    <row r="662" spans="2:16" x14ac:dyDescent="0.2">
      <c r="B662" s="182" t="s">
        <v>384</v>
      </c>
      <c r="C662" s="168">
        <f>+'2.2.3.5.CantidadCap'!C53</f>
        <v>0</v>
      </c>
      <c r="D662" s="168">
        <f>+'2.2.3.5.CantidadCap'!D53</f>
        <v>0</v>
      </c>
      <c r="E662" s="168">
        <f>+'2.2.3.5.CantidadCap'!E53</f>
        <v>0</v>
      </c>
      <c r="F662" s="168">
        <f>+'2.2.3.5.CantidadCap'!F53</f>
        <v>0</v>
      </c>
      <c r="G662" s="168">
        <f>+'2.2.3.5.CantidadCap'!G53</f>
        <v>0</v>
      </c>
      <c r="H662" s="168">
        <f>+'2.2.3.5.CantidadCap'!H53</f>
        <v>58553.88364315332</v>
      </c>
      <c r="I662" s="168">
        <f>+'2.2.3.5.CantidadCap'!I53</f>
        <v>52448.936727359192</v>
      </c>
      <c r="J662" s="168">
        <f>+'2.2.3.5.CantidadCap'!J53</f>
        <v>40598.016575666465</v>
      </c>
      <c r="K662" s="168">
        <f>+'2.2.3.5.CantidadCap'!K53</f>
        <v>29040.953592685088</v>
      </c>
      <c r="M662" s="135"/>
      <c r="N662" s="135"/>
      <c r="O662" s="135"/>
      <c r="P662" s="135"/>
    </row>
    <row r="663" spans="2:16" x14ac:dyDescent="0.2">
      <c r="B663" s="186" t="s">
        <v>385</v>
      </c>
      <c r="C663" s="168"/>
      <c r="D663" s="168"/>
      <c r="E663" s="168"/>
      <c r="F663" s="168"/>
      <c r="G663" s="168"/>
      <c r="H663" s="168"/>
      <c r="I663" s="168"/>
      <c r="J663" s="168"/>
      <c r="K663" s="168"/>
      <c r="M663" s="135"/>
      <c r="N663" s="135"/>
      <c r="O663" s="135"/>
      <c r="P663" s="135"/>
    </row>
    <row r="664" spans="2:16" x14ac:dyDescent="0.2">
      <c r="B664" s="182" t="s">
        <v>583</v>
      </c>
      <c r="C664" s="168">
        <f>+'2.2.3.5.CantidadCap'!C55</f>
        <v>735.64763337326644</v>
      </c>
      <c r="D664" s="168">
        <f>+'2.2.3.5.CantidadCap'!D55</f>
        <v>605.42922576583192</v>
      </c>
      <c r="E664" s="168">
        <f>+'2.2.3.5.CantidadCap'!E55</f>
        <v>356.74501138568269</v>
      </c>
      <c r="F664" s="168">
        <f>+'2.2.3.5.CantidadCap'!F55</f>
        <v>119.16856438030888</v>
      </c>
      <c r="G664" s="168">
        <f>+'2.2.3.5.CantidadCap'!G55</f>
        <v>5.8930649632573495E-2</v>
      </c>
      <c r="H664" s="168">
        <f>+'2.2.3.5.CantidadCap'!H55</f>
        <v>6.03349303866694E-2</v>
      </c>
      <c r="I664" s="168">
        <f>+'2.2.3.5.CantidadCap'!I55</f>
        <v>6.0409153187412766E-2</v>
      </c>
      <c r="J664" s="168">
        <f>+'2.2.3.5.CantidadCap'!J55</f>
        <v>6.0166889446060974E-2</v>
      </c>
      <c r="K664" s="168">
        <f>+'2.2.3.5.CantidadCap'!K55</f>
        <v>6.024191729376057E-2</v>
      </c>
      <c r="M664" s="135"/>
      <c r="N664" s="135"/>
      <c r="O664" s="135"/>
      <c r="P664" s="135"/>
    </row>
    <row r="665" spans="2:16" x14ac:dyDescent="0.2">
      <c r="B665" s="182" t="s">
        <v>436</v>
      </c>
      <c r="C665" s="168">
        <f>+'2.2.3.5.CantidadCap'!C56</f>
        <v>0</v>
      </c>
      <c r="D665" s="168">
        <f>+'2.2.3.5.CantidadCap'!D56</f>
        <v>0</v>
      </c>
      <c r="E665" s="168">
        <f>+'2.2.3.5.CantidadCap'!E56</f>
        <v>0</v>
      </c>
      <c r="F665" s="168">
        <f>+'2.2.3.5.CantidadCap'!F56</f>
        <v>0</v>
      </c>
      <c r="G665" s="168">
        <f>+'2.2.3.5.CantidadCap'!G56</f>
        <v>0</v>
      </c>
      <c r="H665" s="168">
        <f>+'2.2.3.5.CantidadCap'!H56</f>
        <v>0</v>
      </c>
      <c r="I665" s="168">
        <f>+'2.2.3.5.CantidadCap'!I56</f>
        <v>0</v>
      </c>
      <c r="J665" s="168">
        <f>+'2.2.3.5.CantidadCap'!J56</f>
        <v>590.46534529514406</v>
      </c>
      <c r="K665" s="168">
        <f>+'2.2.3.5.CantidadCap'!K56</f>
        <v>492.01352482075936</v>
      </c>
      <c r="M665" s="135"/>
      <c r="N665" s="135"/>
      <c r="O665" s="135"/>
      <c r="P665" s="135"/>
    </row>
    <row r="666" spans="2:16" x14ac:dyDescent="0.2">
      <c r="B666" s="182" t="s">
        <v>604</v>
      </c>
      <c r="C666" s="168">
        <f>+'2.2.3.5.CantidadCap'!C57</f>
        <v>0</v>
      </c>
      <c r="D666" s="168">
        <f>+'2.2.3.5.CantidadCap'!D57</f>
        <v>644.43741188138961</v>
      </c>
      <c r="E666" s="168">
        <f>+'2.2.3.5.CantidadCap'!E57</f>
        <v>580.69340849285777</v>
      </c>
      <c r="F666" s="168">
        <f>+'2.2.3.5.CantidadCap'!F57</f>
        <v>453.36352322512795</v>
      </c>
      <c r="G666" s="168">
        <f>+'2.2.3.5.CantidadCap'!G57</f>
        <v>329.3299391211234</v>
      </c>
      <c r="H666" s="168">
        <f>+'2.2.3.5.CantidadCap'!H57</f>
        <v>202.55390930948775</v>
      </c>
      <c r="I666" s="168">
        <f>+'2.2.3.5.CantidadCap'!I57</f>
        <v>68.112790861329302</v>
      </c>
      <c r="J666" s="168">
        <f>+'2.2.3.5.CantidadCap'!J57</f>
        <v>0</v>
      </c>
      <c r="K666" s="168">
        <f>+'2.2.3.5.CantidadCap'!K57</f>
        <v>0</v>
      </c>
      <c r="M666" s="135"/>
      <c r="N666" s="135"/>
      <c r="O666" s="135"/>
      <c r="P666" s="135"/>
    </row>
    <row r="667" spans="2:16" x14ac:dyDescent="0.2">
      <c r="B667" s="182" t="s">
        <v>437</v>
      </c>
      <c r="C667" s="168">
        <f>+'2.2.3.5.CantidadCap'!C58</f>
        <v>0</v>
      </c>
      <c r="D667" s="168">
        <f>+'2.2.3.5.CantidadCap'!D58</f>
        <v>0</v>
      </c>
      <c r="E667" s="168">
        <f>+'2.2.3.5.CantidadCap'!E58</f>
        <v>0</v>
      </c>
      <c r="F667" s="168">
        <f>+'2.2.3.5.CantidadCap'!F58</f>
        <v>0</v>
      </c>
      <c r="G667" s="168">
        <f>+'2.2.3.5.CantidadCap'!G58</f>
        <v>0</v>
      </c>
      <c r="H667" s="168">
        <f>+'2.2.3.5.CantidadCap'!H58</f>
        <v>5126.7743784563245</v>
      </c>
      <c r="I667" s="168">
        <f>+'2.2.3.5.CantidadCap'!I58</f>
        <v>4592.2464619055827</v>
      </c>
      <c r="J667" s="168">
        <f>+'2.2.3.5.CantidadCap'!J58</f>
        <v>3554.6211155647115</v>
      </c>
      <c r="K667" s="168">
        <f>+'2.2.3.5.CantidadCap'!K58</f>
        <v>2542.7248807658934</v>
      </c>
      <c r="M667" s="135"/>
      <c r="N667" s="135"/>
      <c r="O667" s="135"/>
      <c r="P667" s="135"/>
    </row>
    <row r="668" spans="2:16" x14ac:dyDescent="0.2">
      <c r="B668" s="182" t="s">
        <v>605</v>
      </c>
      <c r="C668" s="168">
        <f>+'2.2.3.5.CantidadCap'!C59</f>
        <v>0</v>
      </c>
      <c r="D668" s="168">
        <f>+'2.2.3.5.CantidadCap'!D59</f>
        <v>0</v>
      </c>
      <c r="E668" s="168">
        <f>+'2.2.3.5.CantidadCap'!E59</f>
        <v>0</v>
      </c>
      <c r="F668" s="168">
        <f>+'2.2.3.5.CantidadCap'!F59</f>
        <v>0</v>
      </c>
      <c r="G668" s="168">
        <f>+'2.2.3.5.CantidadCap'!G59</f>
        <v>0</v>
      </c>
      <c r="H668" s="168">
        <f>+'2.2.3.5.CantidadCap'!H59</f>
        <v>0</v>
      </c>
      <c r="I668" s="168">
        <f>+'2.2.3.5.CantidadCap'!I59</f>
        <v>3063.8862594287721</v>
      </c>
      <c r="J668" s="168">
        <f>+'2.2.3.5.CantidadCap'!J59</f>
        <v>2760.8138377785513</v>
      </c>
      <c r="K668" s="168">
        <f>+'2.2.3.5.CantidadCap'!K59</f>
        <v>2150.3320790121738</v>
      </c>
      <c r="M668" s="135"/>
      <c r="N668" s="135"/>
      <c r="O668" s="135"/>
      <c r="P668" s="135"/>
    </row>
    <row r="669" spans="2:16" x14ac:dyDescent="0.2">
      <c r="B669" s="220" t="s">
        <v>438</v>
      </c>
      <c r="C669" s="168">
        <f>+'2.2.3.5.CantidadCap'!C60</f>
        <v>435113.04872485186</v>
      </c>
      <c r="D669" s="168">
        <f>+'2.2.3.5.CantidadCap'!D60</f>
        <v>472647.2799347816</v>
      </c>
      <c r="E669" s="168">
        <f>+'2.2.3.5.CantidadCap'!E60</f>
        <v>501113.53098540218</v>
      </c>
      <c r="F669" s="168">
        <f>+'2.2.3.5.CantidadCap'!F60</f>
        <v>447720.90603598632</v>
      </c>
      <c r="G669" s="168">
        <f>+'2.2.3.5.CantidadCap'!G60</f>
        <v>359150.78369282087</v>
      </c>
      <c r="H669" s="168">
        <f>+'2.2.3.5.CantidadCap'!H60</f>
        <v>280697.21568291588</v>
      </c>
      <c r="I669" s="168">
        <f>+'2.2.3.5.CantidadCap'!I60</f>
        <v>197019.66021882091</v>
      </c>
      <c r="J669" s="168">
        <f>+'2.2.3.5.CantidadCap'!J60</f>
        <v>99463.232466644666</v>
      </c>
      <c r="K669" s="168">
        <f>+'2.2.3.5.CantidadCap'!K60</f>
        <v>25688.134860858518</v>
      </c>
      <c r="M669" s="135"/>
      <c r="N669" s="135"/>
      <c r="O669" s="135"/>
      <c r="P669" s="135"/>
    </row>
    <row r="670" spans="2:16" x14ac:dyDescent="0.2">
      <c r="B670" s="186" t="s">
        <v>145</v>
      </c>
      <c r="C670" s="168"/>
      <c r="D670" s="168"/>
      <c r="E670" s="168"/>
      <c r="F670" s="168"/>
      <c r="G670" s="168"/>
      <c r="H670" s="168"/>
      <c r="I670" s="168"/>
      <c r="J670" s="168"/>
      <c r="K670" s="168"/>
      <c r="M670" s="135"/>
      <c r="N670" s="135"/>
      <c r="O670" s="135"/>
      <c r="P670" s="135"/>
    </row>
    <row r="671" spans="2:16" x14ac:dyDescent="0.2">
      <c r="B671" s="182" t="s">
        <v>571</v>
      </c>
      <c r="C671" s="168">
        <f>+'2.2.3.5.CantidadCap'!C62</f>
        <v>708.59135395380542</v>
      </c>
      <c r="D671" s="168">
        <f>+'2.2.3.5.CantidadCap'!D62</f>
        <v>583.17199097608238</v>
      </c>
      <c r="E671" s="168">
        <f>+'2.2.3.5.CantidadCap'!E62</f>
        <v>343.64062244442187</v>
      </c>
      <c r="F671" s="168">
        <f>+'2.2.3.5.CantidadCap'!F62</f>
        <v>114.79548499993409</v>
      </c>
      <c r="G671" s="168">
        <f>+'2.2.3.5.CantidadCap'!G62</f>
        <v>6.343656992261644E-2</v>
      </c>
      <c r="H671" s="168">
        <f>+'2.2.3.5.CantidadCap'!H62</f>
        <v>6.4948223956699053E-2</v>
      </c>
      <c r="I671" s="168">
        <f>+'2.2.3.5.CantidadCap'!I62</f>
        <v>6.5028121937097477E-2</v>
      </c>
      <c r="J671" s="168">
        <f>+'2.2.3.5.CantidadCap'!J62</f>
        <v>6.4767334369612684E-2</v>
      </c>
      <c r="K671" s="168">
        <f>+'2.2.3.5.CantidadCap'!K62</f>
        <v>6.4848098951988981E-2</v>
      </c>
      <c r="M671" s="135"/>
      <c r="N671" s="135"/>
      <c r="O671" s="135"/>
      <c r="P671" s="135"/>
    </row>
    <row r="672" spans="2:16" x14ac:dyDescent="0.2">
      <c r="B672" s="182" t="s">
        <v>145</v>
      </c>
      <c r="C672" s="168">
        <f>+'2.2.3.5.CantidadCap'!C63</f>
        <v>569177.67711061519</v>
      </c>
      <c r="D672" s="168">
        <f>+'2.2.3.5.CantidadCap'!D63</f>
        <v>672086.03908441577</v>
      </c>
      <c r="E672" s="168">
        <f>+'2.2.3.5.CantidadCap'!E63</f>
        <v>662562.94454362825</v>
      </c>
      <c r="F672" s="168">
        <f>+'2.2.3.5.CantidadCap'!F63</f>
        <v>454589.09445624438</v>
      </c>
      <c r="G672" s="168">
        <f>+'2.2.3.5.CantidadCap'!G63</f>
        <v>179523.35044172421</v>
      </c>
      <c r="H672" s="168">
        <f>+'2.2.3.5.CantidadCap'!H63</f>
        <v>30361.502777366124</v>
      </c>
      <c r="I672" s="168">
        <f>+'2.2.3.5.CantidadCap'!I63</f>
        <v>50386.83511275296</v>
      </c>
      <c r="J672" s="168">
        <f>+'2.2.3.5.CantidadCap'!J63</f>
        <v>30065.091583334186</v>
      </c>
      <c r="K672" s="168">
        <f>+'2.2.3.5.CantidadCap'!K63</f>
        <v>10039.759247947346</v>
      </c>
      <c r="M672" s="135"/>
      <c r="N672" s="135"/>
      <c r="O672" s="135"/>
      <c r="P672" s="135"/>
    </row>
    <row r="673" spans="2:16" x14ac:dyDescent="0.2">
      <c r="B673" s="182" t="s">
        <v>439</v>
      </c>
      <c r="C673" s="168">
        <f>+'2.2.3.5.CantidadCap'!C64</f>
        <v>0</v>
      </c>
      <c r="D673" s="168">
        <f>+'2.2.3.5.CantidadCap'!D64</f>
        <v>0</v>
      </c>
      <c r="E673" s="168">
        <f>+'2.2.3.5.CantidadCap'!E64</f>
        <v>0</v>
      </c>
      <c r="F673" s="168">
        <f>+'2.2.3.5.CantidadCap'!F64</f>
        <v>0</v>
      </c>
      <c r="G673" s="168">
        <f>+'2.2.3.5.CantidadCap'!G64</f>
        <v>0</v>
      </c>
      <c r="H673" s="168">
        <f>+'2.2.3.5.CantidadCap'!H64</f>
        <v>0</v>
      </c>
      <c r="I673" s="168">
        <f>+'2.2.3.5.CantidadCap'!I64</f>
        <v>1978.9094825048296</v>
      </c>
      <c r="J673" s="168">
        <f>+'2.2.3.5.CantidadCap'!J64</f>
        <v>1650.8761330868674</v>
      </c>
      <c r="K673" s="168">
        <f>+'2.2.3.5.CantidadCap'!K64</f>
        <v>992.06331561839966</v>
      </c>
      <c r="M673" s="135"/>
      <c r="N673" s="135"/>
      <c r="O673" s="135"/>
      <c r="P673" s="135"/>
    </row>
    <row r="674" spans="2:16" x14ac:dyDescent="0.2">
      <c r="B674" s="182" t="s">
        <v>440</v>
      </c>
      <c r="C674" s="168">
        <f>+'2.2.3.5.CantidadCap'!C65</f>
        <v>0</v>
      </c>
      <c r="D674" s="168">
        <f>+'2.2.3.5.CantidadCap'!D65</f>
        <v>0</v>
      </c>
      <c r="E674" s="168">
        <f>+'2.2.3.5.CantidadCap'!E65</f>
        <v>0</v>
      </c>
      <c r="F674" s="168">
        <f>+'2.2.3.5.CantidadCap'!F65</f>
        <v>0</v>
      </c>
      <c r="G674" s="168">
        <f>+'2.2.3.5.CantidadCap'!G65</f>
        <v>0</v>
      </c>
      <c r="H674" s="168">
        <f>+'2.2.3.5.CantidadCap'!H65</f>
        <v>0</v>
      </c>
      <c r="I674" s="168">
        <f>+'2.2.3.5.CantidadCap'!I65</f>
        <v>2813.7828105010835</v>
      </c>
      <c r="J674" s="168">
        <f>+'2.2.3.5.CantidadCap'!J65</f>
        <v>2347.356928962005</v>
      </c>
      <c r="K674" s="168">
        <f>+'2.2.3.5.CantidadCap'!K65</f>
        <v>1410.6004994642049</v>
      </c>
      <c r="M674" s="135"/>
      <c r="N674" s="135"/>
      <c r="O674" s="135"/>
      <c r="P674" s="135"/>
    </row>
    <row r="675" spans="2:16" x14ac:dyDescent="0.2">
      <c r="B675" s="182" t="s">
        <v>441</v>
      </c>
      <c r="C675" s="168">
        <f>+'2.2.3.5.CantidadCap'!C66</f>
        <v>0</v>
      </c>
      <c r="D675" s="168">
        <f>+'2.2.3.5.CantidadCap'!D66</f>
        <v>0</v>
      </c>
      <c r="E675" s="168">
        <f>+'2.2.3.5.CantidadCap'!E66</f>
        <v>4171.3583153603095</v>
      </c>
      <c r="F675" s="168">
        <f>+'2.2.3.5.CantidadCap'!F66</f>
        <v>3763.111870246933</v>
      </c>
      <c r="G675" s="168">
        <f>+'2.2.3.5.CantidadCap'!G66</f>
        <v>2979.2283741794809</v>
      </c>
      <c r="H675" s="168">
        <f>+'2.2.3.5.CantidadCap'!H66</f>
        <v>2181.1787617347404</v>
      </c>
      <c r="I675" s="168">
        <f>+'2.2.3.5.CantidadCap'!I66</f>
        <v>1314.3897010599801</v>
      </c>
      <c r="J675" s="168">
        <f>+'2.2.3.5.CantidadCap'!J66</f>
        <v>435.00660093794204</v>
      </c>
      <c r="K675" s="168">
        <f>+'2.2.3.5.CantidadCap'!K66</f>
        <v>0</v>
      </c>
      <c r="M675" s="135"/>
      <c r="N675" s="135"/>
      <c r="O675" s="135"/>
      <c r="P675" s="135"/>
    </row>
    <row r="676" spans="2:16" x14ac:dyDescent="0.2">
      <c r="B676" s="182" t="s">
        <v>572</v>
      </c>
      <c r="C676" s="168">
        <f>+'2.2.3.5.CantidadCap'!C67</f>
        <v>0</v>
      </c>
      <c r="D676" s="168">
        <f>+'2.2.3.5.CantidadCap'!D67</f>
        <v>0</v>
      </c>
      <c r="E676" s="168">
        <f>+'2.2.3.5.CantidadCap'!E67</f>
        <v>0</v>
      </c>
      <c r="F676" s="168">
        <f>+'2.2.3.5.CantidadCap'!F67</f>
        <v>0</v>
      </c>
      <c r="G676" s="168">
        <f>+'2.2.3.5.CantidadCap'!G67</f>
        <v>0</v>
      </c>
      <c r="H676" s="168">
        <f>+'2.2.3.5.CantidadCap'!H67</f>
        <v>0</v>
      </c>
      <c r="I676" s="168">
        <f>+'2.2.3.5.CantidadCap'!I67</f>
        <v>3610.7147170546964</v>
      </c>
      <c r="J676" s="168">
        <f>+'2.2.3.5.CantidadCap'!J67</f>
        <v>3253.5513106722801</v>
      </c>
      <c r="K676" s="168">
        <f>+'2.2.3.5.CantidadCap'!K67</f>
        <v>2534.1135495322314</v>
      </c>
      <c r="M676" s="135"/>
      <c r="N676" s="135"/>
      <c r="O676" s="135"/>
      <c r="P676" s="135"/>
    </row>
    <row r="677" spans="2:16" x14ac:dyDescent="0.2">
      <c r="B677" s="182" t="s">
        <v>442</v>
      </c>
      <c r="C677" s="168">
        <f>+'2.2.3.5.CantidadCap'!C68</f>
        <v>427916.84989610175</v>
      </c>
      <c r="D677" s="168">
        <f>+'2.2.3.5.CantidadCap'!D68</f>
        <v>447266.60398412216</v>
      </c>
      <c r="E677" s="168">
        <f>+'2.2.3.5.CantidadCap'!E68</f>
        <v>434981.43787437154</v>
      </c>
      <c r="F677" s="168">
        <f>+'2.2.3.5.CantidadCap'!F68</f>
        <v>370173.45567308168</v>
      </c>
      <c r="G677" s="168">
        <f>+'2.2.3.5.CantidadCap'!G68</f>
        <v>340621.68544565479</v>
      </c>
      <c r="H677" s="168">
        <f>+'2.2.3.5.CantidadCap'!H68</f>
        <v>279992.47960759944</v>
      </c>
      <c r="I677" s="168">
        <f>+'2.2.3.5.CantidadCap'!I68</f>
        <v>237088.49538157528</v>
      </c>
      <c r="J677" s="168">
        <f>+'2.2.3.5.CantidadCap'!J68</f>
        <v>234236.2053219899</v>
      </c>
      <c r="K677" s="168">
        <f>+'2.2.3.5.CantidadCap'!K68</f>
        <v>169187.01994393903</v>
      </c>
      <c r="M677" s="135"/>
      <c r="N677" s="135"/>
      <c r="O677" s="135"/>
      <c r="P677" s="135"/>
    </row>
    <row r="678" spans="2:16" x14ac:dyDescent="0.2">
      <c r="B678" s="182" t="s">
        <v>606</v>
      </c>
      <c r="C678" s="168">
        <f>+'2.2.3.5.CantidadCap'!C69</f>
        <v>0</v>
      </c>
      <c r="D678" s="168">
        <f>+'2.2.3.5.CantidadCap'!D69</f>
        <v>0</v>
      </c>
      <c r="E678" s="168">
        <f>+'2.2.3.5.CantidadCap'!E69</f>
        <v>0</v>
      </c>
      <c r="F678" s="168">
        <f>+'2.2.3.5.CantidadCap'!F69</f>
        <v>0</v>
      </c>
      <c r="G678" s="168">
        <f>+'2.2.3.5.CantidadCap'!G69</f>
        <v>2222.7684466568608</v>
      </c>
      <c r="H678" s="168">
        <f>+'2.2.3.5.CantidadCap'!H69</f>
        <v>2162.4443440367322</v>
      </c>
      <c r="I678" s="168">
        <f>+'2.2.3.5.CantidadCap'!I69</f>
        <v>2016.6453256019813</v>
      </c>
      <c r="J678" s="168">
        <f>+'2.2.3.5.CantidadCap'!J69</f>
        <v>1859.3064017628346</v>
      </c>
      <c r="K678" s="168">
        <f>+'2.2.3.5.CantidadCap'!K69</f>
        <v>1712.7952633622981</v>
      </c>
      <c r="M678" s="135"/>
      <c r="N678" s="135"/>
      <c r="O678" s="135"/>
      <c r="P678" s="135"/>
    </row>
    <row r="679" spans="2:16" x14ac:dyDescent="0.2">
      <c r="B679" s="182" t="s">
        <v>443</v>
      </c>
      <c r="C679" s="168">
        <f>+'2.2.3.5.CantidadCap'!C70</f>
        <v>0</v>
      </c>
      <c r="D679" s="168">
        <f>+'2.2.3.5.CantidadCap'!D70</f>
        <v>0</v>
      </c>
      <c r="E679" s="168">
        <f>+'2.2.3.5.CantidadCap'!E70</f>
        <v>0</v>
      </c>
      <c r="F679" s="168">
        <f>+'2.2.3.5.CantidadCap'!F70</f>
        <v>0</v>
      </c>
      <c r="G679" s="168">
        <f>+'2.2.3.5.CantidadCap'!G70</f>
        <v>0</v>
      </c>
      <c r="H679" s="168">
        <f>+'2.2.3.5.CantidadCap'!H70</f>
        <v>1483.1720940352131</v>
      </c>
      <c r="I679" s="168">
        <f>+'2.2.3.5.CantidadCap'!I70</f>
        <v>1426.3581420615246</v>
      </c>
      <c r="J679" s="168">
        <f>+'2.2.3.5.CantidadCap'!J70</f>
        <v>1322.3524583596168</v>
      </c>
      <c r="K679" s="168">
        <f>+'2.2.3.5.CantidadCap'!K70</f>
        <v>1225.9936957943473</v>
      </c>
      <c r="M679" s="135"/>
      <c r="N679" s="135"/>
      <c r="O679" s="135"/>
      <c r="P679" s="135"/>
    </row>
    <row r="680" spans="2:16" x14ac:dyDescent="0.2">
      <c r="B680" s="182" t="s">
        <v>607</v>
      </c>
      <c r="C680" s="168">
        <f>+'2.2.3.5.CantidadCap'!C71</f>
        <v>0</v>
      </c>
      <c r="D680" s="168">
        <f>+'2.2.3.5.CantidadCap'!D71</f>
        <v>16768.100279997896</v>
      </c>
      <c r="E680" s="168">
        <f>+'2.2.3.5.CantidadCap'!E71</f>
        <v>37098.843980219492</v>
      </c>
      <c r="F680" s="168">
        <f>+'2.2.3.5.CantidadCap'!F71</f>
        <v>56118.051783265037</v>
      </c>
      <c r="G680" s="168">
        <f>+'2.2.3.5.CantidadCap'!G71</f>
        <v>54243.431946129873</v>
      </c>
      <c r="H680" s="168">
        <f>+'2.2.3.5.CantidadCap'!H71</f>
        <v>52501.0752031335</v>
      </c>
      <c r="I680" s="168">
        <f>+'2.2.3.5.CantidadCap'!I71</f>
        <v>49529.21690378058</v>
      </c>
      <c r="J680" s="168">
        <f>+'2.2.3.5.CantidadCap'!J71</f>
        <v>46277.939026143053</v>
      </c>
      <c r="K680" s="168">
        <f>+'2.2.3.5.CantidadCap'!K71</f>
        <v>43291.626079435875</v>
      </c>
      <c r="M680" s="135"/>
      <c r="N680" s="135"/>
      <c r="O680" s="135"/>
      <c r="P680" s="135"/>
    </row>
    <row r="681" spans="2:16" x14ac:dyDescent="0.2">
      <c r="B681" s="186" t="s">
        <v>146</v>
      </c>
      <c r="C681" s="168">
        <f>+'2.2.3.5.CantidadCap'!C72</f>
        <v>250240.86251071526</v>
      </c>
      <c r="D681" s="168">
        <f>+'2.2.3.5.CantidadCap'!D72</f>
        <v>263011.3361973929</v>
      </c>
      <c r="E681" s="168">
        <f>+'2.2.3.5.CantidadCap'!E72</f>
        <v>233410.48325161496</v>
      </c>
      <c r="F681" s="168">
        <f>+'2.2.3.5.CantidadCap'!F72</f>
        <v>144607.49555421359</v>
      </c>
      <c r="G681" s="168">
        <f>+'2.2.3.5.CantidadCap'!G72</f>
        <v>109409.91943793165</v>
      </c>
      <c r="H681" s="168">
        <f>+'2.2.3.5.CantidadCap'!H72</f>
        <v>154481.72663552099</v>
      </c>
      <c r="I681" s="168">
        <f>+'2.2.3.5.CantidadCap'!I72</f>
        <v>499956.13067887712</v>
      </c>
      <c r="J681" s="168">
        <f>+'2.2.3.5.CantidadCap'!J72</f>
        <v>602458.88745486061</v>
      </c>
      <c r="K681" s="168">
        <f>+'2.2.3.5.CantidadCap'!K72</f>
        <v>290575.67432876147</v>
      </c>
      <c r="M681" s="135"/>
      <c r="N681" s="135"/>
      <c r="O681" s="135"/>
      <c r="P681" s="135"/>
    </row>
    <row r="682" spans="2:16" x14ac:dyDescent="0.2">
      <c r="B682" s="186" t="s">
        <v>386</v>
      </c>
      <c r="C682" s="168"/>
      <c r="D682" s="168"/>
      <c r="E682" s="168"/>
      <c r="F682" s="168"/>
      <c r="G682" s="168"/>
      <c r="H682" s="168"/>
      <c r="I682" s="168"/>
      <c r="J682" s="168"/>
      <c r="K682" s="168"/>
      <c r="M682" s="135"/>
      <c r="N682" s="135"/>
      <c r="O682" s="135"/>
      <c r="P682" s="135"/>
    </row>
    <row r="683" spans="2:16" x14ac:dyDescent="0.2">
      <c r="B683" s="182" t="s">
        <v>444</v>
      </c>
      <c r="C683" s="168">
        <f>+'2.2.3.5.CantidadCap'!C74</f>
        <v>38291.535801364073</v>
      </c>
      <c r="D683" s="168">
        <f>+'2.2.3.5.CantidadCap'!D74</f>
        <v>35046.353954145947</v>
      </c>
      <c r="E683" s="168">
        <f>+'2.2.3.5.CantidadCap'!E74</f>
        <v>29187.162977134991</v>
      </c>
      <c r="F683" s="168">
        <f>+'2.2.3.5.CantidadCap'!F74</f>
        <v>23972.611673749965</v>
      </c>
      <c r="G683" s="168">
        <f>+'2.2.3.5.CantidadCap'!G74</f>
        <v>18979.271723044345</v>
      </c>
      <c r="H683" s="168">
        <f>+'2.2.3.5.CantidadCap'!H74</f>
        <v>13895.699141217343</v>
      </c>
      <c r="I683" s="168">
        <f>+'2.2.3.5.CantidadCap'!I74</f>
        <v>8374.2203969565144</v>
      </c>
      <c r="J683" s="168">
        <f>+'2.2.3.5.CantidadCap'!J74</f>
        <v>2772.5092332462318</v>
      </c>
      <c r="K683" s="168">
        <f>+'2.2.3.5.CantidadCap'!K74</f>
        <v>0.9941623728032023</v>
      </c>
      <c r="M683" s="135"/>
      <c r="N683" s="135"/>
      <c r="O683" s="135"/>
      <c r="P683" s="135"/>
    </row>
    <row r="684" spans="2:16" x14ac:dyDescent="0.2">
      <c r="B684" s="182" t="s">
        <v>445</v>
      </c>
      <c r="C684" s="168">
        <f>+'2.2.3.5.CantidadCap'!C75</f>
        <v>0</v>
      </c>
      <c r="D684" s="168">
        <f>+'2.2.3.5.CantidadCap'!D75</f>
        <v>827.05965326315652</v>
      </c>
      <c r="E684" s="168">
        <f>+'2.2.3.5.CantidadCap'!E75</f>
        <v>689.9647370521152</v>
      </c>
      <c r="F684" s="168">
        <f>+'2.2.3.5.CantidadCap'!F75</f>
        <v>415.38873750108786</v>
      </c>
      <c r="G684" s="168">
        <f>+'2.2.3.5.CantidadCap'!G75</f>
        <v>138.95382708055092</v>
      </c>
      <c r="H684" s="168">
        <f>+'2.2.3.5.CantidadCap'!H75</f>
        <v>0</v>
      </c>
      <c r="I684" s="168">
        <f>+'2.2.3.5.CantidadCap'!I75</f>
        <v>0</v>
      </c>
      <c r="J684" s="168">
        <f>+'2.2.3.5.CantidadCap'!J75</f>
        <v>0</v>
      </c>
      <c r="K684" s="168">
        <f>+'2.2.3.5.CantidadCap'!K75</f>
        <v>0</v>
      </c>
      <c r="M684" s="135"/>
      <c r="N684" s="135"/>
      <c r="O684" s="135"/>
      <c r="P684" s="135"/>
    </row>
    <row r="685" spans="2:16" x14ac:dyDescent="0.2">
      <c r="B685" s="182" t="s">
        <v>446</v>
      </c>
      <c r="C685" s="168">
        <f>+'2.2.3.5.CantidadCap'!C76</f>
        <v>19254.816932695107</v>
      </c>
      <c r="D685" s="168">
        <f>+'2.2.3.5.CantidadCap'!D76</f>
        <v>17184.329025309446</v>
      </c>
      <c r="E685" s="168">
        <f>+'2.2.3.5.CantidadCap'!E76</f>
        <v>13244.846039515534</v>
      </c>
      <c r="F685" s="168">
        <f>+'2.2.3.5.CantidadCap'!F76</f>
        <v>9506.5789685151649</v>
      </c>
      <c r="G685" s="168">
        <f>+'2.2.3.5.CantidadCap'!G76</f>
        <v>5804.4244083852627</v>
      </c>
      <c r="H685" s="168">
        <f>+'2.2.3.5.CantidadCap'!H76</f>
        <v>2006.2197113702716</v>
      </c>
      <c r="I685" s="168">
        <f>+'2.2.3.5.CantidadCap'!I76</f>
        <v>40.679698367211543</v>
      </c>
      <c r="J685" s="168">
        <f>+'2.2.3.5.CantidadCap'!J76</f>
        <v>40.516557263529322</v>
      </c>
      <c r="K685" s="168">
        <f>+'2.2.3.5.CantidadCap'!K76</f>
        <v>40.567081233035921</v>
      </c>
      <c r="M685" s="135"/>
      <c r="N685" s="135"/>
      <c r="O685" s="135"/>
      <c r="P685" s="135"/>
    </row>
    <row r="686" spans="2:16" x14ac:dyDescent="0.2">
      <c r="B686" s="182" t="s">
        <v>608</v>
      </c>
      <c r="C686" s="168">
        <f>+'2.2.3.5.CantidadCap'!C77</f>
        <v>0</v>
      </c>
      <c r="D686" s="168">
        <f>+'2.2.3.5.CantidadCap'!D77</f>
        <v>0</v>
      </c>
      <c r="E686" s="168">
        <f>+'2.2.3.5.CantidadCap'!E77</f>
        <v>50485.161421050907</v>
      </c>
      <c r="F686" s="168">
        <f>+'2.2.3.5.CantidadCap'!F77</f>
        <v>46994.349781006502</v>
      </c>
      <c r="G686" s="168">
        <f>+'2.2.3.5.CantidadCap'!G77</f>
        <v>40508.182034316065</v>
      </c>
      <c r="H686" s="168">
        <f>+'2.2.3.5.CantidadCap'!H77</f>
        <v>33960.70936673414</v>
      </c>
      <c r="I686" s="168">
        <f>+'2.2.3.5.CantidadCap'!I77</f>
        <v>26486.016446689369</v>
      </c>
      <c r="J686" s="168">
        <f>+'2.2.3.5.CantidadCap'!J77</f>
        <v>18823.218065423145</v>
      </c>
      <c r="K686" s="168">
        <f>+'2.2.3.5.CantidadCap'!K77</f>
        <v>11311.462895568584</v>
      </c>
      <c r="M686" s="135"/>
      <c r="N686" s="135"/>
      <c r="O686" s="135"/>
      <c r="P686" s="135"/>
    </row>
    <row r="687" spans="2:16" x14ac:dyDescent="0.2">
      <c r="B687" s="182" t="s">
        <v>609</v>
      </c>
      <c r="C687" s="168">
        <f>+'2.2.3.5.CantidadCap'!C78</f>
        <v>0</v>
      </c>
      <c r="D687" s="168">
        <f>+'2.2.3.5.CantidadCap'!D78</f>
        <v>0</v>
      </c>
      <c r="E687" s="168">
        <f>+'2.2.3.5.CantidadCap'!E78</f>
        <v>25242.580710525453</v>
      </c>
      <c r="F687" s="168">
        <f>+'2.2.3.5.CantidadCap'!F78</f>
        <v>23497.174890503251</v>
      </c>
      <c r="G687" s="168">
        <f>+'2.2.3.5.CantidadCap'!G78</f>
        <v>20254.091017158033</v>
      </c>
      <c r="H687" s="168">
        <f>+'2.2.3.5.CantidadCap'!H78</f>
        <v>16980.35468336707</v>
      </c>
      <c r="I687" s="168">
        <f>+'2.2.3.5.CantidadCap'!I78</f>
        <v>13243.008223344685</v>
      </c>
      <c r="J687" s="168">
        <f>+'2.2.3.5.CantidadCap'!J78</f>
        <v>9411.6090327115726</v>
      </c>
      <c r="K687" s="168">
        <f>+'2.2.3.5.CantidadCap'!K78</f>
        <v>5655.731447784292</v>
      </c>
      <c r="M687" s="135"/>
      <c r="N687" s="135"/>
      <c r="O687" s="135"/>
      <c r="P687" s="135"/>
    </row>
    <row r="688" spans="2:16" x14ac:dyDescent="0.2">
      <c r="B688" s="182" t="s">
        <v>610</v>
      </c>
      <c r="C688" s="168">
        <f>+'2.2.3.5.CantidadCap'!C79</f>
        <v>0</v>
      </c>
      <c r="D688" s="168">
        <f>+'2.2.3.5.CantidadCap'!D79</f>
        <v>0</v>
      </c>
      <c r="E688" s="168">
        <f>+'2.2.3.5.CantidadCap'!E79</f>
        <v>460669.81365176325</v>
      </c>
      <c r="F688" s="168">
        <f>+'2.2.3.5.CantidadCap'!F79</f>
        <v>428816.66111252777</v>
      </c>
      <c r="G688" s="168">
        <f>+'2.2.3.5.CantidadCap'!G79</f>
        <v>369631.31628888892</v>
      </c>
      <c r="H688" s="168">
        <f>+'2.2.3.5.CantidadCap'!H79</f>
        <v>309886.57290757343</v>
      </c>
      <c r="I688" s="168">
        <f>+'2.2.3.5.CantidadCap'!I79</f>
        <v>241681.0785076805</v>
      </c>
      <c r="J688" s="168">
        <f>+'2.2.3.5.CantidadCap'!J79</f>
        <v>171759.14891517605</v>
      </c>
      <c r="K688" s="168">
        <f>+'2.2.3.5.CantidadCap'!K79</f>
        <v>103215.46683334236</v>
      </c>
      <c r="M688" s="135"/>
      <c r="N688" s="135"/>
      <c r="O688" s="135"/>
      <c r="P688" s="135"/>
    </row>
    <row r="689" spans="2:16" x14ac:dyDescent="0.2">
      <c r="B689" s="182" t="s">
        <v>611</v>
      </c>
      <c r="C689" s="168">
        <f>+'2.2.3.5.CantidadCap'!C80</f>
        <v>0</v>
      </c>
      <c r="D689" s="168">
        <f>+'2.2.3.5.CantidadCap'!D80</f>
        <v>0</v>
      </c>
      <c r="E689" s="168">
        <f>+'2.2.3.5.CantidadCap'!E80</f>
        <v>109768.59084090494</v>
      </c>
      <c r="F689" s="168">
        <f>+'2.2.3.5.CantidadCap'!F80</f>
        <v>102178.60867915778</v>
      </c>
      <c r="G689" s="168">
        <f>+'2.2.3.5.CantidadCap'!G80</f>
        <v>88075.900606701005</v>
      </c>
      <c r="H689" s="168">
        <f>+'2.2.3.5.CantidadCap'!H80</f>
        <v>73839.898818062022</v>
      </c>
      <c r="I689" s="168">
        <f>+'2.2.3.5.CantidadCap'!I80</f>
        <v>57587.865830411065</v>
      </c>
      <c r="J689" s="168">
        <f>+'2.2.3.5.CantidadCap'!J80</f>
        <v>40926.839965911582</v>
      </c>
      <c r="K689" s="168">
        <f>+'2.2.3.5.CantidadCap'!K80</f>
        <v>24594.223479654269</v>
      </c>
      <c r="M689" s="135"/>
      <c r="N689" s="135"/>
      <c r="O689" s="135"/>
      <c r="P689" s="135"/>
    </row>
    <row r="690" spans="2:16" x14ac:dyDescent="0.2">
      <c r="B690" s="182" t="s">
        <v>573</v>
      </c>
      <c r="C690" s="168">
        <f>+'2.2.3.5.CantidadCap'!C81</f>
        <v>0</v>
      </c>
      <c r="D690" s="168">
        <f>+'2.2.3.5.CantidadCap'!D81</f>
        <v>8687.4874453859557</v>
      </c>
      <c r="E690" s="168">
        <f>+'2.2.3.5.CantidadCap'!E81</f>
        <v>7247.4336854055955</v>
      </c>
      <c r="F690" s="168">
        <f>+'2.2.3.5.CantidadCap'!F81</f>
        <v>4363.26984124711</v>
      </c>
      <c r="G690" s="168">
        <f>+'2.2.3.5.CantidadCap'!G81</f>
        <v>1459.5798785344921</v>
      </c>
      <c r="H690" s="168">
        <f>+'2.2.3.5.CantidadCap'!H81</f>
        <v>0</v>
      </c>
      <c r="I690" s="168">
        <f>+'2.2.3.5.CantidadCap'!I81</f>
        <v>0</v>
      </c>
      <c r="J690" s="168">
        <f>+'2.2.3.5.CantidadCap'!J81</f>
        <v>0</v>
      </c>
      <c r="K690" s="168">
        <f>+'2.2.3.5.CantidadCap'!K81</f>
        <v>0</v>
      </c>
      <c r="M690" s="135"/>
      <c r="N690" s="135"/>
      <c r="O690" s="135"/>
      <c r="P690" s="135"/>
    </row>
    <row r="691" spans="2:16" x14ac:dyDescent="0.2">
      <c r="B691" s="182" t="s">
        <v>486</v>
      </c>
      <c r="C691" s="168">
        <f>+'2.2.3.5.CantidadCap'!C82</f>
        <v>22489.212718772837</v>
      </c>
      <c r="D691" s="168">
        <f>+'2.2.3.5.CantidadCap'!D82</f>
        <v>74839.87444648458</v>
      </c>
      <c r="E691" s="168">
        <f>+'2.2.3.5.CantidadCap'!E82</f>
        <v>118030.58517825635</v>
      </c>
      <c r="F691" s="168">
        <f>+'2.2.3.5.CantidadCap'!F82</f>
        <v>99778.342758774059</v>
      </c>
      <c r="G691" s="168">
        <f>+'2.2.3.5.CantidadCap'!G82</f>
        <v>82553.470453998831</v>
      </c>
      <c r="H691" s="168">
        <f>+'2.2.3.5.CantidadCap'!H82</f>
        <v>65077.569633954154</v>
      </c>
      <c r="I691" s="168">
        <f>+'2.2.3.5.CantidadCap'!I82</f>
        <v>45704.918158009219</v>
      </c>
      <c r="J691" s="168">
        <f>+'2.2.3.5.CantidadCap'!J82</f>
        <v>25965.113772623859</v>
      </c>
      <c r="K691" s="168">
        <f>+'2.2.3.5.CantidadCap'!K82</f>
        <v>8127.3204621858167</v>
      </c>
      <c r="M691" s="135"/>
      <c r="N691" s="135"/>
      <c r="O691" s="135"/>
      <c r="P691" s="135"/>
    </row>
    <row r="692" spans="2:16" x14ac:dyDescent="0.2">
      <c r="B692" s="182" t="s">
        <v>487</v>
      </c>
      <c r="C692" s="168">
        <f>+'2.2.3.5.CantidadCap'!C83</f>
        <v>0</v>
      </c>
      <c r="D692" s="168">
        <f>+'2.2.3.5.CantidadCap'!D83</f>
        <v>15885.248534321514</v>
      </c>
      <c r="E692" s="168">
        <f>+'2.2.3.5.CantidadCap'!E83</f>
        <v>14769.068344321491</v>
      </c>
      <c r="F692" s="168">
        <f>+'2.2.3.5.CantidadCap'!F83</f>
        <v>12545.454798526149</v>
      </c>
      <c r="G692" s="168">
        <f>+'2.2.3.5.CantidadCap'!G83</f>
        <v>10453.218841517692</v>
      </c>
      <c r="H692" s="168">
        <f>+'2.2.3.5.CantidadCap'!H83</f>
        <v>8331.992763393122</v>
      </c>
      <c r="I692" s="168">
        <f>+'2.2.3.5.CantidadCap'!I83</f>
        <v>5970.7512806418963</v>
      </c>
      <c r="J692" s="168">
        <f>+'2.2.3.5.CantidadCap'!J83</f>
        <v>3562.6604384281713</v>
      </c>
      <c r="K692" s="168">
        <f>+'2.2.3.5.CantidadCap'!K83</f>
        <v>1189.6938010271215</v>
      </c>
      <c r="M692" s="135"/>
      <c r="N692" s="135"/>
      <c r="O692" s="135"/>
      <c r="P692" s="135"/>
    </row>
    <row r="693" spans="2:16" x14ac:dyDescent="0.2">
      <c r="B693" s="182" t="s">
        <v>488</v>
      </c>
      <c r="C693" s="168">
        <f>+'2.2.3.5.CantidadCap'!C84</f>
        <v>0</v>
      </c>
      <c r="D693" s="168">
        <f>+'2.2.3.5.CantidadCap'!D84</f>
        <v>2905.8381465222283</v>
      </c>
      <c r="E693" s="168">
        <f>+'2.2.3.5.CantidadCap'!E84</f>
        <v>2701.6588434734435</v>
      </c>
      <c r="F693" s="168">
        <f>+'2.2.3.5.CantidadCap'!F84</f>
        <v>2294.9002680230765</v>
      </c>
      <c r="G693" s="168">
        <f>+'2.2.3.5.CantidadCap'!G84</f>
        <v>1912.1741783264074</v>
      </c>
      <c r="H693" s="168">
        <f>+'2.2.3.5.CantidadCap'!H84</f>
        <v>1524.1450176938642</v>
      </c>
      <c r="I693" s="168">
        <f>+'2.2.3.5.CantidadCap'!I84</f>
        <v>1092.2106001174209</v>
      </c>
      <c r="J693" s="168">
        <f>+'2.2.3.5.CantidadCap'!J84</f>
        <v>651.70617776125164</v>
      </c>
      <c r="K693" s="168">
        <f>+'2.2.3.5.CantidadCap'!K84</f>
        <v>217.6269148220351</v>
      </c>
      <c r="M693" s="135"/>
      <c r="N693" s="135"/>
      <c r="O693" s="135"/>
      <c r="P693" s="135"/>
    </row>
    <row r="694" spans="2:16" x14ac:dyDescent="0.2">
      <c r="B694" s="182" t="s">
        <v>574</v>
      </c>
      <c r="C694" s="168">
        <f>+'2.2.3.5.CantidadCap'!C85</f>
        <v>0</v>
      </c>
      <c r="D694" s="168">
        <f>+'2.2.3.5.CantidadCap'!D85</f>
        <v>0</v>
      </c>
      <c r="E694" s="168">
        <f>+'2.2.3.5.CantidadCap'!E85</f>
        <v>0</v>
      </c>
      <c r="F694" s="168">
        <f>+'2.2.3.5.CantidadCap'!F85</f>
        <v>148571.34373796271</v>
      </c>
      <c r="G694" s="168">
        <f>+'2.2.3.5.CantidadCap'!G85</f>
        <v>140171.91041131312</v>
      </c>
      <c r="H694" s="168">
        <f>+'2.2.3.5.CantidadCap'!H85</f>
        <v>121520.20477571031</v>
      </c>
      <c r="I694" s="168">
        <f>+'2.2.3.5.CantidadCap'!I85</f>
        <v>99666.911682559352</v>
      </c>
      <c r="J694" s="168">
        <f>+'2.2.3.5.CantidadCap'!J85</f>
        <v>77147.015459387752</v>
      </c>
      <c r="K694" s="168">
        <f>+'2.2.3.5.CantidadCap'!K85</f>
        <v>55185.525913428428</v>
      </c>
      <c r="M694" s="135"/>
      <c r="N694" s="135"/>
      <c r="O694" s="135"/>
      <c r="P694" s="135"/>
    </row>
    <row r="695" spans="2:16" x14ac:dyDescent="0.2">
      <c r="B695" s="182" t="s">
        <v>612</v>
      </c>
      <c r="C695" s="168">
        <f>+'2.2.3.5.CantidadCap'!C86</f>
        <v>0</v>
      </c>
      <c r="D695" s="168">
        <f>+'2.2.3.5.CantidadCap'!D86</f>
        <v>0</v>
      </c>
      <c r="E695" s="168">
        <f>+'2.2.3.5.CantidadCap'!E86</f>
        <v>0</v>
      </c>
      <c r="F695" s="168">
        <f>+'2.2.3.5.CantidadCap'!F86</f>
        <v>52056.882206552233</v>
      </c>
      <c r="G695" s="168">
        <f>+'2.2.3.5.CantidadCap'!G86</f>
        <v>49113.863046286926</v>
      </c>
      <c r="H695" s="168">
        <f>+'2.2.3.5.CantidadCap'!H86</f>
        <v>42578.62133146244</v>
      </c>
      <c r="I695" s="168">
        <f>+'2.2.3.5.CantidadCap'!I86</f>
        <v>34921.597602971116</v>
      </c>
      <c r="J695" s="168">
        <f>+'2.2.3.5.CantidadCap'!J86</f>
        <v>27031.007429262696</v>
      </c>
      <c r="K695" s="168">
        <f>+'2.2.3.5.CantidadCap'!K86</f>
        <v>19336.073496439203</v>
      </c>
      <c r="M695" s="135"/>
      <c r="N695" s="135"/>
      <c r="O695" s="135"/>
      <c r="P695" s="135"/>
    </row>
    <row r="696" spans="2:16" x14ac:dyDescent="0.2">
      <c r="B696" s="182" t="s">
        <v>489</v>
      </c>
      <c r="C696" s="168">
        <f>+'2.2.3.5.CantidadCap'!C87</f>
        <v>0</v>
      </c>
      <c r="D696" s="168">
        <f>+'2.2.3.5.CantidadCap'!D87</f>
        <v>1937.2254310148189</v>
      </c>
      <c r="E696" s="168">
        <f>+'2.2.3.5.CantidadCap'!E87</f>
        <v>1842.7305546560401</v>
      </c>
      <c r="F696" s="168">
        <f>+'2.2.3.5.CantidadCap'!F87</f>
        <v>1655.2510108473216</v>
      </c>
      <c r="G696" s="168">
        <f>+'2.2.3.5.CantidadCap'!G87</f>
        <v>1488.3776774531468</v>
      </c>
      <c r="H696" s="168">
        <f>+'2.2.3.5.CantidadCap'!H87</f>
        <v>1321.5004204541126</v>
      </c>
      <c r="I696" s="168">
        <f>+'2.2.3.5.CantidadCap'!I87</f>
        <v>1120.681721462076</v>
      </c>
      <c r="J696" s="168">
        <f>+'2.2.3.5.CantidadCap'!J87</f>
        <v>912.66271443021708</v>
      </c>
      <c r="K696" s="168">
        <f>+'2.2.3.5.CantidadCap'!K87</f>
        <v>710.85122991731384</v>
      </c>
      <c r="M696" s="135"/>
      <c r="N696" s="135"/>
      <c r="O696" s="135"/>
      <c r="P696" s="135"/>
    </row>
    <row r="697" spans="2:16" x14ac:dyDescent="0.2">
      <c r="B697" s="182" t="s">
        <v>489</v>
      </c>
      <c r="C697" s="168">
        <f>+'2.2.3.5.CantidadCap'!C88</f>
        <v>0</v>
      </c>
      <c r="D697" s="168">
        <f>+'2.2.3.5.CantidadCap'!D88</f>
        <v>4843.0635775370474</v>
      </c>
      <c r="E697" s="168">
        <f>+'2.2.3.5.CantidadCap'!E88</f>
        <v>4606.8263866400994</v>
      </c>
      <c r="F697" s="168">
        <f>+'2.2.3.5.CantidadCap'!F88</f>
        <v>4138.127527118304</v>
      </c>
      <c r="G697" s="168">
        <f>+'2.2.3.5.CantidadCap'!G88</f>
        <v>3720.9441936328667</v>
      </c>
      <c r="H697" s="168">
        <f>+'2.2.3.5.CantidadCap'!H88</f>
        <v>3303.7510511352812</v>
      </c>
      <c r="I697" s="168">
        <f>+'2.2.3.5.CantidadCap'!I88</f>
        <v>2801.7043036551904</v>
      </c>
      <c r="J697" s="168">
        <f>+'2.2.3.5.CantidadCap'!J88</f>
        <v>2281.6567860755426</v>
      </c>
      <c r="K697" s="168">
        <f>+'2.2.3.5.CantidadCap'!K88</f>
        <v>1777.1280747932844</v>
      </c>
      <c r="M697" s="135"/>
      <c r="N697" s="135"/>
      <c r="O697" s="135"/>
      <c r="P697" s="135"/>
    </row>
    <row r="698" spans="2:16" x14ac:dyDescent="0.2">
      <c r="B698" s="182" t="s">
        <v>613</v>
      </c>
      <c r="C698" s="168">
        <f>+'2.2.3.5.CantidadCap'!C89</f>
        <v>1551.02</v>
      </c>
      <c r="D698" s="168">
        <f>+'2.2.3.5.CantidadCap'!D89</f>
        <v>3910.0503313253766</v>
      </c>
      <c r="E698" s="168">
        <f>+'2.2.3.5.CantidadCap'!E89</f>
        <v>5813.210856185111</v>
      </c>
      <c r="F698" s="168">
        <f>+'2.2.3.5.CantidadCap'!F89</f>
        <v>4904.7593750022988</v>
      </c>
      <c r="G698" s="168">
        <f>+'2.2.3.5.CantidadCap'!G89</f>
        <v>4046.4627571769338</v>
      </c>
      <c r="H698" s="168">
        <f>+'2.2.3.5.CantidadCap'!H89</f>
        <v>3175.4211142332815</v>
      </c>
      <c r="I698" s="168">
        <f>+'2.2.3.5.CantidadCap'!I89</f>
        <v>2211.382941276991</v>
      </c>
      <c r="J698" s="168">
        <f>+'2.2.3.5.CantidadCap'!J89</f>
        <v>1229.4048893852812</v>
      </c>
      <c r="K698" s="168">
        <f>+'2.2.3.5.CantidadCap'!K89</f>
        <v>372.908185175727</v>
      </c>
      <c r="M698" s="135"/>
      <c r="N698" s="135"/>
      <c r="O698" s="135"/>
      <c r="P698" s="135"/>
    </row>
    <row r="699" spans="2:16" x14ac:dyDescent="0.2">
      <c r="B699" s="182" t="s">
        <v>447</v>
      </c>
      <c r="C699" s="168">
        <f>+'2.2.3.5.CantidadCap'!C90</f>
        <v>0</v>
      </c>
      <c r="D699" s="168">
        <f>+'2.2.3.5.CantidadCap'!D90</f>
        <v>38799.881280359288</v>
      </c>
      <c r="E699" s="168">
        <f>+'2.2.3.5.CantidadCap'!E90</f>
        <v>36073.599801922253</v>
      </c>
      <c r="F699" s="168">
        <f>+'2.2.3.5.CantidadCap'!F90</f>
        <v>30642.401076648865</v>
      </c>
      <c r="G699" s="168">
        <f>+'2.2.3.5.CantidadCap'!G90</f>
        <v>25532.093449605221</v>
      </c>
      <c r="H699" s="168">
        <f>+'2.2.3.5.CantidadCap'!H90</f>
        <v>20350.977156573252</v>
      </c>
      <c r="I699" s="168">
        <f>+'2.2.3.5.CantidadCap'!I90</f>
        <v>14583.620794029561</v>
      </c>
      <c r="J699" s="168">
        <f>+'2.2.3.5.CantidadCap'!J90</f>
        <v>8701.8343940030736</v>
      </c>
      <c r="K699" s="168">
        <f>+'2.2.3.5.CantidadCap'!K90</f>
        <v>2905.8392218477998</v>
      </c>
      <c r="M699" s="135"/>
      <c r="N699" s="135"/>
      <c r="O699" s="135"/>
      <c r="P699" s="135"/>
    </row>
    <row r="700" spans="2:16" x14ac:dyDescent="0.2">
      <c r="B700" s="182" t="s">
        <v>614</v>
      </c>
      <c r="C700" s="168">
        <f>+'2.2.3.5.CantidadCap'!C91</f>
        <v>0</v>
      </c>
      <c r="D700" s="168">
        <f>+'2.2.3.5.CantidadCap'!D91</f>
        <v>0</v>
      </c>
      <c r="E700" s="168">
        <f>+'2.2.3.5.CantidadCap'!E91</f>
        <v>8158.4331653872187</v>
      </c>
      <c r="F700" s="168">
        <f>+'2.2.3.5.CantidadCap'!F91</f>
        <v>7594.3158553377189</v>
      </c>
      <c r="G700" s="168">
        <f>+'2.2.3.5.CantidadCap'!G91</f>
        <v>6546.1471544489195</v>
      </c>
      <c r="H700" s="168">
        <f>+'2.2.3.5.CantidadCap'!H91</f>
        <v>5488.0715406034378</v>
      </c>
      <c r="I700" s="168">
        <f>+'2.2.3.5.CantidadCap'!I91</f>
        <v>4280.1565631433368</v>
      </c>
      <c r="J700" s="168">
        <f>+'2.2.3.5.CantidadCap'!J91</f>
        <v>3041.8436273481029</v>
      </c>
      <c r="K700" s="168">
        <f>+'2.2.3.5.CantidadCap'!K91</f>
        <v>1827.9393675024255</v>
      </c>
      <c r="M700" s="135"/>
      <c r="N700" s="135"/>
      <c r="O700" s="135"/>
      <c r="P700" s="135"/>
    </row>
    <row r="701" spans="2:16" x14ac:dyDescent="0.2">
      <c r="B701" s="182" t="s">
        <v>615</v>
      </c>
      <c r="C701" s="168">
        <f>+'2.2.3.5.CantidadCap'!C92</f>
        <v>0</v>
      </c>
      <c r="D701" s="168">
        <f>+'2.2.3.5.CantidadCap'!D92</f>
        <v>0</v>
      </c>
      <c r="E701" s="168">
        <f>+'2.2.3.5.CantidadCap'!E92</f>
        <v>56332.038522911746</v>
      </c>
      <c r="F701" s="168">
        <f>+'2.2.3.5.CantidadCap'!F92</f>
        <v>52436.942810665205</v>
      </c>
      <c r="G701" s="168">
        <f>+'2.2.3.5.CantidadCap'!G92</f>
        <v>45199.587495004453</v>
      </c>
      <c r="H701" s="168">
        <f>+'2.2.3.5.CantidadCap'!H92</f>
        <v>37893.827304166596</v>
      </c>
      <c r="I701" s="168">
        <f>+'2.2.3.5.CantidadCap'!I92</f>
        <v>29553.461983608766</v>
      </c>
      <c r="J701" s="168">
        <f>+'2.2.3.5.CantidadCap'!J92</f>
        <v>21003.205998355959</v>
      </c>
      <c r="K701" s="168">
        <f>+'2.2.3.5.CantidadCap'!K92</f>
        <v>12621.486108945333</v>
      </c>
      <c r="M701" s="135"/>
      <c r="N701" s="135"/>
      <c r="O701" s="135"/>
      <c r="P701" s="135"/>
    </row>
    <row r="702" spans="2:16" x14ac:dyDescent="0.2">
      <c r="B702" s="182" t="s">
        <v>616</v>
      </c>
      <c r="C702" s="168">
        <f>+'2.2.3.5.CantidadCap'!C93</f>
        <v>0</v>
      </c>
      <c r="D702" s="168">
        <f>+'2.2.3.5.CantidadCap'!D93</f>
        <v>0</v>
      </c>
      <c r="E702" s="168">
        <f>+'2.2.3.5.CantidadCap'!E93</f>
        <v>14444.369945431979</v>
      </c>
      <c r="F702" s="168">
        <f>+'2.2.3.5.CantidadCap'!F93</f>
        <v>13445.609649944508</v>
      </c>
      <c r="G702" s="168">
        <f>+'2.2.3.5.CantidadCap'!G93</f>
        <v>11589.844434499239</v>
      </c>
      <c r="H702" s="168">
        <f>+'2.2.3.5.CantidadCap'!H93</f>
        <v>9716.539194779376</v>
      </c>
      <c r="I702" s="168">
        <f>+'2.2.3.5.CantidadCap'!I93</f>
        <v>7577.9458591025577</v>
      </c>
      <c r="J702" s="168">
        <f>+'2.2.3.5.CantidadCap'!J93</f>
        <v>5385.5334448260264</v>
      </c>
      <c r="K702" s="168">
        <f>+'2.2.3.5.CantidadCap'!K93</f>
        <v>3236.3361845069189</v>
      </c>
      <c r="M702" s="135"/>
      <c r="N702" s="135"/>
      <c r="O702" s="135"/>
      <c r="P702" s="135"/>
    </row>
    <row r="703" spans="2:16" x14ac:dyDescent="0.2">
      <c r="B703" s="182" t="s">
        <v>617</v>
      </c>
      <c r="C703" s="168">
        <f>+'2.2.3.5.CantidadCap'!C94</f>
        <v>0</v>
      </c>
      <c r="D703" s="168">
        <f>+'2.2.3.5.CantidadCap'!D94</f>
        <v>0</v>
      </c>
      <c r="E703" s="168">
        <f>+'2.2.3.5.CantidadCap'!E94</f>
        <v>6021.7006696905655</v>
      </c>
      <c r="F703" s="168">
        <f>+'2.2.3.5.CantidadCap'!F94</f>
        <v>5605.3283694159354</v>
      </c>
      <c r="G703" s="168">
        <f>+'2.2.3.5.CantidadCap'!G94</f>
        <v>4831.6800425694419</v>
      </c>
      <c r="H703" s="168">
        <f>+'2.2.3.5.CantidadCap'!H94</f>
        <v>4050.7194704453955</v>
      </c>
      <c r="I703" s="168">
        <f>+'2.2.3.5.CantidadCap'!I94</f>
        <v>3159.1631775581777</v>
      </c>
      <c r="J703" s="168">
        <f>+'2.2.3.5.CantidadCap'!J94</f>
        <v>2245.1702963759813</v>
      </c>
      <c r="K703" s="168">
        <f>+'2.2.3.5.CantidadCap'!K94</f>
        <v>1349.1933426803621</v>
      </c>
      <c r="M703" s="135"/>
      <c r="N703" s="135"/>
      <c r="O703" s="135"/>
      <c r="P703" s="135"/>
    </row>
    <row r="704" spans="2:16" x14ac:dyDescent="0.2">
      <c r="B704" s="182" t="s">
        <v>618</v>
      </c>
      <c r="C704" s="168">
        <f>+'2.2.3.5.CantidadCap'!C95</f>
        <v>0</v>
      </c>
      <c r="D704" s="168">
        <f>+'2.2.3.5.CantidadCap'!D95</f>
        <v>0</v>
      </c>
      <c r="E704" s="168">
        <f>+'2.2.3.5.CantidadCap'!E95</f>
        <v>0</v>
      </c>
      <c r="F704" s="168">
        <f>+'2.2.3.5.CantidadCap'!F95</f>
        <v>0</v>
      </c>
      <c r="G704" s="168">
        <f>+'2.2.3.5.CantidadCap'!G95</f>
        <v>8183.8292808729884</v>
      </c>
      <c r="H704" s="168">
        <f>+'2.2.3.5.CantidadCap'!H95</f>
        <v>7645.8238611987945</v>
      </c>
      <c r="I704" s="168">
        <f>+'2.2.3.5.CantidadCap'!I95</f>
        <v>6483.9442456020115</v>
      </c>
      <c r="J704" s="168">
        <f>+'2.2.3.5.CantidadCap'!J95</f>
        <v>5280.4057049176845</v>
      </c>
      <c r="K704" s="168">
        <f>+'2.2.3.5.CantidadCap'!K95</f>
        <v>4112.7821159501736</v>
      </c>
      <c r="M704" s="135"/>
      <c r="N704" s="135"/>
      <c r="O704" s="135"/>
      <c r="P704" s="135"/>
    </row>
    <row r="705" spans="2:16" x14ac:dyDescent="0.2">
      <c r="B705" s="182" t="s">
        <v>619</v>
      </c>
      <c r="C705" s="168">
        <f>+'2.2.3.5.CantidadCap'!C96</f>
        <v>0</v>
      </c>
      <c r="D705" s="168">
        <f>+'2.2.3.5.CantidadCap'!D96</f>
        <v>0</v>
      </c>
      <c r="E705" s="168">
        <f>+'2.2.3.5.CantidadCap'!E96</f>
        <v>0</v>
      </c>
      <c r="F705" s="168">
        <f>+'2.2.3.5.CantidadCap'!F96</f>
        <v>0</v>
      </c>
      <c r="G705" s="168">
        <f>+'2.2.3.5.CantidadCap'!G96</f>
        <v>44197.265102508602</v>
      </c>
      <c r="H705" s="168">
        <f>+'2.2.3.5.CantidadCap'!H96</f>
        <v>41291.734287551248</v>
      </c>
      <c r="I705" s="168">
        <f>+'2.2.3.5.CantidadCap'!I96</f>
        <v>35016.933136976179</v>
      </c>
      <c r="J705" s="168">
        <f>+'2.2.3.5.CantidadCap'!J96</f>
        <v>28517.150441358004</v>
      </c>
      <c r="K705" s="168">
        <f>+'2.2.3.5.CantidadCap'!K96</f>
        <v>22211.328615119375</v>
      </c>
      <c r="M705" s="135"/>
      <c r="N705" s="135"/>
      <c r="O705" s="135"/>
      <c r="P705" s="135"/>
    </row>
    <row r="706" spans="2:16" x14ac:dyDescent="0.2">
      <c r="B706" s="182" t="s">
        <v>448</v>
      </c>
      <c r="C706" s="168">
        <f>+'2.2.3.5.CantidadCap'!C97</f>
        <v>8153.4167736819536</v>
      </c>
      <c r="D706" s="168">
        <f>+'2.2.3.5.CantidadCap'!D97</f>
        <v>7562.308861870084</v>
      </c>
      <c r="E706" s="168">
        <f>+'2.2.3.5.CantidadCap'!E97</f>
        <v>6591.5617861448518</v>
      </c>
      <c r="F706" s="168">
        <f>+'2.2.3.5.CantidadCap'!F97</f>
        <v>5837.2961272005068</v>
      </c>
      <c r="G706" s="168">
        <f>+'2.2.3.5.CantidadCap'!G97</f>
        <v>5152.8219559060362</v>
      </c>
      <c r="H706" s="168">
        <f>+'2.2.3.5.CantidadCap'!H97</f>
        <v>4464.9744305555396</v>
      </c>
      <c r="I706" s="168">
        <f>+'2.2.3.5.CantidadCap'!I97</f>
        <v>3659.4304195537916</v>
      </c>
      <c r="J706" s="168">
        <f>+'2.2.3.5.CantidadCap'!J97</f>
        <v>2829.3902009229978</v>
      </c>
      <c r="K706" s="168">
        <f>+'2.2.3.5.CantidadCap'!K97</f>
        <v>2019.8578080970997</v>
      </c>
      <c r="M706" s="135"/>
      <c r="N706" s="135"/>
      <c r="O706" s="135"/>
      <c r="P706" s="135"/>
    </row>
    <row r="707" spans="2:16" x14ac:dyDescent="0.2">
      <c r="B707" s="182" t="s">
        <v>449</v>
      </c>
      <c r="C707" s="168">
        <f>+'2.2.3.5.CantidadCap'!C98</f>
        <v>549.71852992335107</v>
      </c>
      <c r="D707" s="168">
        <f>+'2.2.3.5.CantidadCap'!D98</f>
        <v>516.27221098591633</v>
      </c>
      <c r="E707" s="168">
        <f>+'2.2.3.5.CantidadCap'!E98</f>
        <v>456.6048390566275</v>
      </c>
      <c r="F707" s="168">
        <f>+'2.2.3.5.CantidadCap'!F98</f>
        <v>404.51068641709344</v>
      </c>
      <c r="G707" s="168">
        <f>+'2.2.3.5.CantidadCap'!G98</f>
        <v>357.25831375911423</v>
      </c>
      <c r="H707" s="168">
        <f>+'2.2.3.5.CantidadCap'!H98</f>
        <v>309.77847733963227</v>
      </c>
      <c r="I707" s="168">
        <f>+'2.2.3.5.CantidadCap'!I98</f>
        <v>254.13880561191689</v>
      </c>
      <c r="J707" s="168">
        <f>+'2.2.3.5.CantidadCap'!J98</f>
        <v>196.7999246674386</v>
      </c>
      <c r="K707" s="168">
        <f>+'2.2.3.5.CantidadCap'!K98</f>
        <v>140.88478163892461</v>
      </c>
      <c r="M707" s="135"/>
      <c r="N707" s="135"/>
      <c r="O707" s="135"/>
      <c r="P707" s="135"/>
    </row>
    <row r="708" spans="2:16" x14ac:dyDescent="0.2">
      <c r="B708" s="182" t="s">
        <v>575</v>
      </c>
      <c r="C708" s="168">
        <f>+'2.2.3.5.CantidadCap'!C99</f>
        <v>0</v>
      </c>
      <c r="D708" s="168">
        <f>+'2.2.3.5.CantidadCap'!D99</f>
        <v>30571.028628634867</v>
      </c>
      <c r="E708" s="168">
        <f>+'2.2.3.5.CantidadCap'!E99</f>
        <v>29079.820881630309</v>
      </c>
      <c r="F708" s="168">
        <f>+'2.2.3.5.CantidadCap'!F99</f>
        <v>26121.237740350094</v>
      </c>
      <c r="G708" s="168">
        <f>+'2.2.3.5.CantidadCap'!G99</f>
        <v>23487.83773905204</v>
      </c>
      <c r="H708" s="168">
        <f>+'2.2.3.5.CantidadCap'!H99</f>
        <v>20854.375820005764</v>
      </c>
      <c r="I708" s="168">
        <f>+'2.2.3.5.CantidadCap'!I99</f>
        <v>17685.289714815255</v>
      </c>
      <c r="J708" s="168">
        <f>+'2.2.3.5.CantidadCap'!J99</f>
        <v>14402.576759751577</v>
      </c>
      <c r="K708" s="168">
        <f>+'2.2.3.5.CantidadCap'!K99</f>
        <v>11217.823673271949</v>
      </c>
      <c r="M708" s="135"/>
      <c r="N708" s="135"/>
      <c r="O708" s="135"/>
      <c r="P708" s="135"/>
    </row>
    <row r="709" spans="2:16" x14ac:dyDescent="0.2">
      <c r="B709" s="182" t="s">
        <v>450</v>
      </c>
      <c r="C709" s="168">
        <f>+'2.2.3.5.CantidadCap'!C100</f>
        <v>0</v>
      </c>
      <c r="D709" s="168">
        <f>+'2.2.3.5.CantidadCap'!D100</f>
        <v>609.74170441191427</v>
      </c>
      <c r="E709" s="168">
        <f>+'2.2.3.5.CantidadCap'!E100</f>
        <v>579.99944207798853</v>
      </c>
      <c r="F709" s="168">
        <f>+'2.2.3.5.CantidadCap'!F100</f>
        <v>520.99025566419436</v>
      </c>
      <c r="G709" s="168">
        <f>+'2.2.3.5.CantidadCap'!G100</f>
        <v>468.46687397837786</v>
      </c>
      <c r="H709" s="168">
        <f>+'2.2.3.5.CantidadCap'!H100</f>
        <v>415.94225733793189</v>
      </c>
      <c r="I709" s="168">
        <f>+'2.2.3.5.CantidadCap'!I100</f>
        <v>352.73457183018843</v>
      </c>
      <c r="J709" s="168">
        <f>+'2.2.3.5.CantidadCap'!J100</f>
        <v>287.26058936691084</v>
      </c>
      <c r="K709" s="168">
        <f>+'2.2.3.5.CantidadCap'!K100</f>
        <v>223.74042461647451</v>
      </c>
      <c r="M709" s="135"/>
      <c r="N709" s="135"/>
      <c r="O709" s="135"/>
      <c r="P709" s="135"/>
    </row>
    <row r="710" spans="2:16" x14ac:dyDescent="0.2">
      <c r="B710" s="182" t="s">
        <v>451</v>
      </c>
      <c r="C710" s="168">
        <f>+'2.2.3.5.CantidadCap'!C101</f>
        <v>0</v>
      </c>
      <c r="D710" s="168">
        <f>+'2.2.3.5.CantidadCap'!D101</f>
        <v>876.82697458592736</v>
      </c>
      <c r="E710" s="168">
        <f>+'2.2.3.5.CantidadCap'!E101</f>
        <v>834.05670364841683</v>
      </c>
      <c r="F710" s="168">
        <f>+'2.2.3.5.CantidadCap'!F101</f>
        <v>749.1997125297147</v>
      </c>
      <c r="G710" s="168">
        <f>+'2.2.3.5.CantidadCap'!G101</f>
        <v>673.66950436884326</v>
      </c>
      <c r="H710" s="168">
        <f>+'2.2.3.5.CantidadCap'!H101</f>
        <v>598.13752030594037</v>
      </c>
      <c r="I710" s="168">
        <f>+'2.2.3.5.CantidadCap'!I101</f>
        <v>507.24296076816483</v>
      </c>
      <c r="J710" s="168">
        <f>+'2.2.3.5.CantidadCap'!J101</f>
        <v>413.08939780540481</v>
      </c>
      <c r="K710" s="168">
        <f>+'2.2.3.5.CantidadCap'!K101</f>
        <v>321.74548368517458</v>
      </c>
      <c r="M710" s="135"/>
      <c r="N710" s="135"/>
      <c r="O710" s="135"/>
      <c r="P710" s="135"/>
    </row>
    <row r="711" spans="2:16" x14ac:dyDescent="0.2">
      <c r="B711" s="182" t="s">
        <v>620</v>
      </c>
      <c r="C711" s="168">
        <f>+'2.2.3.5.CantidadCap'!C102</f>
        <v>0</v>
      </c>
      <c r="D711" s="168">
        <f>+'2.2.3.5.CantidadCap'!D102</f>
        <v>0</v>
      </c>
      <c r="E711" s="168">
        <f>+'2.2.3.5.CantidadCap'!E102</f>
        <v>0</v>
      </c>
      <c r="F711" s="168">
        <f>+'2.2.3.5.CantidadCap'!F102</f>
        <v>0</v>
      </c>
      <c r="G711" s="168">
        <f>+'2.2.3.5.CantidadCap'!G102</f>
        <v>692.08926634543172</v>
      </c>
      <c r="H711" s="168">
        <f>+'2.2.3.5.CantidadCap'!H102</f>
        <v>661.61860934966455</v>
      </c>
      <c r="I711" s="168">
        <f>+'2.2.3.5.CantidadCap'!I102</f>
        <v>593.09531828275453</v>
      </c>
      <c r="J711" s="168">
        <f>+'2.2.3.5.CantidadCap'!J102</f>
        <v>521.00958863919209</v>
      </c>
      <c r="K711" s="168">
        <f>+'2.2.3.5.CantidadCap'!K102</f>
        <v>452.14905727430477</v>
      </c>
      <c r="M711" s="135"/>
      <c r="N711" s="135"/>
      <c r="O711" s="135"/>
      <c r="P711" s="135"/>
    </row>
    <row r="712" spans="2:16" x14ac:dyDescent="0.2">
      <c r="B712" s="182" t="s">
        <v>621</v>
      </c>
      <c r="C712" s="168">
        <f>+'2.2.3.5.CantidadCap'!C103</f>
        <v>0</v>
      </c>
      <c r="D712" s="168">
        <f>+'2.2.3.5.CantidadCap'!D103</f>
        <v>0</v>
      </c>
      <c r="E712" s="168">
        <f>+'2.2.3.5.CantidadCap'!E103</f>
        <v>99223.165242472838</v>
      </c>
      <c r="F712" s="168">
        <f>+'2.2.3.5.CantidadCap'!F103</f>
        <v>96162.417883729097</v>
      </c>
      <c r="G712" s="168">
        <f>+'2.2.3.5.CantidadCap'!G103</f>
        <v>91278.810916806746</v>
      </c>
      <c r="H712" s="168">
        <f>+'2.2.3.5.CantidadCap'!H103</f>
        <v>86563.353034168918</v>
      </c>
      <c r="I712" s="168">
        <f>+'2.2.3.5.CantidadCap'!I103</f>
        <v>79775.860584283975</v>
      </c>
      <c r="J712" s="168">
        <f>+'2.2.3.5.CantidadCap'!J103</f>
        <v>72525.161046353911</v>
      </c>
      <c r="K712" s="168">
        <f>+'2.2.3.5.CantidadCap'!K103</f>
        <v>65704.415124833045</v>
      </c>
      <c r="M712" s="135"/>
      <c r="N712" s="135"/>
      <c r="O712" s="135"/>
      <c r="P712" s="135"/>
    </row>
    <row r="713" spans="2:16" x14ac:dyDescent="0.2">
      <c r="B713" s="182" t="s">
        <v>622</v>
      </c>
      <c r="C713" s="168">
        <f>+'2.2.3.5.CantidadCap'!C104</f>
        <v>0</v>
      </c>
      <c r="D713" s="168">
        <f>+'2.2.3.5.CantidadCap'!D104</f>
        <v>0</v>
      </c>
      <c r="E713" s="168">
        <f>+'2.2.3.5.CantidadCap'!E104</f>
        <v>37511.854099542586</v>
      </c>
      <c r="F713" s="168">
        <f>+'2.2.3.5.CantidadCap'!F104</f>
        <v>36354.722011726379</v>
      </c>
      <c r="G713" s="168">
        <f>+'2.2.3.5.CantidadCap'!G104</f>
        <v>34508.447993204303</v>
      </c>
      <c r="H713" s="168">
        <f>+'2.2.3.5.CantidadCap'!H104</f>
        <v>32725.743645144146</v>
      </c>
      <c r="I713" s="168">
        <f>+'2.2.3.5.CantidadCap'!I104</f>
        <v>30159.695425863552</v>
      </c>
      <c r="J713" s="168">
        <f>+'2.2.3.5.CantidadCap'!J104</f>
        <v>27418.529262480282</v>
      </c>
      <c r="K713" s="168">
        <f>+'2.2.3.5.CantidadCap'!K104</f>
        <v>24839.909388452921</v>
      </c>
      <c r="M713" s="135"/>
      <c r="N713" s="135"/>
      <c r="O713" s="135"/>
      <c r="P713" s="135"/>
    </row>
    <row r="714" spans="2:16" x14ac:dyDescent="0.2">
      <c r="B714" s="182" t="s">
        <v>388</v>
      </c>
      <c r="C714" s="168">
        <f>+'2.2.3.5.CantidadCap'!C105</f>
        <v>0</v>
      </c>
      <c r="D714" s="168">
        <f>+'2.2.3.5.CantidadCap'!D105</f>
        <v>0</v>
      </c>
      <c r="E714" s="168">
        <f>+'2.2.3.5.CantidadCap'!E105</f>
        <v>252184.26892145688</v>
      </c>
      <c r="F714" s="168">
        <f>+'2.2.3.5.CantidadCap'!F105</f>
        <v>234746.91195145348</v>
      </c>
      <c r="G714" s="168">
        <f>+'2.2.3.5.CantidadCap'!G105</f>
        <v>202347.10525064694</v>
      </c>
      <c r="H714" s="168">
        <f>+'2.2.3.5.CantidadCap'!H105</f>
        <v>169641.06724897632</v>
      </c>
      <c r="I714" s="168">
        <f>+'2.2.3.5.CantidadCap'!I105</f>
        <v>132303.36412205541</v>
      </c>
      <c r="J714" s="168">
        <f>+'2.2.3.5.CantidadCap'!J105</f>
        <v>94026.033649534162</v>
      </c>
      <c r="K714" s="168">
        <f>+'2.2.3.5.CantidadCap'!K105</f>
        <v>56503.196591973392</v>
      </c>
      <c r="M714" s="135"/>
      <c r="N714" s="135"/>
      <c r="O714" s="135"/>
      <c r="P714" s="135"/>
    </row>
    <row r="715" spans="2:16" x14ac:dyDescent="0.2">
      <c r="B715" s="182" t="s">
        <v>389</v>
      </c>
      <c r="C715" s="168">
        <f>+'2.2.3.5.CantidadCap'!C106</f>
        <v>0</v>
      </c>
      <c r="D715" s="168">
        <f>+'2.2.3.5.CantidadCap'!D106</f>
        <v>1003.6377513001574</v>
      </c>
      <c r="E715" s="168">
        <f>+'2.2.3.5.CantidadCap'!E106</f>
        <v>837.27292758053989</v>
      </c>
      <c r="F715" s="168">
        <f>+'2.2.3.5.CantidadCap'!F106</f>
        <v>504.07466592781861</v>
      </c>
      <c r="G715" s="168">
        <f>+'2.2.3.5.CantidadCap'!G106</f>
        <v>168.62061399735748</v>
      </c>
      <c r="H715" s="168">
        <f>+'2.2.3.5.CantidadCap'!H106</f>
        <v>0</v>
      </c>
      <c r="I715" s="168">
        <f>+'2.2.3.5.CantidadCap'!I106</f>
        <v>0</v>
      </c>
      <c r="J715" s="168">
        <f>+'2.2.3.5.CantidadCap'!J106</f>
        <v>0</v>
      </c>
      <c r="K715" s="168">
        <f>+'2.2.3.5.CantidadCap'!K106</f>
        <v>0</v>
      </c>
      <c r="M715" s="135"/>
      <c r="N715" s="135"/>
      <c r="O715" s="135"/>
      <c r="P715" s="135"/>
    </row>
    <row r="716" spans="2:16" x14ac:dyDescent="0.2">
      <c r="B716" s="182" t="s">
        <v>390</v>
      </c>
      <c r="C716" s="168">
        <f>+'2.2.3.5.CantidadCap'!C107</f>
        <v>0</v>
      </c>
      <c r="D716" s="168">
        <f>+'2.2.3.5.CantidadCap'!D107</f>
        <v>79737.603229007407</v>
      </c>
      <c r="E716" s="168">
        <f>+'2.2.3.5.CantidadCap'!E107</f>
        <v>66520.152721756313</v>
      </c>
      <c r="F716" s="168">
        <f>+'2.2.3.5.CantidadCap'!F107</f>
        <v>40048.020969197438</v>
      </c>
      <c r="G716" s="168">
        <f>+'2.2.3.5.CantidadCap'!G107</f>
        <v>13396.669861944834</v>
      </c>
      <c r="H716" s="168">
        <f>+'2.2.3.5.CantidadCap'!H107</f>
        <v>0</v>
      </c>
      <c r="I716" s="168">
        <f>+'2.2.3.5.CantidadCap'!I107</f>
        <v>0</v>
      </c>
      <c r="J716" s="168">
        <f>+'2.2.3.5.CantidadCap'!J107</f>
        <v>0</v>
      </c>
      <c r="K716" s="168">
        <f>+'2.2.3.5.CantidadCap'!K107</f>
        <v>0</v>
      </c>
      <c r="M716" s="135"/>
      <c r="N716" s="135"/>
      <c r="O716" s="135"/>
      <c r="P716" s="135"/>
    </row>
    <row r="717" spans="2:16" x14ac:dyDescent="0.2">
      <c r="B717" s="182" t="s">
        <v>391</v>
      </c>
      <c r="C717" s="168">
        <f>+'2.2.3.5.CantidadCap'!C108</f>
        <v>0</v>
      </c>
      <c r="D717" s="168">
        <f>+'2.2.3.5.CantidadCap'!D108</f>
        <v>3023.0402850986247</v>
      </c>
      <c r="E717" s="168">
        <f>+'2.2.3.5.CantidadCap'!E108</f>
        <v>2810.6257501602058</v>
      </c>
      <c r="F717" s="168">
        <f>+'2.2.3.5.CantidadCap'!F108</f>
        <v>2387.4612455000074</v>
      </c>
      <c r="G717" s="168">
        <f>+'2.2.3.5.CantidadCap'!G108</f>
        <v>1989.2985368522391</v>
      </c>
      <c r="H717" s="168">
        <f>+'2.2.3.5.CantidadCap'!H108</f>
        <v>1585.6188667408501</v>
      </c>
      <c r="I717" s="168">
        <f>+'2.2.3.5.CantidadCap'!I108</f>
        <v>1136.2630943221566</v>
      </c>
      <c r="J717" s="168">
        <f>+'2.2.3.5.CantidadCap'!J108</f>
        <v>677.9916602642885</v>
      </c>
      <c r="K717" s="168">
        <f>+'2.2.3.5.CantidadCap'!K108</f>
        <v>226.40453371985674</v>
      </c>
      <c r="M717" s="135"/>
      <c r="N717" s="135"/>
      <c r="O717" s="135"/>
      <c r="P717" s="135"/>
    </row>
    <row r="718" spans="2:16" x14ac:dyDescent="0.2">
      <c r="B718" s="182" t="s">
        <v>392</v>
      </c>
      <c r="C718" s="168">
        <f>+'2.2.3.5.CantidadCap'!C109</f>
        <v>0</v>
      </c>
      <c r="D718" s="168">
        <f>+'2.2.3.5.CantidadCap'!D109</f>
        <v>0</v>
      </c>
      <c r="E718" s="168">
        <f>+'2.2.3.5.CantidadCap'!E109</f>
        <v>534377.42089496506</v>
      </c>
      <c r="F718" s="168">
        <f>+'2.2.3.5.CantidadCap'!F109</f>
        <v>497427.73372888169</v>
      </c>
      <c r="G718" s="168">
        <f>+'2.2.3.5.CantidadCap'!G109</f>
        <v>428772.67758156592</v>
      </c>
      <c r="H718" s="168">
        <f>+'2.2.3.5.CantidadCap'!H109</f>
        <v>359468.71857661777</v>
      </c>
      <c r="I718" s="168">
        <f>+'2.2.3.5.CantidadCap'!I109</f>
        <v>280350.28036301106</v>
      </c>
      <c r="J718" s="168">
        <f>+'2.2.3.5.CantidadCap'!J109</f>
        <v>199240.77569751293</v>
      </c>
      <c r="K718" s="168">
        <f>+'2.2.3.5.CantidadCap'!K109</f>
        <v>119730.03945200048</v>
      </c>
      <c r="M718" s="135"/>
      <c r="N718" s="135"/>
      <c r="O718" s="135"/>
      <c r="P718" s="135"/>
    </row>
    <row r="719" spans="2:16" x14ac:dyDescent="0.2">
      <c r="B719" s="182" t="s">
        <v>623</v>
      </c>
      <c r="C719" s="168">
        <f>+'2.2.3.5.CantidadCap'!C110</f>
        <v>0</v>
      </c>
      <c r="D719" s="168">
        <f>+'2.2.3.5.CantidadCap'!D110</f>
        <v>0</v>
      </c>
      <c r="E719" s="168">
        <f>+'2.2.3.5.CantidadCap'!E110</f>
        <v>205019.17216463987</v>
      </c>
      <c r="F719" s="168">
        <f>+'2.2.3.5.CantidadCap'!F110</f>
        <v>184954.16170795081</v>
      </c>
      <c r="G719" s="168">
        <f>+'2.2.3.5.CantidadCap'!G110</f>
        <v>146426.86836911642</v>
      </c>
      <c r="H719" s="168">
        <f>+'2.2.3.5.CantidadCap'!H110</f>
        <v>107203.32090083815</v>
      </c>
      <c r="I719" s="168">
        <f>+'2.2.3.5.CantidadCap'!I110</f>
        <v>64601.280455996806</v>
      </c>
      <c r="J719" s="168">
        <f>+'2.2.3.5.CantidadCap'!J110</f>
        <v>21380.252298644184</v>
      </c>
      <c r="K719" s="168">
        <f>+'2.2.3.5.CantidadCap'!K110</f>
        <v>0</v>
      </c>
      <c r="M719" s="135"/>
      <c r="N719" s="135"/>
      <c r="O719" s="135"/>
      <c r="P719" s="135"/>
    </row>
    <row r="720" spans="2:16" x14ac:dyDescent="0.2">
      <c r="B720" s="182" t="s">
        <v>624</v>
      </c>
      <c r="C720" s="168">
        <f>+'2.2.3.5.CantidadCap'!C111</f>
        <v>0</v>
      </c>
      <c r="D720" s="168">
        <f>+'2.2.3.5.CantidadCap'!D111</f>
        <v>0</v>
      </c>
      <c r="E720" s="168">
        <f>+'2.2.3.5.CantidadCap'!E111</f>
        <v>0</v>
      </c>
      <c r="F720" s="168">
        <f>+'2.2.3.5.CantidadCap'!F111</f>
        <v>0</v>
      </c>
      <c r="G720" s="168">
        <f>+'2.2.3.5.CantidadCap'!G111</f>
        <v>0</v>
      </c>
      <c r="H720" s="168">
        <f>+'2.2.3.5.CantidadCap'!H111</f>
        <v>206422.82955532396</v>
      </c>
      <c r="I720" s="168">
        <f>+'2.2.3.5.CantidadCap'!I111</f>
        <v>190735.71944896312</v>
      </c>
      <c r="J720" s="168">
        <f>+'2.2.3.5.CantidadCap'!J111</f>
        <v>160658.58383721724</v>
      </c>
      <c r="K720" s="168">
        <f>+'2.2.3.5.CantidadCap'!K111</f>
        <v>131629.53573064011</v>
      </c>
      <c r="M720" s="135"/>
      <c r="N720" s="135"/>
      <c r="O720" s="135"/>
      <c r="P720" s="135"/>
    </row>
    <row r="721" spans="2:16" x14ac:dyDescent="0.2">
      <c r="B721" s="182" t="s">
        <v>625</v>
      </c>
      <c r="C721" s="168">
        <f>+'2.2.3.5.CantidadCap'!C112</f>
        <v>0</v>
      </c>
      <c r="D721" s="168">
        <f>+'2.2.3.5.CantidadCap'!D112</f>
        <v>0</v>
      </c>
      <c r="E721" s="168">
        <f>+'2.2.3.5.CantidadCap'!E112</f>
        <v>98626.065058970838</v>
      </c>
      <c r="F721" s="168">
        <f>+'2.2.3.5.CantidadCap'!F112</f>
        <v>93931.211369820259</v>
      </c>
      <c r="G721" s="168">
        <f>+'2.2.3.5.CantidadCap'!G112</f>
        <v>85657.083967208484</v>
      </c>
      <c r="H721" s="168">
        <f>+'2.2.3.5.CantidadCap'!H112</f>
        <v>77424.574854357168</v>
      </c>
      <c r="I721" s="168">
        <f>+'2.2.3.5.CantidadCap'!I112</f>
        <v>67241.078983891246</v>
      </c>
      <c r="J721" s="168">
        <f>+'2.2.3.5.CantidadCap'!J112</f>
        <v>56637.826184041289</v>
      </c>
      <c r="K721" s="168">
        <f>+'2.2.3.5.CantidadCap'!K112</f>
        <v>46404.061254217362</v>
      </c>
      <c r="M721" s="135"/>
      <c r="N721" s="135"/>
      <c r="O721" s="135"/>
      <c r="P721" s="135"/>
    </row>
    <row r="722" spans="2:16" x14ac:dyDescent="0.2">
      <c r="B722" s="182" t="s">
        <v>625</v>
      </c>
      <c r="C722" s="168">
        <f>+'2.2.3.5.CantidadCap'!C113</f>
        <v>0</v>
      </c>
      <c r="D722" s="168">
        <f>+'2.2.3.5.CantidadCap'!D113</f>
        <v>0</v>
      </c>
      <c r="E722" s="168">
        <f>+'2.2.3.5.CantidadCap'!E113</f>
        <v>0</v>
      </c>
      <c r="F722" s="168">
        <f>+'2.2.3.5.CantidadCap'!F113</f>
        <v>59547.412294087138</v>
      </c>
      <c r="G722" s="168">
        <f>+'2.2.3.5.CantidadCap'!G113</f>
        <v>57501.279028135643</v>
      </c>
      <c r="H722" s="168">
        <f>+'2.2.3.5.CantidadCap'!H113</f>
        <v>52701.445220706351</v>
      </c>
      <c r="I722" s="168">
        <f>+'2.2.3.5.CantidadCap'!I113</f>
        <v>46593.174331101938</v>
      </c>
      <c r="J722" s="168">
        <f>+'2.2.3.5.CantidadCap'!J113</f>
        <v>40200.274486124246</v>
      </c>
      <c r="K722" s="168">
        <f>+'2.2.3.5.CantidadCap'!K113</f>
        <v>34061.896272955448</v>
      </c>
      <c r="M722" s="135"/>
      <c r="N722" s="135"/>
      <c r="O722" s="135"/>
      <c r="P722" s="135"/>
    </row>
    <row r="723" spans="2:16" x14ac:dyDescent="0.2">
      <c r="B723" s="182" t="s">
        <v>393</v>
      </c>
      <c r="C723" s="168">
        <f>+'2.2.3.5.CantidadCap'!C114</f>
        <v>0</v>
      </c>
      <c r="D723" s="168">
        <f>+'2.2.3.5.CantidadCap'!D114</f>
        <v>0</v>
      </c>
      <c r="E723" s="168">
        <f>+'2.2.3.5.CantidadCap'!E114</f>
        <v>0</v>
      </c>
      <c r="F723" s="168">
        <f>+'2.2.3.5.CantidadCap'!F114</f>
        <v>195224.84463510042</v>
      </c>
      <c r="G723" s="168">
        <f>+'2.2.3.5.CantidadCap'!G114</f>
        <v>184187.8705796584</v>
      </c>
      <c r="H723" s="168">
        <f>+'2.2.3.5.CantidadCap'!H114</f>
        <v>169353.79652629292</v>
      </c>
      <c r="I723" s="168">
        <f>+'2.2.3.5.CantidadCap'!I114</f>
        <v>148842.35873584513</v>
      </c>
      <c r="J723" s="168">
        <f>+'2.2.3.5.CantidadCap'!J114</f>
        <v>116431.61410584011</v>
      </c>
      <c r="K723" s="168">
        <f>+'2.2.3.5.CantidadCap'!K114</f>
        <v>84852.86630922975</v>
      </c>
      <c r="M723" s="135"/>
      <c r="N723" s="135"/>
      <c r="O723" s="135"/>
      <c r="P723" s="135"/>
    </row>
    <row r="724" spans="2:16" x14ac:dyDescent="0.2">
      <c r="B724" s="182" t="s">
        <v>394</v>
      </c>
      <c r="C724" s="168">
        <f>+'2.2.3.5.CantidadCap'!C115</f>
        <v>0</v>
      </c>
      <c r="D724" s="168">
        <f>+'2.2.3.5.CantidadCap'!D115</f>
        <v>0</v>
      </c>
      <c r="E724" s="168">
        <f>+'2.2.3.5.CantidadCap'!E115</f>
        <v>0</v>
      </c>
      <c r="F724" s="168">
        <f>+'2.2.3.5.CantidadCap'!F115</f>
        <v>163722.28084954774</v>
      </c>
      <c r="G724" s="168">
        <f>+'2.2.3.5.CantidadCap'!G115</f>
        <v>154466.29414656555</v>
      </c>
      <c r="H724" s="168">
        <f>+'2.2.3.5.CantidadCap'!H115</f>
        <v>133912.53383474456</v>
      </c>
      <c r="I724" s="168">
        <f>+'2.2.3.5.CantidadCap'!I115</f>
        <v>109830.6961178112</v>
      </c>
      <c r="J724" s="168">
        <f>+'2.2.3.5.CantidadCap'!J115</f>
        <v>85014.276737129039</v>
      </c>
      <c r="K724" s="168">
        <f>+'2.2.3.5.CantidadCap'!K115</f>
        <v>60813.208961505094</v>
      </c>
      <c r="M724" s="135"/>
      <c r="N724" s="135"/>
      <c r="O724" s="135"/>
      <c r="P724" s="135"/>
    </row>
    <row r="725" spans="2:16" x14ac:dyDescent="0.2">
      <c r="B725" s="182" t="s">
        <v>395</v>
      </c>
      <c r="C725" s="168">
        <f>+'2.2.3.5.CantidadCap'!C116</f>
        <v>0</v>
      </c>
      <c r="D725" s="168">
        <f>+'2.2.3.5.CantidadCap'!D116</f>
        <v>0</v>
      </c>
      <c r="E725" s="168">
        <f>+'2.2.3.5.CantidadCap'!E116</f>
        <v>0</v>
      </c>
      <c r="F725" s="168">
        <f>+'2.2.3.5.CantidadCap'!F116</f>
        <v>0</v>
      </c>
      <c r="G725" s="168">
        <f>+'2.2.3.5.CantidadCap'!G116</f>
        <v>0</v>
      </c>
      <c r="H725" s="168">
        <f>+'2.2.3.5.CantidadCap'!H116</f>
        <v>21488.862742289759</v>
      </c>
      <c r="I725" s="168">
        <f>+'2.2.3.5.CantidadCap'!I116</f>
        <v>19855.815871335846</v>
      </c>
      <c r="J725" s="168">
        <f>+'2.2.3.5.CantidadCap'!J116</f>
        <v>16724.750183328601</v>
      </c>
      <c r="K725" s="168">
        <f>+'2.2.3.5.CantidadCap'!K116</f>
        <v>13702.791654587592</v>
      </c>
      <c r="M725" s="135"/>
      <c r="N725" s="135"/>
      <c r="O725" s="135"/>
      <c r="P725" s="135"/>
    </row>
    <row r="726" spans="2:16" x14ac:dyDescent="0.2">
      <c r="B726" s="182" t="s">
        <v>396</v>
      </c>
      <c r="C726" s="168">
        <f>+'2.2.3.5.CantidadCap'!C117</f>
        <v>0</v>
      </c>
      <c r="D726" s="168">
        <f>+'2.2.3.5.CantidadCap'!D117</f>
        <v>0</v>
      </c>
      <c r="E726" s="168">
        <f>+'2.2.3.5.CantidadCap'!E117</f>
        <v>0</v>
      </c>
      <c r="F726" s="168">
        <f>+'2.2.3.5.CantidadCap'!F117</f>
        <v>0</v>
      </c>
      <c r="G726" s="168">
        <f>+'2.2.3.5.CantidadCap'!G117</f>
        <v>0</v>
      </c>
      <c r="H726" s="168">
        <f>+'2.2.3.5.CantidadCap'!H117</f>
        <v>23671.457333597737</v>
      </c>
      <c r="I726" s="168">
        <f>+'2.2.3.5.CantidadCap'!I117</f>
        <v>20617.942180317768</v>
      </c>
      <c r="J726" s="168">
        <f>+'2.2.3.5.CantidadCap'!J117</f>
        <v>14652.864937298546</v>
      </c>
      <c r="K726" s="168">
        <f>+'2.2.3.5.CantidadCap'!K117</f>
        <v>8805.366727195933</v>
      </c>
      <c r="M726" s="135"/>
      <c r="N726" s="135"/>
      <c r="O726" s="135"/>
      <c r="P726" s="135"/>
    </row>
    <row r="727" spans="2:16" x14ac:dyDescent="0.2">
      <c r="B727" s="182" t="s">
        <v>397</v>
      </c>
      <c r="C727" s="168">
        <f>+'2.2.3.5.CantidadCap'!C118</f>
        <v>0</v>
      </c>
      <c r="D727" s="168">
        <f>+'2.2.3.5.CantidadCap'!D118</f>
        <v>0</v>
      </c>
      <c r="E727" s="168">
        <f>+'2.2.3.5.CantidadCap'!E118</f>
        <v>0</v>
      </c>
      <c r="F727" s="168">
        <f>+'2.2.3.5.CantidadCap'!F118</f>
        <v>0</v>
      </c>
      <c r="G727" s="168">
        <f>+'2.2.3.5.CantidadCap'!G118</f>
        <v>0</v>
      </c>
      <c r="H727" s="168">
        <f>+'2.2.3.5.CantidadCap'!H118</f>
        <v>103085.1442367969</v>
      </c>
      <c r="I727" s="168">
        <f>+'2.2.3.5.CantidadCap'!I118</f>
        <v>89787.608492838131</v>
      </c>
      <c r="J727" s="168">
        <f>+'2.2.3.5.CantidadCap'!J118</f>
        <v>63810.718294890474</v>
      </c>
      <c r="K727" s="168">
        <f>+'2.2.3.5.CantidadCap'!K118</f>
        <v>38345.864656273217</v>
      </c>
      <c r="M727" s="135"/>
      <c r="N727" s="135"/>
      <c r="O727" s="135"/>
      <c r="P727" s="135"/>
    </row>
    <row r="728" spans="2:16" x14ac:dyDescent="0.2">
      <c r="B728" s="182" t="s">
        <v>576</v>
      </c>
      <c r="C728" s="168">
        <f>+'2.2.3.5.CantidadCap'!C119</f>
        <v>0</v>
      </c>
      <c r="D728" s="168">
        <f>+'2.2.3.5.CantidadCap'!D119</f>
        <v>0</v>
      </c>
      <c r="E728" s="168">
        <f>+'2.2.3.5.CantidadCap'!E119</f>
        <v>0</v>
      </c>
      <c r="F728" s="168">
        <f>+'2.2.3.5.CantidadCap'!F119</f>
        <v>0</v>
      </c>
      <c r="G728" s="168">
        <f>+'2.2.3.5.CantidadCap'!G119</f>
        <v>0</v>
      </c>
      <c r="H728" s="168">
        <f>+'2.2.3.5.CantidadCap'!H119</f>
        <v>25662.21980274501</v>
      </c>
      <c r="I728" s="168">
        <f>+'2.2.3.5.CantidadCap'!I119</f>
        <v>23712.01851693519</v>
      </c>
      <c r="J728" s="168">
        <f>+'2.2.3.5.CantidadCap'!J119</f>
        <v>19972.867829153693</v>
      </c>
      <c r="K728" s="168">
        <f>+'2.2.3.5.CantidadCap'!K119</f>
        <v>16364.014027564921</v>
      </c>
      <c r="M728" s="135"/>
      <c r="N728" s="135"/>
      <c r="O728" s="135"/>
      <c r="P728" s="135"/>
    </row>
    <row r="729" spans="2:16" x14ac:dyDescent="0.2">
      <c r="B729" s="182" t="s">
        <v>577</v>
      </c>
      <c r="C729" s="168">
        <f>+'2.2.3.5.CantidadCap'!C120</f>
        <v>0</v>
      </c>
      <c r="D729" s="168">
        <f>+'2.2.3.5.CantidadCap'!D120</f>
        <v>0</v>
      </c>
      <c r="E729" s="168">
        <f>+'2.2.3.5.CantidadCap'!E120</f>
        <v>0</v>
      </c>
      <c r="F729" s="168">
        <f>+'2.2.3.5.CantidadCap'!F120</f>
        <v>0</v>
      </c>
      <c r="G729" s="168">
        <f>+'2.2.3.5.CantidadCap'!G120</f>
        <v>0</v>
      </c>
      <c r="H729" s="168">
        <f>+'2.2.3.5.CantidadCap'!H120</f>
        <v>0</v>
      </c>
      <c r="I729" s="168">
        <f>+'2.2.3.5.CantidadCap'!I120</f>
        <v>50647.999432374287</v>
      </c>
      <c r="J729" s="168">
        <f>+'2.2.3.5.CantidadCap'!J120</f>
        <v>47089.01980637919</v>
      </c>
      <c r="K729" s="168">
        <f>+'2.2.3.5.CantidadCap'!K120</f>
        <v>39898.765089120418</v>
      </c>
      <c r="M729" s="135"/>
      <c r="N729" s="135"/>
      <c r="O729" s="135"/>
      <c r="P729" s="135"/>
    </row>
    <row r="730" spans="2:16" x14ac:dyDescent="0.2">
      <c r="B730" s="182" t="s">
        <v>398</v>
      </c>
      <c r="C730" s="168">
        <f>+'2.2.3.5.CantidadCap'!C121</f>
        <v>0</v>
      </c>
      <c r="D730" s="168">
        <f>+'2.2.3.5.CantidadCap'!D121</f>
        <v>0</v>
      </c>
      <c r="E730" s="168">
        <f>+'2.2.3.5.CantidadCap'!E121</f>
        <v>0</v>
      </c>
      <c r="F730" s="168">
        <f>+'2.2.3.5.CantidadCap'!F121</f>
        <v>0</v>
      </c>
      <c r="G730" s="168">
        <f>+'2.2.3.5.CantidadCap'!G121</f>
        <v>0</v>
      </c>
      <c r="H730" s="168">
        <f>+'2.2.3.5.CantidadCap'!H121</f>
        <v>0</v>
      </c>
      <c r="I730" s="168">
        <f>+'2.2.3.5.CantidadCap'!I121</f>
        <v>0</v>
      </c>
      <c r="J730" s="168">
        <f>+'2.2.3.5.CantidadCap'!J121</f>
        <v>0</v>
      </c>
      <c r="K730" s="168">
        <f>+'2.2.3.5.CantidadCap'!K121</f>
        <v>62415.190322225062</v>
      </c>
      <c r="M730" s="135"/>
      <c r="N730" s="135"/>
      <c r="O730" s="135"/>
      <c r="P730" s="135"/>
    </row>
    <row r="731" spans="2:16" x14ac:dyDescent="0.2">
      <c r="B731" s="186" t="s">
        <v>399</v>
      </c>
      <c r="C731" s="168">
        <f>+'2.2.3.5.CantidadCap'!C122</f>
        <v>0</v>
      </c>
      <c r="D731" s="168">
        <f>+'2.2.3.5.CantidadCap'!D122</f>
        <v>0</v>
      </c>
      <c r="E731" s="168">
        <f>+'2.2.3.5.CantidadCap'!E122</f>
        <v>0</v>
      </c>
      <c r="F731" s="168">
        <f>+'2.2.3.5.CantidadCap'!F122</f>
        <v>0</v>
      </c>
      <c r="G731" s="168">
        <f>+'2.2.3.5.CantidadCap'!G122</f>
        <v>0</v>
      </c>
      <c r="H731" s="168">
        <f>+'2.2.3.5.CantidadCap'!H122</f>
        <v>0</v>
      </c>
      <c r="I731" s="168">
        <f>+'2.2.3.5.CantidadCap'!I122</f>
        <v>0</v>
      </c>
      <c r="J731" s="168">
        <f>+'2.2.3.5.CantidadCap'!J122</f>
        <v>0</v>
      </c>
      <c r="K731" s="168">
        <f>+'2.2.3.5.CantidadCap'!K122</f>
        <v>0</v>
      </c>
      <c r="M731" s="135"/>
      <c r="N731" s="135"/>
      <c r="O731" s="135"/>
      <c r="P731" s="135"/>
    </row>
    <row r="732" spans="2:16" x14ac:dyDescent="0.2">
      <c r="B732" s="31" t="s">
        <v>400</v>
      </c>
      <c r="C732" s="212"/>
      <c r="D732" s="212"/>
      <c r="E732" s="212"/>
      <c r="F732" s="212"/>
      <c r="G732" s="212"/>
      <c r="H732" s="212"/>
      <c r="I732" s="212"/>
      <c r="J732" s="212"/>
      <c r="K732" s="212"/>
      <c r="M732" s="135"/>
      <c r="N732" s="135"/>
      <c r="O732" s="135"/>
      <c r="P732" s="135"/>
    </row>
    <row r="733" spans="2:16" x14ac:dyDescent="0.2">
      <c r="B733" s="185" t="s">
        <v>401</v>
      </c>
      <c r="C733" s="168"/>
      <c r="D733" s="168"/>
      <c r="E733" s="168"/>
      <c r="F733" s="168"/>
      <c r="G733" s="168"/>
      <c r="H733" s="168"/>
      <c r="I733" s="168"/>
      <c r="J733" s="168"/>
      <c r="K733" s="168"/>
      <c r="M733" s="135"/>
      <c r="N733" s="135"/>
      <c r="O733" s="135"/>
      <c r="P733" s="135"/>
    </row>
    <row r="734" spans="2:16" x14ac:dyDescent="0.2">
      <c r="B734" s="265" t="s">
        <v>402</v>
      </c>
      <c r="C734" s="168"/>
      <c r="D734" s="168"/>
      <c r="E734" s="168"/>
      <c r="F734" s="168"/>
      <c r="G734" s="168"/>
      <c r="H734" s="168"/>
      <c r="I734" s="168"/>
      <c r="J734" s="168"/>
      <c r="K734" s="168"/>
      <c r="M734" s="135"/>
      <c r="N734" s="135"/>
      <c r="O734" s="135"/>
      <c r="P734" s="135"/>
    </row>
    <row r="735" spans="2:16" x14ac:dyDescent="0.2">
      <c r="B735" s="267" t="s">
        <v>403</v>
      </c>
      <c r="C735" s="168"/>
      <c r="D735" s="168"/>
      <c r="E735" s="168"/>
      <c r="F735" s="168"/>
      <c r="G735" s="168"/>
      <c r="H735" s="168"/>
      <c r="I735" s="168"/>
      <c r="J735" s="168"/>
      <c r="K735" s="168"/>
      <c r="M735" s="135"/>
      <c r="N735" s="135"/>
      <c r="O735" s="135"/>
      <c r="P735" s="135"/>
    </row>
    <row r="736" spans="2:16" x14ac:dyDescent="0.2">
      <c r="B736" s="268" t="s">
        <v>490</v>
      </c>
      <c r="C736" s="168">
        <f>+'2.2.3.5.CantidadCap'!C127</f>
        <v>0</v>
      </c>
      <c r="D736" s="168">
        <f>+'2.2.3.5.CantidadCap'!D127</f>
        <v>0</v>
      </c>
      <c r="E736" s="168">
        <f>+'2.2.3.5.CantidadCap'!E127</f>
        <v>0</v>
      </c>
      <c r="F736" s="168">
        <f>+'2.2.3.5.CantidadCap'!F127</f>
        <v>0</v>
      </c>
      <c r="G736" s="168">
        <f>+'2.2.3.5.CantidadCap'!G127</f>
        <v>49817284.687554657</v>
      </c>
      <c r="H736" s="168">
        <f>+'2.2.3.5.CantidadCap'!H127</f>
        <v>71445711.077455133</v>
      </c>
      <c r="I736" s="168">
        <f>+'2.2.3.5.CantidadCap'!I127</f>
        <v>88886462.193119124</v>
      </c>
      <c r="J736" s="168">
        <f>+'2.2.3.5.CantidadCap'!J127</f>
        <v>81783486.363121301</v>
      </c>
      <c r="K736" s="168">
        <f>+'2.2.3.5.CantidadCap'!K127</f>
        <v>77548042.59451136</v>
      </c>
      <c r="M736" s="135"/>
      <c r="N736" s="135"/>
      <c r="O736" s="135"/>
      <c r="P736" s="135"/>
    </row>
    <row r="737" spans="2:16" x14ac:dyDescent="0.2">
      <c r="B737" s="268" t="s">
        <v>491</v>
      </c>
      <c r="C737" s="168">
        <f>+'2.2.3.5.CantidadCap'!C128</f>
        <v>0</v>
      </c>
      <c r="D737" s="168">
        <f>+'2.2.3.5.CantidadCap'!D128</f>
        <v>0</v>
      </c>
      <c r="E737" s="168">
        <f>+'2.2.3.5.CantidadCap'!E128</f>
        <v>0</v>
      </c>
      <c r="F737" s="168">
        <f>+'2.2.3.5.CantidadCap'!F128</f>
        <v>0</v>
      </c>
      <c r="G737" s="168">
        <f>+'2.2.3.5.CantidadCap'!G128</f>
        <v>6476873.7688016752</v>
      </c>
      <c r="H737" s="168">
        <f>+'2.2.3.5.CantidadCap'!H128</f>
        <v>6440085.9678801168</v>
      </c>
      <c r="I737" s="168">
        <f>+'2.2.3.5.CantidadCap'!I128</f>
        <v>6112998.4694961943</v>
      </c>
      <c r="J737" s="168">
        <f>+'2.2.3.5.CantidadCap'!J128</f>
        <v>5620063.7560006902</v>
      </c>
      <c r="K737" s="168">
        <f>+'2.2.3.5.CantidadCap'!K128</f>
        <v>5324411.917641649</v>
      </c>
      <c r="M737" s="135"/>
      <c r="N737" s="135"/>
      <c r="O737" s="135"/>
      <c r="P737" s="135"/>
    </row>
    <row r="738" spans="2:16" x14ac:dyDescent="0.2">
      <c r="B738" s="268" t="s">
        <v>492</v>
      </c>
      <c r="C738" s="168">
        <f>+'2.2.3.5.CantidadCap'!C129</f>
        <v>0</v>
      </c>
      <c r="D738" s="168">
        <f>+'2.2.3.5.CantidadCap'!D129</f>
        <v>0</v>
      </c>
      <c r="E738" s="168">
        <f>+'2.2.3.5.CantidadCap'!E129</f>
        <v>0</v>
      </c>
      <c r="F738" s="168">
        <f>+'2.2.3.5.CantidadCap'!F129</f>
        <v>0</v>
      </c>
      <c r="G738" s="168">
        <f>+'2.2.3.5.CantidadCap'!G129</f>
        <v>3033453.6115006967</v>
      </c>
      <c r="H738" s="168">
        <f>+'2.2.3.5.CantidadCap'!H129</f>
        <v>3016223.9893792649</v>
      </c>
      <c r="I738" s="168">
        <f>+'2.2.3.5.CantidadCap'!I129</f>
        <v>2863032.0655179773</v>
      </c>
      <c r="J738" s="168">
        <f>+'2.2.3.5.CantidadCap'!J129</f>
        <v>2632165.347983717</v>
      </c>
      <c r="K738" s="168">
        <f>+'2.2.3.5.CantidadCap'!K129</f>
        <v>2493696.3629716802</v>
      </c>
      <c r="M738" s="135"/>
      <c r="N738" s="135"/>
      <c r="O738" s="135"/>
      <c r="P738" s="135"/>
    </row>
    <row r="739" spans="2:16" x14ac:dyDescent="0.2">
      <c r="B739" s="268" t="s">
        <v>493</v>
      </c>
      <c r="C739" s="168">
        <f>+'2.2.3.5.CantidadCap'!C130</f>
        <v>0</v>
      </c>
      <c r="D739" s="168">
        <f>+'2.2.3.5.CantidadCap'!D130</f>
        <v>0</v>
      </c>
      <c r="E739" s="168">
        <f>+'2.2.3.5.CantidadCap'!E130</f>
        <v>0</v>
      </c>
      <c r="F739" s="168">
        <f>+'2.2.3.5.CantidadCap'!F130</f>
        <v>0</v>
      </c>
      <c r="G739" s="168">
        <f>+'2.2.3.5.CantidadCap'!G130</f>
        <v>4065385.6392172766</v>
      </c>
      <c r="H739" s="168">
        <f>+'2.2.3.5.CantidadCap'!H130</f>
        <v>4042294.7773441793</v>
      </c>
      <c r="I739" s="168">
        <f>+'2.2.3.5.CantidadCap'!I130</f>
        <v>3836989.430017096</v>
      </c>
      <c r="J739" s="168">
        <f>+'2.2.3.5.CantidadCap'!J130</f>
        <v>3527585.5761131984</v>
      </c>
      <c r="K739" s="168">
        <f>+'2.2.3.5.CantidadCap'!K130</f>
        <v>3342011.6741386643</v>
      </c>
      <c r="M739" s="135"/>
      <c r="N739" s="135"/>
      <c r="O739" s="135"/>
      <c r="P739" s="135"/>
    </row>
    <row r="740" spans="2:16" x14ac:dyDescent="0.2">
      <c r="B740" s="268" t="s">
        <v>494</v>
      </c>
      <c r="C740" s="168">
        <f>+'2.2.3.5.CantidadCap'!C131</f>
        <v>0</v>
      </c>
      <c r="D740" s="168">
        <f>+'2.2.3.5.CantidadCap'!D131</f>
        <v>0</v>
      </c>
      <c r="E740" s="168">
        <f>+'2.2.3.5.CantidadCap'!E131</f>
        <v>0</v>
      </c>
      <c r="F740" s="168">
        <f>+'2.2.3.5.CantidadCap'!F131</f>
        <v>0</v>
      </c>
      <c r="G740" s="168">
        <f>+'2.2.3.5.CantidadCap'!G131</f>
        <v>0</v>
      </c>
      <c r="H740" s="168">
        <f>+'2.2.3.5.CantidadCap'!H131</f>
        <v>1603100.0059680692</v>
      </c>
      <c r="I740" s="168">
        <f>+'2.2.3.5.CantidadCap'!I131</f>
        <v>1531589.9852088827</v>
      </c>
      <c r="J740" s="168">
        <f>+'2.2.3.5.CantidadCap'!J131</f>
        <v>1410449.1690871033</v>
      </c>
      <c r="K740" s="168">
        <f>+'2.2.3.5.CantidadCap'!K131</f>
        <v>1338697.6316412515</v>
      </c>
      <c r="M740" s="135"/>
      <c r="N740" s="135"/>
      <c r="O740" s="135"/>
      <c r="P740" s="135"/>
    </row>
    <row r="741" spans="2:16" x14ac:dyDescent="0.2">
      <c r="B741" s="268" t="s">
        <v>495</v>
      </c>
      <c r="C741" s="168">
        <f>+'2.2.3.5.CantidadCap'!C132</f>
        <v>0</v>
      </c>
      <c r="D741" s="168">
        <f>+'2.2.3.5.CantidadCap'!D132</f>
        <v>0</v>
      </c>
      <c r="E741" s="168">
        <f>+'2.2.3.5.CantidadCap'!E132</f>
        <v>0</v>
      </c>
      <c r="F741" s="168">
        <f>+'2.2.3.5.CantidadCap'!F132</f>
        <v>0</v>
      </c>
      <c r="G741" s="168">
        <f>+'2.2.3.5.CantidadCap'!G132</f>
        <v>0</v>
      </c>
      <c r="H741" s="168">
        <f>+'2.2.3.5.CantidadCap'!H132</f>
        <v>1819886.0108772016</v>
      </c>
      <c r="I741" s="168">
        <f>+'2.2.3.5.CantidadCap'!I132</f>
        <v>1738705.7439364668</v>
      </c>
      <c r="J741" s="168">
        <f>+'2.2.3.5.CantidadCap'!J132</f>
        <v>1601183.1466028451</v>
      </c>
      <c r="K741" s="168">
        <f>+'2.2.3.5.CantidadCap'!K132</f>
        <v>1519728.702856035</v>
      </c>
      <c r="M741" s="135"/>
      <c r="N741" s="135"/>
      <c r="O741" s="135"/>
      <c r="P741" s="135"/>
    </row>
    <row r="742" spans="2:16" x14ac:dyDescent="0.2">
      <c r="B742" s="268" t="s">
        <v>496</v>
      </c>
      <c r="C742" s="168">
        <f>+'2.2.3.5.CantidadCap'!C133</f>
        <v>0</v>
      </c>
      <c r="D742" s="168">
        <f>+'2.2.3.5.CantidadCap'!D133</f>
        <v>0</v>
      </c>
      <c r="E742" s="168">
        <f>+'2.2.3.5.CantidadCap'!E133</f>
        <v>0</v>
      </c>
      <c r="F742" s="168">
        <f>+'2.2.3.5.CantidadCap'!F133</f>
        <v>0</v>
      </c>
      <c r="G742" s="168">
        <f>+'2.2.3.5.CantidadCap'!G133</f>
        <v>0</v>
      </c>
      <c r="H742" s="168">
        <f>+'2.2.3.5.CantidadCap'!H133</f>
        <v>22272409.448906455</v>
      </c>
      <c r="I742" s="168">
        <f>+'2.2.3.5.CantidadCap'!I133</f>
        <v>21278896.594986521</v>
      </c>
      <c r="J742" s="168">
        <f>+'2.2.3.5.CantidadCap'!J133</f>
        <v>19595846.350089513</v>
      </c>
      <c r="K742" s="168">
        <f>+'2.2.3.5.CantidadCap'!K133</f>
        <v>18598978.023326881</v>
      </c>
      <c r="M742" s="135"/>
      <c r="N742" s="135"/>
      <c r="O742" s="135"/>
      <c r="P742" s="135"/>
    </row>
    <row r="743" spans="2:16" x14ac:dyDescent="0.2">
      <c r="B743" s="268" t="s">
        <v>497</v>
      </c>
      <c r="C743" s="168">
        <f>+'2.2.3.5.CantidadCap'!C134</f>
        <v>0</v>
      </c>
      <c r="D743" s="168">
        <f>+'2.2.3.5.CantidadCap'!D134</f>
        <v>0</v>
      </c>
      <c r="E743" s="168">
        <f>+'2.2.3.5.CantidadCap'!E134</f>
        <v>0</v>
      </c>
      <c r="F743" s="168">
        <f>+'2.2.3.5.CantidadCap'!F134</f>
        <v>0</v>
      </c>
      <c r="G743" s="168">
        <f>+'2.2.3.5.CantidadCap'!G134</f>
        <v>0</v>
      </c>
      <c r="H743" s="168">
        <f>+'2.2.3.5.CantidadCap'!H134</f>
        <v>13306453.766382994</v>
      </c>
      <c r="I743" s="168">
        <f>+'2.2.3.5.CantidadCap'!I134</f>
        <v>12712888.31100107</v>
      </c>
      <c r="J743" s="168">
        <f>+'2.2.3.5.CantidadCap'!J134</f>
        <v>11707364.84836909</v>
      </c>
      <c r="K743" s="168">
        <f>+'2.2.3.5.CantidadCap'!K134</f>
        <v>11111794.695455534</v>
      </c>
      <c r="M743" s="135"/>
      <c r="N743" s="135"/>
      <c r="O743" s="135"/>
      <c r="P743" s="135"/>
    </row>
    <row r="744" spans="2:16" x14ac:dyDescent="0.2">
      <c r="B744" s="268" t="s">
        <v>498</v>
      </c>
      <c r="C744" s="168">
        <f>+'2.2.3.5.CantidadCap'!C135</f>
        <v>0</v>
      </c>
      <c r="D744" s="168">
        <f>+'2.2.3.5.CantidadCap'!D135</f>
        <v>0</v>
      </c>
      <c r="E744" s="168">
        <f>+'2.2.3.5.CantidadCap'!E135</f>
        <v>0</v>
      </c>
      <c r="F744" s="168">
        <f>+'2.2.3.5.CantidadCap'!F135</f>
        <v>0</v>
      </c>
      <c r="G744" s="168">
        <f>+'2.2.3.5.CantidadCap'!G135</f>
        <v>0</v>
      </c>
      <c r="H744" s="168">
        <f>+'2.2.3.5.CantidadCap'!H135</f>
        <v>26583048.646147195</v>
      </c>
      <c r="I744" s="168">
        <f>+'2.2.3.5.CantidadCap'!I135</f>
        <v>25397249.660774156</v>
      </c>
      <c r="J744" s="168">
        <f>+'2.2.3.5.CantidadCap'!J135</f>
        <v>23388459.070037067</v>
      </c>
      <c r="K744" s="168">
        <f>+'2.2.3.5.CantidadCap'!K135</f>
        <v>22198655.188022159</v>
      </c>
      <c r="M744" s="135"/>
      <c r="N744" s="135"/>
      <c r="O744" s="135"/>
      <c r="P744" s="135"/>
    </row>
    <row r="745" spans="2:16" x14ac:dyDescent="0.2">
      <c r="B745" s="268" t="s">
        <v>499</v>
      </c>
      <c r="C745" s="168">
        <f>+'2.2.3.5.CantidadCap'!C136</f>
        <v>0</v>
      </c>
      <c r="D745" s="168">
        <f>+'2.2.3.5.CantidadCap'!D136</f>
        <v>0</v>
      </c>
      <c r="E745" s="168">
        <f>+'2.2.3.5.CantidadCap'!E136</f>
        <v>0</v>
      </c>
      <c r="F745" s="168">
        <f>+'2.2.3.5.CantidadCap'!F136</f>
        <v>0</v>
      </c>
      <c r="G745" s="168">
        <f>+'2.2.3.5.CantidadCap'!G136</f>
        <v>0</v>
      </c>
      <c r="H745" s="168">
        <f>+'2.2.3.5.CantidadCap'!H136</f>
        <v>37725144.740258276</v>
      </c>
      <c r="I745" s="168">
        <f>+'2.2.3.5.CantidadCap'!I136</f>
        <v>36042326.529618889</v>
      </c>
      <c r="J745" s="168">
        <f>+'2.2.3.5.CantidadCap'!J136</f>
        <v>33191565.625661805</v>
      </c>
      <c r="K745" s="168">
        <f>+'2.2.3.5.CantidadCap'!K136</f>
        <v>31503063.894388825</v>
      </c>
      <c r="M745" s="135"/>
      <c r="N745" s="135"/>
      <c r="O745" s="135"/>
      <c r="P745" s="135"/>
    </row>
    <row r="746" spans="2:16" x14ac:dyDescent="0.2">
      <c r="B746" s="268" t="s">
        <v>500</v>
      </c>
      <c r="C746" s="168">
        <f>+'2.2.3.5.CantidadCap'!C137</f>
        <v>0</v>
      </c>
      <c r="D746" s="168">
        <f>+'2.2.3.5.CantidadCap'!D137</f>
        <v>0</v>
      </c>
      <c r="E746" s="168">
        <f>+'2.2.3.5.CantidadCap'!E137</f>
        <v>0</v>
      </c>
      <c r="F746" s="168">
        <f>+'2.2.3.5.CantidadCap'!F137</f>
        <v>0</v>
      </c>
      <c r="G746" s="168">
        <f>+'2.2.3.5.CantidadCap'!G137</f>
        <v>0</v>
      </c>
      <c r="H746" s="168">
        <f>+'2.2.3.5.CantidadCap'!H137</f>
        <v>1694893.668561901</v>
      </c>
      <c r="I746" s="168">
        <f>+'2.2.3.5.CantidadCap'!I137</f>
        <v>1619288.9770440538</v>
      </c>
      <c r="J746" s="168">
        <f>+'2.2.3.5.CantidadCap'!J137</f>
        <v>1491211.6259837016</v>
      </c>
      <c r="K746" s="168">
        <f>+'2.2.3.5.CantidadCap'!K137</f>
        <v>1415351.5885101701</v>
      </c>
      <c r="M746" s="135"/>
      <c r="N746" s="135"/>
      <c r="O746" s="135"/>
      <c r="P746" s="135"/>
    </row>
    <row r="747" spans="2:16" x14ac:dyDescent="0.2">
      <c r="B747" s="268" t="s">
        <v>501</v>
      </c>
      <c r="C747" s="168">
        <f>+'2.2.3.5.CantidadCap'!C138</f>
        <v>0</v>
      </c>
      <c r="D747" s="168">
        <f>+'2.2.3.5.CantidadCap'!D138</f>
        <v>0</v>
      </c>
      <c r="E747" s="168">
        <f>+'2.2.3.5.CantidadCap'!E138</f>
        <v>0</v>
      </c>
      <c r="F747" s="168">
        <f>+'2.2.3.5.CantidadCap'!F138</f>
        <v>0</v>
      </c>
      <c r="G747" s="168">
        <f>+'2.2.3.5.CantidadCap'!G138</f>
        <v>0</v>
      </c>
      <c r="H747" s="168">
        <f>+'2.2.3.5.CantidadCap'!H138</f>
        <v>29462860.03735863</v>
      </c>
      <c r="I747" s="168">
        <f>+'2.2.3.5.CantidadCap'!I138</f>
        <v>28148600.337369278</v>
      </c>
      <c r="J747" s="168">
        <f>+'2.2.3.5.CantidadCap'!J138</f>
        <v>25922192.192574803</v>
      </c>
      <c r="K747" s="168">
        <f>+'2.2.3.5.CantidadCap'!K138</f>
        <v>24603493.734984919</v>
      </c>
      <c r="M747" s="135"/>
      <c r="N747" s="135"/>
      <c r="O747" s="135"/>
      <c r="P747" s="135"/>
    </row>
    <row r="748" spans="2:16" x14ac:dyDescent="0.2">
      <c r="B748" s="268" t="s">
        <v>502</v>
      </c>
      <c r="C748" s="168">
        <f>+'2.2.3.5.CantidadCap'!C139</f>
        <v>0</v>
      </c>
      <c r="D748" s="168">
        <f>+'2.2.3.5.CantidadCap'!D139</f>
        <v>0</v>
      </c>
      <c r="E748" s="168">
        <f>+'2.2.3.5.CantidadCap'!E139</f>
        <v>0</v>
      </c>
      <c r="F748" s="168">
        <f>+'2.2.3.5.CantidadCap'!F139</f>
        <v>0</v>
      </c>
      <c r="G748" s="168">
        <f>+'2.2.3.5.CantidadCap'!G139</f>
        <v>0</v>
      </c>
      <c r="H748" s="168">
        <f>+'2.2.3.5.CantidadCap'!H139</f>
        <v>5169042.0740400655</v>
      </c>
      <c r="I748" s="168">
        <f>+'2.2.3.5.CantidadCap'!I139</f>
        <v>4938464.8769571558</v>
      </c>
      <c r="J748" s="168">
        <f>+'2.2.3.5.CantidadCap'!J139</f>
        <v>4547857.9447097238</v>
      </c>
      <c r="K748" s="168">
        <f>+'2.2.3.5.CantidadCap'!K139</f>
        <v>4316502.0002559032</v>
      </c>
      <c r="M748" s="135"/>
      <c r="N748" s="135"/>
      <c r="O748" s="135"/>
      <c r="P748" s="135"/>
    </row>
    <row r="749" spans="2:16" x14ac:dyDescent="0.2">
      <c r="B749" s="268" t="s">
        <v>503</v>
      </c>
      <c r="C749" s="168">
        <f>+'2.2.3.5.CantidadCap'!C140</f>
        <v>0</v>
      </c>
      <c r="D749" s="168">
        <f>+'2.2.3.5.CantidadCap'!D140</f>
        <v>0</v>
      </c>
      <c r="E749" s="168">
        <f>+'2.2.3.5.CantidadCap'!E140</f>
        <v>0</v>
      </c>
      <c r="F749" s="168">
        <f>+'2.2.3.5.CantidadCap'!F140</f>
        <v>0</v>
      </c>
      <c r="G749" s="168">
        <f>+'2.2.3.5.CantidadCap'!G140</f>
        <v>0</v>
      </c>
      <c r="H749" s="168">
        <f>+'2.2.3.5.CantidadCap'!H140</f>
        <v>1949868.9395409632</v>
      </c>
      <c r="I749" s="168">
        <f>+'2.2.3.5.CantidadCap'!I140</f>
        <v>1862890.4804147866</v>
      </c>
      <c r="J749" s="168">
        <f>+'2.2.3.5.CantidadCap'!J140</f>
        <v>1715545.5151679926</v>
      </c>
      <c r="K749" s="168">
        <f>+'2.2.3.5.CantidadCap'!K140</f>
        <v>1628273.2965234104</v>
      </c>
      <c r="M749" s="135"/>
      <c r="N749" s="135"/>
      <c r="O749" s="135"/>
      <c r="P749" s="135"/>
    </row>
    <row r="750" spans="2:16" x14ac:dyDescent="0.2">
      <c r="B750" s="268" t="s">
        <v>504</v>
      </c>
      <c r="C750" s="168">
        <f>+'2.2.3.5.CantidadCap'!C141</f>
        <v>0</v>
      </c>
      <c r="D750" s="168">
        <f>+'2.2.3.5.CantidadCap'!D141</f>
        <v>0</v>
      </c>
      <c r="E750" s="168">
        <f>+'2.2.3.5.CantidadCap'!E141</f>
        <v>0</v>
      </c>
      <c r="F750" s="168">
        <f>+'2.2.3.5.CantidadCap'!F141</f>
        <v>0</v>
      </c>
      <c r="G750" s="168">
        <f>+'2.2.3.5.CantidadCap'!G141</f>
        <v>0</v>
      </c>
      <c r="H750" s="168">
        <f>+'2.2.3.5.CantidadCap'!H141</f>
        <v>1187083.5556562569</v>
      </c>
      <c r="I750" s="168">
        <f>+'2.2.3.5.CantidadCap'!I141</f>
        <v>1134130.9205169375</v>
      </c>
      <c r="J750" s="168">
        <f>+'2.2.3.5.CantidadCap'!J141</f>
        <v>1044427.0528844858</v>
      </c>
      <c r="K750" s="168">
        <f>+'2.2.3.5.CantidadCap'!K141</f>
        <v>991295.57644637697</v>
      </c>
      <c r="M750" s="135"/>
      <c r="N750" s="135"/>
      <c r="O750" s="135"/>
      <c r="P750" s="135"/>
    </row>
    <row r="751" spans="2:16" x14ac:dyDescent="0.2">
      <c r="B751" s="268" t="s">
        <v>505</v>
      </c>
      <c r="C751" s="168">
        <f>+'2.2.3.5.CantidadCap'!C142</f>
        <v>0</v>
      </c>
      <c r="D751" s="168">
        <f>+'2.2.3.5.CantidadCap'!D142</f>
        <v>0</v>
      </c>
      <c r="E751" s="168">
        <f>+'2.2.3.5.CantidadCap'!E142</f>
        <v>0</v>
      </c>
      <c r="F751" s="168">
        <f>+'2.2.3.5.CantidadCap'!F142</f>
        <v>0</v>
      </c>
      <c r="G751" s="168">
        <f>+'2.2.3.5.CantidadCap'!G142</f>
        <v>0</v>
      </c>
      <c r="H751" s="168">
        <f>+'2.2.3.5.CantidadCap'!H142</f>
        <v>2518071.3594725579</v>
      </c>
      <c r="I751" s="168">
        <f>+'2.2.3.5.CantidadCap'!I142</f>
        <v>2405746.9040308297</v>
      </c>
      <c r="J751" s="168">
        <f>+'2.2.3.5.CantidadCap'!J142</f>
        <v>2215464.8140777592</v>
      </c>
      <c r="K751" s="168">
        <f>+'2.2.3.5.CantidadCap'!K142</f>
        <v>2102760.9959953576</v>
      </c>
      <c r="M751" s="135"/>
      <c r="N751" s="135"/>
      <c r="O751" s="135"/>
      <c r="P751" s="135"/>
    </row>
    <row r="752" spans="2:16" x14ac:dyDescent="0.2">
      <c r="B752" s="268" t="s">
        <v>506</v>
      </c>
      <c r="C752" s="168">
        <f>+'2.2.3.5.CantidadCap'!C143</f>
        <v>0</v>
      </c>
      <c r="D752" s="168">
        <f>+'2.2.3.5.CantidadCap'!D143</f>
        <v>0</v>
      </c>
      <c r="E752" s="168">
        <f>+'2.2.3.5.CantidadCap'!E143</f>
        <v>0</v>
      </c>
      <c r="F752" s="168">
        <f>+'2.2.3.5.CantidadCap'!F143</f>
        <v>0</v>
      </c>
      <c r="G752" s="168">
        <f>+'2.2.3.5.CantidadCap'!G143</f>
        <v>0</v>
      </c>
      <c r="H752" s="168">
        <f>+'2.2.3.5.CantidadCap'!H143</f>
        <v>202407.43951291422</v>
      </c>
      <c r="I752" s="168">
        <f>+'2.2.3.5.CantidadCap'!I143</f>
        <v>193378.58283055038</v>
      </c>
      <c r="J752" s="168">
        <f>+'2.2.3.5.CantidadCap'!J143</f>
        <v>178083.34091149917</v>
      </c>
      <c r="K752" s="168">
        <f>+'2.2.3.5.CantidadCap'!K143</f>
        <v>169023.9903273416</v>
      </c>
      <c r="M752" s="135"/>
      <c r="N752" s="135"/>
      <c r="O752" s="135"/>
      <c r="P752" s="135"/>
    </row>
    <row r="753" spans="2:16" x14ac:dyDescent="0.2">
      <c r="B753" s="268" t="s">
        <v>507</v>
      </c>
      <c r="C753" s="168">
        <f>+'2.2.3.5.CantidadCap'!C144</f>
        <v>0</v>
      </c>
      <c r="D753" s="168">
        <f>+'2.2.3.5.CantidadCap'!D144</f>
        <v>0</v>
      </c>
      <c r="E753" s="168">
        <f>+'2.2.3.5.CantidadCap'!E144</f>
        <v>0</v>
      </c>
      <c r="F753" s="168">
        <f>+'2.2.3.5.CantidadCap'!F144</f>
        <v>0</v>
      </c>
      <c r="G753" s="168">
        <f>+'2.2.3.5.CantidadCap'!G144</f>
        <v>0</v>
      </c>
      <c r="H753" s="168">
        <f>+'2.2.3.5.CantidadCap'!H144</f>
        <v>602213.71065939229</v>
      </c>
      <c r="I753" s="168">
        <f>+'2.2.3.5.CantidadCap'!I144</f>
        <v>575350.56126734021</v>
      </c>
      <c r="J753" s="168">
        <f>+'2.2.3.5.CantidadCap'!J144</f>
        <v>529843.31897589646</v>
      </c>
      <c r="K753" s="168">
        <f>+'2.2.3.5.CantidadCap'!K144</f>
        <v>502889.44245545479</v>
      </c>
      <c r="M753" s="135"/>
      <c r="N753" s="135"/>
      <c r="O753" s="135"/>
      <c r="P753" s="135"/>
    </row>
    <row r="754" spans="2:16" x14ac:dyDescent="0.2">
      <c r="B754" s="268" t="s">
        <v>508</v>
      </c>
      <c r="C754" s="168">
        <f>+'2.2.3.5.CantidadCap'!C145</f>
        <v>0</v>
      </c>
      <c r="D754" s="168">
        <f>+'2.2.3.5.CantidadCap'!D145</f>
        <v>0</v>
      </c>
      <c r="E754" s="168">
        <f>+'2.2.3.5.CantidadCap'!E145</f>
        <v>0</v>
      </c>
      <c r="F754" s="168">
        <f>+'2.2.3.5.CantidadCap'!F145</f>
        <v>0</v>
      </c>
      <c r="G754" s="168">
        <f>+'2.2.3.5.CantidadCap'!G145</f>
        <v>0</v>
      </c>
      <c r="H754" s="168">
        <f>+'2.2.3.5.CantidadCap'!H145</f>
        <v>998828.05557004258</v>
      </c>
      <c r="I754" s="168">
        <f>+'2.2.3.5.CantidadCap'!I145</f>
        <v>954272.99679469247</v>
      </c>
      <c r="J754" s="168">
        <f>+'2.2.3.5.CantidadCap'!J145</f>
        <v>878794.95714237727</v>
      </c>
      <c r="K754" s="168">
        <f>+'2.2.3.5.CantidadCap'!K145</f>
        <v>834089.41889498453</v>
      </c>
      <c r="M754" s="135"/>
      <c r="N754" s="135"/>
      <c r="O754" s="135"/>
      <c r="P754" s="135"/>
    </row>
    <row r="755" spans="2:16" x14ac:dyDescent="0.2">
      <c r="B755" s="268" t="s">
        <v>509</v>
      </c>
      <c r="C755" s="168">
        <f>+'2.2.3.5.CantidadCap'!C146</f>
        <v>0</v>
      </c>
      <c r="D755" s="168">
        <f>+'2.2.3.5.CantidadCap'!D146</f>
        <v>0</v>
      </c>
      <c r="E755" s="168">
        <f>+'2.2.3.5.CantidadCap'!E146</f>
        <v>0</v>
      </c>
      <c r="F755" s="168">
        <f>+'2.2.3.5.CantidadCap'!F146</f>
        <v>0</v>
      </c>
      <c r="G755" s="168">
        <f>+'2.2.3.5.CantidadCap'!G146</f>
        <v>0</v>
      </c>
      <c r="H755" s="168">
        <f>+'2.2.3.5.CantidadCap'!H146</f>
        <v>2498513.2251877459</v>
      </c>
      <c r="I755" s="168">
        <f>+'2.2.3.5.CantidadCap'!I146</f>
        <v>2387061.2060154397</v>
      </c>
      <c r="J755" s="168">
        <f>+'2.2.3.5.CantidadCap'!J146</f>
        <v>2198257.0577629874</v>
      </c>
      <c r="K755" s="168">
        <f>+'2.2.3.5.CantidadCap'!K146</f>
        <v>2086428.6225009235</v>
      </c>
      <c r="M755" s="135"/>
      <c r="N755" s="135"/>
      <c r="O755" s="135"/>
      <c r="P755" s="135"/>
    </row>
    <row r="756" spans="2:16" x14ac:dyDescent="0.2">
      <c r="B756" s="267" t="s">
        <v>405</v>
      </c>
      <c r="C756" s="168"/>
      <c r="D756" s="168"/>
      <c r="E756" s="168"/>
      <c r="F756" s="168"/>
      <c r="G756" s="168"/>
      <c r="H756" s="168"/>
      <c r="I756" s="168"/>
      <c r="J756" s="168"/>
      <c r="K756" s="168"/>
      <c r="M756" s="135"/>
      <c r="N756" s="135"/>
      <c r="O756" s="135"/>
      <c r="P756" s="135"/>
    </row>
    <row r="757" spans="2:16" x14ac:dyDescent="0.2">
      <c r="B757" s="268" t="s">
        <v>626</v>
      </c>
      <c r="C757" s="168">
        <f>+'2.2.3.5.CantidadCap'!C148</f>
        <v>0</v>
      </c>
      <c r="D757" s="168">
        <f>+'2.2.3.5.CantidadCap'!D148</f>
        <v>0</v>
      </c>
      <c r="E757" s="168">
        <f>+'2.2.3.5.CantidadCap'!E148</f>
        <v>10295165.661083871</v>
      </c>
      <c r="F757" s="168">
        <f>+'2.2.3.5.CantidadCap'!F148</f>
        <v>9977589.6088788435</v>
      </c>
      <c r="G757" s="168">
        <f>+'2.2.3.5.CantidadCap'!G148</f>
        <v>9470877.8684780505</v>
      </c>
      <c r="H757" s="168">
        <f>+'2.2.3.5.CantidadCap'!H148</f>
        <v>8981612.8873520531</v>
      </c>
      <c r="I757" s="168">
        <f>+'2.2.3.5.CantidadCap'!I148</f>
        <v>8277358.40177745</v>
      </c>
      <c r="J757" s="168">
        <f>+'2.2.3.5.CantidadCap'!J148</f>
        <v>7525042.6222987548</v>
      </c>
      <c r="K757" s="168">
        <f>+'2.2.3.5.CantidadCap'!K148</f>
        <v>6817337.8335770853</v>
      </c>
      <c r="M757" s="135"/>
      <c r="N757" s="135"/>
      <c r="O757" s="135"/>
      <c r="P757" s="135"/>
    </row>
    <row r="758" spans="2:16" x14ac:dyDescent="0.2">
      <c r="B758" s="268" t="s">
        <v>627</v>
      </c>
      <c r="C758" s="168">
        <f>+'2.2.3.5.CantidadCap'!C149</f>
        <v>0</v>
      </c>
      <c r="D758" s="168">
        <f>+'2.2.3.5.CantidadCap'!D149</f>
        <v>0</v>
      </c>
      <c r="E758" s="168">
        <f>+'2.2.3.5.CantidadCap'!E149</f>
        <v>490692.84770038823</v>
      </c>
      <c r="F758" s="168">
        <f>+'2.2.3.5.CantidadCap'!F149</f>
        <v>467334.60944066942</v>
      </c>
      <c r="G758" s="168">
        <f>+'2.2.3.5.CantidadCap'!G149</f>
        <v>426168.46198263392</v>
      </c>
      <c r="H758" s="168">
        <f>+'2.2.3.5.CantidadCap'!H149</f>
        <v>385209.37740505277</v>
      </c>
      <c r="I758" s="168">
        <f>+'2.2.3.5.CantidadCap'!I149</f>
        <v>334543.57637936797</v>
      </c>
      <c r="J758" s="168">
        <f>+'2.2.3.5.CantidadCap'!J149</f>
        <v>281789.3647200613</v>
      </c>
      <c r="K758" s="168">
        <f>+'2.2.3.5.CantidadCap'!K149</f>
        <v>230873.46076395083</v>
      </c>
      <c r="M758" s="135"/>
      <c r="N758" s="135"/>
      <c r="O758" s="135"/>
      <c r="P758" s="135"/>
    </row>
    <row r="759" spans="2:16" x14ac:dyDescent="0.2">
      <c r="B759" s="268" t="s">
        <v>628</v>
      </c>
      <c r="C759" s="168">
        <f>+'2.2.3.5.CantidadCap'!C150</f>
        <v>0</v>
      </c>
      <c r="D759" s="168">
        <f>+'2.2.3.5.CantidadCap'!D150</f>
        <v>0</v>
      </c>
      <c r="E759" s="168">
        <f>+'2.2.3.5.CantidadCap'!E150</f>
        <v>785888.22225852823</v>
      </c>
      <c r="F759" s="168">
        <f>+'2.2.3.5.CantidadCap'!F150</f>
        <v>748477.92694436037</v>
      </c>
      <c r="G759" s="168">
        <f>+'2.2.3.5.CantidadCap'!G150</f>
        <v>682546.68177817506</v>
      </c>
      <c r="H759" s="168">
        <f>+'2.2.3.5.CantidadCap'!H150</f>
        <v>616947.06622464582</v>
      </c>
      <c r="I759" s="168">
        <f>+'2.2.3.5.CantidadCap'!I150</f>
        <v>535801.2812718316</v>
      </c>
      <c r="J759" s="168">
        <f>+'2.2.3.5.CantidadCap'!J150</f>
        <v>451310.72101223521</v>
      </c>
      <c r="K759" s="168">
        <f>+'2.2.3.5.CantidadCap'!K150</f>
        <v>369764.37398011819</v>
      </c>
      <c r="M759" s="135"/>
      <c r="N759" s="135"/>
      <c r="O759" s="135"/>
      <c r="P759" s="135"/>
    </row>
    <row r="760" spans="2:16" x14ac:dyDescent="0.2">
      <c r="B760" s="268" t="s">
        <v>629</v>
      </c>
      <c r="C760" s="168">
        <f>+'2.2.3.5.CantidadCap'!C151</f>
        <v>0</v>
      </c>
      <c r="D760" s="168">
        <f>+'2.2.3.5.CantidadCap'!D151</f>
        <v>0</v>
      </c>
      <c r="E760" s="168">
        <f>+'2.2.3.5.CantidadCap'!E151</f>
        <v>1964720.5556463208</v>
      </c>
      <c r="F760" s="168">
        <f>+'2.2.3.5.CantidadCap'!F151</f>
        <v>1871194.8173609008</v>
      </c>
      <c r="G760" s="168">
        <f>+'2.2.3.5.CantidadCap'!G151</f>
        <v>1706366.7044454375</v>
      </c>
      <c r="H760" s="168">
        <f>+'2.2.3.5.CantidadCap'!H151</f>
        <v>1542367.6655616146</v>
      </c>
      <c r="I760" s="168">
        <f>+'2.2.3.5.CantidadCap'!I151</f>
        <v>1339503.2031795785</v>
      </c>
      <c r="J760" s="168">
        <f>+'2.2.3.5.CantidadCap'!J151</f>
        <v>1128276.8025305877</v>
      </c>
      <c r="K760" s="168">
        <f>+'2.2.3.5.CantidadCap'!K151</f>
        <v>924410.9349502949</v>
      </c>
      <c r="M760" s="135"/>
      <c r="N760" s="135"/>
      <c r="O760" s="135"/>
      <c r="P760" s="135"/>
    </row>
    <row r="761" spans="2:16" x14ac:dyDescent="0.2">
      <c r="B761" s="268" t="s">
        <v>630</v>
      </c>
      <c r="C761" s="168">
        <f>+'2.2.3.5.CantidadCap'!C152</f>
        <v>0</v>
      </c>
      <c r="D761" s="168">
        <f>+'2.2.3.5.CantidadCap'!D152</f>
        <v>0</v>
      </c>
      <c r="E761" s="168">
        <f>+'2.2.3.5.CantidadCap'!E152</f>
        <v>0</v>
      </c>
      <c r="F761" s="168">
        <f>+'2.2.3.5.CantidadCap'!F152</f>
        <v>394765.17664722598</v>
      </c>
      <c r="G761" s="168">
        <f>+'2.2.3.5.CantidadCap'!G152</f>
        <v>372447.25383985369</v>
      </c>
      <c r="H761" s="168">
        <f>+'2.2.3.5.CantidadCap'!H152</f>
        <v>322888.27641687833</v>
      </c>
      <c r="I761" s="168">
        <f>+'2.2.3.5.CantidadCap'!I152</f>
        <v>264822.44157152117</v>
      </c>
      <c r="J761" s="168">
        <f>+'2.2.3.5.CantidadCap'!J152</f>
        <v>204985.3923334321</v>
      </c>
      <c r="K761" s="168">
        <f>+'2.2.3.5.CantidadCap'!K152</f>
        <v>146632.0714175388</v>
      </c>
      <c r="M761" s="135"/>
      <c r="N761" s="135"/>
      <c r="O761" s="135"/>
      <c r="P761" s="135"/>
    </row>
    <row r="762" spans="2:16" x14ac:dyDescent="0.2">
      <c r="B762" s="268" t="s">
        <v>387</v>
      </c>
      <c r="C762" s="168">
        <f>+'2.2.3.5.CantidadCap'!C153</f>
        <v>0</v>
      </c>
      <c r="D762" s="168">
        <f>+'2.2.3.5.CantidadCap'!D153</f>
        <v>0</v>
      </c>
      <c r="E762" s="168">
        <f>+'2.2.3.5.CantidadCap'!E153</f>
        <v>0</v>
      </c>
      <c r="F762" s="168">
        <f>+'2.2.3.5.CantidadCap'!F153</f>
        <v>920772.44313740754</v>
      </c>
      <c r="G762" s="168">
        <f>+'2.2.3.5.CantidadCap'!G153</f>
        <v>868716.86801392061</v>
      </c>
      <c r="H762" s="168">
        <f>+'2.2.3.5.CantidadCap'!H153</f>
        <v>753122.72896471259</v>
      </c>
      <c r="I762" s="168">
        <f>+'2.2.3.5.CantidadCap'!I153</f>
        <v>617686.71845471999</v>
      </c>
      <c r="J762" s="168">
        <f>+'2.2.3.5.CantidadCap'!J153</f>
        <v>478119.42813538073</v>
      </c>
      <c r="K762" s="168">
        <f>+'2.2.3.5.CantidadCap'!K153</f>
        <v>342012.86898737575</v>
      </c>
      <c r="M762" s="135"/>
      <c r="N762" s="135"/>
      <c r="O762" s="135"/>
      <c r="P762" s="135"/>
    </row>
    <row r="763" spans="2:16" x14ac:dyDescent="0.2">
      <c r="B763" s="268" t="s">
        <v>626</v>
      </c>
      <c r="C763" s="168">
        <f>+'2.2.3.5.CantidadCap'!C154</f>
        <v>0</v>
      </c>
      <c r="D763" s="168">
        <f>+'2.2.3.5.CantidadCap'!D154</f>
        <v>0</v>
      </c>
      <c r="E763" s="168">
        <f>+'2.2.3.5.CantidadCap'!E154</f>
        <v>0</v>
      </c>
      <c r="F763" s="168">
        <f>+'2.2.3.5.CantidadCap'!F154</f>
        <v>10350014.525007656</v>
      </c>
      <c r="G763" s="168">
        <f>+'2.2.3.5.CantidadCap'!G154</f>
        <v>10172868.436501984</v>
      </c>
      <c r="H763" s="168">
        <f>+'2.2.3.5.CantidadCap'!H154</f>
        <v>9700331.4543099739</v>
      </c>
      <c r="I763" s="168">
        <f>+'2.2.3.5.CantidadCap'!I154</f>
        <v>8996961.121657135</v>
      </c>
      <c r="J763" s="168">
        <f>+'2.2.3.5.CantidadCap'!J154</f>
        <v>8241759.4608507529</v>
      </c>
      <c r="K763" s="168">
        <f>+'2.2.3.5.CantidadCap'!K154</f>
        <v>7534948.414888625</v>
      </c>
      <c r="M763" s="135"/>
      <c r="N763" s="135"/>
      <c r="O763" s="135"/>
      <c r="P763" s="135"/>
    </row>
    <row r="764" spans="2:16" x14ac:dyDescent="0.2">
      <c r="B764" s="268" t="s">
        <v>631</v>
      </c>
      <c r="C764" s="168">
        <f>+'2.2.3.5.CantidadCap'!C155</f>
        <v>0</v>
      </c>
      <c r="D764" s="168">
        <f>+'2.2.3.5.CantidadCap'!D155</f>
        <v>0</v>
      </c>
      <c r="E764" s="168">
        <f>+'2.2.3.5.CantidadCap'!E155</f>
        <v>0</v>
      </c>
      <c r="F764" s="168">
        <f>+'2.2.3.5.CantidadCap'!F155</f>
        <v>45378.545098455688</v>
      </c>
      <c r="G764" s="168">
        <f>+'2.2.3.5.CantidadCap'!G155</f>
        <v>41471.496184796939</v>
      </c>
      <c r="H764" s="168">
        <f>+'2.2.3.5.CantidadCap'!H155</f>
        <v>33055.866459660283</v>
      </c>
      <c r="I764" s="168">
        <f>+'2.2.3.5.CantidadCap'!I155</f>
        <v>23688.013492269027</v>
      </c>
      <c r="J764" s="168">
        <f>+'2.2.3.5.CantidadCap'!J155</f>
        <v>14134.29308426776</v>
      </c>
      <c r="K764" s="168">
        <f>+'2.2.3.5.CantidadCap'!K155</f>
        <v>4719.9224160899212</v>
      </c>
      <c r="M764" s="135"/>
      <c r="N764" s="135"/>
      <c r="O764" s="135"/>
      <c r="P764" s="135"/>
    </row>
    <row r="765" spans="2:16" x14ac:dyDescent="0.2">
      <c r="B765" s="268" t="s">
        <v>632</v>
      </c>
      <c r="C765" s="168">
        <f>+'2.2.3.5.CantidadCap'!C156</f>
        <v>0</v>
      </c>
      <c r="D765" s="168">
        <f>+'2.2.3.5.CantidadCap'!D156</f>
        <v>0</v>
      </c>
      <c r="E765" s="168">
        <f>+'2.2.3.5.CantidadCap'!E156</f>
        <v>0</v>
      </c>
      <c r="F765" s="168">
        <f>+'2.2.3.5.CantidadCap'!F156</f>
        <v>49631.746869202543</v>
      </c>
      <c r="G765" s="168">
        <f>+'2.2.3.5.CantidadCap'!G156</f>
        <v>45358.501390142366</v>
      </c>
      <c r="H765" s="168">
        <f>+'2.2.3.5.CantidadCap'!H156</f>
        <v>36154.098662891127</v>
      </c>
      <c r="I765" s="168">
        <f>+'2.2.3.5.CantidadCap'!I156</f>
        <v>25908.223521308122</v>
      </c>
      <c r="J765" s="168">
        <f>+'2.2.3.5.CantidadCap'!J156</f>
        <v>15459.060113352363</v>
      </c>
      <c r="K765" s="168">
        <f>+'2.2.3.5.CantidadCap'!K156</f>
        <v>5162.3072993942706</v>
      </c>
      <c r="M765" s="135"/>
      <c r="N765" s="135"/>
      <c r="O765" s="135"/>
      <c r="P765" s="135"/>
    </row>
    <row r="766" spans="2:16" x14ac:dyDescent="0.2">
      <c r="B766" s="268" t="s">
        <v>633</v>
      </c>
      <c r="C766" s="168">
        <f>+'2.2.3.5.CantidadCap'!C157</f>
        <v>0</v>
      </c>
      <c r="D766" s="168">
        <f>+'2.2.3.5.CantidadCap'!D157</f>
        <v>0</v>
      </c>
      <c r="E766" s="168">
        <f>+'2.2.3.5.CantidadCap'!E157</f>
        <v>0</v>
      </c>
      <c r="F766" s="168">
        <f>+'2.2.3.5.CantidadCap'!F157</f>
        <v>81461.00007548889</v>
      </c>
      <c r="G766" s="168">
        <f>+'2.2.3.5.CantidadCap'!G157</f>
        <v>76855.628530468428</v>
      </c>
      <c r="H766" s="168">
        <f>+'2.2.3.5.CantidadCap'!H157</f>
        <v>66628.982153293575</v>
      </c>
      <c r="I766" s="168">
        <f>+'2.2.3.5.CantidadCap'!I157</f>
        <v>54646.91976143288</v>
      </c>
      <c r="J766" s="168">
        <f>+'2.2.3.5.CantidadCap'!J157</f>
        <v>42299.361869169996</v>
      </c>
      <c r="K766" s="168">
        <f>+'2.2.3.5.CantidadCap'!K157</f>
        <v>30257.975848481285</v>
      </c>
      <c r="M766" s="135"/>
      <c r="N766" s="135"/>
      <c r="O766" s="135"/>
      <c r="P766" s="135"/>
    </row>
    <row r="767" spans="2:16" x14ac:dyDescent="0.2">
      <c r="B767" s="268" t="s">
        <v>634</v>
      </c>
      <c r="C767" s="168">
        <f>+'2.2.3.5.CantidadCap'!C158</f>
        <v>0</v>
      </c>
      <c r="D767" s="168">
        <f>+'2.2.3.5.CantidadCap'!D158</f>
        <v>0</v>
      </c>
      <c r="E767" s="168">
        <f>+'2.2.3.5.CantidadCap'!E158</f>
        <v>0</v>
      </c>
      <c r="F767" s="168">
        <f>+'2.2.3.5.CantidadCap'!F158</f>
        <v>117867.80107374067</v>
      </c>
      <c r="G767" s="168">
        <f>+'2.2.3.5.CantidadCap'!G158</f>
        <v>111204.18269640541</v>
      </c>
      <c r="H767" s="168">
        <f>+'2.2.3.5.CantidadCap'!H158</f>
        <v>96407.012029223377</v>
      </c>
      <c r="I767" s="168">
        <f>+'2.2.3.5.CantidadCap'!I158</f>
        <v>79069.889416583901</v>
      </c>
      <c r="J767" s="168">
        <f>+'2.2.3.5.CantidadCap'!J158</f>
        <v>61203.92292902476</v>
      </c>
      <c r="K767" s="168">
        <f>+'2.2.3.5.CantidadCap'!K158</f>
        <v>43780.963588684986</v>
      </c>
      <c r="M767" s="135"/>
      <c r="N767" s="135"/>
      <c r="O767" s="135"/>
      <c r="P767" s="135"/>
    </row>
    <row r="768" spans="2:16" x14ac:dyDescent="0.2">
      <c r="B768" s="268" t="s">
        <v>635</v>
      </c>
      <c r="C768" s="168">
        <f>+'2.2.3.5.CantidadCap'!C159</f>
        <v>0</v>
      </c>
      <c r="D768" s="168">
        <f>+'2.2.3.5.CantidadCap'!D159</f>
        <v>0</v>
      </c>
      <c r="E768" s="168">
        <f>+'2.2.3.5.CantidadCap'!E159</f>
        <v>0</v>
      </c>
      <c r="F768" s="168">
        <f>+'2.2.3.5.CantidadCap'!F159</f>
        <v>18928.409252438036</v>
      </c>
      <c r="G768" s="168">
        <f>+'2.2.3.5.CantidadCap'!G159</f>
        <v>17298.691493823884</v>
      </c>
      <c r="H768" s="168">
        <f>+'2.2.3.5.CantidadCap'!H159</f>
        <v>13788.343526326127</v>
      </c>
      <c r="I768" s="168">
        <f>+'2.2.3.5.CantidadCap'!I159</f>
        <v>9880.8018808474553</v>
      </c>
      <c r="J768" s="168">
        <f>+'2.2.3.5.CantidadCap'!J159</f>
        <v>5895.7307558551402</v>
      </c>
      <c r="K768" s="168">
        <f>+'2.2.3.5.CantidadCap'!K159</f>
        <v>1968.7855337289454</v>
      </c>
      <c r="M768" s="135"/>
      <c r="N768" s="135"/>
      <c r="O768" s="135"/>
      <c r="P768" s="135"/>
    </row>
    <row r="769" spans="2:16" x14ac:dyDescent="0.2">
      <c r="B769" s="268" t="s">
        <v>636</v>
      </c>
      <c r="C769" s="168">
        <f>+'2.2.3.5.CantidadCap'!C160</f>
        <v>0</v>
      </c>
      <c r="D769" s="168">
        <f>+'2.2.3.5.CantidadCap'!D160</f>
        <v>0</v>
      </c>
      <c r="E769" s="168">
        <f>+'2.2.3.5.CantidadCap'!E160</f>
        <v>0</v>
      </c>
      <c r="F769" s="168">
        <f>+'2.2.3.5.CantidadCap'!F160</f>
        <v>172825.71423833538</v>
      </c>
      <c r="G769" s="168">
        <f>+'2.2.3.5.CantidadCap'!G160</f>
        <v>157945.58712976123</v>
      </c>
      <c r="H769" s="168">
        <f>+'2.2.3.5.CantidadCap'!H160</f>
        <v>125894.37846151316</v>
      </c>
      <c r="I769" s="168">
        <f>+'2.2.3.5.CantidadCap'!I160</f>
        <v>90216.595569698926</v>
      </c>
      <c r="J769" s="168">
        <f>+'2.2.3.5.CantidadCap'!J160</f>
        <v>53830.930283079339</v>
      </c>
      <c r="K769" s="168">
        <f>+'2.2.3.5.CantidadCap'!K160</f>
        <v>17975.983164300051</v>
      </c>
      <c r="M769" s="135"/>
      <c r="N769" s="135"/>
      <c r="O769" s="135"/>
      <c r="P769" s="135"/>
    </row>
    <row r="770" spans="2:16" x14ac:dyDescent="0.2">
      <c r="B770" s="268" t="s">
        <v>637</v>
      </c>
      <c r="C770" s="168">
        <f>+'2.2.3.5.CantidadCap'!C161</f>
        <v>0</v>
      </c>
      <c r="D770" s="168">
        <f>+'2.2.3.5.CantidadCap'!D161</f>
        <v>0</v>
      </c>
      <c r="E770" s="168">
        <f>+'2.2.3.5.CantidadCap'!E161</f>
        <v>0</v>
      </c>
      <c r="F770" s="168">
        <f>+'2.2.3.5.CantidadCap'!F161</f>
        <v>1208315.3749714126</v>
      </c>
      <c r="G770" s="168">
        <f>+'2.2.3.5.CantidadCap'!G161</f>
        <v>1140003.6523047709</v>
      </c>
      <c r="H770" s="168">
        <f>+'2.2.3.5.CantidadCap'!H161</f>
        <v>988311.25912907976</v>
      </c>
      <c r="I770" s="168">
        <f>+'2.2.3.5.CantidadCap'!I161</f>
        <v>810580.6862348686</v>
      </c>
      <c r="J770" s="168">
        <f>+'2.2.3.5.CantidadCap'!J161</f>
        <v>627428.69901712122</v>
      </c>
      <c r="K770" s="168">
        <f>+'2.2.3.5.CantidadCap'!K161</f>
        <v>448818.17556073237</v>
      </c>
      <c r="M770" s="135"/>
      <c r="N770" s="135"/>
      <c r="O770" s="135"/>
      <c r="P770" s="135"/>
    </row>
    <row r="771" spans="2:16" x14ac:dyDescent="0.2">
      <c r="B771" s="268" t="s">
        <v>638</v>
      </c>
      <c r="C771" s="168">
        <f>+'2.2.3.5.CantidadCap'!C162</f>
        <v>0</v>
      </c>
      <c r="D771" s="168">
        <f>+'2.2.3.5.CantidadCap'!D162</f>
        <v>0</v>
      </c>
      <c r="E771" s="168">
        <f>+'2.2.3.5.CantidadCap'!E162</f>
        <v>0</v>
      </c>
      <c r="F771" s="168">
        <f>+'2.2.3.5.CantidadCap'!F162</f>
        <v>473073.77711001976</v>
      </c>
      <c r="G771" s="168">
        <f>+'2.2.3.5.CantidadCap'!G162</f>
        <v>446328.70265992859</v>
      </c>
      <c r="H771" s="168">
        <f>+'2.2.3.5.CantidadCap'!H162</f>
        <v>386938.83236205194</v>
      </c>
      <c r="I771" s="168">
        <f>+'2.2.3.5.CantidadCap'!I162</f>
        <v>317354.62018650025</v>
      </c>
      <c r="J771" s="168">
        <f>+'2.2.3.5.CantidadCap'!J162</f>
        <v>245647.84216064279</v>
      </c>
      <c r="K771" s="168">
        <f>+'2.2.3.5.CantidadCap'!K162</f>
        <v>175719.11600741418</v>
      </c>
      <c r="M771" s="135"/>
      <c r="N771" s="135"/>
      <c r="O771" s="135"/>
      <c r="P771" s="135"/>
    </row>
    <row r="772" spans="2:16" x14ac:dyDescent="0.2">
      <c r="B772" s="268" t="s">
        <v>639</v>
      </c>
      <c r="C772" s="168">
        <f>+'2.2.3.5.CantidadCap'!C163</f>
        <v>0</v>
      </c>
      <c r="D772" s="168">
        <f>+'2.2.3.5.CantidadCap'!D163</f>
        <v>0</v>
      </c>
      <c r="E772" s="168">
        <f>+'2.2.3.5.CantidadCap'!E163</f>
        <v>0</v>
      </c>
      <c r="F772" s="168">
        <f>+'2.2.3.5.CantidadCap'!F163</f>
        <v>0</v>
      </c>
      <c r="G772" s="168">
        <f>+'2.2.3.5.CantidadCap'!G163</f>
        <v>416769.08374816144</v>
      </c>
      <c r="H772" s="168">
        <f>+'2.2.3.5.CantidadCap'!H163</f>
        <v>389370.65959808673</v>
      </c>
      <c r="I772" s="168">
        <f>+'2.2.3.5.CantidadCap'!I163</f>
        <v>330200.8643593617</v>
      </c>
      <c r="J772" s="168">
        <f>+'2.2.3.5.CantidadCap'!J163</f>
        <v>268909.54978747468</v>
      </c>
      <c r="K772" s="168">
        <f>+'2.2.3.5.CantidadCap'!K163</f>
        <v>209447.23738635139</v>
      </c>
      <c r="M772" s="135"/>
      <c r="N772" s="135"/>
      <c r="O772" s="135"/>
      <c r="P772" s="135"/>
    </row>
    <row r="773" spans="2:16" x14ac:dyDescent="0.2">
      <c r="B773" s="268" t="s">
        <v>640</v>
      </c>
      <c r="C773" s="168">
        <f>+'2.2.3.5.CantidadCap'!C164</f>
        <v>0</v>
      </c>
      <c r="D773" s="168">
        <f>+'2.2.3.5.CantidadCap'!D164</f>
        <v>0</v>
      </c>
      <c r="E773" s="168">
        <f>+'2.2.3.5.CantidadCap'!E164</f>
        <v>0</v>
      </c>
      <c r="F773" s="168">
        <f>+'2.2.3.5.CantidadCap'!F164</f>
        <v>0</v>
      </c>
      <c r="G773" s="168">
        <f>+'2.2.3.5.CantidadCap'!G164</f>
        <v>46373.183652405693</v>
      </c>
      <c r="H773" s="168">
        <f>+'2.2.3.5.CantidadCap'!H164</f>
        <v>43324.607823624523</v>
      </c>
      <c r="I773" s="168">
        <f>+'2.2.3.5.CantidadCap'!I164</f>
        <v>36740.885833970737</v>
      </c>
      <c r="J773" s="168">
        <f>+'2.2.3.5.CantidadCap'!J164</f>
        <v>29921.106013985402</v>
      </c>
      <c r="K773" s="168">
        <f>+'2.2.3.5.CantidadCap'!K164</f>
        <v>23304.836139609972</v>
      </c>
      <c r="M773" s="135"/>
      <c r="N773" s="135"/>
      <c r="O773" s="135"/>
      <c r="P773" s="135"/>
    </row>
    <row r="774" spans="2:16" x14ac:dyDescent="0.2">
      <c r="B774" s="268" t="s">
        <v>641</v>
      </c>
      <c r="C774" s="168">
        <f>+'2.2.3.5.CantidadCap'!C165</f>
        <v>0</v>
      </c>
      <c r="D774" s="168">
        <f>+'2.2.3.5.CantidadCap'!D165</f>
        <v>0</v>
      </c>
      <c r="E774" s="168">
        <f>+'2.2.3.5.CantidadCap'!E165</f>
        <v>0</v>
      </c>
      <c r="F774" s="168">
        <f>+'2.2.3.5.CantidadCap'!F165</f>
        <v>0</v>
      </c>
      <c r="G774" s="168">
        <f>+'2.2.3.5.CantidadCap'!G165</f>
        <v>86384.8646314371</v>
      </c>
      <c r="H774" s="168">
        <f>+'2.2.3.5.CantidadCap'!H165</f>
        <v>80705.918534876168</v>
      </c>
      <c r="I774" s="168">
        <f>+'2.2.3.5.CantidadCap'!I165</f>
        <v>68441.633703576794</v>
      </c>
      <c r="J774" s="168">
        <f>+'2.2.3.5.CantidadCap'!J165</f>
        <v>55737.615774131118</v>
      </c>
      <c r="K774" s="168">
        <f>+'2.2.3.5.CantidadCap'!K165</f>
        <v>43412.70011280739</v>
      </c>
      <c r="M774" s="135"/>
      <c r="N774" s="135"/>
      <c r="O774" s="135"/>
      <c r="P774" s="135"/>
    </row>
    <row r="775" spans="2:16" x14ac:dyDescent="0.2">
      <c r="B775" s="268" t="s">
        <v>642</v>
      </c>
      <c r="C775" s="168">
        <f>+'2.2.3.5.CantidadCap'!C166</f>
        <v>0</v>
      </c>
      <c r="D775" s="168">
        <f>+'2.2.3.5.CantidadCap'!D166</f>
        <v>0</v>
      </c>
      <c r="E775" s="168">
        <f>+'2.2.3.5.CantidadCap'!E166</f>
        <v>0</v>
      </c>
      <c r="F775" s="168">
        <f>+'2.2.3.5.CantidadCap'!F166</f>
        <v>0</v>
      </c>
      <c r="G775" s="168">
        <f>+'2.2.3.5.CantidadCap'!G166</f>
        <v>5192185.0215316406</v>
      </c>
      <c r="H775" s="168">
        <f>+'2.2.3.5.CantidadCap'!H166</f>
        <v>5051273.4018203486</v>
      </c>
      <c r="I775" s="168">
        <f>+'2.2.3.5.CantidadCap'!I166</f>
        <v>4710700.1492129918</v>
      </c>
      <c r="J775" s="168">
        <f>+'2.2.3.5.CantidadCap'!J166</f>
        <v>4343170.7266632756</v>
      </c>
      <c r="K775" s="168">
        <f>+'2.2.3.5.CantidadCap'!K166</f>
        <v>4000934.0265540229</v>
      </c>
      <c r="M775" s="135"/>
      <c r="N775" s="135"/>
      <c r="O775" s="135"/>
      <c r="P775" s="135"/>
    </row>
    <row r="776" spans="2:16" x14ac:dyDescent="0.2">
      <c r="B776" s="268" t="s">
        <v>510</v>
      </c>
      <c r="C776" s="168">
        <f>+'2.2.3.5.CantidadCap'!C167</f>
        <v>0</v>
      </c>
      <c r="D776" s="168">
        <f>+'2.2.3.5.CantidadCap'!D167</f>
        <v>0</v>
      </c>
      <c r="E776" s="168">
        <f>+'2.2.3.5.CantidadCap'!E167</f>
        <v>0</v>
      </c>
      <c r="F776" s="168">
        <f>+'2.2.3.5.CantidadCap'!F167</f>
        <v>0</v>
      </c>
      <c r="G776" s="168">
        <f>+'2.2.3.5.CantidadCap'!G167</f>
        <v>0</v>
      </c>
      <c r="H776" s="168">
        <f>+'2.2.3.5.CantidadCap'!H167</f>
        <v>10667642.000498846</v>
      </c>
      <c r="I776" s="168">
        <f>+'2.2.3.5.CantidadCap'!I167</f>
        <v>9856954.17591298</v>
      </c>
      <c r="J776" s="168">
        <f>+'2.2.3.5.CantidadCap'!J167</f>
        <v>8302610.0377295259</v>
      </c>
      <c r="K776" s="168">
        <f>+'2.2.3.5.CantidadCap'!K167</f>
        <v>6802429.5902309706</v>
      </c>
      <c r="M776" s="135"/>
      <c r="N776" s="135"/>
      <c r="O776" s="135"/>
      <c r="P776" s="135"/>
    </row>
    <row r="777" spans="2:16" x14ac:dyDescent="0.2">
      <c r="B777" s="268" t="s">
        <v>578</v>
      </c>
      <c r="C777" s="168">
        <f>+'2.2.3.5.CantidadCap'!C168</f>
        <v>0</v>
      </c>
      <c r="D777" s="168">
        <f>+'2.2.3.5.CantidadCap'!D168</f>
        <v>0</v>
      </c>
      <c r="E777" s="168">
        <f>+'2.2.3.5.CantidadCap'!E168</f>
        <v>0</v>
      </c>
      <c r="F777" s="168">
        <f>+'2.2.3.5.CantidadCap'!F168</f>
        <v>0</v>
      </c>
      <c r="G777" s="168">
        <f>+'2.2.3.5.CantidadCap'!G168</f>
        <v>0</v>
      </c>
      <c r="H777" s="168">
        <f>+'2.2.3.5.CantidadCap'!H168</f>
        <v>307127.95734982844</v>
      </c>
      <c r="I777" s="168">
        <f>+'2.2.3.5.CantidadCap'!I168</f>
        <v>283787.75755667919</v>
      </c>
      <c r="J777" s="168">
        <f>+'2.2.3.5.CantidadCap'!J168</f>
        <v>239037.23629278224</v>
      </c>
      <c r="K777" s="168">
        <f>+'2.2.3.5.CantidadCap'!K168</f>
        <v>195846.12091087902</v>
      </c>
      <c r="M777" s="135"/>
      <c r="N777" s="135"/>
      <c r="O777" s="135"/>
      <c r="P777" s="135"/>
    </row>
    <row r="778" spans="2:16" x14ac:dyDescent="0.2">
      <c r="B778" s="268" t="s">
        <v>643</v>
      </c>
      <c r="C778" s="168">
        <f>+'2.2.3.5.CantidadCap'!C169</f>
        <v>0</v>
      </c>
      <c r="D778" s="168">
        <f>+'2.2.3.5.CantidadCap'!D169</f>
        <v>0</v>
      </c>
      <c r="E778" s="168">
        <f>+'2.2.3.5.CantidadCap'!E169</f>
        <v>0</v>
      </c>
      <c r="F778" s="168">
        <f>+'2.2.3.5.CantidadCap'!F169</f>
        <v>0</v>
      </c>
      <c r="G778" s="168">
        <f>+'2.2.3.5.CantidadCap'!G169</f>
        <v>38797412.887101576</v>
      </c>
      <c r="H778" s="168">
        <f>+'2.2.3.5.CantidadCap'!H169</f>
        <v>38072086.250420354</v>
      </c>
      <c r="I778" s="168">
        <f>+'2.2.3.5.CantidadCap'!I169</f>
        <v>36175455.688578777</v>
      </c>
      <c r="J778" s="168">
        <f>+'2.2.3.5.CantidadCap'!J169</f>
        <v>34076541.71455536</v>
      </c>
      <c r="K778" s="168">
        <f>+'2.2.3.5.CantidadCap'!K169</f>
        <v>32170719.132021368</v>
      </c>
      <c r="M778" s="135"/>
      <c r="N778" s="135"/>
      <c r="O778" s="135"/>
      <c r="P778" s="135"/>
    </row>
    <row r="779" spans="2:16" x14ac:dyDescent="0.2">
      <c r="B779" s="268" t="s">
        <v>644</v>
      </c>
      <c r="C779" s="168">
        <f>+'2.2.3.5.CantidadCap'!C170</f>
        <v>0</v>
      </c>
      <c r="D779" s="168">
        <f>+'2.2.3.5.CantidadCap'!D170</f>
        <v>0</v>
      </c>
      <c r="E779" s="168">
        <f>+'2.2.3.5.CantidadCap'!E170</f>
        <v>0</v>
      </c>
      <c r="F779" s="168">
        <f>+'2.2.3.5.CantidadCap'!F170</f>
        <v>0</v>
      </c>
      <c r="G779" s="168">
        <f>+'2.2.3.5.CantidadCap'!G170</f>
        <v>22097778.199891347</v>
      </c>
      <c r="H779" s="168">
        <f>+'2.2.3.5.CantidadCap'!H170</f>
        <v>21498062.722639535</v>
      </c>
      <c r="I779" s="168">
        <f>+'2.2.3.5.CantidadCap'!I170</f>
        <v>20048593.536598686</v>
      </c>
      <c r="J779" s="168">
        <f>+'2.2.3.5.CantidadCap'!J170</f>
        <v>18484399.728450842</v>
      </c>
      <c r="K779" s="168">
        <f>+'2.2.3.5.CantidadCap'!K170</f>
        <v>17027850.961502992</v>
      </c>
      <c r="M779" s="135"/>
      <c r="N779" s="135"/>
      <c r="O779" s="135"/>
      <c r="P779" s="135"/>
    </row>
    <row r="780" spans="2:16" x14ac:dyDescent="0.2">
      <c r="B780" s="265" t="s">
        <v>408</v>
      </c>
      <c r="C780" s="168"/>
      <c r="D780" s="168"/>
      <c r="E780" s="168"/>
      <c r="F780" s="168"/>
      <c r="G780" s="168"/>
      <c r="H780" s="168"/>
      <c r="I780" s="168"/>
      <c r="J780" s="168"/>
      <c r="K780" s="168"/>
      <c r="M780" s="135"/>
      <c r="N780" s="135"/>
      <c r="O780" s="135"/>
      <c r="P780" s="135"/>
    </row>
    <row r="781" spans="2:16" x14ac:dyDescent="0.2">
      <c r="B781" s="267" t="s">
        <v>403</v>
      </c>
      <c r="C781" s="168"/>
      <c r="D781" s="168"/>
      <c r="E781" s="168"/>
      <c r="F781" s="168"/>
      <c r="G781" s="168"/>
      <c r="H781" s="168"/>
      <c r="I781" s="168"/>
      <c r="J781" s="168"/>
      <c r="K781" s="168"/>
      <c r="M781" s="135"/>
      <c r="N781" s="135"/>
      <c r="O781" s="135"/>
      <c r="P781" s="135"/>
    </row>
    <row r="782" spans="2:16" x14ac:dyDescent="0.2">
      <c r="B782" s="268" t="s">
        <v>511</v>
      </c>
      <c r="C782" s="168">
        <f>+'2.2.3.5.CantidadCap'!C173</f>
        <v>0</v>
      </c>
      <c r="D782" s="168">
        <f>+'2.2.3.5.CantidadCap'!D173</f>
        <v>0</v>
      </c>
      <c r="E782" s="168">
        <f>+'2.2.3.5.CantidadCap'!E173</f>
        <v>0</v>
      </c>
      <c r="F782" s="168">
        <f>+'2.2.3.5.CantidadCap'!F173</f>
        <v>0</v>
      </c>
      <c r="G782" s="168">
        <f>+'2.2.3.5.CantidadCap'!G173</f>
        <v>0</v>
      </c>
      <c r="H782" s="168">
        <f>+'2.2.3.5.CantidadCap'!H173</f>
        <v>0</v>
      </c>
      <c r="I782" s="168">
        <f>+'2.2.3.5.CantidadCap'!I173</f>
        <v>0</v>
      </c>
      <c r="J782" s="168">
        <f>+'2.2.3.5.CantidadCap'!J173</f>
        <v>789784.46044989617</v>
      </c>
      <c r="K782" s="168">
        <f>+'2.2.3.5.CantidadCap'!K173</f>
        <v>773623.93500640546</v>
      </c>
      <c r="M782" s="135"/>
      <c r="N782" s="135"/>
      <c r="O782" s="135"/>
      <c r="P782" s="135"/>
    </row>
    <row r="783" spans="2:16" x14ac:dyDescent="0.2">
      <c r="B783" s="267" t="s">
        <v>405</v>
      </c>
      <c r="C783" s="168"/>
      <c r="D783" s="168"/>
      <c r="E783" s="168"/>
      <c r="F783" s="168"/>
      <c r="G783" s="168"/>
      <c r="H783" s="168"/>
      <c r="I783" s="168"/>
      <c r="J783" s="168"/>
      <c r="K783" s="168"/>
      <c r="M783" s="135"/>
      <c r="N783" s="135"/>
      <c r="O783" s="135"/>
      <c r="P783" s="135"/>
    </row>
    <row r="784" spans="2:16" x14ac:dyDescent="0.2">
      <c r="B784" s="268" t="s">
        <v>645</v>
      </c>
      <c r="C784" s="168">
        <f>+'2.2.3.5.CantidadCap'!C175</f>
        <v>0</v>
      </c>
      <c r="D784" s="168">
        <f>+'2.2.3.5.CantidadCap'!D175</f>
        <v>0</v>
      </c>
      <c r="E784" s="168">
        <f>+'2.2.3.5.CantidadCap'!E175</f>
        <v>0</v>
      </c>
      <c r="F784" s="168">
        <f>+'2.2.3.5.CantidadCap'!F175</f>
        <v>0</v>
      </c>
      <c r="G784" s="168">
        <f>+'2.2.3.5.CantidadCap'!G175</f>
        <v>0</v>
      </c>
      <c r="H784" s="168">
        <f>+'2.2.3.5.CantidadCap'!H175</f>
        <v>0</v>
      </c>
      <c r="I784" s="168">
        <f>+'2.2.3.5.CantidadCap'!I175</f>
        <v>563145.4971198102</v>
      </c>
      <c r="J784" s="168">
        <f>+'2.2.3.5.CantidadCap'!J175</f>
        <v>523573.8778420075</v>
      </c>
      <c r="K784" s="168">
        <f>+'2.2.3.5.CantidadCap'!K175</f>
        <v>443626.7997234487</v>
      </c>
      <c r="M784" s="135"/>
      <c r="N784" s="135"/>
      <c r="O784" s="135"/>
      <c r="P784" s="135"/>
    </row>
    <row r="785" spans="2:16" x14ac:dyDescent="0.2">
      <c r="B785" s="268" t="s">
        <v>646</v>
      </c>
      <c r="C785" s="168">
        <f>+'2.2.3.5.CantidadCap'!C176</f>
        <v>0</v>
      </c>
      <c r="D785" s="168">
        <f>+'2.2.3.5.CantidadCap'!D176</f>
        <v>0</v>
      </c>
      <c r="E785" s="168">
        <f>+'2.2.3.5.CantidadCap'!E176</f>
        <v>0</v>
      </c>
      <c r="F785" s="168">
        <f>+'2.2.3.5.CantidadCap'!F176</f>
        <v>0</v>
      </c>
      <c r="G785" s="168">
        <f>+'2.2.3.5.CantidadCap'!G176</f>
        <v>0</v>
      </c>
      <c r="H785" s="168">
        <f>+'2.2.3.5.CantidadCap'!H176</f>
        <v>0</v>
      </c>
      <c r="I785" s="168">
        <f>+'2.2.3.5.CantidadCap'!I176</f>
        <v>735330.27141903283</v>
      </c>
      <c r="J785" s="168">
        <f>+'2.2.3.5.CantidadCap'!J176</f>
        <v>683659.41603111057</v>
      </c>
      <c r="K785" s="168">
        <f>+'2.2.3.5.CantidadCap'!K176</f>
        <v>579268.08740867581</v>
      </c>
      <c r="M785" s="135"/>
      <c r="N785" s="135"/>
      <c r="O785" s="135"/>
      <c r="P785" s="135"/>
    </row>
    <row r="786" spans="2:16" x14ac:dyDescent="0.2">
      <c r="B786" s="268" t="s">
        <v>647</v>
      </c>
      <c r="C786" s="168">
        <f>+'2.2.3.5.CantidadCap'!C177</f>
        <v>0</v>
      </c>
      <c r="D786" s="168">
        <f>+'2.2.3.5.CantidadCap'!D177</f>
        <v>0</v>
      </c>
      <c r="E786" s="168">
        <f>+'2.2.3.5.CantidadCap'!E177</f>
        <v>0</v>
      </c>
      <c r="F786" s="168">
        <f>+'2.2.3.5.CantidadCap'!F177</f>
        <v>0</v>
      </c>
      <c r="G786" s="168">
        <f>+'2.2.3.5.CantidadCap'!G177</f>
        <v>0</v>
      </c>
      <c r="H786" s="168">
        <f>+'2.2.3.5.CantidadCap'!H177</f>
        <v>0</v>
      </c>
      <c r="I786" s="168">
        <f>+'2.2.3.5.CantidadCap'!I177</f>
        <v>167120.51623159836</v>
      </c>
      <c r="J786" s="168">
        <f>+'2.2.3.5.CantidadCap'!J177</f>
        <v>155377.14000707056</v>
      </c>
      <c r="K786" s="168">
        <f>+'2.2.3.5.CantidadCap'!K177</f>
        <v>131651.83804742631</v>
      </c>
      <c r="M786" s="135"/>
      <c r="N786" s="135"/>
      <c r="O786" s="135"/>
      <c r="P786" s="135"/>
    </row>
    <row r="787" spans="2:16" x14ac:dyDescent="0.2">
      <c r="B787" s="268" t="s">
        <v>648</v>
      </c>
      <c r="C787" s="168">
        <f>+'2.2.3.5.CantidadCap'!C178</f>
        <v>0</v>
      </c>
      <c r="D787" s="168">
        <f>+'2.2.3.5.CantidadCap'!D178</f>
        <v>0</v>
      </c>
      <c r="E787" s="168">
        <f>+'2.2.3.5.CantidadCap'!E178</f>
        <v>0</v>
      </c>
      <c r="F787" s="168">
        <f>+'2.2.3.5.CantidadCap'!F178</f>
        <v>0</v>
      </c>
      <c r="G787" s="168">
        <f>+'2.2.3.5.CantidadCap'!G178</f>
        <v>0</v>
      </c>
      <c r="H787" s="168">
        <f>+'2.2.3.5.CantidadCap'!H178</f>
        <v>0</v>
      </c>
      <c r="I787" s="168">
        <f>+'2.2.3.5.CantidadCap'!I178</f>
        <v>142812.07750700225</v>
      </c>
      <c r="J787" s="168">
        <f>+'2.2.3.5.CantidadCap'!J178</f>
        <v>132776.82873331488</v>
      </c>
      <c r="K787" s="168">
        <f>+'2.2.3.5.CantidadCap'!K178</f>
        <v>112502.47978598249</v>
      </c>
      <c r="M787" s="135"/>
      <c r="N787" s="135"/>
      <c r="O787" s="135"/>
      <c r="P787" s="135"/>
    </row>
    <row r="788" spans="2:16" x14ac:dyDescent="0.2">
      <c r="B788" s="268" t="s">
        <v>649</v>
      </c>
      <c r="C788" s="168">
        <f>+'2.2.3.5.CantidadCap'!C179</f>
        <v>0</v>
      </c>
      <c r="D788" s="168">
        <f>+'2.2.3.5.CantidadCap'!D179</f>
        <v>0</v>
      </c>
      <c r="E788" s="168">
        <f>+'2.2.3.5.CantidadCap'!E179</f>
        <v>0</v>
      </c>
      <c r="F788" s="168">
        <f>+'2.2.3.5.CantidadCap'!F179</f>
        <v>0</v>
      </c>
      <c r="G788" s="168">
        <f>+'2.2.3.5.CantidadCap'!G179</f>
        <v>0</v>
      </c>
      <c r="H788" s="168">
        <f>+'2.2.3.5.CantidadCap'!H179</f>
        <v>0</v>
      </c>
      <c r="I788" s="168">
        <f>+'2.2.3.5.CantidadCap'!I179</f>
        <v>1800850.168847163</v>
      </c>
      <c r="J788" s="168">
        <f>+'2.2.3.5.CantidadCap'!J179</f>
        <v>1674306.3935307362</v>
      </c>
      <c r="K788" s="168">
        <f>+'2.2.3.5.CantidadCap'!K179</f>
        <v>1418648.2912019636</v>
      </c>
      <c r="M788" s="135"/>
      <c r="N788" s="135"/>
      <c r="O788" s="135"/>
      <c r="P788" s="135"/>
    </row>
    <row r="789" spans="2:16" x14ac:dyDescent="0.2">
      <c r="B789" s="268" t="s">
        <v>409</v>
      </c>
      <c r="C789" s="168">
        <f>+'2.2.3.5.CantidadCap'!C180</f>
        <v>0</v>
      </c>
      <c r="D789" s="168">
        <f>+'2.2.3.5.CantidadCap'!D180</f>
        <v>0</v>
      </c>
      <c r="E789" s="168">
        <f>+'2.2.3.5.CantidadCap'!E180</f>
        <v>0</v>
      </c>
      <c r="F789" s="168">
        <f>+'2.2.3.5.CantidadCap'!F180</f>
        <v>0</v>
      </c>
      <c r="G789" s="168">
        <f>+'2.2.3.5.CantidadCap'!G180</f>
        <v>0</v>
      </c>
      <c r="H789" s="168">
        <f>+'2.2.3.5.CantidadCap'!H180</f>
        <v>0</v>
      </c>
      <c r="I789" s="168">
        <f>+'2.2.3.5.CantidadCap'!I180</f>
        <v>834589.72954446694</v>
      </c>
      <c r="J789" s="168">
        <f>+'2.2.3.5.CantidadCap'!J180</f>
        <v>775944.02039894648</v>
      </c>
      <c r="K789" s="168">
        <f>+'2.2.3.5.CantidadCap'!K180</f>
        <v>657461.30030957155</v>
      </c>
      <c r="M789" s="135"/>
      <c r="N789" s="135"/>
      <c r="O789" s="135"/>
      <c r="P789" s="135"/>
    </row>
    <row r="790" spans="2:16" x14ac:dyDescent="0.2">
      <c r="B790" s="268" t="s">
        <v>650</v>
      </c>
      <c r="C790" s="168">
        <f>+'2.2.3.5.CantidadCap'!C181</f>
        <v>0</v>
      </c>
      <c r="D790" s="168">
        <f>+'2.2.3.5.CantidadCap'!D181</f>
        <v>0</v>
      </c>
      <c r="E790" s="168">
        <f>+'2.2.3.5.CantidadCap'!E181</f>
        <v>0</v>
      </c>
      <c r="F790" s="168">
        <f>+'2.2.3.5.CantidadCap'!F181</f>
        <v>0</v>
      </c>
      <c r="G790" s="168">
        <f>+'2.2.3.5.CantidadCap'!G181</f>
        <v>0</v>
      </c>
      <c r="H790" s="168">
        <f>+'2.2.3.5.CantidadCap'!H181</f>
        <v>0</v>
      </c>
      <c r="I790" s="168">
        <f>+'2.2.3.5.CantidadCap'!I181</f>
        <v>842692.54245266563</v>
      </c>
      <c r="J790" s="168">
        <f>+'2.2.3.5.CantidadCap'!J181</f>
        <v>783477.45749019831</v>
      </c>
      <c r="K790" s="168">
        <f>+'2.2.3.5.CantidadCap'!K181</f>
        <v>663844.41973005282</v>
      </c>
      <c r="M790" s="135"/>
      <c r="N790" s="135"/>
      <c r="O790" s="135"/>
      <c r="P790" s="135"/>
    </row>
    <row r="791" spans="2:16" x14ac:dyDescent="0.2">
      <c r="B791" s="268" t="s">
        <v>651</v>
      </c>
      <c r="C791" s="168">
        <f>+'2.2.3.5.CantidadCap'!C182</f>
        <v>0</v>
      </c>
      <c r="D791" s="168">
        <f>+'2.2.3.5.CantidadCap'!D182</f>
        <v>0</v>
      </c>
      <c r="E791" s="168">
        <f>+'2.2.3.5.CantidadCap'!E182</f>
        <v>0</v>
      </c>
      <c r="F791" s="168">
        <f>+'2.2.3.5.CantidadCap'!F182</f>
        <v>0</v>
      </c>
      <c r="G791" s="168">
        <f>+'2.2.3.5.CantidadCap'!G182</f>
        <v>0</v>
      </c>
      <c r="H791" s="168">
        <f>+'2.2.3.5.CantidadCap'!H182</f>
        <v>0</v>
      </c>
      <c r="I791" s="168">
        <f>+'2.2.3.5.CantidadCap'!I182</f>
        <v>3160097.0341974963</v>
      </c>
      <c r="J791" s="168">
        <f>+'2.2.3.5.CantidadCap'!J182</f>
        <v>2938040.4655882437</v>
      </c>
      <c r="K791" s="168">
        <f>+'2.2.3.5.CantidadCap'!K182</f>
        <v>2489416.5739876982</v>
      </c>
      <c r="M791" s="135"/>
      <c r="N791" s="135"/>
      <c r="O791" s="135"/>
      <c r="P791" s="135"/>
    </row>
    <row r="792" spans="2:16" x14ac:dyDescent="0.2">
      <c r="B792" s="268" t="s">
        <v>650</v>
      </c>
      <c r="C792" s="168">
        <f>+'2.2.3.5.CantidadCap'!C183</f>
        <v>0</v>
      </c>
      <c r="D792" s="168">
        <f>+'2.2.3.5.CantidadCap'!D183</f>
        <v>0</v>
      </c>
      <c r="E792" s="168">
        <f>+'2.2.3.5.CantidadCap'!E183</f>
        <v>0</v>
      </c>
      <c r="F792" s="168">
        <f>+'2.2.3.5.CantidadCap'!F183</f>
        <v>0</v>
      </c>
      <c r="G792" s="168">
        <f>+'2.2.3.5.CantidadCap'!G183</f>
        <v>0</v>
      </c>
      <c r="H792" s="168">
        <f>+'2.2.3.5.CantidadCap'!H183</f>
        <v>0</v>
      </c>
      <c r="I792" s="168">
        <f>+'2.2.3.5.CantidadCap'!I183</f>
        <v>842692.54245266563</v>
      </c>
      <c r="J792" s="168">
        <f>+'2.2.3.5.CantidadCap'!J183</f>
        <v>783477.45749019831</v>
      </c>
      <c r="K792" s="168">
        <f>+'2.2.3.5.CantidadCap'!K183</f>
        <v>663844.41973005282</v>
      </c>
      <c r="M792" s="135"/>
      <c r="N792" s="135"/>
      <c r="O792" s="135"/>
      <c r="P792" s="135"/>
    </row>
    <row r="793" spans="2:16" x14ac:dyDescent="0.2">
      <c r="B793" s="268" t="s">
        <v>647</v>
      </c>
      <c r="C793" s="168">
        <f>+'2.2.3.5.CantidadCap'!C184</f>
        <v>0</v>
      </c>
      <c r="D793" s="168">
        <f>+'2.2.3.5.CantidadCap'!D184</f>
        <v>0</v>
      </c>
      <c r="E793" s="168">
        <f>+'2.2.3.5.CantidadCap'!E184</f>
        <v>0</v>
      </c>
      <c r="F793" s="168">
        <f>+'2.2.3.5.CantidadCap'!F184</f>
        <v>0</v>
      </c>
      <c r="G793" s="168">
        <f>+'2.2.3.5.CantidadCap'!G184</f>
        <v>0</v>
      </c>
      <c r="H793" s="168">
        <f>+'2.2.3.5.CantidadCap'!H184</f>
        <v>0</v>
      </c>
      <c r="I793" s="168">
        <f>+'2.2.3.5.CantidadCap'!I184</f>
        <v>167120.51623159836</v>
      </c>
      <c r="J793" s="168">
        <f>+'2.2.3.5.CantidadCap'!J184</f>
        <v>155377.14000707056</v>
      </c>
      <c r="K793" s="168">
        <f>+'2.2.3.5.CantidadCap'!K184</f>
        <v>131651.83804742631</v>
      </c>
      <c r="M793" s="135"/>
      <c r="N793" s="135"/>
      <c r="O793" s="135"/>
      <c r="P793" s="135"/>
    </row>
    <row r="794" spans="2:16" x14ac:dyDescent="0.2">
      <c r="B794" s="268" t="s">
        <v>652</v>
      </c>
      <c r="C794" s="168">
        <f>+'2.2.3.5.CantidadCap'!C185</f>
        <v>0</v>
      </c>
      <c r="D794" s="168">
        <f>+'2.2.3.5.CantidadCap'!D185</f>
        <v>0</v>
      </c>
      <c r="E794" s="168">
        <f>+'2.2.3.5.CantidadCap'!E185</f>
        <v>0</v>
      </c>
      <c r="F794" s="168">
        <f>+'2.2.3.5.CantidadCap'!F185</f>
        <v>0</v>
      </c>
      <c r="G794" s="168">
        <f>+'2.2.3.5.CantidadCap'!G185</f>
        <v>0</v>
      </c>
      <c r="H794" s="168">
        <f>+'2.2.3.5.CantidadCap'!H185</f>
        <v>0</v>
      </c>
      <c r="I794" s="168">
        <f>+'2.2.3.5.CantidadCap'!I185</f>
        <v>587453.93584440637</v>
      </c>
      <c r="J794" s="168">
        <f>+'2.2.3.5.CantidadCap'!J185</f>
        <v>546174.18911576329</v>
      </c>
      <c r="K794" s="168">
        <f>+'2.2.3.5.CantidadCap'!K185</f>
        <v>462776.1579848926</v>
      </c>
      <c r="M794" s="135"/>
      <c r="N794" s="135"/>
      <c r="O794" s="135"/>
      <c r="P794" s="135"/>
    </row>
    <row r="795" spans="2:16" x14ac:dyDescent="0.2">
      <c r="B795" s="268" t="s">
        <v>512</v>
      </c>
      <c r="C795" s="168">
        <f>+'2.2.3.5.CantidadCap'!C186</f>
        <v>0</v>
      </c>
      <c r="D795" s="168">
        <f>+'2.2.3.5.CantidadCap'!D186</f>
        <v>0</v>
      </c>
      <c r="E795" s="168">
        <f>+'2.2.3.5.CantidadCap'!E186</f>
        <v>0</v>
      </c>
      <c r="F795" s="168">
        <f>+'2.2.3.5.CantidadCap'!F186</f>
        <v>0</v>
      </c>
      <c r="G795" s="168">
        <f>+'2.2.3.5.CantidadCap'!G186</f>
        <v>0</v>
      </c>
      <c r="H795" s="168">
        <f>+'2.2.3.5.CantidadCap'!H186</f>
        <v>0</v>
      </c>
      <c r="I795" s="168">
        <f>+'2.2.3.5.CantidadCap'!I186</f>
        <v>173197.6259127474</v>
      </c>
      <c r="J795" s="168">
        <f>+'2.2.3.5.CantidadCap'!J186</f>
        <v>161027.21782550952</v>
      </c>
      <c r="K795" s="168">
        <f>+'2.2.3.5.CantidadCap'!K186</f>
        <v>136439.17761278729</v>
      </c>
      <c r="M795" s="135"/>
      <c r="N795" s="135"/>
      <c r="O795" s="135"/>
      <c r="P795" s="135"/>
    </row>
    <row r="796" spans="2:16" x14ac:dyDescent="0.2">
      <c r="B796" s="268" t="s">
        <v>653</v>
      </c>
      <c r="C796" s="168">
        <f>+'2.2.3.5.CantidadCap'!C187</f>
        <v>0</v>
      </c>
      <c r="D796" s="168">
        <f>+'2.2.3.5.CantidadCap'!D187</f>
        <v>0</v>
      </c>
      <c r="E796" s="168">
        <f>+'2.2.3.5.CantidadCap'!E187</f>
        <v>0</v>
      </c>
      <c r="F796" s="168">
        <f>+'2.2.3.5.CantidadCap'!F187</f>
        <v>0</v>
      </c>
      <c r="G796" s="168">
        <f>+'2.2.3.5.CantidadCap'!G187</f>
        <v>0</v>
      </c>
      <c r="H796" s="168">
        <f>+'2.2.3.5.CantidadCap'!H187</f>
        <v>0</v>
      </c>
      <c r="I796" s="168">
        <f>+'2.2.3.5.CantidadCap'!I187</f>
        <v>364626.58086894191</v>
      </c>
      <c r="J796" s="168">
        <f>+'2.2.3.5.CantidadCap'!J187</f>
        <v>339004.66910633584</v>
      </c>
      <c r="K796" s="168">
        <f>+'2.2.3.5.CantidadCap'!K187</f>
        <v>287240.37392165745</v>
      </c>
      <c r="M796" s="135"/>
      <c r="N796" s="135"/>
      <c r="O796" s="135"/>
      <c r="P796" s="135"/>
    </row>
    <row r="797" spans="2:16" x14ac:dyDescent="0.2">
      <c r="B797" s="268" t="s">
        <v>654</v>
      </c>
      <c r="C797" s="168">
        <f>+'2.2.3.5.CantidadCap'!C188</f>
        <v>0</v>
      </c>
      <c r="D797" s="168">
        <f>+'2.2.3.5.CantidadCap'!D188</f>
        <v>0</v>
      </c>
      <c r="E797" s="168">
        <f>+'2.2.3.5.CantidadCap'!E188</f>
        <v>0</v>
      </c>
      <c r="F797" s="168">
        <f>+'2.2.3.5.CantidadCap'!F188</f>
        <v>0</v>
      </c>
      <c r="G797" s="168">
        <f>+'2.2.3.5.CantidadCap'!G188</f>
        <v>0</v>
      </c>
      <c r="H797" s="168">
        <f>+'2.2.3.5.CantidadCap'!H188</f>
        <v>0</v>
      </c>
      <c r="I797" s="168">
        <f>+'2.2.3.5.CantidadCap'!I188</f>
        <v>0</v>
      </c>
      <c r="J797" s="168">
        <f>+'2.2.3.5.CantidadCap'!J188</f>
        <v>546007.16212501738</v>
      </c>
      <c r="K797" s="168">
        <f>+'2.2.3.5.CantidadCap'!K188</f>
        <v>506957.98900912073</v>
      </c>
      <c r="M797" s="135"/>
      <c r="N797" s="135"/>
      <c r="O797" s="135"/>
      <c r="P797" s="135"/>
    </row>
    <row r="798" spans="2:16" x14ac:dyDescent="0.2">
      <c r="B798" s="268" t="s">
        <v>655</v>
      </c>
      <c r="C798" s="168">
        <f>+'2.2.3.5.CantidadCap'!C189</f>
        <v>0</v>
      </c>
      <c r="D798" s="168">
        <f>+'2.2.3.5.CantidadCap'!D189</f>
        <v>0</v>
      </c>
      <c r="E798" s="168">
        <f>+'2.2.3.5.CantidadCap'!E189</f>
        <v>0</v>
      </c>
      <c r="F798" s="168">
        <f>+'2.2.3.5.CantidadCap'!F189</f>
        <v>0</v>
      </c>
      <c r="G798" s="168">
        <f>+'2.2.3.5.CantidadCap'!G189</f>
        <v>0</v>
      </c>
      <c r="H798" s="168">
        <f>+'2.2.3.5.CantidadCap'!H189</f>
        <v>0</v>
      </c>
      <c r="I798" s="168">
        <f>+'2.2.3.5.CantidadCap'!I189</f>
        <v>0</v>
      </c>
      <c r="J798" s="168">
        <f>+'2.2.3.5.CantidadCap'!J189</f>
        <v>40623.690766779779</v>
      </c>
      <c r="K798" s="168">
        <f>+'2.2.3.5.CantidadCap'!K189</f>
        <v>37718.37808336223</v>
      </c>
      <c r="M798" s="135"/>
      <c r="N798" s="135"/>
      <c r="O798" s="135"/>
      <c r="P798" s="135"/>
    </row>
    <row r="799" spans="2:16" x14ac:dyDescent="0.2">
      <c r="B799" s="267" t="s">
        <v>407</v>
      </c>
      <c r="C799" s="168"/>
      <c r="D799" s="168"/>
      <c r="E799" s="168"/>
      <c r="F799" s="168"/>
      <c r="G799" s="168"/>
      <c r="H799" s="168"/>
      <c r="I799" s="168"/>
      <c r="J799" s="168"/>
      <c r="K799" s="168"/>
      <c r="M799" s="135"/>
      <c r="N799" s="135"/>
      <c r="O799" s="135"/>
      <c r="P799" s="135"/>
    </row>
    <row r="800" spans="2:16" x14ac:dyDescent="0.2">
      <c r="B800" s="268" t="s">
        <v>410</v>
      </c>
      <c r="C800" s="168">
        <f>+'2.2.3.5.CantidadCap'!C191</f>
        <v>0</v>
      </c>
      <c r="D800" s="168">
        <f>+'2.2.3.5.CantidadCap'!D191</f>
        <v>0</v>
      </c>
      <c r="E800" s="168">
        <f>+'2.2.3.5.CantidadCap'!E191</f>
        <v>0</v>
      </c>
      <c r="F800" s="168">
        <f>+'2.2.3.5.CantidadCap'!F191</f>
        <v>0</v>
      </c>
      <c r="G800" s="168">
        <f>+'2.2.3.5.CantidadCap'!G191</f>
        <v>0</v>
      </c>
      <c r="H800" s="168">
        <f>+'2.2.3.5.CantidadCap'!H191</f>
        <v>0</v>
      </c>
      <c r="I800" s="168">
        <f>+'2.2.3.5.CantidadCap'!I191</f>
        <v>0</v>
      </c>
      <c r="J800" s="168">
        <f>+'2.2.3.5.CantidadCap'!J191</f>
        <v>0</v>
      </c>
      <c r="K800" s="168">
        <f>+'2.2.3.5.CantidadCap'!K191</f>
        <v>784966.47898500436</v>
      </c>
      <c r="M800" s="135"/>
      <c r="N800" s="135"/>
      <c r="O800" s="135"/>
      <c r="P800" s="135"/>
    </row>
    <row r="801" spans="2:16" x14ac:dyDescent="0.2">
      <c r="B801" s="269" t="s">
        <v>411</v>
      </c>
      <c r="C801" s="168"/>
      <c r="D801" s="168"/>
      <c r="E801" s="168"/>
      <c r="F801" s="168"/>
      <c r="G801" s="168"/>
      <c r="H801" s="168"/>
      <c r="I801" s="168"/>
      <c r="J801" s="168"/>
      <c r="K801" s="168"/>
      <c r="M801" s="135"/>
      <c r="N801" s="135"/>
      <c r="O801" s="135"/>
      <c r="P801" s="135"/>
    </row>
    <row r="802" spans="2:16" x14ac:dyDescent="0.2">
      <c r="B802" s="265" t="s">
        <v>412</v>
      </c>
      <c r="C802" s="168"/>
      <c r="D802" s="168"/>
      <c r="E802" s="168"/>
      <c r="F802" s="168"/>
      <c r="G802" s="168"/>
      <c r="H802" s="168"/>
      <c r="I802" s="168"/>
      <c r="J802" s="168"/>
      <c r="K802" s="168"/>
      <c r="M802" s="135"/>
      <c r="N802" s="135"/>
      <c r="O802" s="135"/>
      <c r="P802" s="135"/>
    </row>
    <row r="803" spans="2:16" x14ac:dyDescent="0.2">
      <c r="B803" s="266" t="s">
        <v>413</v>
      </c>
      <c r="C803" s="168">
        <f>+'2.2.3.5.CantidadCap'!C194</f>
        <v>9468.75</v>
      </c>
      <c r="D803" s="168">
        <f>+'2.2.3.5.CantidadCap'!D194</f>
        <v>7791.558883320261</v>
      </c>
      <c r="E803" s="168">
        <f>+'2.2.3.5.CantidadCap'!E194</f>
        <v>4589.9252332162969</v>
      </c>
      <c r="F803" s="168">
        <f>+'2.2.3.5.CantidadCap'!F194</f>
        <v>1532.7413498960361</v>
      </c>
      <c r="G803" s="168">
        <f>+'2.2.3.5.CantidadCap'!G194</f>
        <v>0</v>
      </c>
      <c r="H803" s="168">
        <f>+'2.2.3.5.CantidadCap'!H194</f>
        <v>0</v>
      </c>
      <c r="I803" s="168">
        <f>+'2.2.3.5.CantidadCap'!I194</f>
        <v>0</v>
      </c>
      <c r="J803" s="168">
        <f>+'2.2.3.5.CantidadCap'!J194</f>
        <v>0</v>
      </c>
      <c r="K803" s="168">
        <f>+'2.2.3.5.CantidadCap'!K194</f>
        <v>0</v>
      </c>
      <c r="M803" s="135"/>
      <c r="N803" s="135"/>
      <c r="O803" s="135"/>
      <c r="P803" s="135"/>
    </row>
    <row r="804" spans="2:16" x14ac:dyDescent="0.2">
      <c r="B804" s="285" t="s">
        <v>414</v>
      </c>
      <c r="C804" s="168">
        <f>+'2.2.3.5.CantidadCap'!C195</f>
        <v>0</v>
      </c>
      <c r="D804" s="168">
        <f>+'2.2.3.5.CantidadCap'!D195</f>
        <v>1222958.7026853324</v>
      </c>
      <c r="E804" s="168">
        <f>+'2.2.3.5.CantidadCap'!E195</f>
        <v>747407.92598537658</v>
      </c>
      <c r="F804" s="168">
        <f>+'2.2.3.5.CantidadCap'!F195</f>
        <v>312840.92237269238</v>
      </c>
      <c r="G804" s="168">
        <f>+'2.2.3.5.CantidadCap'!G195</f>
        <v>511143.09651126596</v>
      </c>
      <c r="H804" s="168">
        <f>+'2.2.3.5.CantidadCap'!H195</f>
        <v>1687541.4610817793</v>
      </c>
      <c r="I804" s="168">
        <f>+'2.2.3.5.CantidadCap'!I195</f>
        <v>1998870.441369829</v>
      </c>
      <c r="J804" s="168">
        <f>+'2.2.3.5.CantidadCap'!J195</f>
        <v>645559.72906933376</v>
      </c>
      <c r="K804" s="168">
        <f>+'2.2.3.5.CantidadCap'!K195</f>
        <v>29308.192862347612</v>
      </c>
      <c r="M804" s="135"/>
      <c r="N804" s="135"/>
      <c r="O804" s="135"/>
      <c r="P804" s="135"/>
    </row>
    <row r="805" spans="2:16" x14ac:dyDescent="0.2">
      <c r="B805" s="266" t="s">
        <v>407</v>
      </c>
      <c r="C805" s="168">
        <f>+'2.2.3.5.CantidadCap'!C196</f>
        <v>0</v>
      </c>
      <c r="D805" s="168">
        <f>+'2.2.3.5.CantidadCap'!D196</f>
        <v>0</v>
      </c>
      <c r="E805" s="168">
        <f>+'2.2.3.5.CantidadCap'!E196</f>
        <v>0</v>
      </c>
      <c r="F805" s="168">
        <f>+'2.2.3.5.CantidadCap'!F196</f>
        <v>106552.46217514777</v>
      </c>
      <c r="G805" s="168">
        <f>+'2.2.3.5.CantidadCap'!G196</f>
        <v>90028.036908879105</v>
      </c>
      <c r="H805" s="168">
        <f>+'2.2.3.5.CantidadCap'!H196</f>
        <v>55371.615687347257</v>
      </c>
      <c r="I805" s="168">
        <f>+'2.2.3.5.CantidadCap'!I196</f>
        <v>18619.809866042036</v>
      </c>
      <c r="J805" s="168">
        <f>+'2.2.3.5.CantidadCap'!J196</f>
        <v>0</v>
      </c>
      <c r="K805" s="168">
        <f>+'2.2.3.5.CantidadCap'!K196</f>
        <v>0</v>
      </c>
      <c r="M805" s="135"/>
      <c r="N805" s="135"/>
      <c r="O805" s="135"/>
      <c r="P805" s="135"/>
    </row>
    <row r="806" spans="2:16" x14ac:dyDescent="0.2">
      <c r="B806" s="266" t="s">
        <v>579</v>
      </c>
      <c r="C806" s="168">
        <f>+'2.2.3.5.CantidadCap'!C197</f>
        <v>0</v>
      </c>
      <c r="D806" s="168">
        <f>+'2.2.3.5.CantidadCap'!D197</f>
        <v>0</v>
      </c>
      <c r="E806" s="168">
        <f>+'2.2.3.5.CantidadCap'!E197</f>
        <v>0</v>
      </c>
      <c r="F806" s="168">
        <f>+'2.2.3.5.CantidadCap'!F197</f>
        <v>0</v>
      </c>
      <c r="G806" s="168">
        <f>+'2.2.3.5.CantidadCap'!G197</f>
        <v>0</v>
      </c>
      <c r="H806" s="168">
        <f>+'2.2.3.5.CantidadCap'!H197</f>
        <v>0</v>
      </c>
      <c r="I806" s="168">
        <f>+'2.2.3.5.CantidadCap'!I197</f>
        <v>0</v>
      </c>
      <c r="J806" s="168">
        <f>+'2.2.3.5.CantidadCap'!J197</f>
        <v>537179.38738903846</v>
      </c>
      <c r="K806" s="168">
        <f>+'2.2.3.5.CantidadCap'!K197</f>
        <v>526187.65281797061</v>
      </c>
      <c r="M806" s="135"/>
      <c r="N806" s="135"/>
      <c r="O806" s="135"/>
      <c r="P806" s="135"/>
    </row>
    <row r="807" spans="2:16" x14ac:dyDescent="0.2">
      <c r="B807" s="266" t="s">
        <v>415</v>
      </c>
      <c r="C807" s="168">
        <f>+'2.2.3.5.CantidadCap'!C198</f>
        <v>0</v>
      </c>
      <c r="D807" s="168">
        <f>+'2.2.3.5.CantidadCap'!D198</f>
        <v>0</v>
      </c>
      <c r="E807" s="168">
        <f>+'2.2.3.5.CantidadCap'!E198</f>
        <v>0</v>
      </c>
      <c r="F807" s="168">
        <f>+'2.2.3.5.CantidadCap'!F198</f>
        <v>0</v>
      </c>
      <c r="G807" s="168">
        <f>+'2.2.3.5.CantidadCap'!G198</f>
        <v>0</v>
      </c>
      <c r="H807" s="168">
        <f>+'2.2.3.5.CantidadCap'!H198</f>
        <v>6251487.7736756792</v>
      </c>
      <c r="I807" s="168">
        <f>+'2.2.3.5.CantidadCap'!I198</f>
        <v>5965240.0206356179</v>
      </c>
      <c r="J807" s="168">
        <f>+'2.2.3.5.CantidadCap'!J198</f>
        <v>5478495.8457359727</v>
      </c>
      <c r="K807" s="168">
        <f>+'2.2.3.5.CantidadCap'!K198</f>
        <v>5184361.0795664079</v>
      </c>
      <c r="M807" s="135"/>
      <c r="N807" s="135"/>
      <c r="O807" s="135"/>
      <c r="P807" s="135"/>
    </row>
    <row r="808" spans="2:16" x14ac:dyDescent="0.2">
      <c r="B808" s="266" t="s">
        <v>532</v>
      </c>
      <c r="C808" s="168">
        <f>+'2.2.3.5.CantidadCap'!C199</f>
        <v>0</v>
      </c>
      <c r="D808" s="168">
        <f>+'2.2.3.5.CantidadCap'!D199</f>
        <v>0</v>
      </c>
      <c r="E808" s="168">
        <f>+'2.2.3.5.CantidadCap'!E199</f>
        <v>0</v>
      </c>
      <c r="F808" s="168">
        <f>+'2.2.3.5.CantidadCap'!F199</f>
        <v>0</v>
      </c>
      <c r="G808" s="168">
        <f>+'2.2.3.5.CantidadCap'!G199</f>
        <v>0</v>
      </c>
      <c r="H808" s="168">
        <f>+'2.2.3.5.CantidadCap'!H199</f>
        <v>412858.5242905214</v>
      </c>
      <c r="I808" s="168">
        <f>+'2.2.3.5.CantidadCap'!I199</f>
        <v>393954.25235076982</v>
      </c>
      <c r="J808" s="168">
        <f>+'2.2.3.5.CantidadCap'!J199</f>
        <v>361808.86727903044</v>
      </c>
      <c r="K808" s="168">
        <f>+'2.2.3.5.CantidadCap'!K199</f>
        <v>342383.72403318464</v>
      </c>
      <c r="M808" s="135"/>
      <c r="N808" s="135"/>
      <c r="O808" s="135"/>
      <c r="P808" s="135"/>
    </row>
    <row r="809" spans="2:16" x14ac:dyDescent="0.2">
      <c r="B809" s="266" t="s">
        <v>580</v>
      </c>
      <c r="C809" s="168">
        <f>+'2.2.3.5.CantidadCap'!C200</f>
        <v>0</v>
      </c>
      <c r="D809" s="168">
        <f>+'2.2.3.5.CantidadCap'!D200</f>
        <v>0</v>
      </c>
      <c r="E809" s="168">
        <f>+'2.2.3.5.CantidadCap'!E200</f>
        <v>0</v>
      </c>
      <c r="F809" s="168">
        <f>+'2.2.3.5.CantidadCap'!F200</f>
        <v>0</v>
      </c>
      <c r="G809" s="168">
        <f>+'2.2.3.5.CantidadCap'!G200</f>
        <v>0</v>
      </c>
      <c r="H809" s="168">
        <f>+'2.2.3.5.CantidadCap'!H200</f>
        <v>6086.8611642667784</v>
      </c>
      <c r="I809" s="168">
        <f>+'2.2.3.5.CantidadCap'!I200</f>
        <v>5811.5983078013578</v>
      </c>
      <c r="J809" s="168">
        <f>+'2.2.3.5.CantidadCap'!J200</f>
        <v>5344.3648024002578</v>
      </c>
      <c r="K809" s="168">
        <f>+'2.2.3.5.CantidadCap'!K200</f>
        <v>5064.6639690467746</v>
      </c>
      <c r="M809" s="135"/>
      <c r="N809" s="135"/>
      <c r="O809" s="135"/>
      <c r="P809" s="135"/>
    </row>
    <row r="810" spans="2:16" x14ac:dyDescent="0.2">
      <c r="B810" s="266" t="s">
        <v>536</v>
      </c>
      <c r="C810" s="168">
        <f>+'2.2.3.5.CantidadCap'!C201</f>
        <v>0</v>
      </c>
      <c r="D810" s="168">
        <f>+'2.2.3.5.CantidadCap'!D201</f>
        <v>0</v>
      </c>
      <c r="E810" s="168">
        <f>+'2.2.3.5.CantidadCap'!E201</f>
        <v>0</v>
      </c>
      <c r="F810" s="168">
        <f>+'2.2.3.5.CantidadCap'!F201</f>
        <v>0</v>
      </c>
      <c r="G810" s="168">
        <f>+'2.2.3.5.CantidadCap'!G201</f>
        <v>0</v>
      </c>
      <c r="H810" s="168">
        <f>+'2.2.3.5.CantidadCap'!H201</f>
        <v>61433.099780636403</v>
      </c>
      <c r="I810" s="168">
        <f>+'2.2.3.5.CantidadCap'!I201</f>
        <v>58620.155500629669</v>
      </c>
      <c r="J810" s="168">
        <f>+'2.2.3.5.CantidadCap'!J201</f>
        <v>53836.941560714695</v>
      </c>
      <c r="K810" s="168">
        <f>+'2.2.3.5.CantidadCap'!K201</f>
        <v>50946.491944042944</v>
      </c>
      <c r="M810" s="135"/>
      <c r="N810" s="135"/>
      <c r="O810" s="135"/>
      <c r="P810" s="135"/>
    </row>
    <row r="811" spans="2:16" x14ac:dyDescent="0.2">
      <c r="B811" s="266" t="s">
        <v>404</v>
      </c>
      <c r="C811" s="168">
        <f>+'2.2.3.5.CantidadCap'!C202</f>
        <v>0</v>
      </c>
      <c r="D811" s="168">
        <f>+'2.2.3.5.CantidadCap'!D202</f>
        <v>0</v>
      </c>
      <c r="E811" s="168">
        <f>+'2.2.3.5.CantidadCap'!E202</f>
        <v>0</v>
      </c>
      <c r="F811" s="168">
        <f>+'2.2.3.5.CantidadCap'!F202</f>
        <v>0</v>
      </c>
      <c r="G811" s="168">
        <f>+'2.2.3.5.CantidadCap'!G202</f>
        <v>0</v>
      </c>
      <c r="H811" s="168">
        <f>+'2.2.3.5.CantidadCap'!H202</f>
        <v>0</v>
      </c>
      <c r="I811" s="168">
        <f>+'2.2.3.5.CantidadCap'!I202</f>
        <v>816129.58375255775</v>
      </c>
      <c r="J811" s="168">
        <f>+'2.2.3.5.CantidadCap'!J202</f>
        <v>787521.50730026467</v>
      </c>
      <c r="K811" s="168">
        <f>+'2.2.3.5.CantidadCap'!K202</f>
        <v>745665.88211247465</v>
      </c>
      <c r="M811" s="135"/>
      <c r="N811" s="135"/>
      <c r="O811" s="135"/>
      <c r="P811" s="135"/>
    </row>
    <row r="812" spans="2:16" x14ac:dyDescent="0.2">
      <c r="B812" s="266" t="s">
        <v>679</v>
      </c>
      <c r="C812" s="168">
        <f>+'2.2.3.5.CantidadCap'!C203</f>
        <v>0</v>
      </c>
      <c r="D812" s="168">
        <f>+'2.2.3.5.CantidadCap'!D203</f>
        <v>0</v>
      </c>
      <c r="E812" s="168">
        <f>+'2.2.3.5.CantidadCap'!E203</f>
        <v>0</v>
      </c>
      <c r="F812" s="168">
        <f>+'2.2.3.5.CantidadCap'!F203</f>
        <v>0</v>
      </c>
      <c r="G812" s="168">
        <f>+'2.2.3.5.CantidadCap'!G203</f>
        <v>0</v>
      </c>
      <c r="H812" s="168">
        <f>+'2.2.3.5.CantidadCap'!H203</f>
        <v>264519.09601131297</v>
      </c>
      <c r="I812" s="168">
        <f>+'2.2.3.5.CantidadCap'!I203</f>
        <v>252407.0996976888</v>
      </c>
      <c r="J812" s="168">
        <f>+'2.2.3.5.CantidadCap'!J203</f>
        <v>231811.50169054049</v>
      </c>
      <c r="K812" s="168">
        <f>+'2.2.3.5.CantidadCap'!K203</f>
        <v>219365.78232429666</v>
      </c>
      <c r="M812" s="135"/>
      <c r="N812" s="135"/>
      <c r="O812" s="135"/>
      <c r="P812" s="135"/>
    </row>
    <row r="813" spans="2:16" x14ac:dyDescent="0.2">
      <c r="B813" s="266" t="s">
        <v>680</v>
      </c>
      <c r="C813" s="168">
        <f>+'2.2.3.5.CantidadCap'!C204</f>
        <v>0</v>
      </c>
      <c r="D813" s="168">
        <f>+'2.2.3.5.CantidadCap'!D204</f>
        <v>0</v>
      </c>
      <c r="E813" s="168">
        <f>+'2.2.3.5.CantidadCap'!E204</f>
        <v>0</v>
      </c>
      <c r="F813" s="168">
        <f>+'2.2.3.5.CantidadCap'!F204</f>
        <v>0</v>
      </c>
      <c r="G813" s="168">
        <f>+'2.2.3.5.CantidadCap'!G204</f>
        <v>0</v>
      </c>
      <c r="H813" s="168">
        <f>+'2.2.3.5.CantidadCap'!H204</f>
        <v>28400.489936034581</v>
      </c>
      <c r="I813" s="168">
        <f>+'2.2.3.5.CantidadCap'!I204</f>
        <v>27100.067264865087</v>
      </c>
      <c r="J813" s="168">
        <f>+'2.2.3.5.CantidadCap'!J204</f>
        <v>24888.789959185749</v>
      </c>
      <c r="K813" s="168">
        <f>+'2.2.3.5.CantidadCap'!K204</f>
        <v>23552.536611364681</v>
      </c>
      <c r="M813" s="135"/>
      <c r="N813" s="135"/>
      <c r="O813" s="135"/>
      <c r="P813" s="135"/>
    </row>
    <row r="814" spans="2:16" x14ac:dyDescent="0.2">
      <c r="B814" s="266" t="s">
        <v>681</v>
      </c>
      <c r="C814" s="168">
        <f>+'2.2.3.5.CantidadCap'!C205</f>
        <v>0</v>
      </c>
      <c r="D814" s="168">
        <f>+'2.2.3.5.CantidadCap'!D205</f>
        <v>0</v>
      </c>
      <c r="E814" s="168">
        <f>+'2.2.3.5.CantidadCap'!E205</f>
        <v>0</v>
      </c>
      <c r="F814" s="168">
        <f>+'2.2.3.5.CantidadCap'!F205</f>
        <v>0</v>
      </c>
      <c r="G814" s="168">
        <f>+'2.2.3.5.CantidadCap'!G205</f>
        <v>0</v>
      </c>
      <c r="H814" s="168">
        <f>+'2.2.3.5.CantidadCap'!H205</f>
        <v>61293.142166231628</v>
      </c>
      <c r="I814" s="168">
        <f>+'2.2.3.5.CantidadCap'!I205</f>
        <v>58486.606369148416</v>
      </c>
      <c r="J814" s="168">
        <f>+'2.2.3.5.CantidadCap'!J205</f>
        <v>53714.289603795827</v>
      </c>
      <c r="K814" s="168">
        <f>+'2.2.3.5.CantidadCap'!K205</f>
        <v>50830.425043622141</v>
      </c>
      <c r="M814" s="135"/>
      <c r="N814" s="135"/>
      <c r="O814" s="135"/>
      <c r="P814" s="135"/>
    </row>
    <row r="815" spans="2:16" x14ac:dyDescent="0.2">
      <c r="B815" s="266" t="s">
        <v>682</v>
      </c>
      <c r="C815" s="168">
        <f>+'2.2.3.5.CantidadCap'!C206</f>
        <v>0</v>
      </c>
      <c r="D815" s="168">
        <f>+'2.2.3.5.CantidadCap'!D206</f>
        <v>0</v>
      </c>
      <c r="E815" s="168">
        <f>+'2.2.3.5.CantidadCap'!E206</f>
        <v>0</v>
      </c>
      <c r="F815" s="168">
        <f>+'2.2.3.5.CantidadCap'!F206</f>
        <v>0</v>
      </c>
      <c r="G815" s="168">
        <f>+'2.2.3.5.CantidadCap'!G206</f>
        <v>0</v>
      </c>
      <c r="H815" s="168">
        <f>+'2.2.3.5.CantidadCap'!H206</f>
        <v>4183263.1725526047</v>
      </c>
      <c r="I815" s="168">
        <f>+'2.2.3.5.CantidadCap'!I206</f>
        <v>3991716.8196091102</v>
      </c>
      <c r="J815" s="168">
        <f>+'2.2.3.5.CantidadCap'!J206</f>
        <v>3666005.7161040665</v>
      </c>
      <c r="K815" s="168">
        <f>+'2.2.3.5.CantidadCap'!K206</f>
        <v>3469181.667232729</v>
      </c>
      <c r="M815" s="135"/>
      <c r="N815" s="135"/>
      <c r="O815" s="135"/>
      <c r="P815" s="135"/>
    </row>
    <row r="816" spans="2:16" x14ac:dyDescent="0.2">
      <c r="B816" s="266" t="s">
        <v>683</v>
      </c>
      <c r="C816" s="168">
        <f>+'2.2.3.5.CantidadCap'!C207</f>
        <v>0</v>
      </c>
      <c r="D816" s="168">
        <f>+'2.2.3.5.CantidadCap'!D207</f>
        <v>0</v>
      </c>
      <c r="E816" s="168">
        <f>+'2.2.3.5.CantidadCap'!E207</f>
        <v>0</v>
      </c>
      <c r="F816" s="168">
        <f>+'2.2.3.5.CantidadCap'!F207</f>
        <v>0</v>
      </c>
      <c r="G816" s="168">
        <f>+'2.2.3.5.CantidadCap'!G207</f>
        <v>0</v>
      </c>
      <c r="H816" s="168">
        <f>+'2.2.3.5.CantidadCap'!H207</f>
        <v>2015880.4306152959</v>
      </c>
      <c r="I816" s="168">
        <f>+'2.2.3.5.CantidadCap'!I207</f>
        <v>1923575.8041724649</v>
      </c>
      <c r="J816" s="168">
        <f>+'2.2.3.5.CantidadCap'!J207</f>
        <v>1766618.2778332171</v>
      </c>
      <c r="K816" s="168">
        <f>+'2.2.3.5.CantidadCap'!K207</f>
        <v>1671770.3727342682</v>
      </c>
      <c r="M816" s="135"/>
      <c r="N816" s="135"/>
      <c r="O816" s="135"/>
      <c r="P816" s="135"/>
    </row>
    <row r="817" spans="2:16" x14ac:dyDescent="0.2">
      <c r="B817" s="266" t="s">
        <v>684</v>
      </c>
      <c r="C817" s="168">
        <f>+'2.2.3.5.CantidadCap'!C208</f>
        <v>0</v>
      </c>
      <c r="D817" s="168">
        <f>+'2.2.3.5.CantidadCap'!D208</f>
        <v>0</v>
      </c>
      <c r="E817" s="168">
        <f>+'2.2.3.5.CantidadCap'!E208</f>
        <v>0</v>
      </c>
      <c r="F817" s="168">
        <f>+'2.2.3.5.CantidadCap'!F208</f>
        <v>0</v>
      </c>
      <c r="G817" s="168">
        <f>+'2.2.3.5.CantidadCap'!G208</f>
        <v>0</v>
      </c>
      <c r="H817" s="168">
        <f>+'2.2.3.5.CantidadCap'!H208</f>
        <v>112384.69202508792</v>
      </c>
      <c r="I817" s="168">
        <f>+'2.2.3.5.CantidadCap'!I208</f>
        <v>107238.73849643441</v>
      </c>
      <c r="J817" s="168">
        <f>+'2.2.3.5.CantidadCap'!J208</f>
        <v>98488.406388060321</v>
      </c>
      <c r="K817" s="168">
        <f>+'2.2.3.5.CantidadCap'!K208</f>
        <v>93200.665884266346</v>
      </c>
      <c r="M817" s="135"/>
      <c r="N817" s="135"/>
      <c r="O817" s="135"/>
      <c r="P817" s="135"/>
    </row>
    <row r="818" spans="2:16" x14ac:dyDescent="0.2">
      <c r="B818" s="266" t="s">
        <v>685</v>
      </c>
      <c r="C818" s="168">
        <f>+'2.2.3.5.CantidadCap'!C209</f>
        <v>0</v>
      </c>
      <c r="D818" s="168">
        <f>+'2.2.3.5.CantidadCap'!D209</f>
        <v>0</v>
      </c>
      <c r="E818" s="168">
        <f>+'2.2.3.5.CantidadCap'!E209</f>
        <v>0</v>
      </c>
      <c r="F818" s="168">
        <f>+'2.2.3.5.CantidadCap'!F209</f>
        <v>0</v>
      </c>
      <c r="G818" s="168">
        <f>+'2.2.3.5.CantidadCap'!G209</f>
        <v>0</v>
      </c>
      <c r="H818" s="168">
        <f>+'2.2.3.5.CantidadCap'!H209</f>
        <v>1248840.5664326726</v>
      </c>
      <c r="I818" s="168">
        <f>+'2.2.3.5.CantidadCap'!I209</f>
        <v>1191657.7294843337</v>
      </c>
      <c r="J818" s="168">
        <f>+'2.2.3.5.CantidadCap'!J209</f>
        <v>1094422.3363913274</v>
      </c>
      <c r="K818" s="168">
        <f>+'2.2.3.5.CantidadCap'!K209</f>
        <v>1035663.9349852628</v>
      </c>
      <c r="M818" s="135"/>
      <c r="N818" s="135"/>
      <c r="O818" s="135"/>
      <c r="P818" s="135"/>
    </row>
    <row r="819" spans="2:16" x14ac:dyDescent="0.2">
      <c r="B819" s="266" t="s">
        <v>686</v>
      </c>
      <c r="C819" s="168">
        <f>+'2.2.3.5.CantidadCap'!C210</f>
        <v>0</v>
      </c>
      <c r="D819" s="168">
        <f>+'2.2.3.5.CantidadCap'!D210</f>
        <v>0</v>
      </c>
      <c r="E819" s="168">
        <f>+'2.2.3.5.CantidadCap'!E210</f>
        <v>0</v>
      </c>
      <c r="F819" s="168">
        <f>+'2.2.3.5.CantidadCap'!F210</f>
        <v>0</v>
      </c>
      <c r="G819" s="168">
        <f>+'2.2.3.5.CantidadCap'!G210</f>
        <v>0</v>
      </c>
      <c r="H819" s="168">
        <f>+'2.2.3.5.CantidadCap'!H210</f>
        <v>1161605.5988247567</v>
      </c>
      <c r="I819" s="168">
        <f>+'2.2.3.5.CantidadCap'!I210</f>
        <v>1108417.1411935203</v>
      </c>
      <c r="J819" s="168">
        <f>+'2.2.3.5.CantidadCap'!J210</f>
        <v>1017973.9092416603</v>
      </c>
      <c r="K819" s="168">
        <f>+'2.2.3.5.CantidadCap'!K210</f>
        <v>963319.94468776579</v>
      </c>
      <c r="M819" s="135"/>
      <c r="N819" s="135"/>
      <c r="O819" s="135"/>
      <c r="P819" s="135"/>
    </row>
    <row r="820" spans="2:16" x14ac:dyDescent="0.2">
      <c r="B820" s="266" t="s">
        <v>687</v>
      </c>
      <c r="C820" s="168">
        <f>+'2.2.3.5.CantidadCap'!C211</f>
        <v>0</v>
      </c>
      <c r="D820" s="168">
        <f>+'2.2.3.5.CantidadCap'!D211</f>
        <v>0</v>
      </c>
      <c r="E820" s="168">
        <f>+'2.2.3.5.CantidadCap'!E211</f>
        <v>0</v>
      </c>
      <c r="F820" s="168">
        <f>+'2.2.3.5.CantidadCap'!F211</f>
        <v>0</v>
      </c>
      <c r="G820" s="168">
        <f>+'2.2.3.5.CantidadCap'!G211</f>
        <v>0</v>
      </c>
      <c r="H820" s="168">
        <f>+'2.2.3.5.CantidadCap'!H211</f>
        <v>947626.43563637033</v>
      </c>
      <c r="I820" s="168">
        <f>+'2.2.3.5.CantidadCap'!I211</f>
        <v>904235.81443664536</v>
      </c>
      <c r="J820" s="168">
        <f>+'2.2.3.5.CantidadCap'!J211</f>
        <v>830453.11434576497</v>
      </c>
      <c r="K820" s="168">
        <f>+'2.2.3.5.CantidadCap'!K211</f>
        <v>785866.94699601782</v>
      </c>
      <c r="M820" s="135"/>
      <c r="N820" s="135"/>
      <c r="O820" s="135"/>
      <c r="P820" s="135"/>
    </row>
    <row r="821" spans="2:16" x14ac:dyDescent="0.2">
      <c r="B821" s="266" t="s">
        <v>688</v>
      </c>
      <c r="C821" s="168">
        <f>+'2.2.3.5.CantidadCap'!C212</f>
        <v>0</v>
      </c>
      <c r="D821" s="168">
        <f>+'2.2.3.5.CantidadCap'!D212</f>
        <v>0</v>
      </c>
      <c r="E821" s="168">
        <f>+'2.2.3.5.CantidadCap'!E212</f>
        <v>0</v>
      </c>
      <c r="F821" s="168">
        <f>+'2.2.3.5.CantidadCap'!F212</f>
        <v>0</v>
      </c>
      <c r="G821" s="168">
        <f>+'2.2.3.5.CantidadCap'!G212</f>
        <v>0</v>
      </c>
      <c r="H821" s="168">
        <f>+'2.2.3.5.CantidadCap'!H212</f>
        <v>618883.97122957767</v>
      </c>
      <c r="I821" s="168">
        <f>+'2.2.3.5.CantidadCap'!I212</f>
        <v>590546.05350974249</v>
      </c>
      <c r="J821" s="168">
        <f>+'2.2.3.5.CantidadCap'!J212</f>
        <v>542359.41716963192</v>
      </c>
      <c r="K821" s="168">
        <f>+'2.2.3.5.CantidadCap'!K212</f>
        <v>513240.70195271459</v>
      </c>
      <c r="M821" s="135"/>
      <c r="N821" s="135"/>
      <c r="O821" s="135"/>
      <c r="P821" s="135"/>
    </row>
    <row r="822" spans="2:16" x14ac:dyDescent="0.2">
      <c r="B822" s="266" t="s">
        <v>689</v>
      </c>
      <c r="C822" s="168">
        <f>+'2.2.3.5.CantidadCap'!C213</f>
        <v>0</v>
      </c>
      <c r="D822" s="168">
        <f>+'2.2.3.5.CantidadCap'!D213</f>
        <v>0</v>
      </c>
      <c r="E822" s="168">
        <f>+'2.2.3.5.CantidadCap'!E213</f>
        <v>0</v>
      </c>
      <c r="F822" s="168">
        <f>+'2.2.3.5.CantidadCap'!F213</f>
        <v>0</v>
      </c>
      <c r="G822" s="168">
        <f>+'2.2.3.5.CantidadCap'!G213</f>
        <v>0</v>
      </c>
      <c r="H822" s="168">
        <f>+'2.2.3.5.CantidadCap'!H213</f>
        <v>420116.97382582544</v>
      </c>
      <c r="I822" s="168">
        <f>+'2.2.3.5.CantidadCap'!I213</f>
        <v>400880.34662197425</v>
      </c>
      <c r="J822" s="168">
        <f>+'2.2.3.5.CantidadCap'!J213</f>
        <v>368169.8147950914</v>
      </c>
      <c r="K822" s="168">
        <f>+'2.2.3.5.CantidadCap'!K213</f>
        <v>348403.15886712691</v>
      </c>
      <c r="M822" s="135"/>
      <c r="N822" s="135"/>
      <c r="O822" s="135"/>
      <c r="P822" s="135"/>
    </row>
    <row r="823" spans="2:16" x14ac:dyDescent="0.2">
      <c r="B823" s="266" t="s">
        <v>690</v>
      </c>
      <c r="C823" s="168">
        <f>+'2.2.3.5.CantidadCap'!C214</f>
        <v>0</v>
      </c>
      <c r="D823" s="168">
        <f>+'2.2.3.5.CantidadCap'!D214</f>
        <v>0</v>
      </c>
      <c r="E823" s="168">
        <f>+'2.2.3.5.CantidadCap'!E214</f>
        <v>0</v>
      </c>
      <c r="F823" s="168">
        <f>+'2.2.3.5.CantidadCap'!F214</f>
        <v>0</v>
      </c>
      <c r="G823" s="168">
        <f>+'2.2.3.5.CantidadCap'!G214</f>
        <v>0</v>
      </c>
      <c r="H823" s="168">
        <f>+'2.2.3.5.CantidadCap'!H214</f>
        <v>0</v>
      </c>
      <c r="I823" s="168">
        <f>+'2.2.3.5.CantidadCap'!I214</f>
        <v>46069.552530300716</v>
      </c>
      <c r="J823" s="168">
        <f>+'2.2.3.5.CantidadCap'!J214</f>
        <v>44475.246359341967</v>
      </c>
      <c r="K823" s="168">
        <f>+'2.2.3.5.CantidadCap'!K214</f>
        <v>42154.11104142914</v>
      </c>
      <c r="M823" s="135"/>
      <c r="N823" s="135"/>
      <c r="O823" s="135"/>
      <c r="P823" s="135"/>
    </row>
    <row r="824" spans="2:16" x14ac:dyDescent="0.2">
      <c r="B824" s="265" t="s">
        <v>405</v>
      </c>
      <c r="C824" s="168"/>
      <c r="D824" s="168"/>
      <c r="E824" s="168"/>
      <c r="F824" s="168"/>
      <c r="G824" s="168"/>
      <c r="H824" s="168"/>
      <c r="I824" s="168"/>
      <c r="J824" s="168"/>
      <c r="K824" s="168"/>
      <c r="M824" s="135"/>
      <c r="N824" s="135"/>
      <c r="O824" s="135"/>
      <c r="P824" s="135"/>
    </row>
    <row r="825" spans="2:16" x14ac:dyDescent="0.2">
      <c r="B825" s="266" t="s">
        <v>406</v>
      </c>
      <c r="C825" s="168">
        <f>+'2.2.3.5.CantidadCap'!C216</f>
        <v>826371.86</v>
      </c>
      <c r="D825" s="168">
        <f>+'2.2.3.5.CantidadCap'!D216</f>
        <v>773381.36110007903</v>
      </c>
      <c r="E825" s="168">
        <f>+'2.2.3.5.CantidadCap'!E216</f>
        <v>681238.26869849442</v>
      </c>
      <c r="F825" s="168">
        <f>+'2.2.3.5.CantidadCap'!F216</f>
        <v>603451.91910031706</v>
      </c>
      <c r="G825" s="168">
        <f>+'2.2.3.5.CantidadCap'!G216</f>
        <v>532886.34908551187</v>
      </c>
      <c r="H825" s="168">
        <f>+'2.2.3.5.CantidadCap'!H216</f>
        <v>461978.85206125886</v>
      </c>
      <c r="I825" s="168">
        <f>+'2.2.3.5.CantidadCap'!I216</f>
        <v>378899.99883215316</v>
      </c>
      <c r="J825" s="168">
        <f>+'2.2.3.5.CantidadCap'!J216</f>
        <v>293286.94522578683</v>
      </c>
      <c r="K825" s="168">
        <f>+'2.2.3.5.CantidadCap'!K216</f>
        <v>209796.76555793977</v>
      </c>
      <c r="M825" s="135"/>
      <c r="N825" s="135"/>
      <c r="O825" s="135"/>
      <c r="P825" s="135"/>
    </row>
    <row r="826" spans="2:16" x14ac:dyDescent="0.2">
      <c r="B826" s="266" t="s">
        <v>387</v>
      </c>
      <c r="C826" s="168">
        <f>+'2.2.3.5.CantidadCap'!C217</f>
        <v>0</v>
      </c>
      <c r="D826" s="168">
        <f>+'2.2.3.5.CantidadCap'!D217</f>
        <v>0</v>
      </c>
      <c r="E826" s="168">
        <f>+'2.2.3.5.CantidadCap'!E217</f>
        <v>0</v>
      </c>
      <c r="F826" s="168">
        <f>+'2.2.3.5.CantidadCap'!F217</f>
        <v>0</v>
      </c>
      <c r="G826" s="168">
        <f>+'2.2.3.5.CantidadCap'!G217</f>
        <v>0</v>
      </c>
      <c r="H826" s="168">
        <f>+'2.2.3.5.CantidadCap'!H217</f>
        <v>0</v>
      </c>
      <c r="I826" s="168">
        <f>+'2.2.3.5.CantidadCap'!I217</f>
        <v>0</v>
      </c>
      <c r="J826" s="168">
        <f>+'2.2.3.5.CantidadCap'!J217</f>
        <v>0</v>
      </c>
      <c r="K826" s="168">
        <f>+'2.2.3.5.CantidadCap'!K217</f>
        <v>0</v>
      </c>
      <c r="M826" s="135"/>
      <c r="N826" s="135"/>
      <c r="O826" s="135"/>
      <c r="P826" s="135"/>
    </row>
    <row r="827" spans="2:16" x14ac:dyDescent="0.2">
      <c r="B827" s="266" t="s">
        <v>381</v>
      </c>
      <c r="C827" s="168">
        <f>+'2.2.3.5.CantidadCap'!C218</f>
        <v>5800.05</v>
      </c>
      <c r="D827" s="168">
        <f>+'2.2.3.5.CantidadCap'!D218</f>
        <v>5307.7402202480362</v>
      </c>
      <c r="E827" s="168">
        <f>+'2.2.3.5.CantidadCap'!E218</f>
        <v>4419.5910825313758</v>
      </c>
      <c r="F827" s="168">
        <f>+'2.2.3.5.CantidadCap'!F218</f>
        <v>3629.9513810372659</v>
      </c>
      <c r="G827" s="168">
        <f>+'2.2.3.5.CantidadCap'!G218</f>
        <v>2873.8061806726405</v>
      </c>
      <c r="H827" s="168">
        <f>+'2.2.3.5.CantidadCap'!H218</f>
        <v>2103.9961424077014</v>
      </c>
      <c r="I827" s="168">
        <f>+'2.2.3.5.CantidadCap'!I218</f>
        <v>1267.8790519907552</v>
      </c>
      <c r="J827" s="168">
        <f>+'2.2.3.5.CantidadCap'!J218</f>
        <v>419.61357150176826</v>
      </c>
      <c r="K827" s="168">
        <f>+'2.2.3.5.CantidadCap'!K218</f>
        <v>1.1544746845030135E-12</v>
      </c>
      <c r="M827" s="135"/>
      <c r="N827" s="135"/>
      <c r="O827" s="135"/>
      <c r="P827" s="135"/>
    </row>
    <row r="828" spans="2:16" x14ac:dyDescent="0.2">
      <c r="B828" s="266" t="s">
        <v>581</v>
      </c>
      <c r="C828" s="168">
        <f>+'2.2.3.5.CantidadCap'!C219</f>
        <v>0</v>
      </c>
      <c r="D828" s="168">
        <f>+'2.2.3.5.CantidadCap'!D219</f>
        <v>53075.831147383666</v>
      </c>
      <c r="E828" s="168">
        <f>+'2.2.3.5.CantidadCap'!E219</f>
        <v>49346.447174164881</v>
      </c>
      <c r="F828" s="168">
        <f>+'2.2.3.5.CantidadCap'!F219</f>
        <v>41916.904171505812</v>
      </c>
      <c r="G828" s="168">
        <f>+'2.2.3.5.CantidadCap'!G219</f>
        <v>34926.320288934628</v>
      </c>
      <c r="H828" s="168">
        <f>+'2.2.3.5.CantidadCap'!H219</f>
        <v>27838.874542982674</v>
      </c>
      <c r="I828" s="168">
        <f>+'2.2.3.5.CantidadCap'!I219</f>
        <v>19949.488741688714</v>
      </c>
      <c r="J828" s="168">
        <f>+'2.2.3.5.CantidadCap'!J219</f>
        <v>11903.569746291918</v>
      </c>
      <c r="K828" s="168">
        <f>+'2.2.3.5.CantidadCap'!K219</f>
        <v>3975.0078296840206</v>
      </c>
      <c r="M828" s="135"/>
      <c r="N828" s="135"/>
      <c r="O828" s="135"/>
      <c r="P828" s="135"/>
    </row>
    <row r="829" spans="2:16" x14ac:dyDescent="0.2">
      <c r="B829" s="266" t="s">
        <v>416</v>
      </c>
      <c r="C829" s="168">
        <f>+'2.2.3.5.CantidadCap'!C220</f>
        <v>0</v>
      </c>
      <c r="D829" s="168">
        <f>+'2.2.3.5.CantidadCap'!D220</f>
        <v>0</v>
      </c>
      <c r="E829" s="168">
        <f>+'2.2.3.5.CantidadCap'!E220</f>
        <v>162854.65104266087</v>
      </c>
      <c r="F829" s="168">
        <f>+'2.2.3.5.CantidadCap'!F220</f>
        <v>151594.01731399377</v>
      </c>
      <c r="G829" s="168">
        <f>+'2.2.3.5.CantidadCap'!G220</f>
        <v>130670.98656082306</v>
      </c>
      <c r="H829" s="168">
        <f>+'2.2.3.5.CantidadCap'!H220</f>
        <v>109550.19885852204</v>
      </c>
      <c r="I829" s="168">
        <f>+'2.2.3.5.CantidadCap'!I220</f>
        <v>85438.391094006045</v>
      </c>
      <c r="J829" s="168">
        <f>+'2.2.3.5.CantidadCap'!J220</f>
        <v>60719.794158490899</v>
      </c>
      <c r="K829" s="168">
        <f>+'2.2.3.5.CantidadCap'!K220</f>
        <v>36488.431269464338</v>
      </c>
      <c r="M829" s="135"/>
      <c r="N829" s="135"/>
      <c r="O829" s="135"/>
      <c r="P829" s="135"/>
    </row>
    <row r="830" spans="2:16" x14ac:dyDescent="0.2">
      <c r="B830" s="266" t="s">
        <v>409</v>
      </c>
      <c r="C830" s="168">
        <f>+'2.2.3.5.CantidadCap'!C221</f>
        <v>0</v>
      </c>
      <c r="D830" s="168">
        <f>+'2.2.3.5.CantidadCap'!D221</f>
        <v>0</v>
      </c>
      <c r="E830" s="168">
        <f>+'2.2.3.5.CantidadCap'!E221</f>
        <v>0</v>
      </c>
      <c r="F830" s="168">
        <f>+'2.2.3.5.CantidadCap'!F221</f>
        <v>556391.49167797784</v>
      </c>
      <c r="G830" s="168">
        <f>+'2.2.3.5.CantidadCap'!G221</f>
        <v>524936.07692379225</v>
      </c>
      <c r="H830" s="168">
        <f>+'2.2.3.5.CantidadCap'!H221</f>
        <v>455086.46757224202</v>
      </c>
      <c r="I830" s="168">
        <f>+'2.2.3.5.CantidadCap'!I221</f>
        <v>373247.08969315869</v>
      </c>
      <c r="J830" s="168">
        <f>+'2.2.3.5.CantidadCap'!J221</f>
        <v>288911.31984145148</v>
      </c>
      <c r="K830" s="168">
        <f>+'2.2.3.5.CantidadCap'!K221</f>
        <v>206666.7522113857</v>
      </c>
      <c r="M830" s="135"/>
      <c r="N830" s="135"/>
      <c r="O830" s="135"/>
      <c r="P830" s="135"/>
    </row>
    <row r="831" spans="2:16" x14ac:dyDescent="0.2">
      <c r="B831" s="266" t="s">
        <v>417</v>
      </c>
      <c r="C831" s="168">
        <f>+'2.2.3.5.CantidadCap'!C222</f>
        <v>0</v>
      </c>
      <c r="D831" s="168">
        <f>+'2.2.3.5.CantidadCap'!D222</f>
        <v>0</v>
      </c>
      <c r="E831" s="168">
        <f>+'2.2.3.5.CantidadCap'!E222</f>
        <v>0</v>
      </c>
      <c r="F831" s="168">
        <f>+'2.2.3.5.CantidadCap'!F222</f>
        <v>0</v>
      </c>
      <c r="G831" s="168">
        <f>+'2.2.3.5.CantidadCap'!G222</f>
        <v>0</v>
      </c>
      <c r="H831" s="168">
        <f>+'2.2.3.5.CantidadCap'!H222</f>
        <v>226000.58858300443</v>
      </c>
      <c r="I831" s="168">
        <f>+'2.2.3.5.CantidadCap'!I222</f>
        <v>208825.66599890255</v>
      </c>
      <c r="J831" s="168">
        <f>+'2.2.3.5.CantidadCap'!J222</f>
        <v>175895.92481771403</v>
      </c>
      <c r="K831" s="168">
        <f>+'2.2.3.5.CantidadCap'!K222</f>
        <v>144113.67489785975</v>
      </c>
      <c r="M831" s="135"/>
      <c r="N831" s="135"/>
      <c r="O831" s="135"/>
      <c r="P831" s="135"/>
    </row>
    <row r="832" spans="2:16" x14ac:dyDescent="0.2">
      <c r="B832" s="266" t="s">
        <v>418</v>
      </c>
      <c r="C832" s="168">
        <f>+'2.2.3.5.CantidadCap'!C223</f>
        <v>0</v>
      </c>
      <c r="D832" s="168">
        <f>+'2.2.3.5.CantidadCap'!D223</f>
        <v>0</v>
      </c>
      <c r="E832" s="168">
        <f>+'2.2.3.5.CantidadCap'!E223</f>
        <v>0</v>
      </c>
      <c r="F832" s="168">
        <f>+'2.2.3.5.CantidadCap'!F223</f>
        <v>0</v>
      </c>
      <c r="G832" s="168">
        <f>+'2.2.3.5.CantidadCap'!G223</f>
        <v>0</v>
      </c>
      <c r="H832" s="168">
        <f>+'2.2.3.5.CantidadCap'!H223</f>
        <v>56271.73864326968</v>
      </c>
      <c r="I832" s="168">
        <f>+'2.2.3.5.CantidadCap'!I223</f>
        <v>50404.732803482446</v>
      </c>
      <c r="J832" s="168">
        <f>+'2.2.3.5.CantidadCap'!J223</f>
        <v>39015.703759355354</v>
      </c>
      <c r="K832" s="168">
        <f>+'2.2.3.5.CantidadCap'!K223</f>
        <v>27909.078763727444</v>
      </c>
      <c r="M832" s="135"/>
      <c r="N832" s="135"/>
      <c r="O832" s="135"/>
      <c r="P832" s="135"/>
    </row>
    <row r="833" spans="2:16" x14ac:dyDescent="0.2">
      <c r="B833" s="266" t="s">
        <v>419</v>
      </c>
      <c r="C833" s="168">
        <f>+'2.2.3.5.CantidadCap'!C224</f>
        <v>0</v>
      </c>
      <c r="D833" s="168">
        <f>+'2.2.3.5.CantidadCap'!D224</f>
        <v>0</v>
      </c>
      <c r="E833" s="168">
        <f>+'2.2.3.5.CantidadCap'!E224</f>
        <v>0</v>
      </c>
      <c r="F833" s="168">
        <f>+'2.2.3.5.CantidadCap'!F224</f>
        <v>0</v>
      </c>
      <c r="G833" s="168">
        <f>+'2.2.3.5.CantidadCap'!G224</f>
        <v>0</v>
      </c>
      <c r="H833" s="168">
        <f>+'2.2.3.5.CantidadCap'!H224</f>
        <v>50080.786367793364</v>
      </c>
      <c r="I833" s="168">
        <f>+'2.2.3.5.CantidadCap'!I224</f>
        <v>43620.582506783692</v>
      </c>
      <c r="J833" s="168">
        <f>+'2.2.3.5.CantidadCap'!J224</f>
        <v>31000.499388748322</v>
      </c>
      <c r="K833" s="168">
        <f>+'2.2.3.5.CantidadCap'!K224</f>
        <v>18629.173681202865</v>
      </c>
      <c r="M833" s="135"/>
      <c r="N833" s="135"/>
      <c r="O833" s="135"/>
      <c r="P833" s="135"/>
    </row>
    <row r="834" spans="2:16" x14ac:dyDescent="0.2">
      <c r="B834" s="266" t="s">
        <v>420</v>
      </c>
      <c r="C834" s="168">
        <f>+'2.2.3.5.CantidadCap'!C225</f>
        <v>0</v>
      </c>
      <c r="D834" s="168">
        <f>+'2.2.3.5.CantidadCap'!D225</f>
        <v>0</v>
      </c>
      <c r="E834" s="168">
        <f>+'2.2.3.5.CantidadCap'!E225</f>
        <v>0</v>
      </c>
      <c r="F834" s="168">
        <f>+'2.2.3.5.CantidadCap'!F225</f>
        <v>0</v>
      </c>
      <c r="G834" s="168">
        <f>+'2.2.3.5.CantidadCap'!G225</f>
        <v>0</v>
      </c>
      <c r="H834" s="168">
        <f>+'2.2.3.5.CantidadCap'!H225</f>
        <v>0</v>
      </c>
      <c r="I834" s="168">
        <f>+'2.2.3.5.CantidadCap'!I225</f>
        <v>20797.86464657063</v>
      </c>
      <c r="J834" s="168">
        <f>+'2.2.3.5.CantidadCap'!J225</f>
        <v>20130.864877385866</v>
      </c>
      <c r="K834" s="168">
        <f>+'2.2.3.5.CantidadCap'!K225</f>
        <v>18766.847844138843</v>
      </c>
      <c r="M834" s="135"/>
      <c r="N834" s="135"/>
      <c r="O834" s="135"/>
      <c r="P834" s="135"/>
    </row>
    <row r="835" spans="2:16" x14ac:dyDescent="0.2">
      <c r="B835" s="266" t="s">
        <v>421</v>
      </c>
      <c r="C835" s="168">
        <f>+'2.2.3.5.CantidadCap'!C226</f>
        <v>0</v>
      </c>
      <c r="D835" s="168">
        <f>+'2.2.3.5.CantidadCap'!D226</f>
        <v>0</v>
      </c>
      <c r="E835" s="168">
        <f>+'2.2.3.5.CantidadCap'!E226</f>
        <v>0</v>
      </c>
      <c r="F835" s="168">
        <f>+'2.2.3.5.CantidadCap'!F226</f>
        <v>0</v>
      </c>
      <c r="G835" s="168">
        <f>+'2.2.3.5.CantidadCap'!G226</f>
        <v>0</v>
      </c>
      <c r="H835" s="168">
        <f>+'2.2.3.5.CantidadCap'!H226</f>
        <v>0</v>
      </c>
      <c r="I835" s="168">
        <f>+'2.2.3.5.CantidadCap'!I226</f>
        <v>468649.38897613814</v>
      </c>
      <c r="J835" s="168">
        <f>+'2.2.3.5.CantidadCap'!J226</f>
        <v>445787.56873127178</v>
      </c>
      <c r="K835" s="168">
        <f>+'2.2.3.5.CantidadCap'!K226</f>
        <v>399390.78535324114</v>
      </c>
      <c r="M835" s="135"/>
      <c r="N835" s="135"/>
      <c r="O835" s="135"/>
      <c r="P835" s="135"/>
    </row>
    <row r="836" spans="2:16" x14ac:dyDescent="0.2">
      <c r="B836" s="266" t="s">
        <v>422</v>
      </c>
      <c r="C836" s="168">
        <f>+'2.2.3.5.CantidadCap'!C227</f>
        <v>0</v>
      </c>
      <c r="D836" s="168">
        <f>+'2.2.3.5.CantidadCap'!D227</f>
        <v>0</v>
      </c>
      <c r="E836" s="168">
        <f>+'2.2.3.5.CantidadCap'!E227</f>
        <v>0</v>
      </c>
      <c r="F836" s="168">
        <f>+'2.2.3.5.CantidadCap'!F227</f>
        <v>0</v>
      </c>
      <c r="G836" s="168">
        <f>+'2.2.3.5.CantidadCap'!G227</f>
        <v>0</v>
      </c>
      <c r="H836" s="168">
        <f>+'2.2.3.5.CantidadCap'!H227</f>
        <v>0</v>
      </c>
      <c r="I836" s="168">
        <f>+'2.2.3.5.CantidadCap'!I227</f>
        <v>0</v>
      </c>
      <c r="J836" s="168">
        <f>+'2.2.3.5.CantidadCap'!J227</f>
        <v>0</v>
      </c>
      <c r="K836" s="168">
        <f>+'2.2.3.5.CantidadCap'!K227</f>
        <v>162968.66240349106</v>
      </c>
      <c r="M836" s="135"/>
      <c r="N836" s="135"/>
      <c r="O836" s="135"/>
      <c r="P836" s="135"/>
    </row>
    <row r="837" spans="2:16" x14ac:dyDescent="0.2">
      <c r="B837" s="266" t="s">
        <v>423</v>
      </c>
      <c r="C837" s="168">
        <f>+'2.2.3.5.CantidadCap'!C228</f>
        <v>0</v>
      </c>
      <c r="D837" s="168">
        <f>+'2.2.3.5.CantidadCap'!D228</f>
        <v>0</v>
      </c>
      <c r="E837" s="168">
        <f>+'2.2.3.5.CantidadCap'!E228</f>
        <v>0</v>
      </c>
      <c r="F837" s="168">
        <f>+'2.2.3.5.CantidadCap'!F228</f>
        <v>0</v>
      </c>
      <c r="G837" s="168">
        <f>+'2.2.3.5.CantidadCap'!G228</f>
        <v>0</v>
      </c>
      <c r="H837" s="168">
        <f>+'2.2.3.5.CantidadCap'!H228</f>
        <v>0</v>
      </c>
      <c r="I837" s="168">
        <f>+'2.2.3.5.CantidadCap'!I228</f>
        <v>0</v>
      </c>
      <c r="J837" s="168">
        <f>+'2.2.3.5.CantidadCap'!J228</f>
        <v>0</v>
      </c>
      <c r="K837" s="168">
        <f>+'2.2.3.5.CantidadCap'!K228</f>
        <v>1583991.7646300152</v>
      </c>
      <c r="M837" s="135"/>
      <c r="N837" s="135"/>
      <c r="O837" s="135"/>
      <c r="P837" s="135"/>
    </row>
    <row r="838" spans="2:16" x14ac:dyDescent="0.2">
      <c r="B838" s="266" t="s">
        <v>424</v>
      </c>
      <c r="C838" s="168">
        <f>+'2.2.3.5.CantidadCap'!C229</f>
        <v>0</v>
      </c>
      <c r="D838" s="168">
        <f>+'2.2.3.5.CantidadCap'!D229</f>
        <v>0</v>
      </c>
      <c r="E838" s="168">
        <f>+'2.2.3.5.CantidadCap'!E229</f>
        <v>0</v>
      </c>
      <c r="F838" s="168">
        <f>+'2.2.3.5.CantidadCap'!F229</f>
        <v>0</v>
      </c>
      <c r="G838" s="168">
        <f>+'2.2.3.5.CantidadCap'!G229</f>
        <v>0</v>
      </c>
      <c r="H838" s="168">
        <f>+'2.2.3.5.CantidadCap'!H229</f>
        <v>0</v>
      </c>
      <c r="I838" s="168">
        <f>+'2.2.3.5.CantidadCap'!I229</f>
        <v>0</v>
      </c>
      <c r="J838" s="168">
        <f>+'2.2.3.5.CantidadCap'!J229</f>
        <v>0</v>
      </c>
      <c r="K838" s="168">
        <f>+'2.2.3.5.CantidadCap'!K229</f>
        <v>572935.50307415309</v>
      </c>
      <c r="M838" s="135"/>
      <c r="N838" s="135"/>
      <c r="O838" s="135"/>
      <c r="P838" s="135"/>
    </row>
    <row r="839" spans="2:16" x14ac:dyDescent="0.2">
      <c r="B839" s="266" t="s">
        <v>582</v>
      </c>
      <c r="C839" s="168">
        <f>+'2.2.3.5.CantidadCap'!C230</f>
        <v>0</v>
      </c>
      <c r="D839" s="168">
        <f>+'2.2.3.5.CantidadCap'!D230</f>
        <v>0</v>
      </c>
      <c r="E839" s="168">
        <f>+'2.2.3.5.CantidadCap'!E230</f>
        <v>0</v>
      </c>
      <c r="F839" s="168">
        <f>+'2.2.3.5.CantidadCap'!F230</f>
        <v>0</v>
      </c>
      <c r="G839" s="168">
        <f>+'2.2.3.5.CantidadCap'!G230</f>
        <v>0</v>
      </c>
      <c r="H839" s="168">
        <f>+'2.2.3.5.CantidadCap'!H230</f>
        <v>0</v>
      </c>
      <c r="I839" s="168">
        <f>+'2.2.3.5.CantidadCap'!I230</f>
        <v>0</v>
      </c>
      <c r="J839" s="168">
        <f>+'2.2.3.5.CantidadCap'!J230</f>
        <v>0</v>
      </c>
      <c r="K839" s="168">
        <f>+'2.2.3.5.CantidadCap'!K230</f>
        <v>120169.05043965913</v>
      </c>
      <c r="M839" s="135"/>
      <c r="N839" s="135"/>
      <c r="O839" s="135"/>
      <c r="P839" s="135"/>
    </row>
    <row r="840" spans="2:16" x14ac:dyDescent="0.2">
      <c r="B840" s="265" t="s">
        <v>425</v>
      </c>
      <c r="C840" s="168"/>
      <c r="D840" s="168"/>
      <c r="E840" s="168"/>
      <c r="F840" s="168"/>
      <c r="G840" s="168"/>
      <c r="H840" s="168"/>
      <c r="I840" s="168"/>
      <c r="J840" s="168"/>
      <c r="K840" s="168"/>
      <c r="M840" s="135"/>
      <c r="N840" s="135"/>
      <c r="O840" s="135"/>
      <c r="P840" s="135"/>
    </row>
    <row r="841" spans="2:16" x14ac:dyDescent="0.2">
      <c r="B841" s="266" t="s">
        <v>426</v>
      </c>
      <c r="C841" s="168">
        <f>+'2.2.3.5.CantidadCap'!C232</f>
        <v>3599</v>
      </c>
      <c r="D841" s="168">
        <f>+'2.2.3.5.CantidadCap'!D232</f>
        <v>141608.88783105722</v>
      </c>
      <c r="E841" s="168">
        <f>+'2.2.3.5.CantidadCap'!E232</f>
        <v>1660113.719101361</v>
      </c>
      <c r="F841" s="168">
        <f>+'2.2.3.5.CantidadCap'!F232</f>
        <v>2548933.9677948281</v>
      </c>
      <c r="G841" s="168">
        <f>+'2.2.3.5.CantidadCap'!G232</f>
        <v>1786087.230410412</v>
      </c>
      <c r="H841" s="168">
        <f>+'2.2.3.5.CantidadCap'!H232</f>
        <v>1184105.9788271224</v>
      </c>
      <c r="I841" s="168">
        <f>+'2.2.3.5.CantidadCap'!I232</f>
        <v>426648.38494123443</v>
      </c>
      <c r="J841" s="168">
        <f>+'2.2.3.5.CantidadCap'!J232</f>
        <v>52848.593263110852</v>
      </c>
      <c r="K841" s="168">
        <f>+'2.2.3.5.CantidadCap'!K232</f>
        <v>88073.66210528274</v>
      </c>
      <c r="M841" s="135"/>
      <c r="N841" s="135"/>
      <c r="O841" s="135"/>
      <c r="P841" s="135"/>
    </row>
    <row r="842" spans="2:16" x14ac:dyDescent="0.2">
      <c r="B842" s="31" t="s">
        <v>427</v>
      </c>
      <c r="C842" s="212"/>
      <c r="D842" s="212"/>
      <c r="E842" s="212"/>
      <c r="F842" s="212"/>
      <c r="G842" s="212"/>
      <c r="H842" s="212"/>
      <c r="I842" s="212"/>
      <c r="J842" s="212"/>
      <c r="K842" s="212"/>
      <c r="M842" s="135"/>
      <c r="N842" s="135"/>
      <c r="O842" s="135"/>
      <c r="P842" s="135"/>
    </row>
    <row r="843" spans="2:16" x14ac:dyDescent="0.2">
      <c r="B843" s="270" t="s">
        <v>403</v>
      </c>
      <c r="C843" s="170">
        <f>+'2.2.3.5.CantidadCap'!C234</f>
        <v>30527949</v>
      </c>
      <c r="D843" s="170">
        <f>+'2.2.3.5.CantidadCap'!D234</f>
        <v>29583574.967785165</v>
      </c>
      <c r="E843" s="170">
        <f>+'2.2.3.5.CantidadCap'!E234</f>
        <v>28425872.124535657</v>
      </c>
      <c r="F843" s="170">
        <f>+'2.2.3.5.CantidadCap'!F234</f>
        <v>28144035.960179031</v>
      </c>
      <c r="G843" s="170">
        <f>+'2.2.3.5.CantidadCap'!G234</f>
        <v>28653945.45978193</v>
      </c>
      <c r="H843" s="170">
        <f>+'2.2.3.5.CantidadCap'!H234</f>
        <v>29066326.295391344</v>
      </c>
      <c r="I843" s="170">
        <f>+'2.2.3.5.CantidadCap'!I234</f>
        <v>27590067.748131625</v>
      </c>
      <c r="J843" s="170">
        <f>+'2.2.3.5.CantidadCap'!J234</f>
        <v>25365283.592105549</v>
      </c>
      <c r="K843" s="170">
        <f>+'2.2.3.5.CantidadCap'!K234</f>
        <v>24030905.006720774</v>
      </c>
      <c r="M843" s="135"/>
      <c r="N843" s="135"/>
      <c r="O843" s="135"/>
      <c r="P843" s="135"/>
    </row>
    <row r="844" spans="2:16" x14ac:dyDescent="0.2">
      <c r="B844" s="206" t="s">
        <v>405</v>
      </c>
      <c r="C844" s="171">
        <f>+'2.2.3.5.CantidadCap'!C235</f>
        <v>27780819</v>
      </c>
      <c r="D844" s="171">
        <f>+'2.2.3.5.CantidadCap'!D235</f>
        <v>25999394.038774427</v>
      </c>
      <c r="E844" s="171">
        <f>+'2.2.3.5.CantidadCap'!E235</f>
        <v>22901744.30502297</v>
      </c>
      <c r="F844" s="171">
        <f>+'2.2.3.5.CantidadCap'!F235</f>
        <v>20286736.941561095</v>
      </c>
      <c r="G844" s="171">
        <f>+'2.2.3.5.CantidadCap'!G235</f>
        <v>17914476.433787838</v>
      </c>
      <c r="H844" s="171">
        <f>+'2.2.3.5.CantidadCap'!H235</f>
        <v>15530721.085954707</v>
      </c>
      <c r="I844" s="171">
        <f>+'2.2.3.5.CantidadCap'!I235</f>
        <v>12737791.297317721</v>
      </c>
      <c r="J844" s="171">
        <f>+'2.2.3.5.CantidadCap'!J235</f>
        <v>9859667.2209778521</v>
      </c>
      <c r="K844" s="171">
        <f>+'2.2.3.5.CantidadCap'!K235</f>
        <v>7052909.5348800458</v>
      </c>
      <c r="M844" s="135"/>
      <c r="N844" s="135"/>
      <c r="O844" s="135"/>
      <c r="P844" s="135"/>
    </row>
    <row r="845" spans="2:16" x14ac:dyDescent="0.2"/>
    <row r="846" spans="2:16" x14ac:dyDescent="0.2"/>
  </sheetData>
  <hyperlinks>
    <hyperlink ref="A2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M85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style="1" customWidth="1"/>
    <col min="2" max="2" width="32.85546875" style="1" customWidth="1"/>
    <col min="3" max="10" width="11.85546875" style="1" customWidth="1"/>
    <col min="11" max="11" width="12" style="1" customWidth="1"/>
    <col min="12" max="12" width="11.85546875" style="1" customWidth="1"/>
    <col min="13" max="13" width="15.140625" style="1" customWidth="1"/>
    <col min="14" max="16384" width="11.42578125" style="1" hidden="1"/>
  </cols>
  <sheetData>
    <row r="1" spans="1:12" x14ac:dyDescent="0.2"/>
    <row r="2" spans="1:12" x14ac:dyDescent="0.2">
      <c r="A2" s="5" t="s">
        <v>13</v>
      </c>
      <c r="H2" s="45"/>
      <c r="I2" s="46"/>
      <c r="K2" s="47"/>
      <c r="L2" s="45"/>
    </row>
    <row r="3" spans="1:12" x14ac:dyDescent="0.2">
      <c r="I3" s="24"/>
    </row>
    <row r="4" spans="1:12" x14ac:dyDescent="0.2">
      <c r="B4" s="7" t="s">
        <v>542</v>
      </c>
    </row>
    <row r="5" spans="1:12" x14ac:dyDescent="0.2">
      <c r="D5" s="51"/>
      <c r="E5" s="51"/>
      <c r="F5" s="51"/>
      <c r="G5" s="51"/>
      <c r="H5" s="51"/>
      <c r="I5" s="51"/>
      <c r="J5" s="51"/>
      <c r="K5" s="51"/>
      <c r="L5" s="51"/>
    </row>
    <row r="6" spans="1:12" x14ac:dyDescent="0.2"/>
    <row r="7" spans="1:12" x14ac:dyDescent="0.2">
      <c r="B7" s="39" t="s">
        <v>45</v>
      </c>
    </row>
    <row r="8" spans="1:12" x14ac:dyDescent="0.2">
      <c r="B8" s="39"/>
    </row>
    <row r="9" spans="1:12" x14ac:dyDescent="0.2">
      <c r="B9" s="40" t="s">
        <v>513</v>
      </c>
    </row>
    <row r="10" spans="1:12" x14ac:dyDescent="0.2"/>
    <row r="11" spans="1:12" ht="14.25" x14ac:dyDescent="0.2">
      <c r="B11" s="48"/>
      <c r="C11" s="37" t="s">
        <v>240</v>
      </c>
      <c r="D11" s="219" t="s">
        <v>239</v>
      </c>
      <c r="E11" s="37">
        <v>2012</v>
      </c>
      <c r="F11" s="37">
        <v>2013</v>
      </c>
      <c r="G11" s="37">
        <v>2014</v>
      </c>
      <c r="H11" s="37">
        <v>2015</v>
      </c>
      <c r="I11" s="37">
        <v>2016</v>
      </c>
      <c r="J11" s="37">
        <v>2017</v>
      </c>
      <c r="K11" s="37">
        <v>2018</v>
      </c>
      <c r="L11" s="37">
        <v>2019</v>
      </c>
    </row>
    <row r="12" spans="1:12" x14ac:dyDescent="0.2">
      <c r="B12" s="1" t="s">
        <v>35</v>
      </c>
    </row>
    <row r="13" spans="1:12" x14ac:dyDescent="0.2">
      <c r="B13" s="42" t="s">
        <v>483</v>
      </c>
      <c r="C13" s="50">
        <v>85536</v>
      </c>
      <c r="D13" s="50">
        <f>+C13*2</f>
        <v>171072</v>
      </c>
      <c r="E13" s="50">
        <v>286176</v>
      </c>
      <c r="F13" s="50">
        <v>382416</v>
      </c>
      <c r="G13" s="49">
        <v>269376</v>
      </c>
      <c r="H13" s="49">
        <v>315840</v>
      </c>
      <c r="I13" s="49">
        <v>370140</v>
      </c>
      <c r="J13" s="49">
        <v>394812</v>
      </c>
      <c r="K13" s="49">
        <v>417156</v>
      </c>
      <c r="L13" s="49">
        <v>405060</v>
      </c>
    </row>
    <row r="14" spans="1:12" x14ac:dyDescent="0.2">
      <c r="B14" s="42" t="s">
        <v>482</v>
      </c>
      <c r="C14" s="49">
        <v>436860</v>
      </c>
      <c r="D14" s="49">
        <f>+C14*2</f>
        <v>873720</v>
      </c>
      <c r="E14" s="49">
        <v>1033380</v>
      </c>
      <c r="F14" s="49">
        <v>1058580</v>
      </c>
      <c r="G14" s="49">
        <v>1260720</v>
      </c>
      <c r="H14" s="50">
        <f>1336500-30267.0452291119</f>
        <v>1306232.9547708882</v>
      </c>
      <c r="I14" s="49">
        <v>1544040</v>
      </c>
      <c r="J14" s="49">
        <v>1576800</v>
      </c>
      <c r="K14" s="49">
        <v>1600740</v>
      </c>
      <c r="L14" s="49">
        <v>1619100</v>
      </c>
    </row>
    <row r="15" spans="1:12" x14ac:dyDescent="0.2"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ht="14.25" x14ac:dyDescent="0.2">
      <c r="B16" s="145" t="s">
        <v>539</v>
      </c>
      <c r="C16" s="204">
        <v>642588.19135397708</v>
      </c>
      <c r="D16" s="204">
        <f>+C16*2</f>
        <v>1285176.3827079542</v>
      </c>
      <c r="E16" s="204">
        <v>1149360</v>
      </c>
      <c r="F16" s="204">
        <v>1297216</v>
      </c>
      <c r="G16" s="204">
        <v>1227856</v>
      </c>
      <c r="H16" s="204">
        <f>1144472-25714.6968254151</f>
        <v>1118757.3031745849</v>
      </c>
      <c r="I16" s="204">
        <v>1021032</v>
      </c>
      <c r="J16" s="204">
        <v>973568</v>
      </c>
      <c r="K16" s="204">
        <v>980920</v>
      </c>
      <c r="L16" s="204">
        <v>940688</v>
      </c>
    </row>
    <row r="17" spans="2:12" x14ac:dyDescent="0.2">
      <c r="B17" s="142" t="s">
        <v>241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2:12" x14ac:dyDescent="0.2">
      <c r="B18" s="142" t="s">
        <v>244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2:12" x14ac:dyDescent="0.2"/>
    <row r="20" spans="2:12" x14ac:dyDescent="0.2">
      <c r="B20" s="40" t="s">
        <v>537</v>
      </c>
      <c r="F20" s="294"/>
      <c r="G20" s="293"/>
      <c r="H20" s="293"/>
      <c r="I20" s="293"/>
      <c r="J20" s="293"/>
      <c r="K20" s="293"/>
      <c r="L20" s="293"/>
    </row>
    <row r="21" spans="2:12" x14ac:dyDescent="0.2"/>
    <row r="22" spans="2:12" ht="14.25" x14ac:dyDescent="0.2">
      <c r="B22" s="48"/>
      <c r="C22" s="219" t="s">
        <v>240</v>
      </c>
      <c r="D22" s="219" t="s">
        <v>239</v>
      </c>
      <c r="E22" s="219">
        <v>2012</v>
      </c>
      <c r="F22" s="219">
        <v>2013</v>
      </c>
      <c r="G22" s="219">
        <v>2014</v>
      </c>
      <c r="H22" s="219">
        <v>2015</v>
      </c>
      <c r="I22" s="219">
        <v>2016</v>
      </c>
      <c r="J22" s="219">
        <v>2017</v>
      </c>
      <c r="K22" s="219">
        <v>2018</v>
      </c>
      <c r="L22" s="219">
        <v>2019</v>
      </c>
    </row>
    <row r="23" spans="2:12" x14ac:dyDescent="0.2">
      <c r="B23" s="61" t="s">
        <v>481</v>
      </c>
      <c r="C23" s="260">
        <f>+C25*AVERAGE(G23/G25,H23/H25,I23/I25,J23/J25,K23/K25,L23/L25)</f>
        <v>61265.093906810092</v>
      </c>
      <c r="D23" s="260">
        <f>+D25*AVERAGE(G23/G25,H23/H25,I23/I25,J23/J25,K23/K25,L23/L25)</f>
        <v>122530.18781362018</v>
      </c>
      <c r="E23" s="260">
        <f>+E25*AVERAGE(G23/G25,H23/H25,I23/I25,J23/J25,K23/K25,L23/L25)</f>
        <v>204973.33887340166</v>
      </c>
      <c r="F23" s="260">
        <f>+F25*AVERAGE(G23/G25,H23/H25,I23/I25,J23/J25,K23/K25,L23/L25)</f>
        <v>273905.16450929071</v>
      </c>
      <c r="G23" s="256">
        <v>207275.8307786634</v>
      </c>
      <c r="H23" s="256">
        <v>206269.95594713654</v>
      </c>
      <c r="I23" s="256">
        <v>257275.34090909094</v>
      </c>
      <c r="J23" s="256">
        <v>279779.93226226658</v>
      </c>
      <c r="K23" s="256">
        <v>307888.48816936486</v>
      </c>
      <c r="L23" s="256">
        <v>296974.93606138107</v>
      </c>
    </row>
    <row r="24" spans="2:12" x14ac:dyDescent="0.2">
      <c r="B24" s="28" t="s">
        <v>484</v>
      </c>
      <c r="C24" s="261">
        <f t="shared" ref="C24:E24" si="0">+C25-C23</f>
        <v>24270.906093189908</v>
      </c>
      <c r="D24" s="261">
        <f t="shared" si="0"/>
        <v>48541.812186379815</v>
      </c>
      <c r="E24" s="261">
        <f t="shared" si="0"/>
        <v>81202.661126598337</v>
      </c>
      <c r="F24" s="261">
        <f>+F25-F23</f>
        <v>108510.83549070929</v>
      </c>
      <c r="G24" s="257">
        <v>62100.169221336597</v>
      </c>
      <c r="H24" s="257">
        <v>109570.04405286344</v>
      </c>
      <c r="I24" s="257">
        <v>112864.65909090909</v>
      </c>
      <c r="J24" s="257">
        <v>115032.06773773341</v>
      </c>
      <c r="K24" s="257">
        <v>109267.51183063512</v>
      </c>
      <c r="L24" s="257">
        <v>108085.06393861893</v>
      </c>
    </row>
    <row r="25" spans="2:12" x14ac:dyDescent="0.2">
      <c r="B25" s="258" t="s">
        <v>357</v>
      </c>
      <c r="C25" s="304">
        <f>+C13</f>
        <v>85536</v>
      </c>
      <c r="D25" s="304">
        <f>+D13</f>
        <v>171072</v>
      </c>
      <c r="E25" s="304">
        <f>+E13</f>
        <v>286176</v>
      </c>
      <c r="F25" s="304">
        <f>+F13</f>
        <v>382416</v>
      </c>
      <c r="G25" s="259">
        <f t="shared" ref="G25:L25" si="1">+SUM(G23:G24)</f>
        <v>269376</v>
      </c>
      <c r="H25" s="259">
        <f t="shared" si="1"/>
        <v>315840</v>
      </c>
      <c r="I25" s="259">
        <f t="shared" si="1"/>
        <v>370140</v>
      </c>
      <c r="J25" s="259">
        <f t="shared" si="1"/>
        <v>394812</v>
      </c>
      <c r="K25" s="259">
        <f t="shared" si="1"/>
        <v>417156</v>
      </c>
      <c r="L25" s="259">
        <f t="shared" si="1"/>
        <v>405060</v>
      </c>
    </row>
    <row r="26" spans="2:12" x14ac:dyDescent="0.2">
      <c r="B26" s="142" t="s">
        <v>241</v>
      </c>
    </row>
    <row r="27" spans="2:12" x14ac:dyDescent="0.2">
      <c r="B27" s="200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2:12" x14ac:dyDescent="0.2">
      <c r="B28" s="40" t="s">
        <v>485</v>
      </c>
    </row>
    <row r="29" spans="2:12" x14ac:dyDescent="0.2"/>
    <row r="30" spans="2:12" ht="14.25" x14ac:dyDescent="0.2">
      <c r="B30" s="48" t="s">
        <v>34</v>
      </c>
      <c r="C30" s="219" t="s">
        <v>240</v>
      </c>
      <c r="D30" s="219" t="s">
        <v>239</v>
      </c>
      <c r="E30" s="219">
        <v>2012</v>
      </c>
      <c r="F30" s="219">
        <v>2013</v>
      </c>
      <c r="G30" s="219">
        <v>2014</v>
      </c>
      <c r="H30" s="219">
        <v>2015</v>
      </c>
      <c r="I30" s="219">
        <v>2016</v>
      </c>
      <c r="J30" s="219">
        <v>2017</v>
      </c>
      <c r="K30" s="219">
        <v>2018</v>
      </c>
      <c r="L30" s="219">
        <v>2019</v>
      </c>
    </row>
    <row r="31" spans="2:12" x14ac:dyDescent="0.2">
      <c r="B31" s="1" t="s">
        <v>35</v>
      </c>
    </row>
    <row r="32" spans="2:12" x14ac:dyDescent="0.2">
      <c r="B32" s="42" t="s">
        <v>242</v>
      </c>
      <c r="C32" s="50">
        <f t="shared" ref="C32:L32" si="2">+C13-C23</f>
        <v>24270.906093189908</v>
      </c>
      <c r="D32" s="50">
        <f t="shared" si="2"/>
        <v>48541.812186379815</v>
      </c>
      <c r="E32" s="50">
        <f t="shared" si="2"/>
        <v>81202.661126598337</v>
      </c>
      <c r="F32" s="50">
        <f t="shared" si="2"/>
        <v>108510.83549070929</v>
      </c>
      <c r="G32" s="50">
        <f t="shared" si="2"/>
        <v>62100.169221336604</v>
      </c>
      <c r="H32" s="50">
        <f t="shared" si="2"/>
        <v>109570.04405286346</v>
      </c>
      <c r="I32" s="50">
        <f t="shared" si="2"/>
        <v>112864.65909090906</v>
      </c>
      <c r="J32" s="50">
        <f t="shared" si="2"/>
        <v>115032.06773773342</v>
      </c>
      <c r="K32" s="50">
        <f t="shared" si="2"/>
        <v>109267.51183063514</v>
      </c>
      <c r="L32" s="50">
        <f t="shared" si="2"/>
        <v>108085.06393861893</v>
      </c>
    </row>
    <row r="33" spans="2:13" x14ac:dyDescent="0.2">
      <c r="B33" s="42" t="s">
        <v>36</v>
      </c>
      <c r="C33" s="49">
        <f t="shared" ref="C33:L33" si="3">+C14+C23</f>
        <v>498125.0939068101</v>
      </c>
      <c r="D33" s="49">
        <f t="shared" si="3"/>
        <v>996250.1878136202</v>
      </c>
      <c r="E33" s="49">
        <f t="shared" si="3"/>
        <v>1238353.3388734017</v>
      </c>
      <c r="F33" s="49">
        <f t="shared" si="3"/>
        <v>1332485.1645092908</v>
      </c>
      <c r="G33" s="49">
        <f t="shared" si="3"/>
        <v>1467995.8307786635</v>
      </c>
      <c r="H33" s="49">
        <f t="shared" si="3"/>
        <v>1512502.9107180247</v>
      </c>
      <c r="I33" s="50">
        <f>+(I14+I23)*99.3793220531166%</f>
        <v>1790134.9738342403</v>
      </c>
      <c r="J33" s="49">
        <f t="shared" si="3"/>
        <v>1856579.9322622665</v>
      </c>
      <c r="K33" s="49">
        <f t="shared" si="3"/>
        <v>1908628.4881693649</v>
      </c>
      <c r="L33" s="49">
        <f t="shared" si="3"/>
        <v>1916074.9360613811</v>
      </c>
    </row>
    <row r="34" spans="2:13" x14ac:dyDescent="0.2"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2:13" ht="14.25" x14ac:dyDescent="0.2">
      <c r="B35" s="145" t="s">
        <v>243</v>
      </c>
      <c r="C35" s="204">
        <f t="shared" ref="C35:L35" si="4">+C16</f>
        <v>642588.19135397708</v>
      </c>
      <c r="D35" s="204">
        <f t="shared" si="4"/>
        <v>1285176.3827079542</v>
      </c>
      <c r="E35" s="204">
        <f t="shared" si="4"/>
        <v>1149360</v>
      </c>
      <c r="F35" s="204">
        <f t="shared" si="4"/>
        <v>1297216</v>
      </c>
      <c r="G35" s="204">
        <f t="shared" si="4"/>
        <v>1227856</v>
      </c>
      <c r="H35" s="204">
        <f t="shared" si="4"/>
        <v>1118757.3031745849</v>
      </c>
      <c r="I35" s="323">
        <f>+I16*99.3793220531166%</f>
        <v>1014694.6795453774</v>
      </c>
      <c r="J35" s="204">
        <f t="shared" si="4"/>
        <v>973568</v>
      </c>
      <c r="K35" s="204">
        <f t="shared" si="4"/>
        <v>980920</v>
      </c>
      <c r="L35" s="204">
        <f t="shared" si="4"/>
        <v>940688</v>
      </c>
    </row>
    <row r="36" spans="2:13" x14ac:dyDescent="0.2">
      <c r="B36" s="142" t="s">
        <v>241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</row>
    <row r="37" spans="2:13" x14ac:dyDescent="0.2">
      <c r="B37" s="142" t="s">
        <v>244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2:13" x14ac:dyDescent="0.2"/>
    <row r="39" spans="2:13" x14ac:dyDescent="0.2">
      <c r="L39" s="54"/>
    </row>
    <row r="40" spans="2:13" x14ac:dyDescent="0.2">
      <c r="B40" s="39" t="s">
        <v>46</v>
      </c>
    </row>
    <row r="41" spans="2:13" x14ac:dyDescent="0.2">
      <c r="B41" s="39"/>
    </row>
    <row r="42" spans="2:13" x14ac:dyDescent="0.2">
      <c r="B42" s="40" t="s">
        <v>514</v>
      </c>
    </row>
    <row r="43" spans="2:13" x14ac:dyDescent="0.2"/>
    <row r="44" spans="2:13" ht="14.25" x14ac:dyDescent="0.2">
      <c r="B44" s="48"/>
      <c r="C44" s="37" t="s">
        <v>240</v>
      </c>
      <c r="D44" s="219" t="s">
        <v>239</v>
      </c>
      <c r="E44" s="37">
        <v>2012</v>
      </c>
      <c r="F44" s="37">
        <v>2013</v>
      </c>
      <c r="G44" s="37">
        <v>2014</v>
      </c>
      <c r="H44" s="37">
        <v>2015</v>
      </c>
      <c r="I44" s="37">
        <v>2016</v>
      </c>
      <c r="J44" s="37">
        <v>2017</v>
      </c>
      <c r="K44" s="37">
        <v>2018</v>
      </c>
      <c r="L44" s="37">
        <v>2019</v>
      </c>
    </row>
    <row r="45" spans="2:13" x14ac:dyDescent="0.2">
      <c r="B45" s="1" t="s">
        <v>35</v>
      </c>
    </row>
    <row r="46" spans="2:13" x14ac:dyDescent="0.2">
      <c r="B46" s="42" t="s">
        <v>483</v>
      </c>
      <c r="C46" s="50">
        <v>1699716</v>
      </c>
      <c r="D46" s="50">
        <f>+C46*2</f>
        <v>3399432</v>
      </c>
      <c r="E46" s="50">
        <v>7262447.5100000007</v>
      </c>
      <c r="F46" s="50">
        <v>8173258.1999999993</v>
      </c>
      <c r="G46" s="49">
        <v>10139088.179999998</v>
      </c>
      <c r="H46" s="49">
        <v>10232393.640000002</v>
      </c>
      <c r="I46" s="49">
        <v>10186776.139999999</v>
      </c>
      <c r="J46" s="49">
        <v>11395574.029999997</v>
      </c>
      <c r="K46" s="49">
        <v>12052264.380000003</v>
      </c>
      <c r="L46" s="49">
        <v>11397146.01</v>
      </c>
      <c r="M46" s="55"/>
    </row>
    <row r="47" spans="2:13" x14ac:dyDescent="0.2">
      <c r="B47" s="42" t="s">
        <v>482</v>
      </c>
      <c r="C47" s="49">
        <v>5574581.4499999993</v>
      </c>
      <c r="D47" s="49">
        <f>+C47*2</f>
        <v>11149162.899999999</v>
      </c>
      <c r="E47" s="49">
        <v>12701794.649999999</v>
      </c>
      <c r="F47" s="49">
        <v>14135451.420000002</v>
      </c>
      <c r="G47" s="49">
        <v>15192277.75</v>
      </c>
      <c r="H47" s="50">
        <f>15083939.96--345181.176388889</f>
        <v>15429121.13638889</v>
      </c>
      <c r="I47" s="49">
        <v>15531319.149999999</v>
      </c>
      <c r="J47" s="49">
        <v>16398798.989999998</v>
      </c>
      <c r="K47" s="49">
        <v>17095129.490000002</v>
      </c>
      <c r="L47" s="49">
        <v>16759562.48</v>
      </c>
      <c r="M47" s="55"/>
    </row>
    <row r="48" spans="2:13" x14ac:dyDescent="0.2"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2:12" ht="14.25" x14ac:dyDescent="0.2">
      <c r="B49" s="145" t="s">
        <v>539</v>
      </c>
      <c r="C49" s="204">
        <v>8259084.9700000007</v>
      </c>
      <c r="D49" s="204">
        <f>+C49*2</f>
        <v>16518169.940000001</v>
      </c>
      <c r="E49" s="204">
        <v>13867005</v>
      </c>
      <c r="F49" s="204">
        <v>12324727.699999997</v>
      </c>
      <c r="G49" s="204">
        <v>10504787.200000001</v>
      </c>
      <c r="H49" s="204">
        <f>9681463.4-217757.453704585</f>
        <v>9463705.946295416</v>
      </c>
      <c r="I49" s="204">
        <v>8554493.5800000001</v>
      </c>
      <c r="J49" s="204">
        <v>9069289.4900000021</v>
      </c>
      <c r="K49" s="204">
        <v>9608859.5700000003</v>
      </c>
      <c r="L49" s="204">
        <v>9117093.5700000003</v>
      </c>
    </row>
    <row r="50" spans="2:12" x14ac:dyDescent="0.2">
      <c r="B50" s="142" t="s">
        <v>241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</row>
    <row r="51" spans="2:12" x14ac:dyDescent="0.2">
      <c r="B51" s="142" t="s">
        <v>244</v>
      </c>
      <c r="C51" s="52"/>
      <c r="D51" s="52"/>
      <c r="E51" s="52"/>
      <c r="F51" s="52"/>
      <c r="G51" s="52"/>
      <c r="H51" s="52"/>
      <c r="I51" s="52"/>
      <c r="J51" s="52"/>
      <c r="K51" s="53"/>
      <c r="L51" s="52"/>
    </row>
    <row r="52" spans="2:12" x14ac:dyDescent="0.2">
      <c r="D52" s="55"/>
      <c r="E52" s="55"/>
      <c r="F52" s="55"/>
      <c r="G52" s="55"/>
      <c r="H52" s="55"/>
      <c r="I52" s="55"/>
      <c r="J52" s="56"/>
      <c r="K52" s="52"/>
      <c r="L52" s="55"/>
    </row>
    <row r="53" spans="2:12" x14ac:dyDescent="0.2">
      <c r="B53" s="40" t="s">
        <v>538</v>
      </c>
    </row>
    <row r="54" spans="2:12" x14ac:dyDescent="0.2"/>
    <row r="55" spans="2:12" ht="14.25" x14ac:dyDescent="0.2">
      <c r="B55" s="48"/>
      <c r="C55" s="219" t="s">
        <v>240</v>
      </c>
      <c r="D55" s="219" t="s">
        <v>239</v>
      </c>
      <c r="E55" s="219">
        <v>2012</v>
      </c>
      <c r="F55" s="219">
        <v>2013</v>
      </c>
      <c r="G55" s="219">
        <v>2014</v>
      </c>
      <c r="H55" s="219">
        <v>2015</v>
      </c>
      <c r="I55" s="219">
        <v>2016</v>
      </c>
      <c r="J55" s="219">
        <v>2017</v>
      </c>
      <c r="K55" s="219">
        <v>2018</v>
      </c>
      <c r="L55" s="219">
        <v>2019</v>
      </c>
    </row>
    <row r="56" spans="2:12" x14ac:dyDescent="0.2">
      <c r="B56" s="61" t="s">
        <v>481</v>
      </c>
      <c r="C56" s="260">
        <f>+C58*AVERAGE(G56/G58,H56/H58,I56/I58,J56/J58,K56/K58,L56/L58)</f>
        <v>664025.62244881981</v>
      </c>
      <c r="D56" s="260">
        <f>+D58*AVERAGE(G56/G58,H56/H58,I56/I58,J56/J58,K56/K58,L56/L58)</f>
        <v>1328051.2448976396</v>
      </c>
      <c r="E56" s="260">
        <f>+E58*AVERAGE(G56/G58,H56/H58,I56/I58,J56/J58,K56/K58,L56/L58)</f>
        <v>2837209.9976287992</v>
      </c>
      <c r="F56" s="260">
        <f>+F58*AVERAGE(G56/G58,H56/H58,I56/I58,J56/J58,K56/K58,L56/L58)</f>
        <v>3193035.1092123156</v>
      </c>
      <c r="G56" s="256">
        <v>4714353.0656073736</v>
      </c>
      <c r="H56" s="256">
        <v>3161959.3750817864</v>
      </c>
      <c r="I56" s="256">
        <v>3725420.5415011859</v>
      </c>
      <c r="J56" s="256">
        <v>4335764.0098946663</v>
      </c>
      <c r="K56" s="256">
        <v>4883035.7595996233</v>
      </c>
      <c r="L56" s="256">
        <v>4771805.7435555849</v>
      </c>
    </row>
    <row r="57" spans="2:12" x14ac:dyDescent="0.2">
      <c r="B57" s="28" t="s">
        <v>484</v>
      </c>
      <c r="C57" s="261">
        <f t="shared" ref="C57" si="5">+C58-C56</f>
        <v>1035690.3775511802</v>
      </c>
      <c r="D57" s="261">
        <f t="shared" ref="D57" si="6">+D58-D56</f>
        <v>2071380.7551023604</v>
      </c>
      <c r="E57" s="261">
        <f t="shared" ref="E57" si="7">+E58-E56</f>
        <v>4425237.5123712011</v>
      </c>
      <c r="F57" s="261">
        <f>+F58-F56</f>
        <v>4980223.0907876836</v>
      </c>
      <c r="G57" s="257">
        <f>+G58-G56</f>
        <v>5424735.1143926242</v>
      </c>
      <c r="H57" s="257">
        <f t="shared" ref="H57:L57" si="8">+H58-H56</f>
        <v>7070434.2649182156</v>
      </c>
      <c r="I57" s="257">
        <f t="shared" si="8"/>
        <v>6461355.5984988129</v>
      </c>
      <c r="J57" s="257">
        <f t="shared" si="8"/>
        <v>7059810.0201053312</v>
      </c>
      <c r="K57" s="257">
        <f t="shared" si="8"/>
        <v>7169228.6204003794</v>
      </c>
      <c r="L57" s="257">
        <f t="shared" si="8"/>
        <v>6625340.2664444149</v>
      </c>
    </row>
    <row r="58" spans="2:12" x14ac:dyDescent="0.2">
      <c r="B58" s="258" t="s">
        <v>357</v>
      </c>
      <c r="C58" s="259">
        <f t="shared" ref="C58:L58" si="9">+C46</f>
        <v>1699716</v>
      </c>
      <c r="D58" s="259">
        <f t="shared" si="9"/>
        <v>3399432</v>
      </c>
      <c r="E58" s="259">
        <f t="shared" si="9"/>
        <v>7262447.5100000007</v>
      </c>
      <c r="F58" s="259">
        <f t="shared" si="9"/>
        <v>8173258.1999999993</v>
      </c>
      <c r="G58" s="259">
        <f t="shared" si="9"/>
        <v>10139088.179999998</v>
      </c>
      <c r="H58" s="259">
        <f t="shared" si="9"/>
        <v>10232393.640000002</v>
      </c>
      <c r="I58" s="259">
        <f t="shared" si="9"/>
        <v>10186776.139999999</v>
      </c>
      <c r="J58" s="259">
        <f t="shared" si="9"/>
        <v>11395574.029999997</v>
      </c>
      <c r="K58" s="259">
        <f t="shared" si="9"/>
        <v>12052264.380000003</v>
      </c>
      <c r="L58" s="259">
        <f t="shared" si="9"/>
        <v>11397146.01</v>
      </c>
    </row>
    <row r="59" spans="2:12" x14ac:dyDescent="0.2">
      <c r="B59" s="142" t="s">
        <v>241</v>
      </c>
    </row>
    <row r="60" spans="2:12" x14ac:dyDescent="0.2">
      <c r="B60" s="200"/>
    </row>
    <row r="61" spans="2:12" x14ac:dyDescent="0.2">
      <c r="B61" s="40" t="s">
        <v>515</v>
      </c>
    </row>
    <row r="62" spans="2:12" x14ac:dyDescent="0.2"/>
    <row r="63" spans="2:12" ht="14.25" x14ac:dyDescent="0.2">
      <c r="B63" s="48" t="s">
        <v>34</v>
      </c>
      <c r="C63" s="219" t="s">
        <v>240</v>
      </c>
      <c r="D63" s="219" t="s">
        <v>239</v>
      </c>
      <c r="E63" s="219">
        <v>2012</v>
      </c>
      <c r="F63" s="219">
        <v>2013</v>
      </c>
      <c r="G63" s="219">
        <v>2014</v>
      </c>
      <c r="H63" s="219">
        <v>2015</v>
      </c>
      <c r="I63" s="219">
        <v>2016</v>
      </c>
      <c r="J63" s="219">
        <v>2017</v>
      </c>
      <c r="K63" s="219">
        <v>2018</v>
      </c>
      <c r="L63" s="219">
        <v>2019</v>
      </c>
    </row>
    <row r="64" spans="2:12" x14ac:dyDescent="0.2">
      <c r="B64" s="1" t="s">
        <v>35</v>
      </c>
    </row>
    <row r="65" spans="2:12" x14ac:dyDescent="0.2">
      <c r="B65" s="42" t="s">
        <v>242</v>
      </c>
      <c r="C65" s="50">
        <f t="shared" ref="C65:L65" si="10">+C46-C56</f>
        <v>1035690.3775511802</v>
      </c>
      <c r="D65" s="50">
        <f t="shared" si="10"/>
        <v>2071380.7551023604</v>
      </c>
      <c r="E65" s="50">
        <f t="shared" si="10"/>
        <v>4425237.5123712011</v>
      </c>
      <c r="F65" s="50">
        <f t="shared" si="10"/>
        <v>4980223.0907876836</v>
      </c>
      <c r="G65" s="50">
        <f t="shared" si="10"/>
        <v>5424735.1143926242</v>
      </c>
      <c r="H65" s="50">
        <f t="shared" si="10"/>
        <v>7070434.2649182156</v>
      </c>
      <c r="I65" s="50">
        <f t="shared" si="10"/>
        <v>6461355.5984988129</v>
      </c>
      <c r="J65" s="50">
        <f t="shared" si="10"/>
        <v>7059810.0201053312</v>
      </c>
      <c r="K65" s="50">
        <f t="shared" si="10"/>
        <v>7169228.6204003794</v>
      </c>
      <c r="L65" s="50">
        <f t="shared" si="10"/>
        <v>6625340.2664444149</v>
      </c>
    </row>
    <row r="66" spans="2:12" x14ac:dyDescent="0.2">
      <c r="B66" s="42" t="s">
        <v>36</v>
      </c>
      <c r="C66" s="49">
        <f t="shared" ref="C66:L66" si="11">+C47+C56</f>
        <v>6238607.0724488189</v>
      </c>
      <c r="D66" s="49">
        <f t="shared" si="11"/>
        <v>12477214.144897638</v>
      </c>
      <c r="E66" s="49">
        <f t="shared" si="11"/>
        <v>15539004.647628797</v>
      </c>
      <c r="F66" s="49">
        <f t="shared" si="11"/>
        <v>17328486.529212318</v>
      </c>
      <c r="G66" s="49">
        <f t="shared" si="11"/>
        <v>19906630.815607373</v>
      </c>
      <c r="H66" s="49">
        <f t="shared" si="11"/>
        <v>18591080.511470675</v>
      </c>
      <c r="I66" s="50">
        <f>+(I47+I56)*99.3793220531166%</f>
        <v>19137217.354947295</v>
      </c>
      <c r="J66" s="49">
        <f t="shared" si="11"/>
        <v>20734562.999894664</v>
      </c>
      <c r="K66" s="49">
        <f t="shared" si="11"/>
        <v>21978165.249599624</v>
      </c>
      <c r="L66" s="49">
        <f t="shared" si="11"/>
        <v>21531368.223555587</v>
      </c>
    </row>
    <row r="67" spans="2:12" x14ac:dyDescent="0.2">
      <c r="C67" s="51"/>
      <c r="D67" s="51"/>
      <c r="E67" s="51"/>
      <c r="F67" s="51"/>
      <c r="G67" s="51"/>
      <c r="H67" s="51"/>
      <c r="I67" s="51"/>
      <c r="J67" s="51"/>
      <c r="K67" s="51"/>
      <c r="L67" s="51"/>
    </row>
    <row r="68" spans="2:12" ht="14.25" x14ac:dyDescent="0.2">
      <c r="B68" s="145" t="s">
        <v>243</v>
      </c>
      <c r="C68" s="204">
        <f t="shared" ref="C68:L68" si="12">+C49</f>
        <v>8259084.9700000007</v>
      </c>
      <c r="D68" s="204">
        <f t="shared" si="12"/>
        <v>16518169.940000001</v>
      </c>
      <c r="E68" s="204">
        <f t="shared" si="12"/>
        <v>13867005</v>
      </c>
      <c r="F68" s="204">
        <f t="shared" si="12"/>
        <v>12324727.699999997</v>
      </c>
      <c r="G68" s="204">
        <f t="shared" si="12"/>
        <v>10504787.200000001</v>
      </c>
      <c r="H68" s="204">
        <f t="shared" si="12"/>
        <v>9463705.946295416</v>
      </c>
      <c r="I68" s="323">
        <f>+I49*99.3793220531166%</f>
        <v>8501397.7248813827</v>
      </c>
      <c r="J68" s="204">
        <f t="shared" si="12"/>
        <v>9069289.4900000021</v>
      </c>
      <c r="K68" s="204">
        <f t="shared" si="12"/>
        <v>9608859.5700000003</v>
      </c>
      <c r="L68" s="204">
        <f t="shared" si="12"/>
        <v>9117093.5700000003</v>
      </c>
    </row>
    <row r="69" spans="2:12" x14ac:dyDescent="0.2">
      <c r="B69" s="142" t="s">
        <v>241</v>
      </c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2:12" x14ac:dyDescent="0.2">
      <c r="B70" s="142" t="s">
        <v>244</v>
      </c>
      <c r="C70" s="52"/>
      <c r="D70" s="52"/>
      <c r="E70" s="52"/>
      <c r="F70" s="52"/>
      <c r="G70" s="52"/>
      <c r="H70" s="52"/>
      <c r="I70" s="52"/>
      <c r="J70" s="52"/>
      <c r="K70" s="52"/>
      <c r="L70" s="52"/>
    </row>
    <row r="71" spans="2:12" x14ac:dyDescent="0.2">
      <c r="D71" s="55"/>
      <c r="E71" s="55"/>
      <c r="F71" s="55"/>
      <c r="G71" s="55"/>
      <c r="H71" s="55"/>
      <c r="I71" s="55"/>
      <c r="J71" s="56"/>
      <c r="K71" s="52"/>
      <c r="L71" s="55"/>
    </row>
    <row r="72" spans="2:12" x14ac:dyDescent="0.2"/>
    <row r="73" spans="2:12" x14ac:dyDescent="0.2">
      <c r="B73" s="39" t="s">
        <v>662</v>
      </c>
    </row>
    <row r="74" spans="2:12" x14ac:dyDescent="0.2"/>
    <row r="75" spans="2:12" ht="14.25" x14ac:dyDescent="0.2">
      <c r="B75" s="48" t="s">
        <v>34</v>
      </c>
      <c r="C75" s="37" t="s">
        <v>240</v>
      </c>
      <c r="D75" s="219" t="s">
        <v>239</v>
      </c>
      <c r="E75" s="37">
        <v>2012</v>
      </c>
      <c r="F75" s="37">
        <v>2013</v>
      </c>
      <c r="G75" s="37">
        <v>2014</v>
      </c>
      <c r="H75" s="37">
        <v>2015</v>
      </c>
      <c r="I75" s="37">
        <v>2016</v>
      </c>
      <c r="J75" s="37">
        <v>2017</v>
      </c>
      <c r="K75" s="37">
        <v>2018</v>
      </c>
      <c r="L75" s="37">
        <v>2019</v>
      </c>
    </row>
    <row r="76" spans="2:12" x14ac:dyDescent="0.2">
      <c r="B76" s="1" t="s">
        <v>35</v>
      </c>
      <c r="C76" s="262"/>
      <c r="D76" s="262"/>
      <c r="E76" s="262"/>
      <c r="F76" s="262"/>
      <c r="G76" s="262"/>
      <c r="H76" s="262"/>
      <c r="I76" s="262"/>
      <c r="J76" s="262"/>
      <c r="K76" s="262"/>
      <c r="L76" s="262"/>
    </row>
    <row r="77" spans="2:12" x14ac:dyDescent="0.2">
      <c r="B77" s="42" t="s">
        <v>242</v>
      </c>
      <c r="C77" s="263">
        <f t="shared" ref="C77:L77" si="13">+C65/C32</f>
        <v>42.672093640615302</v>
      </c>
      <c r="D77" s="263">
        <f t="shared" si="13"/>
        <v>42.672093640615302</v>
      </c>
      <c r="E77" s="263">
        <f t="shared" si="13"/>
        <v>54.496212943958461</v>
      </c>
      <c r="F77" s="263">
        <f t="shared" si="13"/>
        <v>45.896090176304014</v>
      </c>
      <c r="G77" s="263">
        <f t="shared" si="13"/>
        <v>87.354594720311553</v>
      </c>
      <c r="H77" s="263">
        <f t="shared" si="13"/>
        <v>64.528898624034454</v>
      </c>
      <c r="I77" s="263">
        <f t="shared" si="13"/>
        <v>57.248705223965516</v>
      </c>
      <c r="J77" s="263">
        <f t="shared" si="13"/>
        <v>61.372538622893373</v>
      </c>
      <c r="K77" s="263">
        <f t="shared" si="13"/>
        <v>65.611712944582266</v>
      </c>
      <c r="L77" s="263">
        <f t="shared" si="13"/>
        <v>61.297463544148144</v>
      </c>
    </row>
    <row r="78" spans="2:12" x14ac:dyDescent="0.2">
      <c r="B78" s="42" t="s">
        <v>36</v>
      </c>
      <c r="C78" s="263">
        <f t="shared" ref="C78:L78" si="14">+C66/C33</f>
        <v>12.524177458154609</v>
      </c>
      <c r="D78" s="263">
        <f t="shared" si="14"/>
        <v>12.524177458154609</v>
      </c>
      <c r="E78" s="263">
        <f t="shared" si="14"/>
        <v>12.548118666814018</v>
      </c>
      <c r="F78" s="263">
        <f t="shared" si="14"/>
        <v>13.004637492976377</v>
      </c>
      <c r="G78" s="263">
        <f t="shared" si="14"/>
        <v>13.560413727502464</v>
      </c>
      <c r="H78" s="263">
        <f t="shared" si="14"/>
        <v>12.291599824191415</v>
      </c>
      <c r="I78" s="263">
        <f t="shared" si="14"/>
        <v>10.690376778661456</v>
      </c>
      <c r="J78" s="263">
        <f t="shared" si="14"/>
        <v>11.168149908110518</v>
      </c>
      <c r="K78" s="263">
        <f t="shared" si="14"/>
        <v>11.515161481572395</v>
      </c>
      <c r="L78" s="263">
        <f t="shared" si="14"/>
        <v>11.237226591886191</v>
      </c>
    </row>
    <row r="79" spans="2:12" x14ac:dyDescent="0.2">
      <c r="C79" s="263"/>
      <c r="D79" s="263"/>
      <c r="E79" s="263"/>
      <c r="F79" s="263"/>
      <c r="G79" s="263"/>
      <c r="H79" s="263"/>
      <c r="I79" s="263"/>
      <c r="J79" s="263"/>
      <c r="K79" s="263"/>
      <c r="L79" s="263"/>
    </row>
    <row r="80" spans="2:12" ht="14.25" x14ac:dyDescent="0.2">
      <c r="B80" s="145" t="s">
        <v>243</v>
      </c>
      <c r="C80" s="264">
        <f t="shared" ref="C80:L80" si="15">+C68/C35</f>
        <v>12.85284273991644</v>
      </c>
      <c r="D80" s="264">
        <f t="shared" si="15"/>
        <v>12.85284273991644</v>
      </c>
      <c r="E80" s="264">
        <f t="shared" si="15"/>
        <v>12.0649796408436</v>
      </c>
      <c r="F80" s="264">
        <f t="shared" si="15"/>
        <v>9.5009063255463992</v>
      </c>
      <c r="G80" s="264">
        <f t="shared" si="15"/>
        <v>8.5553902086238143</v>
      </c>
      <c r="H80" s="264">
        <f t="shared" si="15"/>
        <v>8.4591232785173442</v>
      </c>
      <c r="I80" s="264">
        <f t="shared" si="15"/>
        <v>8.3782815621841422</v>
      </c>
      <c r="J80" s="264">
        <f t="shared" si="15"/>
        <v>9.3155172417335024</v>
      </c>
      <c r="K80" s="264">
        <f t="shared" si="15"/>
        <v>9.7957627227500712</v>
      </c>
      <c r="L80" s="264">
        <f t="shared" si="15"/>
        <v>9.6919420360417057</v>
      </c>
    </row>
    <row r="81" spans="2:11" x14ac:dyDescent="0.2">
      <c r="B81" s="142" t="s">
        <v>241</v>
      </c>
    </row>
    <row r="82" spans="2:11" x14ac:dyDescent="0.2">
      <c r="B82" s="142" t="s">
        <v>244</v>
      </c>
      <c r="C82" s="4"/>
      <c r="D82" s="4"/>
      <c r="E82" s="4"/>
    </row>
    <row r="83" spans="2:11" x14ac:dyDescent="0.2">
      <c r="B83" s="200"/>
      <c r="C83" s="4"/>
      <c r="D83" s="4"/>
      <c r="E83" s="4"/>
      <c r="I83" s="57"/>
    </row>
    <row r="84" spans="2:11" x14ac:dyDescent="0.2">
      <c r="B84" s="200"/>
      <c r="C84" s="4"/>
      <c r="D84" s="4"/>
      <c r="E84" s="4"/>
      <c r="I84" s="57"/>
    </row>
    <row r="85" spans="2:11" hidden="1" x14ac:dyDescent="0.2">
      <c r="C85" s="4"/>
      <c r="D85" s="4"/>
      <c r="E85" s="4"/>
      <c r="I85" s="57"/>
      <c r="K85" s="45"/>
    </row>
  </sheetData>
  <hyperlinks>
    <hyperlink ref="A2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4.9989318521683403E-2"/>
  </sheetPr>
  <dimension ref="A1:N355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52.28515625" customWidth="1"/>
    <col min="3" max="3" width="13.85546875" bestFit="1" customWidth="1"/>
    <col min="4" max="4" width="13.85546875" customWidth="1"/>
    <col min="5" max="12" width="13.85546875" bestFit="1" customWidth="1"/>
    <col min="13" max="13" width="12.42578125" customWidth="1"/>
    <col min="14" max="16384" width="11.42578125" hidden="1"/>
  </cols>
  <sheetData>
    <row r="1" spans="1:13" x14ac:dyDescent="0.2">
      <c r="A1" s="1"/>
      <c r="B1" s="1"/>
    </row>
    <row r="2" spans="1:13" x14ac:dyDescent="0.2">
      <c r="A2" s="5" t="s">
        <v>13</v>
      </c>
      <c r="B2" s="1"/>
    </row>
    <row r="3" spans="1:13" x14ac:dyDescent="0.2">
      <c r="A3" s="1"/>
      <c r="B3" s="1"/>
    </row>
    <row r="4" spans="1:13" x14ac:dyDescent="0.2">
      <c r="A4" s="1"/>
      <c r="B4" s="7" t="s">
        <v>4</v>
      </c>
    </row>
    <row r="5" spans="1:13" x14ac:dyDescent="0.2">
      <c r="A5" s="1"/>
      <c r="B5" s="1"/>
      <c r="D5" s="175"/>
    </row>
    <row r="6" spans="1:13" x14ac:dyDescent="0.2">
      <c r="A6" s="1"/>
      <c r="B6" s="1"/>
      <c r="D6" s="175"/>
    </row>
    <row r="7" spans="1:13" x14ac:dyDescent="0.2">
      <c r="A7" s="1"/>
      <c r="B7" s="39" t="s">
        <v>663</v>
      </c>
    </row>
    <row r="8" spans="1:13" x14ac:dyDescent="0.2">
      <c r="A8" s="1"/>
      <c r="B8" s="1"/>
    </row>
    <row r="9" spans="1:13" ht="14.25" x14ac:dyDescent="0.2">
      <c r="A9" s="1"/>
      <c r="B9" s="58" t="s">
        <v>47</v>
      </c>
      <c r="C9" s="37" t="s">
        <v>240</v>
      </c>
      <c r="D9" s="219" t="s">
        <v>239</v>
      </c>
      <c r="E9" s="37">
        <v>2012</v>
      </c>
      <c r="F9" s="37">
        <v>2013</v>
      </c>
      <c r="G9" s="37">
        <v>2014</v>
      </c>
      <c r="H9" s="37">
        <v>2015</v>
      </c>
      <c r="I9" s="37">
        <v>2016</v>
      </c>
      <c r="J9" s="37">
        <v>2017</v>
      </c>
      <c r="K9" s="37">
        <v>2018</v>
      </c>
      <c r="L9" s="37">
        <v>2019</v>
      </c>
    </row>
    <row r="10" spans="1:13" x14ac:dyDescent="0.2">
      <c r="B10" s="31" t="s">
        <v>38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</row>
    <row r="11" spans="1:13" x14ac:dyDescent="0.2">
      <c r="B11" s="147" t="s">
        <v>97</v>
      </c>
      <c r="C11" s="228"/>
      <c r="D11" s="228"/>
      <c r="E11" s="228"/>
      <c r="F11" s="228">
        <v>1.44</v>
      </c>
      <c r="G11" s="228"/>
      <c r="H11" s="228"/>
      <c r="I11" s="228"/>
      <c r="J11" s="228"/>
      <c r="K11" s="228"/>
      <c r="L11" s="228"/>
      <c r="M11" s="144"/>
    </row>
    <row r="12" spans="1:13" x14ac:dyDescent="0.2">
      <c r="B12" s="147" t="s">
        <v>98</v>
      </c>
      <c r="C12" s="228"/>
      <c r="D12" s="228"/>
      <c r="E12" s="228"/>
      <c r="F12" s="228">
        <v>2740.18</v>
      </c>
      <c r="G12" s="228"/>
      <c r="H12" s="228"/>
      <c r="I12" s="228"/>
      <c r="J12" s="228"/>
      <c r="K12" s="228"/>
      <c r="L12" s="228"/>
      <c r="M12" s="144"/>
    </row>
    <row r="13" spans="1:13" x14ac:dyDescent="0.2">
      <c r="B13" s="147" t="s">
        <v>111</v>
      </c>
      <c r="C13" s="228">
        <v>7267.7</v>
      </c>
      <c r="D13" s="316">
        <f>+C13*2</f>
        <v>14535.4</v>
      </c>
      <c r="E13" s="228">
        <v>36254.78</v>
      </c>
      <c r="F13" s="228">
        <v>6053.75</v>
      </c>
      <c r="G13" s="228">
        <v>157.38</v>
      </c>
      <c r="H13" s="228">
        <v>330588.94</v>
      </c>
      <c r="I13" s="228">
        <v>64340.49</v>
      </c>
      <c r="J13" s="228">
        <v>3512.97</v>
      </c>
      <c r="K13" s="228"/>
      <c r="L13" s="228"/>
      <c r="M13" s="144"/>
    </row>
    <row r="14" spans="1:13" x14ac:dyDescent="0.2">
      <c r="B14" s="147" t="s">
        <v>112</v>
      </c>
      <c r="C14" s="228">
        <v>339208.57999999996</v>
      </c>
      <c r="D14" s="316">
        <f t="shared" ref="D14:D75" si="0">+C14*2</f>
        <v>678417.15999999992</v>
      </c>
      <c r="E14" s="228">
        <v>706555.06</v>
      </c>
      <c r="F14" s="228">
        <v>677276.6</v>
      </c>
      <c r="G14" s="228">
        <v>551434.6</v>
      </c>
      <c r="H14" s="228">
        <v>541923.14</v>
      </c>
      <c r="I14" s="228">
        <v>449244.96</v>
      </c>
      <c r="J14" s="228">
        <v>525782.42000000004</v>
      </c>
      <c r="K14" s="228">
        <v>536922.03</v>
      </c>
      <c r="L14" s="228">
        <v>549526.9</v>
      </c>
      <c r="M14" s="144"/>
    </row>
    <row r="15" spans="1:13" x14ac:dyDescent="0.2">
      <c r="B15" s="142" t="s">
        <v>113</v>
      </c>
      <c r="C15" s="228">
        <v>23091.33</v>
      </c>
      <c r="D15" s="316">
        <f>+C15</f>
        <v>23091.33</v>
      </c>
      <c r="E15" s="228">
        <v>10825.74</v>
      </c>
      <c r="F15" s="228">
        <v>253.35</v>
      </c>
      <c r="G15" s="228">
        <v>0</v>
      </c>
      <c r="H15" s="228">
        <v>0.26</v>
      </c>
      <c r="I15" s="228">
        <v>0</v>
      </c>
      <c r="J15" s="228"/>
      <c r="K15" s="228"/>
      <c r="L15" s="228">
        <v>48.05</v>
      </c>
      <c r="M15" s="144"/>
    </row>
    <row r="16" spans="1:13" x14ac:dyDescent="0.2">
      <c r="B16" s="147" t="s">
        <v>114</v>
      </c>
      <c r="C16" s="228">
        <v>0</v>
      </c>
      <c r="D16" s="316">
        <f t="shared" si="0"/>
        <v>0</v>
      </c>
      <c r="E16" s="228">
        <v>2325.14</v>
      </c>
      <c r="F16" s="228"/>
      <c r="G16" s="228"/>
      <c r="H16" s="228">
        <v>0</v>
      </c>
      <c r="I16" s="228">
        <v>0</v>
      </c>
      <c r="J16" s="228"/>
      <c r="K16" s="228"/>
      <c r="L16" s="228"/>
      <c r="M16" s="144"/>
    </row>
    <row r="17" spans="2:13" x14ac:dyDescent="0.2">
      <c r="B17" s="147" t="s">
        <v>115</v>
      </c>
      <c r="C17" s="228">
        <v>87118.5</v>
      </c>
      <c r="D17" s="316">
        <f t="shared" si="0"/>
        <v>174237</v>
      </c>
      <c r="E17" s="228">
        <v>201368.59</v>
      </c>
      <c r="F17" s="228">
        <v>37735.19</v>
      </c>
      <c r="G17" s="228">
        <v>158971.28</v>
      </c>
      <c r="H17" s="228">
        <v>283979.44</v>
      </c>
      <c r="I17" s="228">
        <v>215163.76</v>
      </c>
      <c r="J17" s="228">
        <v>264220.71999999997</v>
      </c>
      <c r="K17" s="228">
        <v>129161.83</v>
      </c>
      <c r="L17" s="228">
        <v>166758.47</v>
      </c>
      <c r="M17" s="144"/>
    </row>
    <row r="18" spans="2:13" x14ac:dyDescent="0.2">
      <c r="B18" s="147" t="s">
        <v>99</v>
      </c>
      <c r="C18" s="228">
        <v>3718</v>
      </c>
      <c r="D18" s="316">
        <f t="shared" si="0"/>
        <v>7436</v>
      </c>
      <c r="E18" s="228">
        <v>20746.560000000001</v>
      </c>
      <c r="F18" s="228">
        <v>23595.23</v>
      </c>
      <c r="G18" s="228">
        <v>27010.02</v>
      </c>
      <c r="H18" s="228">
        <v>24471.05</v>
      </c>
      <c r="I18" s="228">
        <v>22049.59</v>
      </c>
      <c r="J18" s="228">
        <v>23045.62</v>
      </c>
      <c r="K18" s="228">
        <v>19870.78</v>
      </c>
      <c r="L18" s="228">
        <v>25577.73</v>
      </c>
      <c r="M18" s="144"/>
    </row>
    <row r="19" spans="2:13" x14ac:dyDescent="0.2">
      <c r="B19" s="147" t="s">
        <v>100</v>
      </c>
      <c r="C19" s="228">
        <v>34364.28</v>
      </c>
      <c r="D19" s="316">
        <f t="shared" si="0"/>
        <v>68728.56</v>
      </c>
      <c r="E19" s="228">
        <v>42124.73</v>
      </c>
      <c r="F19" s="228">
        <v>14280.19</v>
      </c>
      <c r="G19" s="228">
        <v>95460.01</v>
      </c>
      <c r="H19" s="228">
        <v>72574.179999999993</v>
      </c>
      <c r="I19" s="228">
        <v>46108.08</v>
      </c>
      <c r="J19" s="228">
        <v>41603.31</v>
      </c>
      <c r="K19" s="228">
        <v>20451.87</v>
      </c>
      <c r="L19" s="228">
        <v>13264.43</v>
      </c>
      <c r="M19" s="144"/>
    </row>
    <row r="20" spans="2:13" x14ac:dyDescent="0.2">
      <c r="B20" s="147" t="s">
        <v>116</v>
      </c>
      <c r="C20" s="228">
        <v>6947.32</v>
      </c>
      <c r="D20" s="316">
        <f>+C20</f>
        <v>6947.32</v>
      </c>
      <c r="E20" s="228">
        <v>2870.46</v>
      </c>
      <c r="F20" s="228"/>
      <c r="G20" s="228">
        <v>-0.32</v>
      </c>
      <c r="H20" s="228"/>
      <c r="I20" s="228"/>
      <c r="J20" s="228">
        <v>44.45</v>
      </c>
      <c r="K20" s="228"/>
      <c r="L20" s="228">
        <v>1323.55</v>
      </c>
      <c r="M20" s="144"/>
    </row>
    <row r="21" spans="2:13" x14ac:dyDescent="0.2">
      <c r="B21" s="147" t="s">
        <v>117</v>
      </c>
      <c r="C21" s="228">
        <v>5086.71</v>
      </c>
      <c r="D21" s="316">
        <f t="shared" si="0"/>
        <v>10173.42</v>
      </c>
      <c r="E21" s="228">
        <v>41092.83</v>
      </c>
      <c r="F21" s="228">
        <v>12630.61</v>
      </c>
      <c r="G21" s="228">
        <v>11220.75</v>
      </c>
      <c r="H21" s="228">
        <v>14941.16</v>
      </c>
      <c r="I21" s="228">
        <v>21901.119999999999</v>
      </c>
      <c r="J21" s="228">
        <v>16414</v>
      </c>
      <c r="K21" s="228">
        <v>37023.67</v>
      </c>
      <c r="L21" s="228">
        <v>66631.17</v>
      </c>
      <c r="M21" s="144"/>
    </row>
    <row r="22" spans="2:13" x14ac:dyDescent="0.2">
      <c r="B22" s="147" t="s">
        <v>118</v>
      </c>
      <c r="C22" s="228">
        <v>0</v>
      </c>
      <c r="D22" s="316">
        <f t="shared" si="0"/>
        <v>0</v>
      </c>
      <c r="E22" s="228">
        <v>1276.1300000000001</v>
      </c>
      <c r="F22" s="228"/>
      <c r="G22" s="228"/>
      <c r="H22" s="228"/>
      <c r="I22" s="228">
        <v>211.3</v>
      </c>
      <c r="J22" s="228">
        <v>226.07</v>
      </c>
      <c r="K22" s="228">
        <v>14.51</v>
      </c>
      <c r="L22" s="228">
        <v>772.59</v>
      </c>
      <c r="M22" s="144"/>
    </row>
    <row r="23" spans="2:13" x14ac:dyDescent="0.2">
      <c r="B23" s="142" t="s">
        <v>546</v>
      </c>
      <c r="C23" s="228">
        <v>15350.22</v>
      </c>
      <c r="D23" s="316">
        <f>+C23</f>
        <v>15350.22</v>
      </c>
      <c r="E23" s="228">
        <v>301.41000000000003</v>
      </c>
      <c r="F23" s="228"/>
      <c r="G23" s="228"/>
      <c r="H23" s="228">
        <v>412.3</v>
      </c>
      <c r="I23" s="228">
        <v>0</v>
      </c>
      <c r="J23" s="228"/>
      <c r="K23" s="228"/>
      <c r="L23" s="228">
        <v>6131.76</v>
      </c>
      <c r="M23" s="144"/>
    </row>
    <row r="24" spans="2:13" x14ac:dyDescent="0.2">
      <c r="B24" s="142" t="s">
        <v>547</v>
      </c>
      <c r="C24" s="228">
        <v>-0.36000000000001364</v>
      </c>
      <c r="D24" s="316">
        <f t="shared" si="0"/>
        <v>-0.72000000000002728</v>
      </c>
      <c r="E24" s="228">
        <v>1031.51</v>
      </c>
      <c r="F24" s="228"/>
      <c r="G24" s="228"/>
      <c r="H24" s="228"/>
      <c r="I24" s="228"/>
      <c r="J24" s="228"/>
      <c r="K24" s="228"/>
      <c r="L24" s="228"/>
      <c r="M24" s="144"/>
    </row>
    <row r="25" spans="2:13" x14ac:dyDescent="0.2">
      <c r="B25" s="142" t="s">
        <v>548</v>
      </c>
      <c r="C25" s="228">
        <v>4750.09</v>
      </c>
      <c r="D25" s="316">
        <f>+C25</f>
        <v>4750.09</v>
      </c>
      <c r="E25" s="228">
        <v>1929.16</v>
      </c>
      <c r="F25" s="228">
        <v>19.309999999999999</v>
      </c>
      <c r="G25" s="228"/>
      <c r="H25" s="228"/>
      <c r="I25" s="228"/>
      <c r="J25" s="228"/>
      <c r="K25" s="228"/>
      <c r="L25" s="228"/>
      <c r="M25" s="144"/>
    </row>
    <row r="26" spans="2:13" x14ac:dyDescent="0.2">
      <c r="B26" s="142" t="s">
        <v>549</v>
      </c>
      <c r="C26" s="228">
        <v>15639.29</v>
      </c>
      <c r="D26" s="316">
        <f>+C26</f>
        <v>15639.29</v>
      </c>
      <c r="E26" s="228">
        <v>10347.129999999999</v>
      </c>
      <c r="F26" s="228">
        <v>6065.75</v>
      </c>
      <c r="G26" s="228">
        <v>62.69</v>
      </c>
      <c r="H26" s="228">
        <v>3157.3</v>
      </c>
      <c r="I26" s="228">
        <v>6884.75</v>
      </c>
      <c r="J26" s="228">
        <v>6021.42</v>
      </c>
      <c r="K26" s="228">
        <v>15898.16</v>
      </c>
      <c r="L26" s="228">
        <v>4356.97</v>
      </c>
      <c r="M26" s="144"/>
    </row>
    <row r="27" spans="2:13" x14ac:dyDescent="0.2">
      <c r="B27" s="142" t="s">
        <v>550</v>
      </c>
      <c r="C27" s="228">
        <v>0</v>
      </c>
      <c r="D27" s="316">
        <f t="shared" si="0"/>
        <v>0</v>
      </c>
      <c r="E27" s="228">
        <v>11673.96</v>
      </c>
      <c r="F27" s="228">
        <v>84063.37</v>
      </c>
      <c r="G27" s="228">
        <v>136940.56</v>
      </c>
      <c r="H27" s="228">
        <v>97288</v>
      </c>
      <c r="I27" s="228">
        <v>140649.82</v>
      </c>
      <c r="J27" s="228">
        <v>502828.53</v>
      </c>
      <c r="K27" s="228">
        <v>973574.34</v>
      </c>
      <c r="L27" s="228">
        <v>527173.61</v>
      </c>
      <c r="M27" s="144"/>
    </row>
    <row r="28" spans="2:13" x14ac:dyDescent="0.2">
      <c r="B28" s="142" t="s">
        <v>119</v>
      </c>
      <c r="C28" s="316">
        <v>269234.56724379049</v>
      </c>
      <c r="D28" s="316">
        <f>+C28</f>
        <v>269234.56724379049</v>
      </c>
      <c r="E28" s="316">
        <v>467121.4001836438</v>
      </c>
      <c r="F28" s="316">
        <v>377932.74999999994</v>
      </c>
      <c r="G28" s="316">
        <v>728997.78</v>
      </c>
      <c r="H28" s="316">
        <v>665777.96999999986</v>
      </c>
      <c r="I28" s="316">
        <v>630951.52</v>
      </c>
      <c r="J28" s="316">
        <v>650054.16999999993</v>
      </c>
      <c r="K28" s="316">
        <v>462315.06999999989</v>
      </c>
      <c r="L28" s="316">
        <v>600636.08000000007</v>
      </c>
      <c r="M28" s="144"/>
    </row>
    <row r="29" spans="2:13" x14ac:dyDescent="0.2">
      <c r="B29" s="147" t="s">
        <v>120</v>
      </c>
      <c r="C29" s="228">
        <v>98257.989999999991</v>
      </c>
      <c r="D29" s="316">
        <f t="shared" si="0"/>
        <v>196515.97999999998</v>
      </c>
      <c r="E29" s="228">
        <v>107701.78</v>
      </c>
      <c r="F29" s="228">
        <v>209920.07</v>
      </c>
      <c r="G29" s="228">
        <v>746049.66</v>
      </c>
      <c r="H29" s="228">
        <v>511482.32</v>
      </c>
      <c r="I29" s="228">
        <v>455037.48</v>
      </c>
      <c r="J29" s="228">
        <v>597114.72</v>
      </c>
      <c r="K29" s="228">
        <v>354593.05</v>
      </c>
      <c r="L29" s="228">
        <v>383175.1</v>
      </c>
      <c r="M29" s="144"/>
    </row>
    <row r="30" spans="2:13" x14ac:dyDescent="0.2">
      <c r="B30" s="147" t="s">
        <v>122</v>
      </c>
      <c r="C30" s="228">
        <v>52221.02</v>
      </c>
      <c r="D30" s="316">
        <f t="shared" si="0"/>
        <v>104442.04</v>
      </c>
      <c r="E30" s="228">
        <v>126921.38</v>
      </c>
      <c r="F30" s="228">
        <v>55158.74</v>
      </c>
      <c r="G30" s="228"/>
      <c r="H30" s="228"/>
      <c r="I30" s="228"/>
      <c r="J30" s="228"/>
      <c r="K30" s="228"/>
      <c r="L30" s="228"/>
      <c r="M30" s="144"/>
    </row>
    <row r="31" spans="2:13" x14ac:dyDescent="0.2">
      <c r="B31" s="147" t="s">
        <v>121</v>
      </c>
      <c r="C31" s="228">
        <v>0</v>
      </c>
      <c r="D31" s="316">
        <f t="shared" si="0"/>
        <v>0</v>
      </c>
      <c r="E31" s="228">
        <v>59425.11</v>
      </c>
      <c r="F31" s="228">
        <v>1.97</v>
      </c>
      <c r="G31" s="228"/>
      <c r="H31" s="228"/>
      <c r="I31" s="228"/>
      <c r="J31" s="228">
        <v>19.61</v>
      </c>
      <c r="K31" s="228"/>
      <c r="L31" s="228"/>
      <c r="M31" s="144"/>
    </row>
    <row r="32" spans="2:13" x14ac:dyDescent="0.2">
      <c r="B32" s="147" t="s">
        <v>584</v>
      </c>
      <c r="C32" s="228">
        <v>0</v>
      </c>
      <c r="D32" s="316">
        <f t="shared" si="0"/>
        <v>0</v>
      </c>
      <c r="E32" s="228">
        <v>110926.87</v>
      </c>
      <c r="F32" s="228">
        <v>2133.3200000000002</v>
      </c>
      <c r="G32" s="228">
        <v>32800</v>
      </c>
      <c r="H32" s="228">
        <v>44000</v>
      </c>
      <c r="I32" s="228">
        <v>0</v>
      </c>
      <c r="J32" s="228"/>
      <c r="K32" s="228"/>
      <c r="L32" s="228">
        <v>659.46</v>
      </c>
      <c r="M32" s="144"/>
    </row>
    <row r="33" spans="2:13" x14ac:dyDescent="0.2">
      <c r="B33" s="147" t="s">
        <v>123</v>
      </c>
      <c r="C33" s="228">
        <v>92445.87999999999</v>
      </c>
      <c r="D33" s="316">
        <f>+C33</f>
        <v>92445.87999999999</v>
      </c>
      <c r="E33" s="228">
        <v>129234.63</v>
      </c>
      <c r="F33" s="228">
        <v>30592.26</v>
      </c>
      <c r="G33" s="228">
        <v>0</v>
      </c>
      <c r="H33" s="228">
        <v>13500</v>
      </c>
      <c r="I33" s="228"/>
      <c r="J33" s="228">
        <v>3451.39</v>
      </c>
      <c r="K33" s="228">
        <v>-3451.31</v>
      </c>
      <c r="L33" s="228">
        <v>0</v>
      </c>
      <c r="M33" s="144"/>
    </row>
    <row r="34" spans="2:13" x14ac:dyDescent="0.2">
      <c r="B34" s="147" t="s">
        <v>124</v>
      </c>
      <c r="C34" s="228">
        <v>23479.69</v>
      </c>
      <c r="D34" s="316">
        <f>+C34</f>
        <v>23479.69</v>
      </c>
      <c r="E34" s="228">
        <v>87819.06</v>
      </c>
      <c r="F34" s="228">
        <v>99241.15</v>
      </c>
      <c r="G34" s="228">
        <v>76514.77</v>
      </c>
      <c r="H34" s="228">
        <v>86222.16</v>
      </c>
      <c r="I34" s="228">
        <v>66173.72</v>
      </c>
      <c r="J34" s="228">
        <v>86496.73</v>
      </c>
      <c r="K34" s="228">
        <v>77109.77</v>
      </c>
      <c r="L34" s="228">
        <v>67865.039999999994</v>
      </c>
      <c r="M34" s="144"/>
    </row>
    <row r="35" spans="2:13" x14ac:dyDescent="0.2">
      <c r="B35" s="147" t="s">
        <v>585</v>
      </c>
      <c r="C35" s="228">
        <v>0</v>
      </c>
      <c r="D35" s="316">
        <f t="shared" si="0"/>
        <v>0</v>
      </c>
      <c r="E35" s="228">
        <v>44342.239999999998</v>
      </c>
      <c r="F35" s="228">
        <v>131730.98000000001</v>
      </c>
      <c r="G35" s="228">
        <v>92815.85</v>
      </c>
      <c r="H35" s="228">
        <v>115248.25</v>
      </c>
      <c r="I35" s="228">
        <v>93918.12</v>
      </c>
      <c r="J35" s="228">
        <v>108169.37</v>
      </c>
      <c r="K35" s="228">
        <v>103541.86</v>
      </c>
      <c r="L35" s="228">
        <v>127220.28</v>
      </c>
      <c r="M35" s="144"/>
    </row>
    <row r="36" spans="2:13" x14ac:dyDescent="0.2">
      <c r="B36" s="147" t="s">
        <v>125</v>
      </c>
      <c r="C36" s="228">
        <v>32195.740000000005</v>
      </c>
      <c r="D36" s="316">
        <f>+C36</f>
        <v>32195.740000000005</v>
      </c>
      <c r="E36" s="228">
        <v>64274.99</v>
      </c>
      <c r="F36" s="228">
        <v>46781.68</v>
      </c>
      <c r="G36" s="228">
        <v>37054.449999999997</v>
      </c>
      <c r="H36" s="228">
        <v>45714.93</v>
      </c>
      <c r="I36" s="228">
        <v>44139.519999999997</v>
      </c>
      <c r="J36" s="228">
        <v>34591.61</v>
      </c>
      <c r="K36" s="228">
        <v>30899.26</v>
      </c>
      <c r="L36" s="228">
        <v>40472.1</v>
      </c>
      <c r="M36" s="144"/>
    </row>
    <row r="37" spans="2:13" x14ac:dyDescent="0.2">
      <c r="B37" s="147" t="s">
        <v>126</v>
      </c>
      <c r="C37" s="228">
        <v>4.5899999999965075</v>
      </c>
      <c r="D37" s="316">
        <f t="shared" si="0"/>
        <v>9.1799999999930151</v>
      </c>
      <c r="E37" s="228">
        <v>3364.16</v>
      </c>
      <c r="F37" s="228"/>
      <c r="G37" s="228"/>
      <c r="H37" s="228"/>
      <c r="I37" s="228"/>
      <c r="J37" s="228"/>
      <c r="K37" s="228"/>
      <c r="L37" s="228"/>
      <c r="M37" s="144"/>
    </row>
    <row r="38" spans="2:13" x14ac:dyDescent="0.2">
      <c r="B38" s="147" t="s">
        <v>586</v>
      </c>
      <c r="C38" s="228">
        <v>6443.17</v>
      </c>
      <c r="D38" s="316">
        <f>+C38</f>
        <v>6443.17</v>
      </c>
      <c r="E38" s="228">
        <v>75989.990000000005</v>
      </c>
      <c r="F38" s="228">
        <v>3016.65</v>
      </c>
      <c r="G38" s="228">
        <v>14262.95</v>
      </c>
      <c r="H38" s="228">
        <v>12001.79</v>
      </c>
      <c r="I38" s="228">
        <v>62321.54</v>
      </c>
      <c r="J38" s="228">
        <v>10761</v>
      </c>
      <c r="K38" s="228">
        <v>0</v>
      </c>
      <c r="L38" s="228"/>
      <c r="M38" s="144"/>
    </row>
    <row r="39" spans="2:13" x14ac:dyDescent="0.2">
      <c r="B39" s="147" t="s">
        <v>127</v>
      </c>
      <c r="C39" s="228">
        <v>0</v>
      </c>
      <c r="D39" s="316">
        <f t="shared" si="0"/>
        <v>0</v>
      </c>
      <c r="E39" s="228">
        <v>8161.56</v>
      </c>
      <c r="F39" s="228">
        <v>8405.58</v>
      </c>
      <c r="G39" s="228">
        <v>7611.66</v>
      </c>
      <c r="H39" s="228">
        <v>9405.93</v>
      </c>
      <c r="I39" s="228">
        <v>5256</v>
      </c>
      <c r="J39" s="228">
        <v>5410.01</v>
      </c>
      <c r="K39" s="228">
        <v>5374</v>
      </c>
      <c r="L39" s="228">
        <v>6908</v>
      </c>
      <c r="M39" s="144"/>
    </row>
    <row r="40" spans="2:13" x14ac:dyDescent="0.2">
      <c r="B40" s="147" t="s">
        <v>587</v>
      </c>
      <c r="C40" s="228">
        <v>43812.86</v>
      </c>
      <c r="D40" s="316">
        <f>+C40</f>
        <v>43812.86</v>
      </c>
      <c r="E40" s="228">
        <v>5002.5</v>
      </c>
      <c r="F40" s="228">
        <v>136.61000000000001</v>
      </c>
      <c r="G40" s="228"/>
      <c r="H40" s="228"/>
      <c r="I40" s="228"/>
      <c r="J40" s="228"/>
      <c r="K40" s="228"/>
      <c r="L40" s="228"/>
      <c r="M40" s="144"/>
    </row>
    <row r="41" spans="2:13" x14ac:dyDescent="0.2">
      <c r="B41" s="147" t="s">
        <v>128</v>
      </c>
      <c r="C41" s="228">
        <v>8866.86</v>
      </c>
      <c r="D41" s="316">
        <f>+C41</f>
        <v>8866.86</v>
      </c>
      <c r="E41" s="228">
        <v>3307.16</v>
      </c>
      <c r="F41" s="228"/>
      <c r="G41" s="228"/>
      <c r="H41" s="228"/>
      <c r="I41" s="228"/>
      <c r="J41" s="228"/>
      <c r="K41" s="228"/>
      <c r="L41" s="228"/>
      <c r="M41" s="144"/>
    </row>
    <row r="42" spans="2:13" x14ac:dyDescent="0.2">
      <c r="B42" s="147" t="s">
        <v>129</v>
      </c>
      <c r="C42" s="228">
        <v>33030.53</v>
      </c>
      <c r="D42" s="228">
        <f t="shared" si="0"/>
        <v>66061.06</v>
      </c>
      <c r="E42" s="228">
        <v>66123.19</v>
      </c>
      <c r="F42" s="228">
        <v>94413.25</v>
      </c>
      <c r="G42" s="228">
        <v>75412.429999999993</v>
      </c>
      <c r="H42" s="228">
        <v>94607.92</v>
      </c>
      <c r="I42" s="228">
        <v>99623.32</v>
      </c>
      <c r="J42" s="228">
        <v>148078.26999999999</v>
      </c>
      <c r="K42" s="228">
        <v>145420.63</v>
      </c>
      <c r="L42" s="228">
        <v>122386.42</v>
      </c>
      <c r="M42" s="144"/>
    </row>
    <row r="43" spans="2:13" x14ac:dyDescent="0.2">
      <c r="B43" s="142" t="s">
        <v>130</v>
      </c>
      <c r="C43" s="228">
        <v>25000</v>
      </c>
      <c r="D43" s="228">
        <f t="shared" si="0"/>
        <v>50000</v>
      </c>
      <c r="E43" s="228">
        <v>125643.65</v>
      </c>
      <c r="F43" s="228">
        <v>380241.26</v>
      </c>
      <c r="G43" s="228">
        <v>266735.11</v>
      </c>
      <c r="H43" s="228">
        <v>219270.22</v>
      </c>
      <c r="I43" s="228">
        <v>213045.74</v>
      </c>
      <c r="J43" s="228">
        <v>196475.25</v>
      </c>
      <c r="K43" s="228">
        <v>199663.27</v>
      </c>
      <c r="L43" s="228">
        <v>247901.3</v>
      </c>
      <c r="M43" s="144"/>
    </row>
    <row r="44" spans="2:13" x14ac:dyDescent="0.2">
      <c r="B44" s="147" t="s">
        <v>131</v>
      </c>
      <c r="C44" s="228">
        <v>175224.01</v>
      </c>
      <c r="D44" s="228">
        <f t="shared" si="0"/>
        <v>350448.02</v>
      </c>
      <c r="E44" s="228">
        <v>33884.6</v>
      </c>
      <c r="F44" s="228">
        <v>449410.25</v>
      </c>
      <c r="G44" s="228">
        <v>505612.55</v>
      </c>
      <c r="H44" s="228">
        <f>427187.11-31817.3242564928</f>
        <v>395369.78574350721</v>
      </c>
      <c r="I44" s="316">
        <f>1175598.23*99.3793220531166%</f>
        <v>1168301.5510424383</v>
      </c>
      <c r="J44" s="228">
        <v>712553.86</v>
      </c>
      <c r="K44" s="228">
        <v>3846300.72</v>
      </c>
      <c r="L44" s="228">
        <v>2285204.58</v>
      </c>
      <c r="M44" s="144"/>
    </row>
    <row r="45" spans="2:13" x14ac:dyDescent="0.2">
      <c r="B45" s="147" t="s">
        <v>132</v>
      </c>
      <c r="C45" s="228">
        <v>5720.1799999999994</v>
      </c>
      <c r="D45" s="228">
        <f t="shared" si="0"/>
        <v>11440.359999999999</v>
      </c>
      <c r="E45" s="228">
        <v>85957.440000000002</v>
      </c>
      <c r="F45" s="228">
        <v>54757.25</v>
      </c>
      <c r="G45" s="228">
        <v>78041.350000000006</v>
      </c>
      <c r="H45" s="228">
        <v>76573.06</v>
      </c>
      <c r="I45" s="228">
        <v>14774.6</v>
      </c>
      <c r="J45" s="228">
        <v>42204.480000000003</v>
      </c>
      <c r="K45" s="228">
        <v>41886.36</v>
      </c>
      <c r="L45" s="228">
        <v>28409.03</v>
      </c>
      <c r="M45" s="144"/>
    </row>
    <row r="46" spans="2:13" x14ac:dyDescent="0.2">
      <c r="B46" s="147" t="s">
        <v>133</v>
      </c>
      <c r="C46" s="228">
        <v>107402.81</v>
      </c>
      <c r="D46" s="316">
        <f t="shared" si="0"/>
        <v>214805.62</v>
      </c>
      <c r="E46" s="228">
        <v>404970.47</v>
      </c>
      <c r="F46" s="228">
        <v>274043.42</v>
      </c>
      <c r="G46" s="228">
        <v>639674.37</v>
      </c>
      <c r="H46" s="228">
        <v>519671.38</v>
      </c>
      <c r="I46" s="228">
        <v>1019073.09</v>
      </c>
      <c r="J46" s="228">
        <v>3704896.44</v>
      </c>
      <c r="K46" s="228">
        <v>4050904.44</v>
      </c>
      <c r="L46" s="228">
        <v>4025481.39</v>
      </c>
      <c r="M46" s="144"/>
    </row>
    <row r="47" spans="2:13" x14ac:dyDescent="0.2">
      <c r="B47" s="147" t="s">
        <v>134</v>
      </c>
      <c r="C47" s="228">
        <v>15727.38</v>
      </c>
      <c r="D47" s="316">
        <f t="shared" si="0"/>
        <v>31454.76</v>
      </c>
      <c r="E47" s="228">
        <v>87877.53</v>
      </c>
      <c r="F47" s="228"/>
      <c r="G47" s="228">
        <v>24.02</v>
      </c>
      <c r="H47" s="228"/>
      <c r="I47" s="228"/>
      <c r="J47" s="228"/>
      <c r="K47" s="228"/>
      <c r="L47" s="228"/>
      <c r="M47" s="144"/>
    </row>
    <row r="48" spans="2:13" x14ac:dyDescent="0.2">
      <c r="B48" s="142" t="s">
        <v>135</v>
      </c>
      <c r="C48" s="228">
        <v>29678.170000000006</v>
      </c>
      <c r="D48" s="316">
        <f>+C48</f>
        <v>29678.170000000006</v>
      </c>
      <c r="E48" s="228">
        <v>13666.13</v>
      </c>
      <c r="F48" s="228"/>
      <c r="G48" s="228"/>
      <c r="H48" s="228"/>
      <c r="I48" s="228"/>
      <c r="J48" s="228"/>
      <c r="K48" s="228"/>
      <c r="L48" s="228"/>
      <c r="M48" s="144"/>
    </row>
    <row r="49" spans="2:13" x14ac:dyDescent="0.2">
      <c r="B49" s="142" t="s">
        <v>551</v>
      </c>
      <c r="C49" s="228">
        <v>71126.64</v>
      </c>
      <c r="D49" s="316">
        <f>+C49*2</f>
        <v>142253.28</v>
      </c>
      <c r="E49" s="228">
        <v>63059.12</v>
      </c>
      <c r="F49" s="228">
        <v>53907.57</v>
      </c>
      <c r="G49" s="228">
        <v>53122.65</v>
      </c>
      <c r="H49" s="228"/>
      <c r="I49" s="228"/>
      <c r="J49" s="228"/>
      <c r="K49" s="228"/>
      <c r="L49" s="228"/>
      <c r="M49" s="144"/>
    </row>
    <row r="50" spans="2:13" x14ac:dyDescent="0.2">
      <c r="B50" s="142" t="s">
        <v>136</v>
      </c>
      <c r="C50" s="228">
        <v>80000</v>
      </c>
      <c r="D50" s="228">
        <f t="shared" si="0"/>
        <v>160000</v>
      </c>
      <c r="E50" s="228">
        <v>402133.4</v>
      </c>
      <c r="F50" s="228">
        <v>383001.69</v>
      </c>
      <c r="G50" s="228">
        <v>340167.46</v>
      </c>
      <c r="H50" s="228">
        <v>347609.46</v>
      </c>
      <c r="I50" s="228">
        <v>354149.79</v>
      </c>
      <c r="J50" s="228">
        <v>411211.68</v>
      </c>
      <c r="K50" s="228">
        <v>437766.3</v>
      </c>
      <c r="L50" s="228">
        <v>396738.56</v>
      </c>
      <c r="M50" s="144"/>
    </row>
    <row r="51" spans="2:13" x14ac:dyDescent="0.2">
      <c r="B51" s="142" t="s">
        <v>552</v>
      </c>
      <c r="C51" s="228">
        <v>2495.14</v>
      </c>
      <c r="D51" s="228">
        <f t="shared" si="0"/>
        <v>4990.28</v>
      </c>
      <c r="E51" s="228">
        <v>33519</v>
      </c>
      <c r="F51" s="228"/>
      <c r="G51" s="228"/>
      <c r="H51" s="228"/>
      <c r="I51" s="228"/>
      <c r="J51" s="228"/>
      <c r="K51" s="228"/>
      <c r="L51" s="228"/>
      <c r="M51" s="144"/>
    </row>
    <row r="52" spans="2:13" x14ac:dyDescent="0.2">
      <c r="B52" s="142" t="s">
        <v>553</v>
      </c>
      <c r="C52" s="228">
        <v>20269.39</v>
      </c>
      <c r="D52" s="228">
        <f>+C52*2</f>
        <v>40538.78</v>
      </c>
      <c r="E52" s="228">
        <v>23521.37</v>
      </c>
      <c r="F52" s="228"/>
      <c r="G52" s="228"/>
      <c r="H52" s="228"/>
      <c r="I52" s="228"/>
      <c r="J52" s="228"/>
      <c r="K52" s="228"/>
      <c r="L52" s="228"/>
      <c r="M52" s="144"/>
    </row>
    <row r="53" spans="2:13" x14ac:dyDescent="0.2">
      <c r="B53" s="142" t="s">
        <v>137</v>
      </c>
      <c r="C53" s="228"/>
      <c r="D53" s="228"/>
      <c r="E53" s="228"/>
      <c r="F53" s="228">
        <v>23548.43</v>
      </c>
      <c r="G53" s="228">
        <v>38978.21</v>
      </c>
      <c r="H53" s="228">
        <v>44889.3</v>
      </c>
      <c r="I53" s="228">
        <v>31389.39</v>
      </c>
      <c r="J53" s="228">
        <v>2204.63</v>
      </c>
      <c r="K53" s="228"/>
      <c r="L53" s="228"/>
      <c r="M53" s="144"/>
    </row>
    <row r="54" spans="2:13" x14ac:dyDescent="0.2">
      <c r="B54" s="142" t="s">
        <v>138</v>
      </c>
      <c r="C54" s="228"/>
      <c r="D54" s="228"/>
      <c r="E54" s="228"/>
      <c r="F54" s="228">
        <v>22480.880000000001</v>
      </c>
      <c r="G54" s="228">
        <v>47931.02</v>
      </c>
      <c r="H54" s="228">
        <v>0</v>
      </c>
      <c r="I54" s="228"/>
      <c r="J54" s="228"/>
      <c r="K54" s="228"/>
      <c r="L54" s="228"/>
      <c r="M54" s="144"/>
    </row>
    <row r="55" spans="2:13" x14ac:dyDescent="0.2">
      <c r="B55" s="142" t="s">
        <v>139</v>
      </c>
      <c r="C55" s="228"/>
      <c r="D55" s="228"/>
      <c r="E55" s="228"/>
      <c r="F55" s="228">
        <v>0.56999999999999995</v>
      </c>
      <c r="G55" s="228">
        <v>0</v>
      </c>
      <c r="H55" s="228"/>
      <c r="I55" s="228"/>
      <c r="J55" s="228">
        <v>98.38</v>
      </c>
      <c r="K55" s="228">
        <v>151.07</v>
      </c>
      <c r="L55" s="228"/>
      <c r="M55" s="144"/>
    </row>
    <row r="56" spans="2:13" x14ac:dyDescent="0.2">
      <c r="B56" s="142" t="s">
        <v>554</v>
      </c>
      <c r="C56" s="228">
        <v>0</v>
      </c>
      <c r="D56" s="228">
        <f t="shared" si="0"/>
        <v>0</v>
      </c>
      <c r="E56" s="228"/>
      <c r="F56" s="228">
        <v>9125.9699999999993</v>
      </c>
      <c r="G56" s="228">
        <v>3500</v>
      </c>
      <c r="H56" s="228">
        <v>3651.09</v>
      </c>
      <c r="I56" s="228">
        <v>0</v>
      </c>
      <c r="J56" s="228"/>
      <c r="K56" s="228"/>
      <c r="L56" s="228">
        <v>12693.83</v>
      </c>
      <c r="M56" s="144"/>
    </row>
    <row r="57" spans="2:13" x14ac:dyDescent="0.2">
      <c r="B57" s="147" t="s">
        <v>140</v>
      </c>
      <c r="C57" s="228">
        <v>345841.27999999997</v>
      </c>
      <c r="D57" s="228">
        <f t="shared" si="0"/>
        <v>691682.55999999994</v>
      </c>
      <c r="E57" s="228">
        <v>1795524.21</v>
      </c>
      <c r="F57" s="228">
        <v>2186584.8699999996</v>
      </c>
      <c r="G57" s="228">
        <v>1224584.6599999999</v>
      </c>
      <c r="H57" s="228">
        <v>1363412.36</v>
      </c>
      <c r="I57" s="228">
        <v>1152296.77</v>
      </c>
      <c r="J57" s="228">
        <v>1494862.18</v>
      </c>
      <c r="K57" s="228">
        <v>459341.66</v>
      </c>
      <c r="L57" s="228">
        <v>671171.93</v>
      </c>
      <c r="M57" s="144"/>
    </row>
    <row r="58" spans="2:13" x14ac:dyDescent="0.2">
      <c r="B58" s="147" t="s">
        <v>141</v>
      </c>
      <c r="C58" s="228">
        <v>46443.86</v>
      </c>
      <c r="D58" s="228">
        <f t="shared" si="0"/>
        <v>92887.72</v>
      </c>
      <c r="E58" s="228">
        <v>146674.89000000001</v>
      </c>
      <c r="F58" s="228">
        <v>5702.89</v>
      </c>
      <c r="G58" s="228">
        <v>0</v>
      </c>
      <c r="H58" s="228"/>
      <c r="I58" s="228">
        <v>233.51</v>
      </c>
      <c r="J58" s="228">
        <v>2252.33</v>
      </c>
      <c r="K58" s="228">
        <v>0</v>
      </c>
      <c r="L58" s="228">
        <v>0</v>
      </c>
      <c r="M58" s="144"/>
    </row>
    <row r="59" spans="2:13" x14ac:dyDescent="0.2">
      <c r="B59" s="147" t="s">
        <v>142</v>
      </c>
      <c r="C59" s="228">
        <v>8059.12</v>
      </c>
      <c r="D59" s="228">
        <f t="shared" si="0"/>
        <v>16118.24</v>
      </c>
      <c r="E59" s="228">
        <v>41128.33</v>
      </c>
      <c r="F59" s="228">
        <v>41267.599999999999</v>
      </c>
      <c r="G59" s="228">
        <v>151798.46</v>
      </c>
      <c r="H59" s="228">
        <v>94999.92</v>
      </c>
      <c r="I59" s="228">
        <v>102285.53</v>
      </c>
      <c r="J59" s="228">
        <v>178008.43</v>
      </c>
      <c r="K59" s="228">
        <v>54285.07</v>
      </c>
      <c r="L59" s="228">
        <v>130675.69</v>
      </c>
      <c r="M59" s="144"/>
    </row>
    <row r="60" spans="2:13" x14ac:dyDescent="0.2">
      <c r="B60" s="147" t="s">
        <v>143</v>
      </c>
      <c r="C60" s="228">
        <v>33587.94</v>
      </c>
      <c r="D60" s="228">
        <f t="shared" si="0"/>
        <v>67175.88</v>
      </c>
      <c r="E60" s="228">
        <v>41733.910000000003</v>
      </c>
      <c r="F60" s="228">
        <v>90886.73</v>
      </c>
      <c r="G60" s="228">
        <v>41581.75</v>
      </c>
      <c r="H60" s="228">
        <v>31286.36</v>
      </c>
      <c r="I60" s="228">
        <v>41891.06</v>
      </c>
      <c r="J60" s="228">
        <v>23834.880000000001</v>
      </c>
      <c r="K60" s="228">
        <v>24685.11</v>
      </c>
      <c r="L60" s="228">
        <v>31549.56</v>
      </c>
      <c r="M60" s="144"/>
    </row>
    <row r="61" spans="2:13" x14ac:dyDescent="0.2">
      <c r="B61" s="147" t="s">
        <v>588</v>
      </c>
      <c r="C61" s="228"/>
      <c r="D61" s="228"/>
      <c r="E61" s="228"/>
      <c r="F61" s="228"/>
      <c r="G61" s="228">
        <v>359939.94</v>
      </c>
      <c r="H61" s="228">
        <v>378161.4</v>
      </c>
      <c r="I61" s="228">
        <v>382059.49</v>
      </c>
      <c r="J61" s="228">
        <v>523463.2</v>
      </c>
      <c r="K61" s="228">
        <v>448447.89</v>
      </c>
      <c r="L61" s="228">
        <v>439960.74</v>
      </c>
      <c r="M61" s="144"/>
    </row>
    <row r="62" spans="2:13" x14ac:dyDescent="0.2">
      <c r="B62" s="147" t="s">
        <v>144</v>
      </c>
      <c r="C62" s="228">
        <v>137403.26</v>
      </c>
      <c r="D62" s="228">
        <f t="shared" si="0"/>
        <v>274806.52</v>
      </c>
      <c r="E62" s="228">
        <v>126279.97</v>
      </c>
      <c r="F62" s="228">
        <v>133778.51</v>
      </c>
      <c r="G62" s="228">
        <v>275804.65000000002</v>
      </c>
      <c r="H62" s="228">
        <v>297842.46999999997</v>
      </c>
      <c r="I62" s="228">
        <v>404921.82</v>
      </c>
      <c r="J62" s="228">
        <v>503068.49</v>
      </c>
      <c r="K62" s="228">
        <v>434038.21</v>
      </c>
      <c r="L62" s="228">
        <v>403516.37</v>
      </c>
      <c r="M62" s="144"/>
    </row>
    <row r="63" spans="2:13" x14ac:dyDescent="0.2">
      <c r="B63" s="147" t="s">
        <v>145</v>
      </c>
      <c r="C63" s="228">
        <v>12236.64</v>
      </c>
      <c r="D63" s="228">
        <f t="shared" si="0"/>
        <v>24473.279999999999</v>
      </c>
      <c r="E63" s="228">
        <v>1589.2</v>
      </c>
      <c r="F63" s="228"/>
      <c r="G63" s="228"/>
      <c r="H63" s="228">
        <v>90</v>
      </c>
      <c r="I63" s="228"/>
      <c r="J63" s="228"/>
      <c r="K63" s="228"/>
      <c r="L63" s="228"/>
      <c r="M63" s="144"/>
    </row>
    <row r="64" spans="2:13" x14ac:dyDescent="0.2">
      <c r="B64" s="147" t="s">
        <v>146</v>
      </c>
      <c r="C64" s="228">
        <v>1001.0799999999999</v>
      </c>
      <c r="D64" s="228">
        <f t="shared" si="0"/>
        <v>2002.1599999999999</v>
      </c>
      <c r="E64" s="228">
        <v>7139</v>
      </c>
      <c r="F64" s="228"/>
      <c r="G64" s="228"/>
      <c r="H64" s="228"/>
      <c r="I64" s="228"/>
      <c r="J64" s="228"/>
      <c r="K64" s="228"/>
      <c r="L64" s="228"/>
      <c r="M64" s="144"/>
    </row>
    <row r="65" spans="2:13" x14ac:dyDescent="0.2">
      <c r="B65" s="147" t="s">
        <v>147</v>
      </c>
      <c r="C65" s="228">
        <v>410050.7699999999</v>
      </c>
      <c r="D65" s="228">
        <f t="shared" si="0"/>
        <v>820101.5399999998</v>
      </c>
      <c r="E65" s="228">
        <v>921913.77</v>
      </c>
      <c r="F65" s="228">
        <v>1005436.71</v>
      </c>
      <c r="G65" s="228">
        <v>1014713.77</v>
      </c>
      <c r="H65" s="228">
        <f>1666930.16-37457.533777667</f>
        <v>1629472.6262223329</v>
      </c>
      <c r="I65" s="316">
        <f>2284926.14*99.3793220531166%</f>
        <v>2270744.1073464458</v>
      </c>
      <c r="J65" s="228">
        <v>1713939.94</v>
      </c>
      <c r="K65" s="228">
        <v>1714306.24</v>
      </c>
      <c r="L65" s="228">
        <v>1946489.7</v>
      </c>
      <c r="M65" s="144"/>
    </row>
    <row r="66" spans="2:13" x14ac:dyDescent="0.2">
      <c r="B66" s="147" t="s">
        <v>101</v>
      </c>
      <c r="C66" s="228">
        <v>78067.360000000001</v>
      </c>
      <c r="D66" s="228">
        <f t="shared" si="0"/>
        <v>156134.72</v>
      </c>
      <c r="E66" s="228">
        <v>238535.01</v>
      </c>
      <c r="F66" s="228">
        <v>151882.92000000001</v>
      </c>
      <c r="G66" s="228">
        <v>248701.61</v>
      </c>
      <c r="H66" s="228">
        <f>324678.64-7295.84323118071</f>
        <v>317382.79676881933</v>
      </c>
      <c r="I66" s="316">
        <f>353763.27*99.3793220531166%</f>
        <v>351567.53939893644</v>
      </c>
      <c r="J66" s="228">
        <v>630930.23</v>
      </c>
      <c r="K66" s="228">
        <v>477848.11</v>
      </c>
      <c r="L66" s="228">
        <v>391205.17</v>
      </c>
      <c r="M66" s="144"/>
    </row>
    <row r="67" spans="2:13" x14ac:dyDescent="0.2">
      <c r="B67" s="147" t="s">
        <v>148</v>
      </c>
      <c r="C67" s="228">
        <v>71168.290000000008</v>
      </c>
      <c r="D67" s="228">
        <f t="shared" si="0"/>
        <v>142336.58000000002</v>
      </c>
      <c r="E67" s="228">
        <v>139116.67000000001</v>
      </c>
      <c r="F67" s="228">
        <v>121882.91</v>
      </c>
      <c r="G67" s="228">
        <v>112956.32</v>
      </c>
      <c r="H67" s="228">
        <v>109855.37</v>
      </c>
      <c r="I67" s="228">
        <v>97690.65</v>
      </c>
      <c r="J67" s="228">
        <v>59312.45</v>
      </c>
      <c r="K67" s="228">
        <v>62386.400000000001</v>
      </c>
      <c r="L67" s="228">
        <v>60728.56</v>
      </c>
      <c r="M67" s="144"/>
    </row>
    <row r="68" spans="2:13" x14ac:dyDescent="0.2">
      <c r="B68" s="147" t="s">
        <v>149</v>
      </c>
      <c r="C68" s="228"/>
      <c r="D68" s="228"/>
      <c r="E68" s="228"/>
      <c r="F68" s="228"/>
      <c r="G68" s="228"/>
      <c r="H68" s="228"/>
      <c r="I68" s="228">
        <v>8341.27</v>
      </c>
      <c r="J68" s="228">
        <v>11546.98</v>
      </c>
      <c r="K68" s="228">
        <v>7564.21</v>
      </c>
      <c r="L68" s="228">
        <v>344.54</v>
      </c>
      <c r="M68" s="144"/>
    </row>
    <row r="69" spans="2:13" x14ac:dyDescent="0.2">
      <c r="B69" s="147" t="s">
        <v>102</v>
      </c>
      <c r="C69" s="228">
        <v>13492.29</v>
      </c>
      <c r="D69" s="228">
        <f t="shared" si="0"/>
        <v>26984.58</v>
      </c>
      <c r="E69" s="228">
        <v>42951.55</v>
      </c>
      <c r="F69" s="228">
        <v>20284.11</v>
      </c>
      <c r="G69" s="228">
        <v>27247.06</v>
      </c>
      <c r="H69" s="228">
        <v>37842.660000000003</v>
      </c>
      <c r="I69" s="228">
        <v>45267.65</v>
      </c>
      <c r="J69" s="228">
        <v>74167.28</v>
      </c>
      <c r="K69" s="228">
        <v>35672.949999999997</v>
      </c>
      <c r="L69" s="228">
        <v>47690.53</v>
      </c>
      <c r="M69" s="144"/>
    </row>
    <row r="70" spans="2:13" x14ac:dyDescent="0.2">
      <c r="B70" s="147" t="s">
        <v>103</v>
      </c>
      <c r="C70" s="228">
        <v>15684.45</v>
      </c>
      <c r="D70" s="228">
        <f t="shared" si="0"/>
        <v>31368.9</v>
      </c>
      <c r="E70" s="228">
        <v>55467.31</v>
      </c>
      <c r="F70" s="228">
        <v>38153.839999999997</v>
      </c>
      <c r="G70" s="228">
        <v>39790.629999999997</v>
      </c>
      <c r="H70" s="228">
        <v>81799.03</v>
      </c>
      <c r="I70" s="228">
        <v>98398.82</v>
      </c>
      <c r="J70" s="228">
        <v>95305.58</v>
      </c>
      <c r="K70" s="228">
        <v>136808.98000000001</v>
      </c>
      <c r="L70" s="228">
        <v>129200.31</v>
      </c>
      <c r="M70" s="144"/>
    </row>
    <row r="71" spans="2:13" x14ac:dyDescent="0.2">
      <c r="B71" s="147" t="s">
        <v>104</v>
      </c>
      <c r="C71" s="228">
        <v>0</v>
      </c>
      <c r="D71" s="228">
        <f t="shared" si="0"/>
        <v>0</v>
      </c>
      <c r="E71" s="228">
        <v>29170</v>
      </c>
      <c r="F71" s="228">
        <v>22113.5</v>
      </c>
      <c r="G71" s="228">
        <v>19662.169999999998</v>
      </c>
      <c r="H71" s="228">
        <f>19218.6-5588.8815614715</f>
        <v>13629.718438528498</v>
      </c>
      <c r="I71" s="316">
        <f>17411.41*99.3793220531166%</f>
        <v>17303.341217888548</v>
      </c>
      <c r="J71" s="228"/>
      <c r="K71" s="228">
        <v>1100</v>
      </c>
      <c r="L71" s="228">
        <v>250</v>
      </c>
      <c r="M71" s="144"/>
    </row>
    <row r="72" spans="2:13" x14ac:dyDescent="0.2">
      <c r="B72" s="147" t="s">
        <v>150</v>
      </c>
      <c r="C72" s="228">
        <v>97257.840000000026</v>
      </c>
      <c r="D72" s="228">
        <f>+C72*2</f>
        <v>194515.68000000005</v>
      </c>
      <c r="E72" s="228">
        <v>151981.46</v>
      </c>
      <c r="F72" s="228">
        <v>89490.14</v>
      </c>
      <c r="G72" s="228">
        <v>80114.990000000005</v>
      </c>
      <c r="H72" s="228">
        <v>15773.47</v>
      </c>
      <c r="I72" s="228">
        <v>57229.24</v>
      </c>
      <c r="J72" s="228">
        <v>63911.07</v>
      </c>
      <c r="K72" s="228">
        <v>57152.55</v>
      </c>
      <c r="L72" s="228">
        <v>15275.59</v>
      </c>
      <c r="M72" s="144"/>
    </row>
    <row r="73" spans="2:13" x14ac:dyDescent="0.2">
      <c r="B73" s="147" t="s">
        <v>151</v>
      </c>
      <c r="C73" s="228">
        <v>15537.870000000003</v>
      </c>
      <c r="D73" s="228">
        <f t="shared" si="0"/>
        <v>31075.740000000005</v>
      </c>
      <c r="E73" s="228">
        <v>120331.28</v>
      </c>
      <c r="F73" s="228">
        <v>105286.68</v>
      </c>
      <c r="G73" s="228">
        <v>71715.759999999995</v>
      </c>
      <c r="H73" s="228">
        <v>78711.490000000005</v>
      </c>
      <c r="I73" s="228">
        <v>41948.17</v>
      </c>
      <c r="J73" s="228">
        <v>38384.910000000003</v>
      </c>
      <c r="K73" s="228">
        <v>40728.480000000003</v>
      </c>
      <c r="L73" s="228">
        <v>28680.66</v>
      </c>
      <c r="M73" s="144"/>
    </row>
    <row r="74" spans="2:13" x14ac:dyDescent="0.2">
      <c r="B74" s="147" t="s">
        <v>152</v>
      </c>
      <c r="C74" s="228">
        <v>168423.41</v>
      </c>
      <c r="D74" s="316">
        <f>+C74</f>
        <v>168423.41</v>
      </c>
      <c r="E74" s="228">
        <v>26.59</v>
      </c>
      <c r="F74" s="228"/>
      <c r="G74" s="228"/>
      <c r="H74" s="228"/>
      <c r="I74" s="228"/>
      <c r="J74" s="228">
        <v>23.36</v>
      </c>
      <c r="K74" s="228"/>
      <c r="L74" s="228"/>
      <c r="M74" s="144"/>
    </row>
    <row r="75" spans="2:13" x14ac:dyDescent="0.2">
      <c r="B75" s="147" t="s">
        <v>153</v>
      </c>
      <c r="C75" s="228">
        <v>4.6900000000005093</v>
      </c>
      <c r="D75" s="228">
        <f t="shared" si="0"/>
        <v>9.3800000000010186</v>
      </c>
      <c r="E75" s="228">
        <v>25891.01</v>
      </c>
      <c r="F75" s="228">
        <v>49952.44</v>
      </c>
      <c r="G75" s="228">
        <v>124590.08</v>
      </c>
      <c r="H75" s="228">
        <v>370317.6</v>
      </c>
      <c r="I75" s="228">
        <v>287997.23</v>
      </c>
      <c r="J75" s="228">
        <v>401807.89</v>
      </c>
      <c r="K75" s="228">
        <v>387333.48</v>
      </c>
      <c r="L75" s="228">
        <v>251069.8</v>
      </c>
      <c r="M75" s="144"/>
    </row>
    <row r="76" spans="2:13" x14ac:dyDescent="0.2">
      <c r="B76" s="147" t="s">
        <v>154</v>
      </c>
      <c r="C76" s="228"/>
      <c r="D76" s="228"/>
      <c r="E76" s="228"/>
      <c r="F76" s="228"/>
      <c r="G76" s="228"/>
      <c r="H76" s="228">
        <v>5058.8</v>
      </c>
      <c r="I76" s="228">
        <v>306624.96000000002</v>
      </c>
      <c r="J76" s="228">
        <v>352108.26</v>
      </c>
      <c r="K76" s="228"/>
      <c r="L76" s="228"/>
      <c r="M76" s="144"/>
    </row>
    <row r="77" spans="2:13" x14ac:dyDescent="0.2">
      <c r="B77" s="147" t="s">
        <v>156</v>
      </c>
      <c r="C77" s="228">
        <v>56823.97</v>
      </c>
      <c r="D77" s="316">
        <f>+C77</f>
        <v>56823.97</v>
      </c>
      <c r="E77" s="228">
        <v>20868.080000000002</v>
      </c>
      <c r="F77" s="228">
        <v>300.08999999999997</v>
      </c>
      <c r="G77" s="228">
        <v>0</v>
      </c>
      <c r="H77" s="228">
        <v>1538.38</v>
      </c>
      <c r="I77" s="228">
        <v>2090.58</v>
      </c>
      <c r="J77" s="228">
        <v>22690.94</v>
      </c>
      <c r="K77" s="228">
        <v>21647.63</v>
      </c>
      <c r="L77" s="228">
        <v>14380.61</v>
      </c>
      <c r="M77" s="144"/>
    </row>
    <row r="78" spans="2:13" x14ac:dyDescent="0.2">
      <c r="B78" s="147" t="s">
        <v>155</v>
      </c>
      <c r="C78" s="228">
        <v>0</v>
      </c>
      <c r="D78" s="316">
        <f t="shared" ref="D78:D136" si="1">+C78*2</f>
        <v>0</v>
      </c>
      <c r="E78" s="228">
        <v>47042.39</v>
      </c>
      <c r="F78" s="228">
        <v>779.55</v>
      </c>
      <c r="G78" s="228">
        <v>55132.58</v>
      </c>
      <c r="H78" s="228">
        <v>87536.31</v>
      </c>
      <c r="I78" s="228">
        <v>130733.31</v>
      </c>
      <c r="J78" s="228">
        <v>246214.33</v>
      </c>
      <c r="K78" s="228">
        <v>101190.53</v>
      </c>
      <c r="L78" s="228">
        <v>71624.479999999996</v>
      </c>
    </row>
    <row r="79" spans="2:13" x14ac:dyDescent="0.2">
      <c r="B79" s="147" t="s">
        <v>157</v>
      </c>
      <c r="C79" s="228">
        <v>732869.17999999993</v>
      </c>
      <c r="D79" s="316">
        <f>+C79*2</f>
        <v>1465738.3599999999</v>
      </c>
      <c r="E79" s="228">
        <v>40149.24</v>
      </c>
      <c r="F79" s="228">
        <v>1100</v>
      </c>
      <c r="G79" s="228">
        <v>3.58</v>
      </c>
      <c r="H79" s="228"/>
      <c r="I79" s="228">
        <v>0</v>
      </c>
      <c r="J79" s="228"/>
      <c r="K79" s="228"/>
      <c r="L79" s="228"/>
    </row>
    <row r="80" spans="2:13" x14ac:dyDescent="0.2">
      <c r="B80" s="147" t="s">
        <v>158</v>
      </c>
      <c r="C80" s="228">
        <v>225811.15999999997</v>
      </c>
      <c r="D80" s="316">
        <f>+C80*2</f>
        <v>451622.31999999995</v>
      </c>
      <c r="E80" s="228">
        <v>116477.78</v>
      </c>
      <c r="F80" s="228">
        <v>146067.41</v>
      </c>
      <c r="G80" s="228">
        <v>290867.18</v>
      </c>
      <c r="H80" s="228">
        <v>680542.51</v>
      </c>
      <c r="I80" s="228">
        <v>840.45</v>
      </c>
      <c r="J80" s="228">
        <v>18429.18</v>
      </c>
      <c r="K80" s="228">
        <v>1266.25</v>
      </c>
      <c r="L80" s="228">
        <v>0</v>
      </c>
    </row>
    <row r="81" spans="2:12" x14ac:dyDescent="0.2">
      <c r="B81" s="142" t="s">
        <v>159</v>
      </c>
      <c r="C81" s="228">
        <v>93818.319999999992</v>
      </c>
      <c r="D81" s="316">
        <f t="shared" si="1"/>
        <v>187636.63999999998</v>
      </c>
      <c r="E81" s="228"/>
      <c r="F81" s="228">
        <v>348.57</v>
      </c>
      <c r="G81" s="228">
        <v>673.12</v>
      </c>
      <c r="H81" s="228"/>
      <c r="I81" s="228"/>
      <c r="J81" s="228"/>
      <c r="K81" s="228"/>
      <c r="L81" s="228"/>
    </row>
    <row r="82" spans="2:12" x14ac:dyDescent="0.2">
      <c r="B82" s="142" t="s">
        <v>555</v>
      </c>
      <c r="C82" s="228">
        <v>100641.86</v>
      </c>
      <c r="D82" s="316">
        <f t="shared" si="1"/>
        <v>201283.72</v>
      </c>
      <c r="E82" s="228"/>
      <c r="F82" s="228">
        <v>230510.12</v>
      </c>
      <c r="G82" s="228">
        <v>149074.34</v>
      </c>
      <c r="H82" s="228">
        <v>200487.71</v>
      </c>
      <c r="I82" s="228">
        <v>121562.68</v>
      </c>
      <c r="J82" s="228">
        <v>109061.64</v>
      </c>
      <c r="K82" s="228">
        <v>91675.05</v>
      </c>
      <c r="L82" s="228">
        <v>56294.27</v>
      </c>
    </row>
    <row r="83" spans="2:12" x14ac:dyDescent="0.2">
      <c r="B83" s="142" t="s">
        <v>556</v>
      </c>
      <c r="C83" s="228">
        <v>64594.239999999998</v>
      </c>
      <c r="D83" s="316">
        <f t="shared" si="1"/>
        <v>129188.48</v>
      </c>
      <c r="E83" s="228">
        <v>320656.96999999997</v>
      </c>
      <c r="F83" s="228">
        <v>80855.61</v>
      </c>
      <c r="G83" s="228">
        <v>126029.85</v>
      </c>
      <c r="H83" s="228">
        <v>156461.84</v>
      </c>
      <c r="I83" s="228">
        <v>99299.95</v>
      </c>
      <c r="J83" s="228">
        <v>79073.119999999995</v>
      </c>
      <c r="K83" s="228">
        <v>49939.91</v>
      </c>
      <c r="L83" s="228">
        <v>22760.81</v>
      </c>
    </row>
    <row r="84" spans="2:12" x14ac:dyDescent="0.2">
      <c r="B84" s="142" t="s">
        <v>105</v>
      </c>
      <c r="C84" s="228">
        <v>632353</v>
      </c>
      <c r="D84" s="316">
        <f>+C84</f>
        <v>632353</v>
      </c>
      <c r="E84" s="228">
        <v>867647</v>
      </c>
      <c r="F84" s="228">
        <v>1001250.01</v>
      </c>
      <c r="G84" s="228">
        <v>999999.99</v>
      </c>
      <c r="H84" s="228">
        <v>1000000</v>
      </c>
      <c r="I84" s="228">
        <v>1000000.07</v>
      </c>
      <c r="J84" s="228">
        <v>999999</v>
      </c>
      <c r="K84" s="228">
        <v>999993</v>
      </c>
      <c r="L84" s="228">
        <v>999996</v>
      </c>
    </row>
    <row r="85" spans="2:12" x14ac:dyDescent="0.2">
      <c r="B85" s="142" t="s">
        <v>160</v>
      </c>
      <c r="C85" s="228"/>
      <c r="D85" s="316"/>
      <c r="E85" s="228">
        <v>356325</v>
      </c>
      <c r="F85" s="228">
        <v>482512.99</v>
      </c>
      <c r="G85" s="228">
        <v>412300.02</v>
      </c>
      <c r="H85" s="228">
        <v>326438</v>
      </c>
      <c r="I85" s="228">
        <v>942575</v>
      </c>
      <c r="J85" s="228">
        <v>797355.82</v>
      </c>
      <c r="K85" s="228">
        <v>983754.36</v>
      </c>
      <c r="L85" s="228">
        <v>1106847.3799999999</v>
      </c>
    </row>
    <row r="86" spans="2:12" x14ac:dyDescent="0.2">
      <c r="B86" s="142" t="s">
        <v>557</v>
      </c>
      <c r="C86" s="228"/>
      <c r="D86" s="316"/>
      <c r="E86" s="228">
        <v>366295.45</v>
      </c>
      <c r="F86" s="228">
        <v>24938.38</v>
      </c>
      <c r="G86" s="228">
        <v>2272.38</v>
      </c>
      <c r="H86" s="228">
        <v>-0.11</v>
      </c>
      <c r="I86" s="228">
        <v>0</v>
      </c>
      <c r="J86" s="228">
        <v>-2185.35</v>
      </c>
      <c r="K86" s="228"/>
      <c r="L86" s="228"/>
    </row>
    <row r="87" spans="2:12" x14ac:dyDescent="0.2">
      <c r="B87" s="147" t="s">
        <v>161</v>
      </c>
      <c r="C87" s="228"/>
      <c r="D87" s="316"/>
      <c r="E87" s="228">
        <v>282383.49</v>
      </c>
      <c r="F87" s="228">
        <v>708730.38</v>
      </c>
      <c r="G87" s="228">
        <v>847708.21</v>
      </c>
      <c r="H87" s="228">
        <v>1104722.79</v>
      </c>
      <c r="I87" s="228">
        <v>1196519.5900000001</v>
      </c>
      <c r="J87" s="228">
        <v>1122800.5</v>
      </c>
      <c r="K87" s="228">
        <v>1074558.8500000001</v>
      </c>
      <c r="L87" s="228">
        <v>1066182.45</v>
      </c>
    </row>
    <row r="88" spans="2:12" x14ac:dyDescent="0.2">
      <c r="B88" s="142" t="s">
        <v>589</v>
      </c>
      <c r="C88" s="228">
        <v>20600.34</v>
      </c>
      <c r="D88" s="316">
        <f>+C88</f>
        <v>20600.34</v>
      </c>
      <c r="E88" s="228">
        <v>727</v>
      </c>
      <c r="F88" s="228">
        <v>76883.570000000007</v>
      </c>
      <c r="G88" s="228">
        <v>50554.64</v>
      </c>
      <c r="H88" s="228"/>
      <c r="I88" s="228">
        <v>95796.86</v>
      </c>
      <c r="J88" s="228">
        <v>114082.87</v>
      </c>
      <c r="K88" s="228">
        <v>127126.69</v>
      </c>
      <c r="L88" s="228">
        <v>71398.289999999994</v>
      </c>
    </row>
    <row r="89" spans="2:12" x14ac:dyDescent="0.2">
      <c r="B89" s="147" t="s">
        <v>162</v>
      </c>
      <c r="C89" s="228">
        <v>0</v>
      </c>
      <c r="D89" s="228">
        <f t="shared" si="1"/>
        <v>0</v>
      </c>
      <c r="E89" s="228">
        <v>8498.41</v>
      </c>
      <c r="F89" s="228">
        <v>9607.7099999999991</v>
      </c>
      <c r="G89" s="228"/>
      <c r="H89" s="228"/>
      <c r="I89" s="228"/>
      <c r="J89" s="228"/>
      <c r="K89" s="228"/>
      <c r="L89" s="228"/>
    </row>
    <row r="90" spans="2:12" x14ac:dyDescent="0.2">
      <c r="B90" s="147" t="s">
        <v>163</v>
      </c>
      <c r="C90" s="228">
        <v>0</v>
      </c>
      <c r="D90" s="228">
        <f t="shared" si="1"/>
        <v>0</v>
      </c>
      <c r="E90" s="228">
        <v>110174.68</v>
      </c>
      <c r="F90" s="228">
        <v>47554.42</v>
      </c>
      <c r="G90" s="228">
        <v>50792.05</v>
      </c>
      <c r="H90" s="228">
        <v>13513.51</v>
      </c>
      <c r="I90" s="228"/>
      <c r="J90" s="228"/>
      <c r="K90" s="228"/>
      <c r="L90" s="228"/>
    </row>
    <row r="91" spans="2:12" x14ac:dyDescent="0.2">
      <c r="B91" s="147" t="s">
        <v>164</v>
      </c>
      <c r="C91" s="228">
        <v>0</v>
      </c>
      <c r="D91" s="228">
        <f t="shared" si="1"/>
        <v>0</v>
      </c>
      <c r="E91" s="228">
        <v>25493.3</v>
      </c>
      <c r="F91" s="228">
        <v>4977.16</v>
      </c>
      <c r="G91" s="228"/>
      <c r="H91" s="228"/>
      <c r="I91" s="228"/>
      <c r="J91" s="228"/>
      <c r="K91" s="228"/>
      <c r="L91" s="228"/>
    </row>
    <row r="92" spans="2:12" x14ac:dyDescent="0.2">
      <c r="B92" s="147" t="s">
        <v>165</v>
      </c>
      <c r="C92" s="228">
        <v>10969.25</v>
      </c>
      <c r="D92" s="228">
        <f t="shared" si="1"/>
        <v>21938.5</v>
      </c>
      <c r="E92" s="228">
        <v>20891.759999999998</v>
      </c>
      <c r="F92" s="228"/>
      <c r="G92" s="228"/>
      <c r="H92" s="228"/>
      <c r="I92" s="228"/>
      <c r="J92" s="228"/>
      <c r="K92" s="228"/>
      <c r="L92" s="228"/>
    </row>
    <row r="93" spans="2:12" x14ac:dyDescent="0.2">
      <c r="B93" s="147" t="s">
        <v>166</v>
      </c>
      <c r="C93" s="228">
        <v>0</v>
      </c>
      <c r="D93" s="228">
        <f t="shared" si="1"/>
        <v>0</v>
      </c>
      <c r="E93" s="228">
        <v>21117.38</v>
      </c>
      <c r="F93" s="228">
        <v>7404.5</v>
      </c>
      <c r="G93" s="228"/>
      <c r="H93" s="228"/>
      <c r="I93" s="228"/>
      <c r="J93" s="228"/>
      <c r="K93" s="228"/>
      <c r="L93" s="228"/>
    </row>
    <row r="94" spans="2:12" x14ac:dyDescent="0.2">
      <c r="B94" s="147" t="s">
        <v>167</v>
      </c>
      <c r="C94" s="228"/>
      <c r="D94" s="228"/>
      <c r="E94" s="228"/>
      <c r="F94" s="228"/>
      <c r="G94" s="228"/>
      <c r="H94" s="228"/>
      <c r="I94" s="228">
        <v>59267.72</v>
      </c>
      <c r="J94" s="228">
        <v>68673.87</v>
      </c>
      <c r="K94" s="228">
        <v>72269.56</v>
      </c>
      <c r="L94" s="228">
        <v>115379.78</v>
      </c>
    </row>
    <row r="95" spans="2:12" x14ac:dyDescent="0.2">
      <c r="B95" s="147" t="s">
        <v>168</v>
      </c>
      <c r="C95" s="228"/>
      <c r="D95" s="228"/>
      <c r="E95" s="228"/>
      <c r="F95" s="228"/>
      <c r="G95" s="228"/>
      <c r="H95" s="228">
        <v>18388.490000000002</v>
      </c>
      <c r="I95" s="228">
        <v>21835.53</v>
      </c>
      <c r="J95" s="228">
        <v>29925.27</v>
      </c>
      <c r="K95" s="228">
        <v>37018.85</v>
      </c>
      <c r="L95" s="228">
        <v>40147.21</v>
      </c>
    </row>
    <row r="96" spans="2:12" x14ac:dyDescent="0.2">
      <c r="B96" s="147" t="s">
        <v>169</v>
      </c>
      <c r="C96" s="228"/>
      <c r="D96" s="228"/>
      <c r="E96" s="228"/>
      <c r="F96" s="228"/>
      <c r="G96" s="228"/>
      <c r="H96" s="228"/>
      <c r="I96" s="228">
        <v>7044</v>
      </c>
      <c r="J96" s="228"/>
      <c r="K96" s="228">
        <v>7783</v>
      </c>
      <c r="L96" s="228">
        <v>55879.31</v>
      </c>
    </row>
    <row r="97" spans="2:12" x14ac:dyDescent="0.2">
      <c r="B97" s="147" t="s">
        <v>170</v>
      </c>
      <c r="C97" s="228"/>
      <c r="D97" s="228"/>
      <c r="E97" s="228"/>
      <c r="F97" s="228"/>
      <c r="G97" s="228"/>
      <c r="H97" s="228"/>
      <c r="I97" s="228">
        <v>5454.8</v>
      </c>
      <c r="J97" s="228">
        <v>32915.129999999997</v>
      </c>
      <c r="K97" s="228">
        <v>49643.67</v>
      </c>
      <c r="L97" s="228">
        <v>42466.03</v>
      </c>
    </row>
    <row r="98" spans="2:12" x14ac:dyDescent="0.2">
      <c r="B98" s="147" t="s">
        <v>171</v>
      </c>
      <c r="C98" s="228"/>
      <c r="D98" s="228"/>
      <c r="E98" s="228"/>
      <c r="F98" s="228"/>
      <c r="G98" s="228"/>
      <c r="H98" s="228"/>
      <c r="I98" s="228">
        <v>12884.85</v>
      </c>
      <c r="J98" s="228">
        <v>68613.31</v>
      </c>
      <c r="K98" s="228">
        <v>90747.49</v>
      </c>
      <c r="L98" s="228">
        <v>75065.87</v>
      </c>
    </row>
    <row r="99" spans="2:12" x14ac:dyDescent="0.2">
      <c r="B99" s="147" t="s">
        <v>172</v>
      </c>
      <c r="C99" s="228"/>
      <c r="D99" s="228"/>
      <c r="E99" s="228"/>
      <c r="F99" s="228"/>
      <c r="G99" s="228"/>
      <c r="H99" s="228"/>
      <c r="I99" s="228">
        <v>4764.59</v>
      </c>
      <c r="J99" s="228">
        <v>6377.34</v>
      </c>
      <c r="K99" s="228">
        <v>16340.09</v>
      </c>
      <c r="L99" s="228">
        <v>14375.17</v>
      </c>
    </row>
    <row r="100" spans="2:12" x14ac:dyDescent="0.2">
      <c r="B100" s="147" t="s">
        <v>167</v>
      </c>
      <c r="C100" s="228"/>
      <c r="D100" s="228"/>
      <c r="E100" s="228"/>
      <c r="F100" s="228"/>
      <c r="G100" s="228"/>
      <c r="H100" s="228"/>
      <c r="I100" s="228">
        <v>1000</v>
      </c>
      <c r="J100" s="228"/>
      <c r="K100" s="228"/>
      <c r="L100" s="228"/>
    </row>
    <row r="101" spans="2:12" x14ac:dyDescent="0.2">
      <c r="B101" s="147" t="s">
        <v>173</v>
      </c>
      <c r="C101" s="228"/>
      <c r="D101" s="228"/>
      <c r="E101" s="228"/>
      <c r="F101" s="228"/>
      <c r="G101" s="228"/>
      <c r="H101" s="228"/>
      <c r="I101" s="228">
        <v>131329.53</v>
      </c>
      <c r="J101" s="228">
        <v>126280.66</v>
      </c>
      <c r="K101" s="228">
        <v>135107.43</v>
      </c>
      <c r="L101" s="228">
        <v>136380.56</v>
      </c>
    </row>
    <row r="102" spans="2:12" x14ac:dyDescent="0.2">
      <c r="B102" s="147" t="s">
        <v>174</v>
      </c>
      <c r="C102" s="228"/>
      <c r="D102" s="228"/>
      <c r="E102" s="228"/>
      <c r="F102" s="228"/>
      <c r="G102" s="228"/>
      <c r="H102" s="228"/>
      <c r="I102" s="228">
        <v>166826.04999999999</v>
      </c>
      <c r="J102" s="228">
        <v>365909.1</v>
      </c>
      <c r="K102" s="228">
        <v>304002.59999999998</v>
      </c>
      <c r="L102" s="228">
        <v>268964.65999999997</v>
      </c>
    </row>
    <row r="103" spans="2:12" x14ac:dyDescent="0.2">
      <c r="B103" s="147" t="s">
        <v>175</v>
      </c>
      <c r="C103" s="228"/>
      <c r="D103" s="228"/>
      <c r="E103" s="228"/>
      <c r="F103" s="228"/>
      <c r="G103" s="228"/>
      <c r="H103" s="228">
        <v>15336.81</v>
      </c>
      <c r="I103" s="228">
        <v>15005.46</v>
      </c>
      <c r="J103" s="228">
        <v>13083.78</v>
      </c>
      <c r="K103" s="228">
        <v>-15600</v>
      </c>
      <c r="L103" s="228"/>
    </row>
    <row r="104" spans="2:12" x14ac:dyDescent="0.2">
      <c r="B104" s="147" t="s">
        <v>96</v>
      </c>
      <c r="C104" s="228"/>
      <c r="D104" s="228"/>
      <c r="E104" s="228"/>
      <c r="F104" s="228"/>
      <c r="G104" s="228"/>
      <c r="H104" s="228"/>
      <c r="I104" s="228"/>
      <c r="J104" s="228"/>
      <c r="K104" s="228">
        <v>56923.74</v>
      </c>
      <c r="L104" s="228">
        <v>35398.19</v>
      </c>
    </row>
    <row r="105" spans="2:12" x14ac:dyDescent="0.2">
      <c r="B105" s="147" t="s">
        <v>176</v>
      </c>
      <c r="C105" s="228">
        <v>1244207.3600000001</v>
      </c>
      <c r="D105" s="228">
        <f t="shared" si="1"/>
        <v>2488414.7200000002</v>
      </c>
      <c r="E105" s="228">
        <v>2553548.5299999998</v>
      </c>
      <c r="F105" s="228">
        <v>2213389.7599999998</v>
      </c>
      <c r="G105" s="228">
        <v>1611273</v>
      </c>
      <c r="H105" s="228">
        <f>1785672.76-47413.6670112741</f>
        <v>1738259.092988726</v>
      </c>
      <c r="I105" s="316">
        <f>1407560.34*99.3793220531166%</f>
        <v>1398823.923380543</v>
      </c>
      <c r="J105" s="228">
        <v>1251918.98</v>
      </c>
      <c r="K105" s="228">
        <v>1230565.3999999999</v>
      </c>
      <c r="L105" s="228">
        <v>1145038.03</v>
      </c>
    </row>
    <row r="106" spans="2:12" x14ac:dyDescent="0.2">
      <c r="B106" s="147" t="s">
        <v>177</v>
      </c>
      <c r="C106" s="228">
        <v>280247.31</v>
      </c>
      <c r="D106" s="228">
        <f>+C106*2</f>
        <v>560494.62</v>
      </c>
      <c r="E106" s="228">
        <v>398180.34</v>
      </c>
      <c r="F106" s="228">
        <v>281958.46000000002</v>
      </c>
      <c r="G106" s="228">
        <v>182846.14</v>
      </c>
      <c r="H106" s="228"/>
      <c r="I106" s="228"/>
      <c r="J106" s="228"/>
      <c r="K106" s="228"/>
      <c r="L106" s="228"/>
    </row>
    <row r="107" spans="2:12" x14ac:dyDescent="0.2">
      <c r="B107" s="147" t="s">
        <v>178</v>
      </c>
      <c r="C107" s="228"/>
      <c r="D107" s="228"/>
      <c r="E107" s="228"/>
      <c r="F107" s="228"/>
      <c r="G107" s="228"/>
      <c r="H107" s="228"/>
      <c r="I107" s="228">
        <v>138384.75</v>
      </c>
      <c r="J107" s="228">
        <v>114175.64</v>
      </c>
      <c r="K107" s="228">
        <v>119941.23</v>
      </c>
      <c r="L107" s="228">
        <v>196625.93</v>
      </c>
    </row>
    <row r="108" spans="2:12" x14ac:dyDescent="0.2">
      <c r="B108" s="147" t="s">
        <v>179</v>
      </c>
      <c r="C108" s="228">
        <v>178819.90000000002</v>
      </c>
      <c r="D108" s="228">
        <f t="shared" si="1"/>
        <v>357639.80000000005</v>
      </c>
      <c r="E108" s="228">
        <v>278446.89</v>
      </c>
      <c r="F108" s="228">
        <v>399729.05</v>
      </c>
      <c r="G108" s="228">
        <v>344269.91</v>
      </c>
      <c r="H108" s="228">
        <v>324323.90999999997</v>
      </c>
      <c r="I108" s="228">
        <v>570904.47</v>
      </c>
      <c r="J108" s="228">
        <v>542679.97</v>
      </c>
      <c r="K108" s="228">
        <v>599887.38</v>
      </c>
      <c r="L108" s="228">
        <v>469639.47</v>
      </c>
    </row>
    <row r="109" spans="2:12" x14ac:dyDescent="0.2">
      <c r="B109" s="147" t="s">
        <v>180</v>
      </c>
      <c r="C109" s="228">
        <v>4000</v>
      </c>
      <c r="D109" s="316">
        <f t="shared" si="1"/>
        <v>8000</v>
      </c>
      <c r="E109" s="228">
        <v>15350</v>
      </c>
      <c r="F109" s="228">
        <v>17110</v>
      </c>
      <c r="G109" s="228">
        <v>33995.42</v>
      </c>
      <c r="H109" s="228">
        <v>10400</v>
      </c>
      <c r="I109" s="228"/>
      <c r="J109" s="228"/>
      <c r="K109" s="228"/>
      <c r="L109" s="228"/>
    </row>
    <row r="110" spans="2:12" x14ac:dyDescent="0.2">
      <c r="B110" s="147" t="s">
        <v>181</v>
      </c>
      <c r="C110" s="228">
        <v>38928.550000000003</v>
      </c>
      <c r="D110" s="316">
        <f>+C110</f>
        <v>38928.550000000003</v>
      </c>
      <c r="E110" s="228">
        <v>14227.91</v>
      </c>
      <c r="F110" s="228"/>
      <c r="G110" s="228"/>
      <c r="H110" s="228"/>
      <c r="I110" s="228"/>
      <c r="J110" s="228"/>
      <c r="K110" s="228"/>
      <c r="L110" s="228"/>
    </row>
    <row r="111" spans="2:12" x14ac:dyDescent="0.2">
      <c r="B111" s="147" t="s">
        <v>182</v>
      </c>
      <c r="C111" s="228">
        <v>20048.14</v>
      </c>
      <c r="D111" s="316">
        <f t="shared" si="1"/>
        <v>40096.28</v>
      </c>
      <c r="E111" s="228">
        <v>139825.89000000001</v>
      </c>
      <c r="F111" s="228">
        <v>107191.72</v>
      </c>
      <c r="G111" s="228">
        <v>141714.92000000001</v>
      </c>
      <c r="H111" s="228">
        <v>115626.62</v>
      </c>
      <c r="I111" s="228">
        <v>126514.23</v>
      </c>
      <c r="J111" s="228">
        <v>242745.26</v>
      </c>
      <c r="K111" s="228">
        <v>311845.23</v>
      </c>
      <c r="L111" s="228">
        <v>292378.15999999997</v>
      </c>
    </row>
    <row r="112" spans="2:12" x14ac:dyDescent="0.2">
      <c r="B112" s="147" t="s">
        <v>183</v>
      </c>
      <c r="C112" s="228">
        <v>4792.17</v>
      </c>
      <c r="D112" s="316">
        <f>+C112</f>
        <v>4792.17</v>
      </c>
      <c r="E112" s="228">
        <v>1268.18</v>
      </c>
      <c r="F112" s="228"/>
      <c r="G112" s="228"/>
      <c r="H112" s="228">
        <v>61</v>
      </c>
      <c r="I112" s="228"/>
      <c r="J112" s="228"/>
      <c r="K112" s="228"/>
      <c r="L112" s="228"/>
    </row>
    <row r="113" spans="2:12" x14ac:dyDescent="0.2">
      <c r="B113" s="147" t="s">
        <v>184</v>
      </c>
      <c r="C113" s="228">
        <v>44668.68</v>
      </c>
      <c r="D113" s="316">
        <f>+C113</f>
        <v>44668.68</v>
      </c>
      <c r="E113" s="228">
        <v>64116.11</v>
      </c>
      <c r="F113" s="228"/>
      <c r="G113" s="228">
        <v>750</v>
      </c>
      <c r="H113" s="228">
        <v>12314.96</v>
      </c>
      <c r="I113" s="228">
        <v>-8669.1299999999992</v>
      </c>
      <c r="J113" s="228"/>
      <c r="K113" s="228">
        <v>12290.92</v>
      </c>
      <c r="L113" s="228">
        <v>0</v>
      </c>
    </row>
    <row r="114" spans="2:12" x14ac:dyDescent="0.2">
      <c r="B114" s="147" t="s">
        <v>185</v>
      </c>
      <c r="C114" s="228">
        <v>107147.12</v>
      </c>
      <c r="D114" s="316">
        <f>+C114</f>
        <v>107147.12</v>
      </c>
      <c r="E114" s="228">
        <v>96499.29</v>
      </c>
      <c r="F114" s="228">
        <v>302898.37</v>
      </c>
      <c r="G114" s="228">
        <v>30886.06</v>
      </c>
      <c r="H114" s="228">
        <v>118608.12</v>
      </c>
      <c r="I114" s="228">
        <v>202801.03</v>
      </c>
      <c r="J114" s="228">
        <v>147942.70000000001</v>
      </c>
      <c r="K114" s="228">
        <v>71841.440000000002</v>
      </c>
      <c r="L114" s="228">
        <v>96192.36</v>
      </c>
    </row>
    <row r="115" spans="2:12" x14ac:dyDescent="0.2">
      <c r="B115" s="142" t="s">
        <v>186</v>
      </c>
      <c r="C115" s="316"/>
      <c r="D115" s="316"/>
      <c r="E115" s="316"/>
      <c r="F115" s="228">
        <v>219750.22</v>
      </c>
      <c r="G115" s="228">
        <v>65892.039999999994</v>
      </c>
      <c r="H115" s="228">
        <v>115178.22</v>
      </c>
      <c r="I115" s="228">
        <v>60106.66</v>
      </c>
      <c r="J115" s="228">
        <v>68171.490000000005</v>
      </c>
      <c r="K115" s="228">
        <v>71195.45</v>
      </c>
      <c r="L115" s="228">
        <v>37982.410000000003</v>
      </c>
    </row>
    <row r="116" spans="2:12" x14ac:dyDescent="0.2">
      <c r="B116" s="142" t="s">
        <v>187</v>
      </c>
      <c r="C116" s="316"/>
      <c r="D116" s="316"/>
      <c r="E116" s="316"/>
      <c r="F116" s="228">
        <v>845.47</v>
      </c>
      <c r="G116" s="228">
        <v>0</v>
      </c>
      <c r="H116" s="228">
        <v>11429.21</v>
      </c>
      <c r="I116" s="228"/>
      <c r="J116" s="228">
        <v>65.290000000000006</v>
      </c>
      <c r="K116" s="228"/>
      <c r="L116" s="228"/>
    </row>
    <row r="117" spans="2:12" x14ac:dyDescent="0.2">
      <c r="B117" s="142" t="s">
        <v>188</v>
      </c>
      <c r="C117" s="316"/>
      <c r="D117" s="316"/>
      <c r="E117" s="316"/>
      <c r="F117" s="228"/>
      <c r="G117" s="228">
        <v>45</v>
      </c>
      <c r="H117" s="228">
        <v>16500.98</v>
      </c>
      <c r="I117" s="228"/>
      <c r="J117" s="228"/>
      <c r="K117" s="228"/>
      <c r="L117" s="228"/>
    </row>
    <row r="118" spans="2:12" x14ac:dyDescent="0.2">
      <c r="B118" s="142" t="s">
        <v>189</v>
      </c>
      <c r="C118" s="316"/>
      <c r="D118" s="316"/>
      <c r="E118" s="316"/>
      <c r="F118" s="228"/>
      <c r="G118" s="228"/>
      <c r="H118" s="228">
        <v>17744.310000000001</v>
      </c>
      <c r="I118" s="228"/>
      <c r="J118" s="228"/>
      <c r="K118" s="228"/>
      <c r="L118" s="228"/>
    </row>
    <row r="119" spans="2:12" x14ac:dyDescent="0.2">
      <c r="B119" s="142" t="s">
        <v>190</v>
      </c>
      <c r="C119" s="316"/>
      <c r="D119" s="316"/>
      <c r="E119" s="316"/>
      <c r="F119" s="228"/>
      <c r="G119" s="228"/>
      <c r="H119" s="228">
        <v>1241.46</v>
      </c>
      <c r="I119" s="228"/>
      <c r="J119" s="228"/>
      <c r="K119" s="228"/>
      <c r="L119" s="228"/>
    </row>
    <row r="120" spans="2:12" x14ac:dyDescent="0.2">
      <c r="B120" s="142" t="s">
        <v>191</v>
      </c>
      <c r="C120" s="316"/>
      <c r="D120" s="316"/>
      <c r="E120" s="316"/>
      <c r="F120" s="228"/>
      <c r="G120" s="228"/>
      <c r="H120" s="228"/>
      <c r="I120" s="228"/>
      <c r="J120" s="228"/>
      <c r="K120" s="228"/>
      <c r="L120" s="228"/>
    </row>
    <row r="121" spans="2:12" x14ac:dyDescent="0.2">
      <c r="B121" s="147" t="s">
        <v>106</v>
      </c>
      <c r="C121" s="228"/>
      <c r="D121" s="228"/>
      <c r="E121" s="228"/>
      <c r="F121" s="228"/>
      <c r="G121" s="228"/>
      <c r="H121" s="228">
        <v>631.15</v>
      </c>
      <c r="I121" s="228">
        <v>25</v>
      </c>
      <c r="J121" s="228"/>
      <c r="K121" s="228"/>
      <c r="L121" s="228"/>
    </row>
    <row r="122" spans="2:12" x14ac:dyDescent="0.2">
      <c r="B122" s="147" t="s">
        <v>192</v>
      </c>
      <c r="C122" s="228"/>
      <c r="D122" s="228"/>
      <c r="E122" s="228"/>
      <c r="F122" s="228">
        <v>1993.61</v>
      </c>
      <c r="G122" s="228">
        <v>0</v>
      </c>
      <c r="H122" s="228"/>
      <c r="I122" s="228">
        <v>7186.91</v>
      </c>
      <c r="J122" s="228">
        <v>10196.07</v>
      </c>
      <c r="K122" s="228">
        <v>6177.3</v>
      </c>
      <c r="L122" s="228"/>
    </row>
    <row r="123" spans="2:12" x14ac:dyDescent="0.2">
      <c r="B123" s="147" t="s">
        <v>193</v>
      </c>
      <c r="C123" s="228"/>
      <c r="D123" s="228"/>
      <c r="E123" s="228"/>
      <c r="F123" s="228"/>
      <c r="G123" s="228"/>
      <c r="H123" s="228"/>
      <c r="I123" s="228">
        <v>112948.51</v>
      </c>
      <c r="J123" s="228">
        <v>102921.92</v>
      </c>
      <c r="K123" s="228">
        <v>125486.67</v>
      </c>
      <c r="L123" s="228">
        <v>99214.43</v>
      </c>
    </row>
    <row r="124" spans="2:12" x14ac:dyDescent="0.2">
      <c r="B124" s="147" t="s">
        <v>194</v>
      </c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</row>
    <row r="125" spans="2:12" x14ac:dyDescent="0.2">
      <c r="B125" s="31" t="s">
        <v>39</v>
      </c>
      <c r="C125" s="138"/>
      <c r="D125" s="143"/>
      <c r="E125" s="138"/>
      <c r="F125" s="138"/>
      <c r="G125" s="138"/>
      <c r="H125" s="138"/>
      <c r="I125" s="138"/>
      <c r="J125" s="138"/>
      <c r="K125" s="138"/>
      <c r="L125" s="138"/>
    </row>
    <row r="126" spans="2:12" x14ac:dyDescent="0.2">
      <c r="B126" s="147" t="s">
        <v>590</v>
      </c>
      <c r="C126" s="228">
        <v>1096262.9100000001</v>
      </c>
      <c r="D126" s="228">
        <f t="shared" si="1"/>
        <v>2192525.8200000003</v>
      </c>
      <c r="E126" s="228">
        <v>2023667.72</v>
      </c>
      <c r="F126" s="228">
        <v>1802328.79</v>
      </c>
      <c r="G126" s="228">
        <v>1650909.38</v>
      </c>
      <c r="H126" s="316">
        <f>1866890.72-88604.2096225529</f>
        <v>1778286.5103774471</v>
      </c>
      <c r="I126" s="316">
        <f>2514207.72*99.3793220531166%</f>
        <v>2498602.5871431199</v>
      </c>
      <c r="J126" s="228">
        <v>2155299.7400000002</v>
      </c>
      <c r="K126" s="228">
        <v>2223480.9500000002</v>
      </c>
      <c r="L126" s="228">
        <v>2643574.71</v>
      </c>
    </row>
    <row r="127" spans="2:12" x14ac:dyDescent="0.2">
      <c r="B127" s="147" t="s">
        <v>195</v>
      </c>
      <c r="C127" s="228">
        <v>37211.75</v>
      </c>
      <c r="D127" s="228">
        <f t="shared" si="1"/>
        <v>74423.5</v>
      </c>
      <c r="E127" s="228">
        <v>56967.03</v>
      </c>
      <c r="F127" s="228">
        <v>22682.240000000002</v>
      </c>
      <c r="G127" s="228">
        <v>43447.3</v>
      </c>
      <c r="H127" s="228">
        <v>31443.279999999999</v>
      </c>
      <c r="I127" s="228">
        <v>50091.79</v>
      </c>
      <c r="J127" s="228">
        <v>118683.43</v>
      </c>
      <c r="K127" s="228">
        <v>360675.07</v>
      </c>
      <c r="L127" s="228">
        <v>53753.22</v>
      </c>
    </row>
    <row r="128" spans="2:12" x14ac:dyDescent="0.2">
      <c r="B128" s="147" t="s">
        <v>196</v>
      </c>
      <c r="C128" s="228">
        <v>5800.16</v>
      </c>
      <c r="D128" s="228">
        <f t="shared" si="1"/>
        <v>11600.32</v>
      </c>
      <c r="E128" s="228">
        <v>28538.47</v>
      </c>
      <c r="F128" s="228">
        <v>24356.67</v>
      </c>
      <c r="G128" s="228">
        <v>34205.019999999997</v>
      </c>
      <c r="H128" s="228">
        <v>22906.25</v>
      </c>
      <c r="I128" s="228">
        <v>17729.02</v>
      </c>
      <c r="J128" s="228">
        <v>19555.169999999998</v>
      </c>
      <c r="K128" s="228">
        <v>10645.53</v>
      </c>
      <c r="L128" s="228">
        <v>-6203.6</v>
      </c>
    </row>
    <row r="129" spans="2:12" x14ac:dyDescent="0.2">
      <c r="B129" s="147" t="s">
        <v>197</v>
      </c>
      <c r="C129" s="228">
        <v>252.54999999999998</v>
      </c>
      <c r="D129" s="228">
        <f t="shared" si="1"/>
        <v>505.09999999999997</v>
      </c>
      <c r="E129" s="228">
        <v>1380.64</v>
      </c>
      <c r="F129" s="228">
        <v>2128.46</v>
      </c>
      <c r="G129" s="228">
        <v>1135.25</v>
      </c>
      <c r="H129" s="228">
        <v>781.3</v>
      </c>
      <c r="I129" s="228">
        <v>1960.86</v>
      </c>
      <c r="J129" s="228">
        <v>573.66</v>
      </c>
      <c r="K129" s="228">
        <v>1423.02</v>
      </c>
      <c r="L129" s="228">
        <v>-212.57</v>
      </c>
    </row>
    <row r="130" spans="2:12" x14ac:dyDescent="0.2">
      <c r="B130" s="147" t="s">
        <v>198</v>
      </c>
      <c r="C130" s="228">
        <v>19630.419999999998</v>
      </c>
      <c r="D130" s="228">
        <f t="shared" si="1"/>
        <v>39260.839999999997</v>
      </c>
      <c r="E130" s="228">
        <v>30390.6</v>
      </c>
      <c r="F130" s="228">
        <v>53590.45</v>
      </c>
      <c r="G130" s="228">
        <v>27693.22</v>
      </c>
      <c r="H130" s="228">
        <v>24182.54</v>
      </c>
      <c r="I130" s="228">
        <v>47678.33</v>
      </c>
      <c r="J130" s="228">
        <v>141357.39000000001</v>
      </c>
      <c r="K130" s="228">
        <v>98135.89</v>
      </c>
      <c r="L130" s="228">
        <v>58671.08</v>
      </c>
    </row>
    <row r="131" spans="2:12" x14ac:dyDescent="0.2">
      <c r="B131" s="147" t="s">
        <v>199</v>
      </c>
      <c r="C131" s="228">
        <v>263118.37</v>
      </c>
      <c r="D131" s="228">
        <f t="shared" si="1"/>
        <v>526236.74</v>
      </c>
      <c r="E131" s="228">
        <v>209926.41</v>
      </c>
      <c r="F131" s="228">
        <v>217167.49</v>
      </c>
      <c r="G131" s="228">
        <v>139288.22</v>
      </c>
      <c r="H131" s="228">
        <v>170042.88</v>
      </c>
      <c r="I131" s="228">
        <v>199843.51</v>
      </c>
      <c r="J131" s="228">
        <v>270602.67</v>
      </c>
      <c r="K131" s="228">
        <v>319803.21000000002</v>
      </c>
      <c r="L131" s="228">
        <v>309669.03000000003</v>
      </c>
    </row>
    <row r="132" spans="2:12" x14ac:dyDescent="0.2">
      <c r="B132" s="147" t="s">
        <v>200</v>
      </c>
      <c r="C132" s="228">
        <v>18826.93</v>
      </c>
      <c r="D132" s="228">
        <f t="shared" si="1"/>
        <v>37653.86</v>
      </c>
      <c r="E132" s="228">
        <v>47302.7</v>
      </c>
      <c r="F132" s="228">
        <v>59933.66</v>
      </c>
      <c r="G132" s="228">
        <v>48748.73</v>
      </c>
      <c r="H132" s="228">
        <v>47818.33</v>
      </c>
      <c r="I132" s="228">
        <v>43168.36</v>
      </c>
      <c r="J132" s="228">
        <v>-9806.34</v>
      </c>
      <c r="K132" s="228">
        <v>1631.69</v>
      </c>
      <c r="L132" s="228">
        <v>-135</v>
      </c>
    </row>
    <row r="133" spans="2:12" x14ac:dyDescent="0.2">
      <c r="B133" s="147" t="s">
        <v>201</v>
      </c>
      <c r="C133" s="228">
        <v>20922.600000000002</v>
      </c>
      <c r="D133" s="228">
        <f t="shared" si="1"/>
        <v>41845.200000000004</v>
      </c>
      <c r="E133" s="228">
        <v>82938.44</v>
      </c>
      <c r="F133" s="228">
        <v>193896.68</v>
      </c>
      <c r="G133" s="228">
        <v>166643.07999999999</v>
      </c>
      <c r="H133" s="228">
        <v>94129.59</v>
      </c>
      <c r="I133" s="228">
        <v>96388.86</v>
      </c>
      <c r="J133" s="228">
        <v>89275.35</v>
      </c>
      <c r="K133" s="228">
        <v>89432.05</v>
      </c>
      <c r="L133" s="228">
        <v>91867.41</v>
      </c>
    </row>
    <row r="134" spans="2:12" x14ac:dyDescent="0.2">
      <c r="B134" s="142" t="s">
        <v>558</v>
      </c>
      <c r="C134" s="228">
        <v>1098.01</v>
      </c>
      <c r="D134" s="316">
        <f t="shared" si="1"/>
        <v>2196.02</v>
      </c>
      <c r="E134" s="228">
        <v>6523.01</v>
      </c>
      <c r="F134" s="228">
        <v>2751.38</v>
      </c>
      <c r="G134" s="228">
        <v>2832.49</v>
      </c>
      <c r="H134" s="228"/>
      <c r="I134" s="228"/>
      <c r="J134" s="228"/>
      <c r="K134" s="228"/>
      <c r="L134" s="228"/>
    </row>
    <row r="135" spans="2:12" x14ac:dyDescent="0.2">
      <c r="B135" s="147" t="s">
        <v>202</v>
      </c>
      <c r="C135" s="228">
        <v>200200</v>
      </c>
      <c r="D135" s="316">
        <f>+C135</f>
        <v>200200</v>
      </c>
      <c r="E135" s="228">
        <v>1164.17</v>
      </c>
      <c r="F135" s="228">
        <v>-66430.03</v>
      </c>
      <c r="G135" s="228">
        <v>78515.009999999995</v>
      </c>
      <c r="H135" s="228">
        <v>331777.88</v>
      </c>
      <c r="I135" s="228">
        <v>29060.77</v>
      </c>
      <c r="J135" s="228">
        <v>64849.96</v>
      </c>
      <c r="K135" s="228">
        <v>49520.09</v>
      </c>
      <c r="L135" s="228">
        <v>13364.08</v>
      </c>
    </row>
    <row r="136" spans="2:12" x14ac:dyDescent="0.2">
      <c r="B136" s="142" t="s">
        <v>107</v>
      </c>
      <c r="C136" s="228">
        <v>8245.4500000000007</v>
      </c>
      <c r="D136" s="316">
        <f t="shared" si="1"/>
        <v>16490.900000000001</v>
      </c>
      <c r="E136" s="228">
        <v>30532.99</v>
      </c>
      <c r="F136" s="228">
        <v>59826.68</v>
      </c>
      <c r="G136" s="228">
        <v>63685.59</v>
      </c>
      <c r="H136" s="228">
        <v>52696.35</v>
      </c>
      <c r="I136" s="228">
        <v>74352.25</v>
      </c>
      <c r="J136" s="228">
        <v>107150.02</v>
      </c>
      <c r="K136" s="228">
        <v>108887.36</v>
      </c>
      <c r="L136" s="228">
        <v>104406.32</v>
      </c>
    </row>
    <row r="137" spans="2:12" x14ac:dyDescent="0.2">
      <c r="B137" s="142" t="s">
        <v>108</v>
      </c>
      <c r="C137" s="228">
        <v>3314.49</v>
      </c>
      <c r="D137" s="228">
        <f t="shared" ref="D137:D168" si="2">+C137*2</f>
        <v>6628.98</v>
      </c>
      <c r="E137" s="228">
        <v>15530.59</v>
      </c>
      <c r="F137" s="228">
        <v>35599.480000000003</v>
      </c>
      <c r="G137" s="228">
        <v>34069.07</v>
      </c>
      <c r="H137" s="228">
        <v>37398.239999999998</v>
      </c>
      <c r="I137" s="228">
        <v>41547.46</v>
      </c>
      <c r="J137" s="228">
        <v>47077.22</v>
      </c>
      <c r="K137" s="228">
        <v>8313.5400000000009</v>
      </c>
      <c r="L137" s="228">
        <v>4462.99</v>
      </c>
    </row>
    <row r="138" spans="2:12" x14ac:dyDescent="0.2">
      <c r="B138" s="147" t="s">
        <v>203</v>
      </c>
      <c r="C138" s="228">
        <v>20429.21</v>
      </c>
      <c r="D138" s="228">
        <f t="shared" si="2"/>
        <v>40858.42</v>
      </c>
      <c r="E138" s="228">
        <v>76515.820000000007</v>
      </c>
      <c r="F138" s="228"/>
      <c r="G138" s="228"/>
      <c r="H138" s="228"/>
      <c r="I138" s="228"/>
      <c r="J138" s="228"/>
      <c r="K138" s="228"/>
      <c r="L138" s="228"/>
    </row>
    <row r="139" spans="2:12" x14ac:dyDescent="0.2">
      <c r="B139" s="147" t="s">
        <v>204</v>
      </c>
      <c r="C139" s="228">
        <v>0</v>
      </c>
      <c r="D139" s="228">
        <f t="shared" si="2"/>
        <v>0</v>
      </c>
      <c r="E139" s="228">
        <v>5342.09</v>
      </c>
      <c r="F139" s="228">
        <v>12276.7</v>
      </c>
      <c r="G139" s="228">
        <v>12423.11</v>
      </c>
      <c r="H139" s="228">
        <v>5800.35</v>
      </c>
      <c r="I139" s="228">
        <v>7697.3</v>
      </c>
      <c r="J139" s="228">
        <v>5924.44</v>
      </c>
      <c r="K139" s="228">
        <v>11624.55</v>
      </c>
      <c r="L139" s="228">
        <v>8950.6200000000008</v>
      </c>
    </row>
    <row r="140" spans="2:12" x14ac:dyDescent="0.2">
      <c r="B140" s="147" t="s">
        <v>205</v>
      </c>
      <c r="C140" s="228">
        <v>0</v>
      </c>
      <c r="D140" s="228">
        <f t="shared" si="2"/>
        <v>0</v>
      </c>
      <c r="E140" s="228">
        <v>441298.72</v>
      </c>
      <c r="F140" s="228">
        <v>690305.22000000009</v>
      </c>
      <c r="G140" s="228">
        <v>928855.6</v>
      </c>
      <c r="H140" s="228">
        <v>1120269.6399999999</v>
      </c>
      <c r="I140" s="228">
        <v>1311209.22</v>
      </c>
      <c r="J140" s="228">
        <v>1494252.33</v>
      </c>
      <c r="K140" s="228">
        <v>1486024.23</v>
      </c>
      <c r="L140" s="228">
        <v>1449487.5</v>
      </c>
    </row>
    <row r="141" spans="2:12" x14ac:dyDescent="0.2">
      <c r="B141" s="147" t="s">
        <v>206</v>
      </c>
      <c r="C141" s="228">
        <v>0</v>
      </c>
      <c r="D141" s="228">
        <f t="shared" si="2"/>
        <v>0</v>
      </c>
      <c r="E141" s="228">
        <v>40994.019999999997</v>
      </c>
      <c r="F141" s="228">
        <v>162847.22</v>
      </c>
      <c r="G141" s="228">
        <v>187689.01</v>
      </c>
      <c r="H141" s="228">
        <v>136915.34</v>
      </c>
      <c r="I141" s="228">
        <v>104631.72</v>
      </c>
      <c r="J141" s="228">
        <v>50706.43</v>
      </c>
      <c r="K141" s="228">
        <v>102145.39</v>
      </c>
      <c r="L141" s="228">
        <v>143609.32</v>
      </c>
    </row>
    <row r="142" spans="2:12" x14ac:dyDescent="0.2">
      <c r="B142" s="147" t="s">
        <v>207</v>
      </c>
      <c r="C142" s="228"/>
      <c r="D142" s="228"/>
      <c r="E142" s="228"/>
      <c r="F142" s="228"/>
      <c r="G142" s="228"/>
      <c r="H142" s="228"/>
      <c r="I142" s="228">
        <v>-40476.639999999999</v>
      </c>
      <c r="J142" s="228">
        <v>-32040.06</v>
      </c>
      <c r="K142" s="228">
        <v>-28352.35</v>
      </c>
      <c r="L142" s="228">
        <v>3009.08</v>
      </c>
    </row>
    <row r="143" spans="2:12" x14ac:dyDescent="0.2">
      <c r="B143" s="147" t="s">
        <v>208</v>
      </c>
      <c r="C143" s="228">
        <v>24898.46</v>
      </c>
      <c r="D143" s="316">
        <f>+C143</f>
        <v>24898.46</v>
      </c>
      <c r="E143" s="228">
        <v>11006.85</v>
      </c>
      <c r="F143" s="228">
        <v>1526.5</v>
      </c>
      <c r="G143" s="228">
        <v>0</v>
      </c>
      <c r="H143" s="228">
        <v>2171.94</v>
      </c>
      <c r="I143" s="228">
        <v>0</v>
      </c>
      <c r="J143" s="228"/>
      <c r="K143" s="228"/>
      <c r="L143" s="228">
        <v>180.79</v>
      </c>
    </row>
    <row r="144" spans="2:12" x14ac:dyDescent="0.2">
      <c r="B144" s="147" t="s">
        <v>209</v>
      </c>
      <c r="C144" s="228">
        <v>60917.109999999993</v>
      </c>
      <c r="D144" s="316">
        <f>+C144</f>
        <v>60917.109999999993</v>
      </c>
      <c r="E144" s="228">
        <v>63201.08</v>
      </c>
      <c r="F144" s="228">
        <v>60537.41</v>
      </c>
      <c r="G144" s="228">
        <v>57999.17</v>
      </c>
      <c r="H144" s="228">
        <v>51114.32</v>
      </c>
      <c r="I144" s="228">
        <v>32956.33</v>
      </c>
      <c r="J144" s="228">
        <v>29985.74</v>
      </c>
      <c r="K144" s="228">
        <v>42613.59</v>
      </c>
      <c r="L144" s="228">
        <v>68263.59</v>
      </c>
    </row>
    <row r="145" spans="2:12" x14ac:dyDescent="0.2">
      <c r="B145" s="147" t="s">
        <v>210</v>
      </c>
      <c r="C145" s="228">
        <v>52462.29</v>
      </c>
      <c r="D145" s="316">
        <f>+C145</f>
        <v>52462.29</v>
      </c>
      <c r="E145" s="228">
        <v>73122.45</v>
      </c>
      <c r="F145" s="228">
        <v>17818.55</v>
      </c>
      <c r="G145" s="228">
        <v>34608.83</v>
      </c>
      <c r="H145" s="228">
        <v>41327.74</v>
      </c>
      <c r="I145" s="228">
        <v>25704.69</v>
      </c>
      <c r="J145" s="228">
        <v>71244.5</v>
      </c>
      <c r="K145" s="228">
        <v>25373.35</v>
      </c>
      <c r="L145" s="228">
        <v>23207.16</v>
      </c>
    </row>
    <row r="146" spans="2:12" x14ac:dyDescent="0.2">
      <c r="B146" s="147" t="s">
        <v>211</v>
      </c>
      <c r="C146" s="228">
        <v>1481.0900000000001</v>
      </c>
      <c r="D146" s="316">
        <f>+C146</f>
        <v>1481.0900000000001</v>
      </c>
      <c r="E146" s="228">
        <v>403.62</v>
      </c>
      <c r="F146" s="228">
        <v>2593.36</v>
      </c>
      <c r="G146" s="228">
        <v>153.36000000000001</v>
      </c>
      <c r="H146" s="228">
        <v>44.61</v>
      </c>
      <c r="I146" s="228"/>
      <c r="J146" s="228">
        <v>74.02</v>
      </c>
      <c r="K146" s="228"/>
      <c r="L146" s="228"/>
    </row>
    <row r="147" spans="2:12" x14ac:dyDescent="0.2">
      <c r="B147" s="147" t="s">
        <v>212</v>
      </c>
      <c r="C147" s="228">
        <v>15267.009999999998</v>
      </c>
      <c r="D147" s="316">
        <f t="shared" si="2"/>
        <v>30534.019999999997</v>
      </c>
      <c r="E147" s="228">
        <v>89470.81</v>
      </c>
      <c r="F147" s="228">
        <v>115231.31</v>
      </c>
      <c r="G147" s="228">
        <v>122009.22</v>
      </c>
      <c r="H147" s="228">
        <v>107791.7</v>
      </c>
      <c r="I147" s="228">
        <v>71066.66</v>
      </c>
      <c r="J147" s="228">
        <v>51134.12</v>
      </c>
      <c r="K147" s="228">
        <v>52169.61</v>
      </c>
      <c r="L147" s="228">
        <v>14404.52</v>
      </c>
    </row>
    <row r="148" spans="2:12" x14ac:dyDescent="0.2">
      <c r="B148" s="147" t="s">
        <v>213</v>
      </c>
      <c r="C148" s="228">
        <v>4684.3200000000006</v>
      </c>
      <c r="D148" s="316">
        <f t="shared" si="2"/>
        <v>9368.6400000000012</v>
      </c>
      <c r="E148" s="228">
        <v>7757.69</v>
      </c>
      <c r="F148" s="228">
        <v>13343.95</v>
      </c>
      <c r="G148" s="228">
        <v>18941.55</v>
      </c>
      <c r="H148" s="228">
        <v>44243.05</v>
      </c>
      <c r="I148" s="228">
        <v>87197.83</v>
      </c>
      <c r="J148" s="228">
        <v>128336.65</v>
      </c>
      <c r="K148" s="228">
        <v>133449.47</v>
      </c>
      <c r="L148" s="228">
        <v>121971.76</v>
      </c>
    </row>
    <row r="149" spans="2:12" x14ac:dyDescent="0.2">
      <c r="B149" s="147" t="s">
        <v>214</v>
      </c>
      <c r="C149" s="228">
        <v>1511.23</v>
      </c>
      <c r="D149" s="316">
        <f t="shared" si="2"/>
        <v>3022.46</v>
      </c>
      <c r="E149" s="228">
        <v>16861.349999999999</v>
      </c>
      <c r="F149" s="228">
        <v>15735.49</v>
      </c>
      <c r="G149" s="228">
        <v>26298.880000000001</v>
      </c>
      <c r="H149" s="228">
        <v>37274.15</v>
      </c>
      <c r="I149" s="228">
        <v>30673.34</v>
      </c>
      <c r="J149" s="228">
        <v>39489.300000000003</v>
      </c>
      <c r="K149" s="228">
        <v>52012.94</v>
      </c>
      <c r="L149" s="228">
        <v>22131.67</v>
      </c>
    </row>
    <row r="150" spans="2:12" x14ac:dyDescent="0.2">
      <c r="B150" s="147" t="s">
        <v>215</v>
      </c>
      <c r="C150" s="228">
        <v>355927.24</v>
      </c>
      <c r="D150" s="316">
        <f t="shared" si="2"/>
        <v>711854.48</v>
      </c>
      <c r="E150" s="228">
        <v>1036410.7</v>
      </c>
      <c r="F150" s="228">
        <v>1426327.0299999998</v>
      </c>
      <c r="G150" s="228">
        <v>1824986.52</v>
      </c>
      <c r="H150" s="228">
        <f>1955867.73-66736.0674305199</f>
        <v>1889131.66256948</v>
      </c>
      <c r="I150" s="316">
        <f>2796380.91*99.3793220531166%</f>
        <v>2779024.3903807728</v>
      </c>
      <c r="J150" s="228">
        <v>3736463</v>
      </c>
      <c r="K150" s="228">
        <v>4537645.3499999996</v>
      </c>
      <c r="L150" s="228">
        <v>4129880.32</v>
      </c>
    </row>
    <row r="151" spans="2:12" x14ac:dyDescent="0.2">
      <c r="B151" s="147" t="s">
        <v>216</v>
      </c>
      <c r="C151" s="228">
        <v>839.2</v>
      </c>
      <c r="D151" s="316">
        <f t="shared" si="2"/>
        <v>1678.4</v>
      </c>
      <c r="E151" s="228">
        <v>89139.15</v>
      </c>
      <c r="F151" s="228">
        <v>69974.599999999991</v>
      </c>
      <c r="G151" s="228">
        <v>47564.74</v>
      </c>
      <c r="H151" s="228">
        <v>89688.67</v>
      </c>
      <c r="I151" s="228">
        <v>105686.82</v>
      </c>
      <c r="J151" s="228">
        <v>84332.4</v>
      </c>
      <c r="K151" s="228">
        <v>114008.59</v>
      </c>
      <c r="L151" s="228">
        <v>73416.759999999995</v>
      </c>
    </row>
    <row r="152" spans="2:12" x14ac:dyDescent="0.2">
      <c r="B152" s="147" t="s">
        <v>217</v>
      </c>
      <c r="C152" s="228">
        <v>87349.900000000009</v>
      </c>
      <c r="D152" s="316">
        <f t="shared" si="2"/>
        <v>174699.80000000002</v>
      </c>
      <c r="E152" s="228">
        <v>183388.42</v>
      </c>
      <c r="F152" s="228">
        <v>309479.95</v>
      </c>
      <c r="G152" s="228">
        <v>316782.69</v>
      </c>
      <c r="H152" s="228">
        <v>358782.22</v>
      </c>
      <c r="I152" s="228">
        <v>445082.72</v>
      </c>
      <c r="J152" s="228">
        <v>462998.81</v>
      </c>
      <c r="K152" s="228">
        <v>351417.63</v>
      </c>
      <c r="L152" s="228">
        <v>312206.37</v>
      </c>
    </row>
    <row r="153" spans="2:12" x14ac:dyDescent="0.2">
      <c r="B153" s="147" t="s">
        <v>218</v>
      </c>
      <c r="C153" s="228">
        <v>0</v>
      </c>
      <c r="D153" s="316">
        <f t="shared" si="2"/>
        <v>0</v>
      </c>
      <c r="E153" s="228">
        <v>1431.73</v>
      </c>
      <c r="F153" s="228">
        <v>442.87</v>
      </c>
      <c r="G153" s="228"/>
      <c r="H153" s="228"/>
      <c r="I153" s="228"/>
      <c r="J153" s="228"/>
      <c r="K153" s="228"/>
      <c r="L153" s="228"/>
    </row>
    <row r="154" spans="2:12" x14ac:dyDescent="0.2">
      <c r="B154" s="147" t="s">
        <v>219</v>
      </c>
      <c r="C154" s="228">
        <v>78236.490000000005</v>
      </c>
      <c r="D154" s="316">
        <f t="shared" si="2"/>
        <v>156472.98000000001</v>
      </c>
      <c r="E154" s="228">
        <v>126353.76</v>
      </c>
      <c r="F154" s="228">
        <v>363176.63</v>
      </c>
      <c r="G154" s="228">
        <v>30086.1</v>
      </c>
      <c r="H154" s="228">
        <v>27345.18</v>
      </c>
      <c r="I154" s="228">
        <v>37478.67</v>
      </c>
      <c r="J154" s="228">
        <v>57588.27</v>
      </c>
      <c r="K154" s="228">
        <v>72266.75</v>
      </c>
      <c r="L154" s="228">
        <v>87810.37</v>
      </c>
    </row>
    <row r="155" spans="2:12" x14ac:dyDescent="0.2">
      <c r="B155" s="147" t="s">
        <v>109</v>
      </c>
      <c r="C155" s="228">
        <v>282524.89</v>
      </c>
      <c r="D155" s="316">
        <f>+C155</f>
        <v>282524.89</v>
      </c>
      <c r="E155" s="228">
        <v>62294.6</v>
      </c>
      <c r="F155" s="228">
        <v>173078.36</v>
      </c>
      <c r="G155" s="228">
        <v>243186.65</v>
      </c>
      <c r="H155" s="228">
        <v>256400.18</v>
      </c>
      <c r="I155" s="228">
        <v>284779.28999999998</v>
      </c>
      <c r="J155" s="228">
        <v>228034.66</v>
      </c>
      <c r="K155" s="228">
        <v>317010.25</v>
      </c>
      <c r="L155" s="228">
        <v>990512.78</v>
      </c>
    </row>
    <row r="156" spans="2:12" x14ac:dyDescent="0.2">
      <c r="B156" s="147" t="s">
        <v>220</v>
      </c>
      <c r="C156" s="228">
        <v>26182.46</v>
      </c>
      <c r="D156" s="316">
        <f t="shared" si="2"/>
        <v>52364.92</v>
      </c>
      <c r="E156" s="228">
        <v>78388.81</v>
      </c>
      <c r="F156" s="228">
        <v>24151.93</v>
      </c>
      <c r="G156" s="228">
        <v>10211.799999999999</v>
      </c>
      <c r="H156" s="228">
        <v>20944.46</v>
      </c>
      <c r="I156" s="228">
        <v>40182.31</v>
      </c>
      <c r="J156" s="228">
        <v>43664.89</v>
      </c>
      <c r="K156" s="228">
        <v>47153.43</v>
      </c>
      <c r="L156" s="228">
        <v>42171.88</v>
      </c>
    </row>
    <row r="157" spans="2:12" x14ac:dyDescent="0.2">
      <c r="B157" s="147" t="s">
        <v>221</v>
      </c>
      <c r="C157" s="228">
        <v>843.98</v>
      </c>
      <c r="D157" s="228">
        <f t="shared" si="2"/>
        <v>1687.96</v>
      </c>
      <c r="E157" s="228">
        <v>1325.22</v>
      </c>
      <c r="F157" s="228">
        <v>1241.8699999999999</v>
      </c>
      <c r="G157" s="228">
        <v>2036.34</v>
      </c>
      <c r="H157" s="228">
        <v>977.38</v>
      </c>
      <c r="I157" s="228">
        <v>443.6</v>
      </c>
      <c r="J157" s="228">
        <v>654.78</v>
      </c>
      <c r="K157" s="228">
        <v>358.93</v>
      </c>
      <c r="L157" s="228">
        <v>388.15</v>
      </c>
    </row>
    <row r="158" spans="2:12" x14ac:dyDescent="0.2">
      <c r="B158" s="147" t="s">
        <v>222</v>
      </c>
      <c r="C158" s="228"/>
      <c r="D158" s="228">
        <f t="shared" si="2"/>
        <v>0</v>
      </c>
      <c r="E158" s="228"/>
      <c r="F158" s="228"/>
      <c r="G158" s="228">
        <v>7747.12</v>
      </c>
      <c r="H158" s="228">
        <v>1946.94</v>
      </c>
      <c r="I158" s="228"/>
      <c r="J158" s="228"/>
      <c r="K158" s="228"/>
      <c r="L158" s="228"/>
    </row>
    <row r="159" spans="2:12" x14ac:dyDescent="0.2">
      <c r="B159" s="147" t="s">
        <v>110</v>
      </c>
      <c r="C159" s="228">
        <v>679094.12</v>
      </c>
      <c r="D159" s="228">
        <f t="shared" si="2"/>
        <v>1358188.24</v>
      </c>
      <c r="E159" s="228">
        <v>1576524.68</v>
      </c>
      <c r="F159" s="228">
        <v>2343292.52</v>
      </c>
      <c r="G159" s="228">
        <v>2399953.98</v>
      </c>
      <c r="H159" s="228">
        <f>1774357.6-45200.0953524603</f>
        <v>1729157.5046475397</v>
      </c>
      <c r="I159" s="316">
        <f>1958162.44*99.3793220531166%</f>
        <v>1946008.557570766</v>
      </c>
      <c r="J159" s="228">
        <v>1741707.2</v>
      </c>
      <c r="K159" s="228">
        <v>1923961.39</v>
      </c>
      <c r="L159" s="228">
        <v>1741324.74</v>
      </c>
    </row>
    <row r="160" spans="2:12" x14ac:dyDescent="0.2">
      <c r="B160" s="147" t="s">
        <v>223</v>
      </c>
      <c r="C160" s="228">
        <v>14248.8</v>
      </c>
      <c r="D160" s="228">
        <f t="shared" si="2"/>
        <v>28497.599999999999</v>
      </c>
      <c r="E160" s="228">
        <v>31351.55</v>
      </c>
      <c r="F160" s="228">
        <v>-347.06</v>
      </c>
      <c r="G160" s="228">
        <v>77430.16</v>
      </c>
      <c r="H160" s="228">
        <v>22924.54</v>
      </c>
      <c r="I160" s="228">
        <v>25004.65</v>
      </c>
      <c r="J160" s="228">
        <v>16650.439999999999</v>
      </c>
      <c r="K160" s="228">
        <v>14609.04</v>
      </c>
      <c r="L160" s="228">
        <v>7282.26</v>
      </c>
    </row>
    <row r="161" spans="2:12" x14ac:dyDescent="0.2">
      <c r="B161" s="147" t="s">
        <v>591</v>
      </c>
      <c r="C161" s="228">
        <v>2643.9199999999996</v>
      </c>
      <c r="D161" s="228">
        <f t="shared" si="2"/>
        <v>5287.8399999999992</v>
      </c>
      <c r="E161" s="228">
        <v>18563.48</v>
      </c>
      <c r="F161" s="228">
        <v>123416.54000000002</v>
      </c>
      <c r="G161" s="228">
        <v>167982.72</v>
      </c>
      <c r="H161" s="228">
        <v>193262</v>
      </c>
      <c r="I161" s="228">
        <v>224593.11</v>
      </c>
      <c r="J161" s="228">
        <v>295600.82</v>
      </c>
      <c r="K161" s="228">
        <v>276563.28000000003</v>
      </c>
      <c r="L161" s="228">
        <v>243484.74</v>
      </c>
    </row>
    <row r="162" spans="2:12" x14ac:dyDescent="0.2">
      <c r="B162" s="147" t="s">
        <v>224</v>
      </c>
      <c r="C162" s="228"/>
      <c r="D162" s="228"/>
      <c r="E162" s="228"/>
      <c r="F162" s="228"/>
      <c r="G162" s="228"/>
      <c r="H162" s="228">
        <v>0</v>
      </c>
      <c r="I162" s="228"/>
      <c r="J162" s="228">
        <v>1520</v>
      </c>
      <c r="K162" s="228">
        <v>7679.19</v>
      </c>
      <c r="L162" s="228">
        <v>74.28</v>
      </c>
    </row>
    <row r="163" spans="2:12" x14ac:dyDescent="0.2">
      <c r="B163" s="147" t="s">
        <v>225</v>
      </c>
      <c r="C163" s="228"/>
      <c r="D163" s="228"/>
      <c r="E163" s="228"/>
      <c r="F163" s="228"/>
      <c r="G163" s="228">
        <v>14.05</v>
      </c>
      <c r="H163" s="228"/>
      <c r="I163" s="228">
        <v>2.12</v>
      </c>
      <c r="J163" s="228"/>
      <c r="K163" s="228"/>
      <c r="L163" s="228"/>
    </row>
    <row r="164" spans="2:12" x14ac:dyDescent="0.2">
      <c r="B164" s="147" t="s">
        <v>226</v>
      </c>
      <c r="C164" s="228"/>
      <c r="D164" s="228"/>
      <c r="E164" s="228"/>
      <c r="F164" s="228"/>
      <c r="G164" s="228"/>
      <c r="H164" s="228"/>
      <c r="I164" s="228"/>
      <c r="J164" s="228"/>
      <c r="K164" s="228">
        <v>1102.68</v>
      </c>
      <c r="L164" s="228"/>
    </row>
    <row r="165" spans="2:12" x14ac:dyDescent="0.2">
      <c r="B165" s="147" t="s">
        <v>227</v>
      </c>
      <c r="C165" s="228">
        <v>0</v>
      </c>
      <c r="D165" s="228">
        <f t="shared" si="2"/>
        <v>0</v>
      </c>
      <c r="E165" s="228">
        <v>1875.09</v>
      </c>
      <c r="F165" s="228"/>
      <c r="G165" s="228"/>
      <c r="H165" s="228"/>
      <c r="I165" s="228"/>
      <c r="J165" s="228"/>
      <c r="K165" s="228"/>
      <c r="L165" s="228"/>
    </row>
    <row r="166" spans="2:12" x14ac:dyDescent="0.2">
      <c r="B166" s="147" t="s">
        <v>228</v>
      </c>
      <c r="C166" s="228">
        <v>67895.709999999992</v>
      </c>
      <c r="D166" s="228">
        <f t="shared" si="2"/>
        <v>135791.41999999998</v>
      </c>
      <c r="E166" s="228">
        <v>82396.06</v>
      </c>
      <c r="F166" s="228">
        <v>77889.990000000005</v>
      </c>
      <c r="G166" s="228">
        <v>49652.45</v>
      </c>
      <c r="H166" s="228">
        <v>29184.29</v>
      </c>
      <c r="I166" s="228">
        <v>32026.25</v>
      </c>
      <c r="J166" s="228">
        <v>38391.47</v>
      </c>
      <c r="K166" s="228">
        <v>31220.61</v>
      </c>
      <c r="L166" s="228">
        <v>32420.51</v>
      </c>
    </row>
    <row r="167" spans="2:12" x14ac:dyDescent="0.2">
      <c r="B167" s="147" t="s">
        <v>229</v>
      </c>
      <c r="C167" s="228">
        <v>104510.06</v>
      </c>
      <c r="D167" s="316">
        <f>+C167</f>
        <v>104510.06</v>
      </c>
      <c r="E167" s="228">
        <v>31862.07</v>
      </c>
      <c r="F167" s="228">
        <v>2161.3200000000002</v>
      </c>
      <c r="G167" s="228">
        <v>20470.18</v>
      </c>
      <c r="H167" s="228"/>
      <c r="I167" s="228"/>
      <c r="J167" s="228"/>
      <c r="K167" s="228"/>
      <c r="L167" s="228"/>
    </row>
    <row r="168" spans="2:12" x14ac:dyDescent="0.2">
      <c r="B168" s="147" t="s">
        <v>230</v>
      </c>
      <c r="C168" s="228">
        <v>19674.25</v>
      </c>
      <c r="D168" s="228">
        <f t="shared" si="2"/>
        <v>39348.5</v>
      </c>
      <c r="E168" s="228">
        <v>325053.52</v>
      </c>
      <c r="F168" s="228">
        <v>411900.14999999997</v>
      </c>
      <c r="G168" s="228">
        <v>596089.05000000005</v>
      </c>
      <c r="H168" s="228">
        <v>610548.74</v>
      </c>
      <c r="I168" s="228">
        <v>247501.84</v>
      </c>
      <c r="J168" s="228">
        <v>723663.84</v>
      </c>
      <c r="K168" s="228">
        <v>1126393.3700000001</v>
      </c>
      <c r="L168" s="228">
        <v>515212.28</v>
      </c>
    </row>
    <row r="169" spans="2:12" x14ac:dyDescent="0.2">
      <c r="B169" s="147" t="s">
        <v>231</v>
      </c>
      <c r="C169" s="228">
        <v>55700.76</v>
      </c>
      <c r="D169" s="316">
        <f>+C169</f>
        <v>55700.76</v>
      </c>
      <c r="E169" s="228">
        <v>77755.100000000006</v>
      </c>
      <c r="F169" s="228">
        <v>48556.53</v>
      </c>
      <c r="G169" s="228">
        <v>22664.7</v>
      </c>
      <c r="H169" s="228">
        <v>34234.730000000003</v>
      </c>
      <c r="I169" s="228">
        <v>75462</v>
      </c>
      <c r="J169" s="228">
        <v>25397.119999999999</v>
      </c>
      <c r="K169" s="228">
        <v>58422.3</v>
      </c>
      <c r="L169" s="228">
        <v>-26137.22</v>
      </c>
    </row>
    <row r="170" spans="2:12" x14ac:dyDescent="0.2">
      <c r="B170" s="147" t="s">
        <v>232</v>
      </c>
      <c r="C170" s="228"/>
      <c r="D170" s="228"/>
      <c r="E170" s="228">
        <v>533.33000000000004</v>
      </c>
      <c r="F170" s="228">
        <v>16917.47</v>
      </c>
      <c r="G170" s="228">
        <v>10139.36</v>
      </c>
      <c r="H170" s="228">
        <v>1452.89</v>
      </c>
      <c r="I170" s="228">
        <v>60872.49</v>
      </c>
      <c r="J170" s="228">
        <v>43909.06</v>
      </c>
      <c r="K170" s="228">
        <v>627110.51</v>
      </c>
      <c r="L170" s="228">
        <v>352347.08</v>
      </c>
    </row>
    <row r="171" spans="2:12" x14ac:dyDescent="0.2">
      <c r="B171" s="147" t="s">
        <v>233</v>
      </c>
      <c r="C171" s="228"/>
      <c r="D171" s="228"/>
      <c r="E171" s="228"/>
      <c r="F171" s="228"/>
      <c r="G171" s="228">
        <v>-158.21</v>
      </c>
      <c r="H171" s="228"/>
      <c r="I171" s="228"/>
      <c r="J171" s="228"/>
      <c r="K171" s="228">
        <v>303.77</v>
      </c>
      <c r="L171" s="228">
        <v>-244.27</v>
      </c>
    </row>
    <row r="172" spans="2:12" x14ac:dyDescent="0.2">
      <c r="B172" s="147" t="s">
        <v>229</v>
      </c>
      <c r="C172" s="228"/>
      <c r="D172" s="228"/>
      <c r="E172" s="228"/>
      <c r="F172" s="228"/>
      <c r="G172" s="228">
        <v>4445.25</v>
      </c>
      <c r="H172" s="228"/>
      <c r="I172" s="228"/>
      <c r="J172" s="228"/>
      <c r="K172" s="228"/>
      <c r="L172" s="228"/>
    </row>
    <row r="173" spans="2:12" x14ac:dyDescent="0.2">
      <c r="B173" s="147" t="s">
        <v>234</v>
      </c>
      <c r="C173" s="228"/>
      <c r="D173" s="228"/>
      <c r="E173" s="228"/>
      <c r="F173" s="228"/>
      <c r="G173" s="228"/>
      <c r="H173" s="228">
        <v>222.92</v>
      </c>
      <c r="I173" s="228"/>
      <c r="J173" s="228">
        <v>220.5</v>
      </c>
      <c r="K173" s="228">
        <v>130.26</v>
      </c>
      <c r="L173" s="228"/>
    </row>
    <row r="174" spans="2:12" x14ac:dyDescent="0.2">
      <c r="B174" s="139" t="s">
        <v>235</v>
      </c>
      <c r="C174" s="140"/>
      <c r="D174" s="140"/>
      <c r="E174" s="140"/>
      <c r="F174" s="140"/>
      <c r="G174" s="140"/>
      <c r="H174" s="140">
        <v>2666.15</v>
      </c>
      <c r="I174" s="140">
        <v>22252.080000000002</v>
      </c>
      <c r="J174" s="140">
        <v>157395.20000000001</v>
      </c>
      <c r="K174" s="140">
        <v>22172.16</v>
      </c>
      <c r="L174" s="140">
        <v>6731.2</v>
      </c>
    </row>
    <row r="175" spans="2:12" x14ac:dyDescent="0.2">
      <c r="B175" s="142" t="s">
        <v>241</v>
      </c>
    </row>
    <row r="176" spans="2:12" x14ac:dyDescent="0.2">
      <c r="D176" s="136"/>
      <c r="E176" s="136"/>
      <c r="F176" s="136"/>
      <c r="G176" s="136"/>
      <c r="H176" s="136"/>
      <c r="I176" s="136"/>
      <c r="J176" s="136"/>
      <c r="K176" s="136"/>
      <c r="L176" s="136"/>
    </row>
    <row r="177" spans="1:14" x14ac:dyDescent="0.2">
      <c r="D177" s="136"/>
      <c r="E177" s="136"/>
      <c r="F177" s="136"/>
      <c r="G177" s="136"/>
      <c r="H177" s="136"/>
      <c r="I177" s="136"/>
      <c r="J177" s="136"/>
      <c r="K177" s="136"/>
      <c r="L177" s="136"/>
    </row>
    <row r="178" spans="1:14" x14ac:dyDescent="0.2">
      <c r="B178" s="39" t="s">
        <v>664</v>
      </c>
      <c r="D178" s="144"/>
      <c r="E178" s="144"/>
      <c r="F178" s="144"/>
      <c r="G178" s="144"/>
      <c r="H178" s="144"/>
      <c r="I178" s="144"/>
      <c r="J178" s="144"/>
      <c r="K178" s="144"/>
      <c r="L178" s="144"/>
      <c r="N178" s="45"/>
    </row>
    <row r="179" spans="1:14" x14ac:dyDescent="0.2">
      <c r="B179" s="1"/>
    </row>
    <row r="180" spans="1:14" ht="14.25" x14ac:dyDescent="0.2">
      <c r="B180" s="58"/>
      <c r="C180" s="219" t="s">
        <v>240</v>
      </c>
      <c r="D180" s="219" t="s">
        <v>239</v>
      </c>
      <c r="E180" s="37">
        <v>2012</v>
      </c>
      <c r="F180" s="37">
        <v>2013</v>
      </c>
      <c r="G180" s="37">
        <v>2014</v>
      </c>
      <c r="H180" s="37">
        <v>2015</v>
      </c>
      <c r="I180" s="37">
        <v>2016</v>
      </c>
      <c r="J180" s="37">
        <v>2017</v>
      </c>
      <c r="K180" s="37">
        <v>2018</v>
      </c>
      <c r="L180" s="37">
        <v>2019</v>
      </c>
    </row>
    <row r="181" spans="1:14" x14ac:dyDescent="0.2">
      <c r="B181" s="30" t="s">
        <v>48</v>
      </c>
      <c r="C181" s="137">
        <f>+'6.2.IPC'!C16</f>
        <v>1</v>
      </c>
      <c r="D181" s="137">
        <f>+C181</f>
        <v>1</v>
      </c>
      <c r="E181" s="137">
        <f>+'6.2.IPC'!D16</f>
        <v>1.0823337409044773</v>
      </c>
      <c r="F181" s="137">
        <f>+'6.2.IPC'!E16</f>
        <v>1.0861114475827298</v>
      </c>
      <c r="G181" s="137">
        <f>+'6.2.IPC'!F16</f>
        <v>1.0674186490149371</v>
      </c>
      <c r="H181" s="137">
        <f>+'6.2.IPC'!G16</f>
        <v>0.98501177623314329</v>
      </c>
      <c r="I181" s="137">
        <f>+'6.2.IPC'!H16</f>
        <v>0.96268258178319388</v>
      </c>
      <c r="J181" s="137">
        <f>+'6.2.IPC'!I16</f>
        <v>1.0245513427973163</v>
      </c>
      <c r="K181" s="137">
        <f>+'6.2.IPC'!J16</f>
        <v>1.0298434949399453</v>
      </c>
      <c r="L181" s="137">
        <f>+'6.2.IPC'!K16</f>
        <v>1.0358907338897501</v>
      </c>
    </row>
    <row r="182" spans="1:14" x14ac:dyDescent="0.2">
      <c r="B182" s="142" t="s">
        <v>241</v>
      </c>
    </row>
    <row r="183" spans="1:14" x14ac:dyDescent="0.2">
      <c r="B183" s="1"/>
    </row>
    <row r="184" spans="1:14" x14ac:dyDescent="0.2">
      <c r="B184" s="1"/>
    </row>
    <row r="185" spans="1:14" x14ac:dyDescent="0.2">
      <c r="B185" s="39" t="s">
        <v>665</v>
      </c>
    </row>
    <row r="186" spans="1:14" x14ac:dyDescent="0.2">
      <c r="B186" s="1"/>
    </row>
    <row r="187" spans="1:14" ht="14.25" x14ac:dyDescent="0.2">
      <c r="A187" s="1"/>
      <c r="B187" s="58" t="s">
        <v>236</v>
      </c>
      <c r="C187" s="219" t="s">
        <v>240</v>
      </c>
      <c r="D187" s="219" t="s">
        <v>239</v>
      </c>
      <c r="E187" s="37">
        <v>2012</v>
      </c>
      <c r="F187" s="37">
        <v>2013</v>
      </c>
      <c r="G187" s="37">
        <v>2014</v>
      </c>
      <c r="H187" s="37">
        <v>2015</v>
      </c>
      <c r="I187" s="37">
        <v>2016</v>
      </c>
      <c r="J187" s="37">
        <v>2017</v>
      </c>
      <c r="K187" s="37">
        <v>2018</v>
      </c>
      <c r="L187" s="37">
        <v>2019</v>
      </c>
    </row>
    <row r="188" spans="1:14" x14ac:dyDescent="0.2">
      <c r="B188" s="31" t="s">
        <v>237</v>
      </c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</row>
    <row r="189" spans="1:14" x14ac:dyDescent="0.2">
      <c r="B189" s="147" t="s">
        <v>97</v>
      </c>
      <c r="C189" s="313"/>
      <c r="D189" s="314">
        <f t="shared" ref="D189:L189" si="3">+D11/D$181</f>
        <v>0</v>
      </c>
      <c r="E189" s="314">
        <f t="shared" si="3"/>
        <v>0</v>
      </c>
      <c r="F189" s="314">
        <f t="shared" si="3"/>
        <v>1.325830791310497</v>
      </c>
      <c r="G189" s="314">
        <f t="shared" si="3"/>
        <v>0</v>
      </c>
      <c r="H189" s="314">
        <f t="shared" si="3"/>
        <v>0</v>
      </c>
      <c r="I189" s="314">
        <f t="shared" si="3"/>
        <v>0</v>
      </c>
      <c r="J189" s="314">
        <f t="shared" si="3"/>
        <v>0</v>
      </c>
      <c r="K189" s="314">
        <f t="shared" si="3"/>
        <v>0</v>
      </c>
      <c r="L189" s="314">
        <f t="shared" si="3"/>
        <v>0</v>
      </c>
    </row>
    <row r="190" spans="1:14" x14ac:dyDescent="0.2">
      <c r="B190" s="147" t="s">
        <v>98</v>
      </c>
      <c r="C190" s="141"/>
      <c r="D190" s="166">
        <f t="shared" ref="D190:L190" si="4">+D12/D$181</f>
        <v>0</v>
      </c>
      <c r="E190" s="166">
        <f t="shared" si="4"/>
        <v>0</v>
      </c>
      <c r="F190" s="166">
        <f t="shared" si="4"/>
        <v>2522.9270956480536</v>
      </c>
      <c r="G190" s="166">
        <f t="shared" si="4"/>
        <v>0</v>
      </c>
      <c r="H190" s="166">
        <f t="shared" si="4"/>
        <v>0</v>
      </c>
      <c r="I190" s="166">
        <f t="shared" si="4"/>
        <v>0</v>
      </c>
      <c r="J190" s="166">
        <f t="shared" si="4"/>
        <v>0</v>
      </c>
      <c r="K190" s="166">
        <f t="shared" si="4"/>
        <v>0</v>
      </c>
      <c r="L190" s="166">
        <f t="shared" si="4"/>
        <v>0</v>
      </c>
    </row>
    <row r="191" spans="1:14" x14ac:dyDescent="0.2">
      <c r="B191" s="147" t="s">
        <v>111</v>
      </c>
      <c r="C191" s="141"/>
      <c r="D191" s="166">
        <f t="shared" ref="D191:L191" si="5">+D13/D$181</f>
        <v>14535.4</v>
      </c>
      <c r="E191" s="166">
        <f t="shared" si="5"/>
        <v>33496.8583439918</v>
      </c>
      <c r="F191" s="166">
        <f t="shared" si="5"/>
        <v>5573.7834395110558</v>
      </c>
      <c r="G191" s="166">
        <f t="shared" si="5"/>
        <v>147.43980737570726</v>
      </c>
      <c r="H191" s="166">
        <f t="shared" si="5"/>
        <v>335619.27682147082</v>
      </c>
      <c r="I191" s="166">
        <f t="shared" si="5"/>
        <v>66834.584127221853</v>
      </c>
      <c r="J191" s="166">
        <f t="shared" si="5"/>
        <v>3428.7886348463448</v>
      </c>
      <c r="K191" s="166">
        <f t="shared" si="5"/>
        <v>0</v>
      </c>
      <c r="L191" s="166">
        <f t="shared" si="5"/>
        <v>0</v>
      </c>
    </row>
    <row r="192" spans="1:14" x14ac:dyDescent="0.2">
      <c r="B192" s="147" t="s">
        <v>112</v>
      </c>
      <c r="C192" s="141"/>
      <c r="D192" s="166">
        <f t="shared" ref="D192:L192" si="6">+D14/D$181</f>
        <v>678417.15999999992</v>
      </c>
      <c r="E192" s="166">
        <f t="shared" si="6"/>
        <v>652807.01626242464</v>
      </c>
      <c r="F192" s="166">
        <f t="shared" si="6"/>
        <v>623579.28507922427</v>
      </c>
      <c r="G192" s="166">
        <f t="shared" si="6"/>
        <v>516605.73900305107</v>
      </c>
      <c r="H192" s="166">
        <f t="shared" si="6"/>
        <v>550169.19906522194</v>
      </c>
      <c r="I192" s="166">
        <f t="shared" si="6"/>
        <v>466659.48725056986</v>
      </c>
      <c r="J192" s="166">
        <f t="shared" si="6"/>
        <v>513183.08613452659</v>
      </c>
      <c r="K192" s="166">
        <f t="shared" si="6"/>
        <v>521362.74359951197</v>
      </c>
      <c r="L192" s="166">
        <f t="shared" si="6"/>
        <v>530487.32073945377</v>
      </c>
    </row>
    <row r="193" spans="2:12" x14ac:dyDescent="0.2">
      <c r="B193" s="142" t="s">
        <v>113</v>
      </c>
      <c r="C193" s="141"/>
      <c r="D193" s="166">
        <f t="shared" ref="D193:L193" si="7">+D15/D$181</f>
        <v>23091.33</v>
      </c>
      <c r="E193" s="166">
        <f t="shared" si="7"/>
        <v>10002.219824499991</v>
      </c>
      <c r="F193" s="166">
        <f t="shared" si="7"/>
        <v>233.26335484619054</v>
      </c>
      <c r="G193" s="166">
        <f t="shared" si="7"/>
        <v>0</v>
      </c>
      <c r="H193" s="166">
        <f t="shared" si="7"/>
        <v>0.26395623511658439</v>
      </c>
      <c r="I193" s="166">
        <f t="shared" si="7"/>
        <v>0</v>
      </c>
      <c r="J193" s="166">
        <f t="shared" si="7"/>
        <v>0</v>
      </c>
      <c r="K193" s="166">
        <f t="shared" si="7"/>
        <v>0</v>
      </c>
      <c r="L193" s="166">
        <f t="shared" si="7"/>
        <v>46.385201091212735</v>
      </c>
    </row>
    <row r="194" spans="2:12" x14ac:dyDescent="0.2">
      <c r="B194" s="147" t="s">
        <v>114</v>
      </c>
      <c r="C194" s="141"/>
      <c r="D194" s="166">
        <f t="shared" ref="D194:L194" si="8">+D16/D$181</f>
        <v>0</v>
      </c>
      <c r="E194" s="166">
        <f t="shared" si="8"/>
        <v>2148.2652828109585</v>
      </c>
      <c r="F194" s="166">
        <f t="shared" si="8"/>
        <v>0</v>
      </c>
      <c r="G194" s="166">
        <f t="shared" si="8"/>
        <v>0</v>
      </c>
      <c r="H194" s="166">
        <f t="shared" si="8"/>
        <v>0</v>
      </c>
      <c r="I194" s="166">
        <f t="shared" si="8"/>
        <v>0</v>
      </c>
      <c r="J194" s="166">
        <f t="shared" si="8"/>
        <v>0</v>
      </c>
      <c r="K194" s="166">
        <f t="shared" si="8"/>
        <v>0</v>
      </c>
      <c r="L194" s="166">
        <f t="shared" si="8"/>
        <v>0</v>
      </c>
    </row>
    <row r="195" spans="2:12" x14ac:dyDescent="0.2">
      <c r="B195" s="147" t="s">
        <v>115</v>
      </c>
      <c r="C195" s="141"/>
      <c r="D195" s="166">
        <f t="shared" ref="D195:L195" si="9">+D17/D$181</f>
        <v>174237</v>
      </c>
      <c r="E195" s="166">
        <f t="shared" si="9"/>
        <v>186050.36726631256</v>
      </c>
      <c r="F195" s="166">
        <f t="shared" si="9"/>
        <v>34743.386679133298</v>
      </c>
      <c r="G195" s="166">
        <f t="shared" si="9"/>
        <v>148930.58140468691</v>
      </c>
      <c r="H195" s="166">
        <f t="shared" si="9"/>
        <v>288300.55320352298</v>
      </c>
      <c r="I195" s="166">
        <f t="shared" si="9"/>
        <v>223504.36589540073</v>
      </c>
      <c r="J195" s="166">
        <f t="shared" si="9"/>
        <v>257889.19399451697</v>
      </c>
      <c r="K195" s="166">
        <f t="shared" si="9"/>
        <v>125418.89193321748</v>
      </c>
      <c r="L195" s="166">
        <f t="shared" si="9"/>
        <v>160980.75264543114</v>
      </c>
    </row>
    <row r="196" spans="2:12" x14ac:dyDescent="0.2">
      <c r="B196" s="147" t="s">
        <v>99</v>
      </c>
      <c r="C196" s="141"/>
      <c r="D196" s="166">
        <f t="shared" ref="D196:L196" si="10">+D18/D$181</f>
        <v>7436</v>
      </c>
      <c r="E196" s="166">
        <f t="shared" si="10"/>
        <v>19168.357426113926</v>
      </c>
      <c r="F196" s="166">
        <f t="shared" si="10"/>
        <v>21724.501709759152</v>
      </c>
      <c r="G196" s="166">
        <f t="shared" si="10"/>
        <v>25304.054810102938</v>
      </c>
      <c r="H196" s="166">
        <f t="shared" si="10"/>
        <v>24843.408566729588</v>
      </c>
      <c r="I196" s="166">
        <f t="shared" si="10"/>
        <v>22904.320091838741</v>
      </c>
      <c r="J196" s="166">
        <f t="shared" si="10"/>
        <v>22493.377381243685</v>
      </c>
      <c r="K196" s="166">
        <f t="shared" si="10"/>
        <v>19294.951220873372</v>
      </c>
      <c r="L196" s="166">
        <f t="shared" si="10"/>
        <v>24691.532768090423</v>
      </c>
    </row>
    <row r="197" spans="2:12" x14ac:dyDescent="0.2">
      <c r="B197" s="147" t="s">
        <v>100</v>
      </c>
      <c r="C197" s="141"/>
      <c r="D197" s="166">
        <f t="shared" ref="D197:L197" si="11">+D19/D$181</f>
        <v>68728.56</v>
      </c>
      <c r="E197" s="166">
        <f t="shared" si="11"/>
        <v>38920.277921667206</v>
      </c>
      <c r="F197" s="166">
        <f t="shared" si="11"/>
        <v>13147.996949836283</v>
      </c>
      <c r="G197" s="166">
        <f t="shared" si="11"/>
        <v>89430.712202840819</v>
      </c>
      <c r="H197" s="166">
        <f t="shared" si="11"/>
        <v>73678.489690281989</v>
      </c>
      <c r="I197" s="166">
        <f t="shared" si="11"/>
        <v>47895.413163696379</v>
      </c>
      <c r="J197" s="166">
        <f t="shared" si="11"/>
        <v>40606.369112172688</v>
      </c>
      <c r="K197" s="166">
        <f t="shared" si="11"/>
        <v>19859.202005439318</v>
      </c>
      <c r="L197" s="166">
        <f t="shared" si="11"/>
        <v>12804.854378986785</v>
      </c>
    </row>
    <row r="198" spans="2:12" x14ac:dyDescent="0.2">
      <c r="B198" s="147" t="s">
        <v>116</v>
      </c>
      <c r="C198" s="141"/>
      <c r="D198" s="166">
        <f t="shared" ref="D198:L198" si="12">+D20/D$181</f>
        <v>6947.32</v>
      </c>
      <c r="E198" s="166">
        <f t="shared" si="12"/>
        <v>2652.102481440922</v>
      </c>
      <c r="F198" s="166">
        <f t="shared" si="12"/>
        <v>0</v>
      </c>
      <c r="G198" s="166">
        <f t="shared" si="12"/>
        <v>-0.2997886539600097</v>
      </c>
      <c r="H198" s="166">
        <f t="shared" si="12"/>
        <v>0</v>
      </c>
      <c r="I198" s="166">
        <f t="shared" si="12"/>
        <v>0</v>
      </c>
      <c r="J198" s="166">
        <f t="shared" si="12"/>
        <v>43.384843826995407</v>
      </c>
      <c r="K198" s="166">
        <f t="shared" si="12"/>
        <v>0</v>
      </c>
      <c r="L198" s="166">
        <f t="shared" si="12"/>
        <v>1277.692672305403</v>
      </c>
    </row>
    <row r="199" spans="2:12" x14ac:dyDescent="0.2">
      <c r="B199" s="147" t="s">
        <v>117</v>
      </c>
      <c r="C199" s="141"/>
      <c r="D199" s="166">
        <f t="shared" ref="D199:L199" si="13">+D21/D$181</f>
        <v>10173.42</v>
      </c>
      <c r="E199" s="166">
        <f t="shared" si="13"/>
        <v>37966.87513932609</v>
      </c>
      <c r="F199" s="166">
        <f t="shared" si="13"/>
        <v>11629.20253544047</v>
      </c>
      <c r="G199" s="166">
        <f t="shared" si="13"/>
        <v>10512.042309130558</v>
      </c>
      <c r="H199" s="166">
        <f t="shared" si="13"/>
        <v>15168.509007209639</v>
      </c>
      <c r="I199" s="166">
        <f t="shared" si="13"/>
        <v>22750.094802205906</v>
      </c>
      <c r="J199" s="166">
        <f t="shared" si="13"/>
        <v>16020.671014090047</v>
      </c>
      <c r="K199" s="166">
        <f t="shared" si="13"/>
        <v>35950.773279544781</v>
      </c>
      <c r="L199" s="166">
        <f t="shared" si="13"/>
        <v>64322.585211088066</v>
      </c>
    </row>
    <row r="200" spans="2:12" x14ac:dyDescent="0.2">
      <c r="B200" s="147" t="s">
        <v>118</v>
      </c>
      <c r="C200" s="141"/>
      <c r="D200" s="166">
        <f t="shared" ref="D200:L200" si="14">+D22/D$181</f>
        <v>0</v>
      </c>
      <c r="E200" s="166">
        <f t="shared" si="14"/>
        <v>1179.0540678641066</v>
      </c>
      <c r="F200" s="166">
        <f t="shared" si="14"/>
        <v>0</v>
      </c>
      <c r="G200" s="166">
        <f t="shared" si="14"/>
        <v>0</v>
      </c>
      <c r="H200" s="166">
        <f t="shared" si="14"/>
        <v>0</v>
      </c>
      <c r="I200" s="166">
        <f t="shared" si="14"/>
        <v>219.49083114042151</v>
      </c>
      <c r="J200" s="166">
        <f t="shared" si="14"/>
        <v>220.6526804042486</v>
      </c>
      <c r="K200" s="166">
        <f t="shared" si="14"/>
        <v>14.089519496208636</v>
      </c>
      <c r="L200" s="166">
        <f t="shared" si="14"/>
        <v>745.82190449656719</v>
      </c>
    </row>
    <row r="201" spans="2:12" x14ac:dyDescent="0.2">
      <c r="B201" s="142" t="s">
        <v>546</v>
      </c>
      <c r="C201" s="141"/>
      <c r="D201" s="166">
        <f t="shared" ref="D201:L201" si="15">+D23/D$181</f>
        <v>15350.22</v>
      </c>
      <c r="E201" s="166">
        <f t="shared" si="15"/>
        <v>278.48157052566779</v>
      </c>
      <c r="F201" s="166">
        <f t="shared" si="15"/>
        <v>0</v>
      </c>
      <c r="G201" s="166">
        <f t="shared" si="15"/>
        <v>0</v>
      </c>
      <c r="H201" s="166">
        <f t="shared" si="15"/>
        <v>418.57367591756827</v>
      </c>
      <c r="I201" s="166">
        <f t="shared" si="15"/>
        <v>0</v>
      </c>
      <c r="J201" s="166">
        <f t="shared" si="15"/>
        <v>0</v>
      </c>
      <c r="K201" s="166">
        <f t="shared" si="15"/>
        <v>0</v>
      </c>
      <c r="L201" s="166">
        <f t="shared" si="15"/>
        <v>5919.3115638512936</v>
      </c>
    </row>
    <row r="202" spans="2:12" x14ac:dyDescent="0.2">
      <c r="B202" s="142" t="s">
        <v>547</v>
      </c>
      <c r="C202" s="141"/>
      <c r="D202" s="166">
        <f t="shared" ref="D202:L202" si="16">+D24/D$181</f>
        <v>-0.72000000000002728</v>
      </c>
      <c r="E202" s="166">
        <f t="shared" si="16"/>
        <v>953.04244986208664</v>
      </c>
      <c r="F202" s="166">
        <f t="shared" si="16"/>
        <v>0</v>
      </c>
      <c r="G202" s="166">
        <f t="shared" si="16"/>
        <v>0</v>
      </c>
      <c r="H202" s="166">
        <f t="shared" si="16"/>
        <v>0</v>
      </c>
      <c r="I202" s="166">
        <f t="shared" si="16"/>
        <v>0</v>
      </c>
      <c r="J202" s="166">
        <f t="shared" si="16"/>
        <v>0</v>
      </c>
      <c r="K202" s="166">
        <f t="shared" si="16"/>
        <v>0</v>
      </c>
      <c r="L202" s="166">
        <f t="shared" si="16"/>
        <v>0</v>
      </c>
    </row>
    <row r="203" spans="2:12" x14ac:dyDescent="0.2">
      <c r="B203" s="142" t="s">
        <v>548</v>
      </c>
      <c r="C203" s="141"/>
      <c r="D203" s="166">
        <f t="shared" ref="D203:L203" si="17">+D25/D$181</f>
        <v>4750.09</v>
      </c>
      <c r="E203" s="166">
        <f t="shared" si="17"/>
        <v>1782.4077057672182</v>
      </c>
      <c r="F203" s="166">
        <f t="shared" si="17"/>
        <v>17.779022625142844</v>
      </c>
      <c r="G203" s="166">
        <f t="shared" si="17"/>
        <v>0</v>
      </c>
      <c r="H203" s="166">
        <f t="shared" si="17"/>
        <v>0</v>
      </c>
      <c r="I203" s="166">
        <f t="shared" si="17"/>
        <v>0</v>
      </c>
      <c r="J203" s="166">
        <f t="shared" si="17"/>
        <v>0</v>
      </c>
      <c r="K203" s="166">
        <f t="shared" si="17"/>
        <v>0</v>
      </c>
      <c r="L203" s="166">
        <f t="shared" si="17"/>
        <v>0</v>
      </c>
    </row>
    <row r="204" spans="2:12" x14ac:dyDescent="0.2">
      <c r="B204" s="142" t="s">
        <v>549</v>
      </c>
      <c r="C204" s="141"/>
      <c r="D204" s="166">
        <f t="shared" ref="D204:L204" si="18">+D26/D$181</f>
        <v>15639.29</v>
      </c>
      <c r="E204" s="166">
        <f t="shared" si="18"/>
        <v>9560.0179583731533</v>
      </c>
      <c r="F204" s="166">
        <f t="shared" si="18"/>
        <v>5584.832029438644</v>
      </c>
      <c r="G204" s="166">
        <f t="shared" si="18"/>
        <v>58.730470989853146</v>
      </c>
      <c r="H204" s="166">
        <f t="shared" si="18"/>
        <v>3205.342388975354</v>
      </c>
      <c r="I204" s="166">
        <f t="shared" si="18"/>
        <v>7151.6303818931228</v>
      </c>
      <c r="J204" s="166">
        <f t="shared" si="18"/>
        <v>5877.1286010516687</v>
      </c>
      <c r="K204" s="166">
        <f t="shared" si="18"/>
        <v>15437.452465461358</v>
      </c>
      <c r="L204" s="166">
        <f t="shared" si="18"/>
        <v>4206.0131029839995</v>
      </c>
    </row>
    <row r="205" spans="2:12" x14ac:dyDescent="0.2">
      <c r="B205" s="142" t="s">
        <v>550</v>
      </c>
      <c r="C205" s="141"/>
      <c r="D205" s="166">
        <f t="shared" ref="D205:L205" si="19">+D27/D$181</f>
        <v>0</v>
      </c>
      <c r="E205" s="166">
        <f t="shared" si="19"/>
        <v>10785.91524851141</v>
      </c>
      <c r="F205" s="166">
        <f t="shared" si="19"/>
        <v>77398.475255088255</v>
      </c>
      <c r="G205" s="166">
        <f t="shared" si="19"/>
        <v>128291.33173415606</v>
      </c>
      <c r="H205" s="166">
        <f t="shared" si="19"/>
        <v>98768.362315470251</v>
      </c>
      <c r="I205" s="166">
        <f t="shared" si="19"/>
        <v>146101.96825154132</v>
      </c>
      <c r="J205" s="166">
        <f t="shared" si="19"/>
        <v>490779.24062559445</v>
      </c>
      <c r="K205" s="166">
        <f t="shared" si="19"/>
        <v>945361.45034034841</v>
      </c>
      <c r="L205" s="166">
        <f t="shared" si="19"/>
        <v>508908.51009012607</v>
      </c>
    </row>
    <row r="206" spans="2:12" x14ac:dyDescent="0.2">
      <c r="B206" s="142" t="s">
        <v>119</v>
      </c>
      <c r="C206" s="141"/>
      <c r="D206" s="166">
        <f t="shared" ref="D206:L206" si="20">+D28/D$181</f>
        <v>269234.56724379049</v>
      </c>
      <c r="E206" s="166">
        <f t="shared" si="20"/>
        <v>431587.210607777</v>
      </c>
      <c r="F206" s="166">
        <f t="shared" si="20"/>
        <v>347968.66457961954</v>
      </c>
      <c r="G206" s="166">
        <f t="shared" si="20"/>
        <v>682953.94751886022</v>
      </c>
      <c r="H206" s="166">
        <f t="shared" si="20"/>
        <v>675908.63994139328</v>
      </c>
      <c r="I206" s="166">
        <f t="shared" si="20"/>
        <v>655409.71857128385</v>
      </c>
      <c r="J206" s="166">
        <f t="shared" si="20"/>
        <v>634476.90988834912</v>
      </c>
      <c r="K206" s="166">
        <f t="shared" si="20"/>
        <v>448917.79408380832</v>
      </c>
      <c r="L206" s="166">
        <f t="shared" si="20"/>
        <v>579825.70974896452</v>
      </c>
    </row>
    <row r="207" spans="2:12" x14ac:dyDescent="0.2">
      <c r="B207" s="147" t="s">
        <v>120</v>
      </c>
      <c r="C207" s="141"/>
      <c r="D207" s="166">
        <f t="shared" ref="D207:L207" si="21">+D29/D$181</f>
        <v>196515.97999999998</v>
      </c>
      <c r="E207" s="166">
        <f t="shared" si="21"/>
        <v>99508.844573205773</v>
      </c>
      <c r="F207" s="166">
        <f t="shared" si="21"/>
        <v>193276.73091670481</v>
      </c>
      <c r="G207" s="166">
        <f t="shared" si="21"/>
        <v>698928.82299600902</v>
      </c>
      <c r="H207" s="166">
        <f t="shared" si="21"/>
        <v>519265.1827534464</v>
      </c>
      <c r="I207" s="166">
        <f t="shared" si="21"/>
        <v>472676.54843938909</v>
      </c>
      <c r="J207" s="166">
        <f t="shared" si="21"/>
        <v>582806.04890888836</v>
      </c>
      <c r="K207" s="166">
        <f t="shared" si="21"/>
        <v>344317.41496864811</v>
      </c>
      <c r="L207" s="166">
        <f t="shared" si="21"/>
        <v>369899.14810916857</v>
      </c>
    </row>
    <row r="208" spans="2:12" x14ac:dyDescent="0.2">
      <c r="B208" s="147" t="s">
        <v>122</v>
      </c>
      <c r="C208" s="141"/>
      <c r="D208" s="166">
        <f t="shared" ref="D208:L208" si="22">+D30/D$181</f>
        <v>104442.04</v>
      </c>
      <c r="E208" s="166">
        <f t="shared" si="22"/>
        <v>117266.39871167207</v>
      </c>
      <c r="F208" s="166">
        <f t="shared" si="22"/>
        <v>50785.524931868029</v>
      </c>
      <c r="G208" s="166">
        <f t="shared" si="22"/>
        <v>0</v>
      </c>
      <c r="H208" s="166">
        <f t="shared" si="22"/>
        <v>0</v>
      </c>
      <c r="I208" s="166">
        <f t="shared" si="22"/>
        <v>0</v>
      </c>
      <c r="J208" s="166">
        <f t="shared" si="22"/>
        <v>0</v>
      </c>
      <c r="K208" s="166">
        <f t="shared" si="22"/>
        <v>0</v>
      </c>
      <c r="L208" s="166">
        <f t="shared" si="22"/>
        <v>0</v>
      </c>
    </row>
    <row r="209" spans="2:12" x14ac:dyDescent="0.2">
      <c r="B209" s="147" t="s">
        <v>121</v>
      </c>
      <c r="C209" s="141"/>
      <c r="D209" s="166">
        <f t="shared" ref="D209:L209" si="23">+D31/D$181</f>
        <v>0</v>
      </c>
      <c r="E209" s="166">
        <f t="shared" si="23"/>
        <v>54904.608212934421</v>
      </c>
      <c r="F209" s="166">
        <f t="shared" si="23"/>
        <v>1.8138101797789437</v>
      </c>
      <c r="G209" s="166">
        <f t="shared" si="23"/>
        <v>0</v>
      </c>
      <c r="H209" s="166">
        <f t="shared" si="23"/>
        <v>0</v>
      </c>
      <c r="I209" s="166">
        <f t="shared" si="23"/>
        <v>0</v>
      </c>
      <c r="J209" s="166">
        <f t="shared" si="23"/>
        <v>19.140085206915181</v>
      </c>
      <c r="K209" s="166">
        <f t="shared" si="23"/>
        <v>0</v>
      </c>
      <c r="L209" s="166">
        <f t="shared" si="23"/>
        <v>0</v>
      </c>
    </row>
    <row r="210" spans="2:12" x14ac:dyDescent="0.2">
      <c r="B210" s="147" t="s">
        <v>584</v>
      </c>
      <c r="C210" s="141"/>
      <c r="D210" s="166">
        <f t="shared" ref="D210:L210" si="24">+D32/D$181</f>
        <v>0</v>
      </c>
      <c r="E210" s="166">
        <f t="shared" si="24"/>
        <v>102488.60014961871</v>
      </c>
      <c r="F210" s="166">
        <f t="shared" si="24"/>
        <v>1964.1814886934094</v>
      </c>
      <c r="G210" s="166">
        <f t="shared" si="24"/>
        <v>30728.337030900992</v>
      </c>
      <c r="H210" s="166">
        <f t="shared" si="24"/>
        <v>44669.516712037359</v>
      </c>
      <c r="I210" s="166">
        <f t="shared" si="24"/>
        <v>0</v>
      </c>
      <c r="J210" s="166">
        <f t="shared" si="24"/>
        <v>0</v>
      </c>
      <c r="K210" s="166">
        <f t="shared" si="24"/>
        <v>0</v>
      </c>
      <c r="L210" s="166">
        <f t="shared" si="24"/>
        <v>636.61154446641319</v>
      </c>
    </row>
    <row r="211" spans="2:12" x14ac:dyDescent="0.2">
      <c r="B211" s="147" t="s">
        <v>123</v>
      </c>
      <c r="C211" s="141"/>
      <c r="D211" s="166">
        <f t="shared" ref="D211:L211" si="25">+D33/D$181</f>
        <v>92445.87999999999</v>
      </c>
      <c r="E211" s="166">
        <f t="shared" si="25"/>
        <v>119403.67847351971</v>
      </c>
      <c r="F211" s="166">
        <f t="shared" si="25"/>
        <v>28166.777974844765</v>
      </c>
      <c r="G211" s="166">
        <f t="shared" si="25"/>
        <v>0</v>
      </c>
      <c r="H211" s="166">
        <f t="shared" si="25"/>
        <v>13705.419900284191</v>
      </c>
      <c r="I211" s="166">
        <f t="shared" si="25"/>
        <v>0</v>
      </c>
      <c r="J211" s="166">
        <f t="shared" si="25"/>
        <v>3368.6842775265168</v>
      </c>
      <c r="K211" s="166">
        <f t="shared" si="25"/>
        <v>-3351.2956259448538</v>
      </c>
      <c r="L211" s="166">
        <f t="shared" si="25"/>
        <v>0</v>
      </c>
    </row>
    <row r="212" spans="2:12" x14ac:dyDescent="0.2">
      <c r="B212" s="147" t="s">
        <v>124</v>
      </c>
      <c r="C212" s="141"/>
      <c r="D212" s="166">
        <f t="shared" ref="D212:L212" si="26">+D34/D$181</f>
        <v>23479.69</v>
      </c>
      <c r="E212" s="166">
        <f t="shared" si="26"/>
        <v>81138.614348853211</v>
      </c>
      <c r="F212" s="166">
        <f t="shared" si="26"/>
        <v>91372.897524349799</v>
      </c>
      <c r="G212" s="166">
        <f t="shared" si="26"/>
        <v>71682.062207374154</v>
      </c>
      <c r="H212" s="166">
        <f t="shared" si="26"/>
        <v>87534.141296999078</v>
      </c>
      <c r="I212" s="166">
        <f t="shared" si="26"/>
        <v>68738.877437073039</v>
      </c>
      <c r="J212" s="166">
        <f t="shared" si="26"/>
        <v>84424.007257498044</v>
      </c>
      <c r="K212" s="166">
        <f t="shared" si="26"/>
        <v>74875.231410280074</v>
      </c>
      <c r="L212" s="166">
        <f t="shared" si="26"/>
        <v>65513.70504606027</v>
      </c>
    </row>
    <row r="213" spans="2:12" x14ac:dyDescent="0.2">
      <c r="B213" s="147" t="s">
        <v>585</v>
      </c>
      <c r="C213" s="141"/>
      <c r="D213" s="166">
        <f t="shared" ref="D213:L213" si="27">+D35/D$181</f>
        <v>0</v>
      </c>
      <c r="E213" s="166">
        <f t="shared" si="27"/>
        <v>40969.100679559684</v>
      </c>
      <c r="F213" s="166">
        <f t="shared" si="27"/>
        <v>121286.79823160227</v>
      </c>
      <c r="G213" s="166">
        <f t="shared" si="27"/>
        <v>86953.558555169264</v>
      </c>
      <c r="H213" s="166">
        <f t="shared" si="27"/>
        <v>117001.90066836499</v>
      </c>
      <c r="I213" s="166">
        <f t="shared" si="27"/>
        <v>97558.761088243453</v>
      </c>
      <c r="J213" s="166">
        <f t="shared" si="27"/>
        <v>105577.30538390284</v>
      </c>
      <c r="K213" s="166">
        <f t="shared" si="27"/>
        <v>100541.35459295005</v>
      </c>
      <c r="L213" s="166">
        <f t="shared" si="27"/>
        <v>122812.45100271364</v>
      </c>
    </row>
    <row r="214" spans="2:12" x14ac:dyDescent="0.2">
      <c r="B214" s="147" t="s">
        <v>125</v>
      </c>
      <c r="C214" s="141"/>
      <c r="D214" s="166">
        <f t="shared" ref="D214:L214" si="28">+D36/D$181</f>
        <v>32195.740000000005</v>
      </c>
      <c r="E214" s="166">
        <f t="shared" si="28"/>
        <v>59385.555093466006</v>
      </c>
      <c r="F214" s="166">
        <f t="shared" si="28"/>
        <v>43072.633203635036</v>
      </c>
      <c r="G214" s="166">
        <f t="shared" si="28"/>
        <v>34714.074027276496</v>
      </c>
      <c r="H214" s="166">
        <f t="shared" si="28"/>
        <v>46410.541582377686</v>
      </c>
      <c r="I214" s="166">
        <f t="shared" si="28"/>
        <v>45850.543923044279</v>
      </c>
      <c r="J214" s="166">
        <f t="shared" si="28"/>
        <v>33762.690609096346</v>
      </c>
      <c r="K214" s="166">
        <f t="shared" si="28"/>
        <v>30003.840536762211</v>
      </c>
      <c r="L214" s="166">
        <f t="shared" si="28"/>
        <v>39069.854257724684</v>
      </c>
    </row>
    <row r="215" spans="2:12" x14ac:dyDescent="0.2">
      <c r="B215" s="147" t="s">
        <v>126</v>
      </c>
      <c r="C215" s="141"/>
      <c r="D215" s="166">
        <f t="shared" ref="D215:L215" si="29">+D37/D$181</f>
        <v>9.1799999999930151</v>
      </c>
      <c r="E215" s="166">
        <f t="shared" si="29"/>
        <v>3108.2464427179934</v>
      </c>
      <c r="F215" s="166">
        <f t="shared" si="29"/>
        <v>0</v>
      </c>
      <c r="G215" s="166">
        <f t="shared" si="29"/>
        <v>0</v>
      </c>
      <c r="H215" s="166">
        <f t="shared" si="29"/>
        <v>0</v>
      </c>
      <c r="I215" s="166">
        <f t="shared" si="29"/>
        <v>0</v>
      </c>
      <c r="J215" s="166">
        <f t="shared" si="29"/>
        <v>0</v>
      </c>
      <c r="K215" s="166">
        <f t="shared" si="29"/>
        <v>0</v>
      </c>
      <c r="L215" s="166">
        <f t="shared" si="29"/>
        <v>0</v>
      </c>
    </row>
    <row r="216" spans="2:12" x14ac:dyDescent="0.2">
      <c r="B216" s="147" t="s">
        <v>586</v>
      </c>
      <c r="C216" s="141"/>
      <c r="D216" s="166">
        <f t="shared" ref="D216:L216" si="30">+D38/D$181</f>
        <v>6443.17</v>
      </c>
      <c r="E216" s="166">
        <f t="shared" si="30"/>
        <v>70209.388405924779</v>
      </c>
      <c r="F216" s="166">
        <f t="shared" si="30"/>
        <v>2777.4774004213964</v>
      </c>
      <c r="G216" s="166">
        <f t="shared" si="30"/>
        <v>13362.095568746625</v>
      </c>
      <c r="H216" s="166">
        <f t="shared" si="30"/>
        <v>12184.412704076431</v>
      </c>
      <c r="I216" s="166">
        <f t="shared" si="30"/>
        <v>64737.371569100913</v>
      </c>
      <c r="J216" s="166">
        <f t="shared" si="30"/>
        <v>10503.133957756974</v>
      </c>
      <c r="K216" s="166">
        <f t="shared" si="30"/>
        <v>0</v>
      </c>
      <c r="L216" s="166">
        <f t="shared" si="30"/>
        <v>0</v>
      </c>
    </row>
    <row r="217" spans="2:12" x14ac:dyDescent="0.2">
      <c r="B217" s="147" t="s">
        <v>127</v>
      </c>
      <c r="C217" s="141"/>
      <c r="D217" s="166">
        <f t="shared" ref="D217:L217" si="31">+D39/D$181</f>
        <v>0</v>
      </c>
      <c r="E217" s="166">
        <f t="shared" si="31"/>
        <v>7540.7055065839522</v>
      </c>
      <c r="F217" s="166">
        <f t="shared" si="31"/>
        <v>7739.1505436275602</v>
      </c>
      <c r="G217" s="166">
        <f t="shared" si="31"/>
        <v>7130.9040806288976</v>
      </c>
      <c r="H217" s="166">
        <f t="shared" si="31"/>
        <v>9549.0533483466734</v>
      </c>
      <c r="I217" s="166">
        <f t="shared" si="31"/>
        <v>5459.7435327688372</v>
      </c>
      <c r="J217" s="166">
        <f t="shared" si="31"/>
        <v>5280.3698302021012</v>
      </c>
      <c r="K217" s="166">
        <f t="shared" si="31"/>
        <v>5218.2686266454321</v>
      </c>
      <c r="L217" s="166">
        <f t="shared" si="31"/>
        <v>6668.6570059957876</v>
      </c>
    </row>
    <row r="218" spans="2:12" x14ac:dyDescent="0.2">
      <c r="B218" s="147" t="s">
        <v>587</v>
      </c>
      <c r="C218" s="141"/>
      <c r="D218" s="166">
        <f t="shared" ref="D218:L218" si="32">+D40/D$181</f>
        <v>43812.86</v>
      </c>
      <c r="E218" s="166">
        <f t="shared" si="32"/>
        <v>4621.9569906594106</v>
      </c>
      <c r="F218" s="166">
        <f t="shared" si="32"/>
        <v>125.77898916731043</v>
      </c>
      <c r="G218" s="166">
        <f t="shared" si="32"/>
        <v>0</v>
      </c>
      <c r="H218" s="166">
        <f t="shared" si="32"/>
        <v>0</v>
      </c>
      <c r="I218" s="166">
        <f t="shared" si="32"/>
        <v>0</v>
      </c>
      <c r="J218" s="166">
        <f t="shared" si="32"/>
        <v>0</v>
      </c>
      <c r="K218" s="166">
        <f t="shared" si="32"/>
        <v>0</v>
      </c>
      <c r="L218" s="166">
        <f t="shared" si="32"/>
        <v>0</v>
      </c>
    </row>
    <row r="219" spans="2:12" x14ac:dyDescent="0.2">
      <c r="B219" s="147" t="s">
        <v>128</v>
      </c>
      <c r="C219" s="141"/>
      <c r="D219" s="166">
        <f t="shared" ref="D219:L219" si="33">+D41/D$181</f>
        <v>8866.86</v>
      </c>
      <c r="E219" s="166">
        <f t="shared" si="33"/>
        <v>3055.5824650133281</v>
      </c>
      <c r="F219" s="166">
        <f t="shared" si="33"/>
        <v>0</v>
      </c>
      <c r="G219" s="166">
        <f t="shared" si="33"/>
        <v>0</v>
      </c>
      <c r="H219" s="166">
        <f t="shared" si="33"/>
        <v>0</v>
      </c>
      <c r="I219" s="166">
        <f t="shared" si="33"/>
        <v>0</v>
      </c>
      <c r="J219" s="166">
        <f t="shared" si="33"/>
        <v>0</v>
      </c>
      <c r="K219" s="166">
        <f t="shared" si="33"/>
        <v>0</v>
      </c>
      <c r="L219" s="166">
        <f t="shared" si="33"/>
        <v>0</v>
      </c>
    </row>
    <row r="220" spans="2:12" x14ac:dyDescent="0.2">
      <c r="B220" s="147" t="s">
        <v>129</v>
      </c>
      <c r="C220" s="141"/>
      <c r="D220" s="166">
        <f t="shared" ref="D220:L220" si="34">+D42/D$181</f>
        <v>66061.06</v>
      </c>
      <c r="E220" s="166">
        <f t="shared" si="34"/>
        <v>61093.161472303931</v>
      </c>
      <c r="F220" s="166">
        <f t="shared" si="34"/>
        <v>86927.773581733185</v>
      </c>
      <c r="G220" s="166">
        <f t="shared" si="34"/>
        <v>70649.346504854533</v>
      </c>
      <c r="H220" s="166">
        <f t="shared" si="34"/>
        <v>96047.501443888497</v>
      </c>
      <c r="I220" s="166">
        <f t="shared" si="34"/>
        <v>103485.11740543386</v>
      </c>
      <c r="J220" s="166">
        <f t="shared" si="34"/>
        <v>144529.86767427804</v>
      </c>
      <c r="K220" s="166">
        <f t="shared" si="34"/>
        <v>141206.53353107805</v>
      </c>
      <c r="L220" s="166">
        <f t="shared" si="34"/>
        <v>118146.07081235423</v>
      </c>
    </row>
    <row r="221" spans="2:12" x14ac:dyDescent="0.2">
      <c r="B221" s="142" t="s">
        <v>130</v>
      </c>
      <c r="C221" s="141"/>
      <c r="D221" s="166">
        <f t="shared" ref="D221:L221" si="35">+D43/D$181</f>
        <v>50000</v>
      </c>
      <c r="E221" s="166">
        <f t="shared" si="35"/>
        <v>116085.86635671448</v>
      </c>
      <c r="F221" s="166">
        <f t="shared" si="35"/>
        <v>350094.1462740975</v>
      </c>
      <c r="G221" s="166">
        <f t="shared" si="35"/>
        <v>249887.99872117222</v>
      </c>
      <c r="H221" s="166">
        <f t="shared" si="35"/>
        <v>222606.6990168661</v>
      </c>
      <c r="I221" s="166">
        <f t="shared" si="35"/>
        <v>221304.24298876544</v>
      </c>
      <c r="J221" s="166">
        <f t="shared" si="35"/>
        <v>191767.10994645397</v>
      </c>
      <c r="K221" s="166">
        <f t="shared" si="35"/>
        <v>193877.2939587711</v>
      </c>
      <c r="L221" s="166">
        <f t="shared" si="35"/>
        <v>239312.20918362238</v>
      </c>
    </row>
    <row r="222" spans="2:12" x14ac:dyDescent="0.2">
      <c r="B222" s="147" t="s">
        <v>131</v>
      </c>
      <c r="C222" s="141"/>
      <c r="D222" s="166">
        <f t="shared" ref="D222:L222" si="36">+D44/D$181</f>
        <v>350448.02</v>
      </c>
      <c r="E222" s="166">
        <f t="shared" si="36"/>
        <v>31306.979279499821</v>
      </c>
      <c r="F222" s="166">
        <f t="shared" si="36"/>
        <v>413779.13012538076</v>
      </c>
      <c r="G222" s="166">
        <f t="shared" si="36"/>
        <v>473677.83059308777</v>
      </c>
      <c r="H222" s="166">
        <f t="shared" si="36"/>
        <v>401385.84662964148</v>
      </c>
      <c r="I222" s="166">
        <f t="shared" si="36"/>
        <v>1213589.5809794052</v>
      </c>
      <c r="J222" s="166">
        <f t="shared" si="36"/>
        <v>695478.91865967936</v>
      </c>
      <c r="K222" s="166">
        <f t="shared" si="36"/>
        <v>3734840.0401599808</v>
      </c>
      <c r="L222" s="166">
        <f t="shared" si="36"/>
        <v>2206028.5947525566</v>
      </c>
    </row>
    <row r="223" spans="2:12" x14ac:dyDescent="0.2">
      <c r="B223" s="147" t="s">
        <v>132</v>
      </c>
      <c r="C223" s="141"/>
      <c r="D223" s="166">
        <f t="shared" ref="D223:L223" si="37">+D45/D$181</f>
        <v>11440.359999999999</v>
      </c>
      <c r="E223" s="166">
        <f t="shared" si="37"/>
        <v>79418.608837018866</v>
      </c>
      <c r="F223" s="166">
        <f t="shared" si="37"/>
        <v>50415.866734365773</v>
      </c>
      <c r="G223" s="166">
        <f t="shared" si="37"/>
        <v>73112.222717881261</v>
      </c>
      <c r="H223" s="166">
        <f t="shared" si="37"/>
        <v>77738.21780367817</v>
      </c>
      <c r="I223" s="166">
        <f t="shared" si="37"/>
        <v>15347.322450389358</v>
      </c>
      <c r="J223" s="166">
        <f t="shared" si="37"/>
        <v>41193.13326433186</v>
      </c>
      <c r="K223" s="166">
        <f t="shared" si="37"/>
        <v>40672.548990021613</v>
      </c>
      <c r="L223" s="166">
        <f t="shared" si="37"/>
        <v>27424.736094824046</v>
      </c>
    </row>
    <row r="224" spans="2:12" x14ac:dyDescent="0.2">
      <c r="B224" s="147" t="s">
        <v>133</v>
      </c>
      <c r="C224" s="141"/>
      <c r="D224" s="166">
        <f t="shared" ref="D224:L224" si="38">+D46/D$181</f>
        <v>214805.62</v>
      </c>
      <c r="E224" s="166">
        <f t="shared" si="38"/>
        <v>374164.13689697691</v>
      </c>
      <c r="F224" s="166">
        <f t="shared" si="38"/>
        <v>252316.11416113531</v>
      </c>
      <c r="G224" s="166">
        <f t="shared" si="38"/>
        <v>599272.24485942873</v>
      </c>
      <c r="H224" s="166">
        <f t="shared" si="38"/>
        <v>527578.84985630726</v>
      </c>
      <c r="I224" s="166">
        <f t="shared" si="38"/>
        <v>1058576.429327674</v>
      </c>
      <c r="J224" s="166">
        <f t="shared" si="38"/>
        <v>3616115.9380110516</v>
      </c>
      <c r="K224" s="166">
        <f t="shared" si="38"/>
        <v>3933514.616447838</v>
      </c>
      <c r="L224" s="166">
        <f t="shared" si="38"/>
        <v>3886009.6516979099</v>
      </c>
    </row>
    <row r="225" spans="2:12" x14ac:dyDescent="0.2">
      <c r="B225" s="147" t="s">
        <v>134</v>
      </c>
      <c r="C225" s="141"/>
      <c r="D225" s="166">
        <f t="shared" ref="D225:L225" si="39">+D47/D$181</f>
        <v>31454.76</v>
      </c>
      <c r="E225" s="166">
        <f t="shared" si="39"/>
        <v>81192.636502825</v>
      </c>
      <c r="F225" s="166">
        <f t="shared" si="39"/>
        <v>0</v>
      </c>
      <c r="G225" s="166">
        <f t="shared" si="39"/>
        <v>22.502885837873226</v>
      </c>
      <c r="H225" s="166">
        <f t="shared" si="39"/>
        <v>0</v>
      </c>
      <c r="I225" s="166">
        <f t="shared" si="39"/>
        <v>0</v>
      </c>
      <c r="J225" s="166">
        <f t="shared" si="39"/>
        <v>0</v>
      </c>
      <c r="K225" s="166">
        <f t="shared" si="39"/>
        <v>0</v>
      </c>
      <c r="L225" s="166">
        <f t="shared" si="39"/>
        <v>0</v>
      </c>
    </row>
    <row r="226" spans="2:12" x14ac:dyDescent="0.2">
      <c r="B226" s="142" t="s">
        <v>135</v>
      </c>
      <c r="C226" s="141"/>
      <c r="D226" s="166">
        <f t="shared" ref="D226:L226" si="40">+D48/D$181</f>
        <v>29678.170000000006</v>
      </c>
      <c r="E226" s="166">
        <f t="shared" si="40"/>
        <v>12626.539747878118</v>
      </c>
      <c r="F226" s="166">
        <f t="shared" si="40"/>
        <v>0</v>
      </c>
      <c r="G226" s="166">
        <f t="shared" si="40"/>
        <v>0</v>
      </c>
      <c r="H226" s="166">
        <f t="shared" si="40"/>
        <v>0</v>
      </c>
      <c r="I226" s="166">
        <f t="shared" si="40"/>
        <v>0</v>
      </c>
      <c r="J226" s="166">
        <f t="shared" si="40"/>
        <v>0</v>
      </c>
      <c r="K226" s="166">
        <f t="shared" si="40"/>
        <v>0</v>
      </c>
      <c r="L226" s="166">
        <f t="shared" si="40"/>
        <v>0</v>
      </c>
    </row>
    <row r="227" spans="2:12" x14ac:dyDescent="0.2">
      <c r="B227" s="142" t="s">
        <v>551</v>
      </c>
      <c r="C227" s="141"/>
      <c r="D227" s="166">
        <f t="shared" ref="D227:L227" si="41">+D49/D$181</f>
        <v>142253.28</v>
      </c>
      <c r="E227" s="166">
        <f t="shared" si="41"/>
        <v>58262.177013259497</v>
      </c>
      <c r="F227" s="166">
        <f t="shared" si="41"/>
        <v>49633.55291022639</v>
      </c>
      <c r="G227" s="166">
        <f t="shared" si="41"/>
        <v>49767.399182152214</v>
      </c>
      <c r="H227" s="166">
        <f t="shared" si="41"/>
        <v>0</v>
      </c>
      <c r="I227" s="166">
        <f t="shared" si="41"/>
        <v>0</v>
      </c>
      <c r="J227" s="166">
        <f t="shared" si="41"/>
        <v>0</v>
      </c>
      <c r="K227" s="166">
        <f t="shared" si="41"/>
        <v>0</v>
      </c>
      <c r="L227" s="166">
        <f t="shared" si="41"/>
        <v>0</v>
      </c>
    </row>
    <row r="228" spans="2:12" x14ac:dyDescent="0.2">
      <c r="B228" s="142" t="s">
        <v>136</v>
      </c>
      <c r="C228" s="141"/>
      <c r="D228" s="166">
        <f t="shared" ref="D228:L228" si="42">+D50/D$181</f>
        <v>160000</v>
      </c>
      <c r="E228" s="166">
        <f t="shared" si="42"/>
        <v>371542.88441931776</v>
      </c>
      <c r="F228" s="166">
        <f t="shared" si="42"/>
        <v>352635.71786524839</v>
      </c>
      <c r="G228" s="166">
        <f t="shared" si="42"/>
        <v>318682.32798248576</v>
      </c>
      <c r="H228" s="166">
        <f t="shared" si="42"/>
        <v>352898.78597118828</v>
      </c>
      <c r="I228" s="166">
        <f t="shared" si="42"/>
        <v>367878.04900759924</v>
      </c>
      <c r="J228" s="166">
        <f t="shared" si="42"/>
        <v>401357.80689845688</v>
      </c>
      <c r="K228" s="166">
        <f t="shared" si="42"/>
        <v>425080.41479208262</v>
      </c>
      <c r="L228" s="166">
        <f t="shared" si="42"/>
        <v>382992.67193003476</v>
      </c>
    </row>
    <row r="229" spans="2:12" x14ac:dyDescent="0.2">
      <c r="B229" s="142" t="s">
        <v>552</v>
      </c>
      <c r="C229" s="141"/>
      <c r="D229" s="166">
        <f t="shared" ref="D229:L229" si="43">+D51/D$181</f>
        <v>4990.28</v>
      </c>
      <c r="E229" s="166">
        <f t="shared" si="43"/>
        <v>30969.190678643234</v>
      </c>
      <c r="F229" s="166">
        <f t="shared" si="43"/>
        <v>0</v>
      </c>
      <c r="G229" s="166">
        <f t="shared" si="43"/>
        <v>0</v>
      </c>
      <c r="H229" s="166">
        <f t="shared" si="43"/>
        <v>0</v>
      </c>
      <c r="I229" s="166">
        <f t="shared" si="43"/>
        <v>0</v>
      </c>
      <c r="J229" s="166">
        <f t="shared" si="43"/>
        <v>0</v>
      </c>
      <c r="K229" s="166">
        <f t="shared" si="43"/>
        <v>0</v>
      </c>
      <c r="L229" s="166">
        <f t="shared" si="43"/>
        <v>0</v>
      </c>
    </row>
    <row r="230" spans="2:12" x14ac:dyDescent="0.2">
      <c r="B230" s="142" t="s">
        <v>553</v>
      </c>
      <c r="C230" s="141"/>
      <c r="D230" s="166">
        <f t="shared" ref="D230:L230" si="44">+D52/D$181</f>
        <v>40538.78</v>
      </c>
      <c r="E230" s="166">
        <f t="shared" si="44"/>
        <v>21732.086057248682</v>
      </c>
      <c r="F230" s="166">
        <f t="shared" si="44"/>
        <v>0</v>
      </c>
      <c r="G230" s="166">
        <f t="shared" si="44"/>
        <v>0</v>
      </c>
      <c r="H230" s="166">
        <f t="shared" si="44"/>
        <v>0</v>
      </c>
      <c r="I230" s="166">
        <f t="shared" si="44"/>
        <v>0</v>
      </c>
      <c r="J230" s="166">
        <f t="shared" si="44"/>
        <v>0</v>
      </c>
      <c r="K230" s="166">
        <f t="shared" si="44"/>
        <v>0</v>
      </c>
      <c r="L230" s="166">
        <f t="shared" si="44"/>
        <v>0</v>
      </c>
    </row>
    <row r="231" spans="2:12" x14ac:dyDescent="0.2">
      <c r="B231" s="142" t="s">
        <v>137</v>
      </c>
      <c r="C231" s="141"/>
      <c r="D231" s="166">
        <f t="shared" ref="D231:L231" si="45">+D53/D$181</f>
        <v>0</v>
      </c>
      <c r="E231" s="166">
        <f t="shared" si="45"/>
        <v>0</v>
      </c>
      <c r="F231" s="166">
        <f t="shared" si="45"/>
        <v>21681.412209041559</v>
      </c>
      <c r="G231" s="166">
        <f t="shared" si="45"/>
        <v>36516.328467720588</v>
      </c>
      <c r="H231" s="166">
        <f t="shared" si="45"/>
        <v>45572.348557764977</v>
      </c>
      <c r="I231" s="166">
        <f t="shared" si="45"/>
        <v>32606.168008002056</v>
      </c>
      <c r="J231" s="166">
        <f t="shared" si="45"/>
        <v>2151.8004104906386</v>
      </c>
      <c r="K231" s="166">
        <f t="shared" si="45"/>
        <v>0</v>
      </c>
      <c r="L231" s="166">
        <f t="shared" si="45"/>
        <v>0</v>
      </c>
    </row>
    <row r="232" spans="2:12" x14ac:dyDescent="0.2">
      <c r="B232" s="142" t="s">
        <v>138</v>
      </c>
      <c r="C232" s="141"/>
      <c r="D232" s="166">
        <f t="shared" ref="D232:L232" si="46">+D54/D$181</f>
        <v>0</v>
      </c>
      <c r="E232" s="166">
        <f t="shared" si="46"/>
        <v>0</v>
      </c>
      <c r="F232" s="166">
        <f t="shared" si="46"/>
        <v>20698.50202760856</v>
      </c>
      <c r="G232" s="166">
        <f t="shared" si="46"/>
        <v>44903.674902282197</v>
      </c>
      <c r="H232" s="166">
        <f t="shared" si="46"/>
        <v>0</v>
      </c>
      <c r="I232" s="166">
        <f t="shared" si="46"/>
        <v>0</v>
      </c>
      <c r="J232" s="166">
        <f t="shared" si="46"/>
        <v>0</v>
      </c>
      <c r="K232" s="166">
        <f t="shared" si="46"/>
        <v>0</v>
      </c>
      <c r="L232" s="166">
        <f t="shared" si="46"/>
        <v>0</v>
      </c>
    </row>
    <row r="233" spans="2:12" x14ac:dyDescent="0.2">
      <c r="B233" s="142" t="s">
        <v>139</v>
      </c>
      <c r="C233" s="141"/>
      <c r="D233" s="166">
        <f t="shared" ref="D233:L233" si="47">+D55/D$181</f>
        <v>0</v>
      </c>
      <c r="E233" s="166">
        <f t="shared" si="47"/>
        <v>0</v>
      </c>
      <c r="F233" s="166">
        <f t="shared" si="47"/>
        <v>0.52480802156040496</v>
      </c>
      <c r="G233" s="166">
        <f t="shared" si="47"/>
        <v>0</v>
      </c>
      <c r="H233" s="166">
        <f t="shared" si="47"/>
        <v>0</v>
      </c>
      <c r="I233" s="166">
        <f t="shared" si="47"/>
        <v>0</v>
      </c>
      <c r="J233" s="166">
        <f t="shared" si="47"/>
        <v>96.022518238465864</v>
      </c>
      <c r="K233" s="166">
        <f t="shared" si="47"/>
        <v>146.69219230132589</v>
      </c>
      <c r="L233" s="166">
        <f t="shared" si="47"/>
        <v>0</v>
      </c>
    </row>
    <row r="234" spans="2:12" x14ac:dyDescent="0.2">
      <c r="B234" s="142" t="s">
        <v>554</v>
      </c>
      <c r="C234" s="141"/>
      <c r="D234" s="166">
        <f t="shared" ref="D234:L234" si="48">+D56/D$181</f>
        <v>0</v>
      </c>
      <c r="E234" s="166">
        <f t="shared" si="48"/>
        <v>0</v>
      </c>
      <c r="F234" s="166">
        <f t="shared" si="48"/>
        <v>8402.4250184554548</v>
      </c>
      <c r="G234" s="166">
        <f t="shared" si="48"/>
        <v>3278.938402687606</v>
      </c>
      <c r="H234" s="166">
        <f t="shared" si="48"/>
        <v>3706.6460402761932</v>
      </c>
      <c r="I234" s="166">
        <f t="shared" si="48"/>
        <v>0</v>
      </c>
      <c r="J234" s="166">
        <f t="shared" si="48"/>
        <v>0</v>
      </c>
      <c r="K234" s="166">
        <f t="shared" si="48"/>
        <v>0</v>
      </c>
      <c r="L234" s="166">
        <f t="shared" si="48"/>
        <v>12254.024082573756</v>
      </c>
    </row>
    <row r="235" spans="2:12" x14ac:dyDescent="0.2">
      <c r="B235" s="147" t="s">
        <v>140</v>
      </c>
      <c r="C235" s="141"/>
      <c r="D235" s="166">
        <f t="shared" ref="D235:L235" si="49">+D57/D$181</f>
        <v>691682.55999999994</v>
      </c>
      <c r="E235" s="166">
        <f t="shared" si="49"/>
        <v>1658937.6660285287</v>
      </c>
      <c r="F235" s="166">
        <f t="shared" si="49"/>
        <v>2013223.2975414302</v>
      </c>
      <c r="G235" s="166">
        <f t="shared" si="49"/>
        <v>1147239.3340046126</v>
      </c>
      <c r="H235" s="166">
        <f t="shared" si="49"/>
        <v>1384158.4363731432</v>
      </c>
      <c r="I235" s="166">
        <f t="shared" si="49"/>
        <v>1196964.3907606394</v>
      </c>
      <c r="J235" s="166">
        <f t="shared" si="49"/>
        <v>1459040.7699028547</v>
      </c>
      <c r="K235" s="166">
        <f t="shared" si="49"/>
        <v>446030.54955140169</v>
      </c>
      <c r="L235" s="166">
        <f t="shared" si="49"/>
        <v>647917.68865405547</v>
      </c>
    </row>
    <row r="236" spans="2:12" x14ac:dyDescent="0.2">
      <c r="B236" s="147" t="s">
        <v>141</v>
      </c>
      <c r="C236" s="141"/>
      <c r="D236" s="166">
        <f t="shared" ref="D236:L236" si="50">+D58/D$181</f>
        <v>92887.72</v>
      </c>
      <c r="E236" s="166">
        <f t="shared" si="50"/>
        <v>135517.24801393304</v>
      </c>
      <c r="F236" s="166">
        <f t="shared" si="50"/>
        <v>5250.7410843449443</v>
      </c>
      <c r="G236" s="166">
        <f t="shared" si="50"/>
        <v>0</v>
      </c>
      <c r="H236" s="166">
        <f t="shared" si="50"/>
        <v>0</v>
      </c>
      <c r="I236" s="166">
        <f t="shared" si="50"/>
        <v>242.56177936393667</v>
      </c>
      <c r="J236" s="166">
        <f t="shared" si="50"/>
        <v>2198.3573745074591</v>
      </c>
      <c r="K236" s="166">
        <f t="shared" si="50"/>
        <v>0</v>
      </c>
      <c r="L236" s="166">
        <f t="shared" si="50"/>
        <v>0</v>
      </c>
    </row>
    <row r="237" spans="2:12" x14ac:dyDescent="0.2">
      <c r="B237" s="147" t="s">
        <v>142</v>
      </c>
      <c r="C237" s="141"/>
      <c r="D237" s="166">
        <f t="shared" ref="D237:L237" si="51">+D59/D$181</f>
        <v>16118.24</v>
      </c>
      <c r="E237" s="166">
        <f t="shared" si="51"/>
        <v>37999.674634212322</v>
      </c>
      <c r="F237" s="166">
        <f t="shared" si="51"/>
        <v>37995.732474642406</v>
      </c>
      <c r="G237" s="166">
        <f t="shared" si="51"/>
        <v>142210.79998938239</v>
      </c>
      <c r="H237" s="166">
        <f t="shared" si="51"/>
        <v>96445.466229141195</v>
      </c>
      <c r="I237" s="166">
        <f t="shared" si="51"/>
        <v>106250.52528792483</v>
      </c>
      <c r="J237" s="166">
        <f t="shared" si="51"/>
        <v>173742.81069603248</v>
      </c>
      <c r="K237" s="166">
        <f t="shared" si="51"/>
        <v>52711.960862718857</v>
      </c>
      <c r="L237" s="166">
        <f t="shared" si="51"/>
        <v>126148.14065313169</v>
      </c>
    </row>
    <row r="238" spans="2:12" x14ac:dyDescent="0.2">
      <c r="B238" s="147" t="s">
        <v>143</v>
      </c>
      <c r="C238" s="141"/>
      <c r="D238" s="166">
        <f t="shared" ref="D238:L238" si="52">+D60/D$181</f>
        <v>67175.88</v>
      </c>
      <c r="E238" s="166">
        <f t="shared" si="52"/>
        <v>38559.187820499887</v>
      </c>
      <c r="F238" s="166">
        <f t="shared" si="52"/>
        <v>83680.850802446861</v>
      </c>
      <c r="G238" s="166">
        <f t="shared" si="52"/>
        <v>38955.427693130099</v>
      </c>
      <c r="H238" s="166">
        <f t="shared" si="52"/>
        <v>31762.42229270039</v>
      </c>
      <c r="I238" s="166">
        <f t="shared" si="52"/>
        <v>43514.924641520418</v>
      </c>
      <c r="J238" s="166">
        <f t="shared" si="52"/>
        <v>23263.724329250308</v>
      </c>
      <c r="K238" s="166">
        <f t="shared" si="52"/>
        <v>23969.768339838374</v>
      </c>
      <c r="L238" s="166">
        <f t="shared" si="52"/>
        <v>30456.455461795667</v>
      </c>
    </row>
    <row r="239" spans="2:12" x14ac:dyDescent="0.2">
      <c r="B239" s="147" t="s">
        <v>588</v>
      </c>
      <c r="C239" s="141"/>
      <c r="D239" s="166">
        <f t="shared" ref="D239:L239" si="53">+D61/D$181</f>
        <v>0</v>
      </c>
      <c r="E239" s="166">
        <f t="shared" si="53"/>
        <v>0</v>
      </c>
      <c r="F239" s="166">
        <f t="shared" si="53"/>
        <v>0</v>
      </c>
      <c r="G239" s="166">
        <f t="shared" si="53"/>
        <v>337205.96912202076</v>
      </c>
      <c r="H239" s="166">
        <f t="shared" si="53"/>
        <v>383915.6131169874</v>
      </c>
      <c r="I239" s="166">
        <f t="shared" si="53"/>
        <v>396869.64034635847</v>
      </c>
      <c r="J239" s="166">
        <f t="shared" si="53"/>
        <v>510919.44164632756</v>
      </c>
      <c r="K239" s="166">
        <f t="shared" si="53"/>
        <v>435452.46651885775</v>
      </c>
      <c r="L239" s="166">
        <f t="shared" si="53"/>
        <v>424717.32356168085</v>
      </c>
    </row>
    <row r="240" spans="2:12" x14ac:dyDescent="0.2">
      <c r="B240" s="147" t="s">
        <v>144</v>
      </c>
      <c r="C240" s="141"/>
      <c r="D240" s="166">
        <f t="shared" ref="D240:L240" si="54">+D62/D$181</f>
        <v>274806.52</v>
      </c>
      <c r="E240" s="166">
        <f t="shared" si="54"/>
        <v>116673.78113378523</v>
      </c>
      <c r="F240" s="166">
        <f t="shared" si="54"/>
        <v>123171.9915094717</v>
      </c>
      <c r="G240" s="166">
        <f t="shared" si="54"/>
        <v>258384.70243566122</v>
      </c>
      <c r="H240" s="166">
        <f t="shared" si="54"/>
        <v>302374.52707317012</v>
      </c>
      <c r="I240" s="166">
        <f t="shared" si="54"/>
        <v>420618.20548363531</v>
      </c>
      <c r="J240" s="166">
        <f t="shared" si="54"/>
        <v>491013.4504596715</v>
      </c>
      <c r="K240" s="166">
        <f t="shared" si="54"/>
        <v>421460.35988246027</v>
      </c>
      <c r="L240" s="166">
        <f t="shared" si="54"/>
        <v>389535.64965756924</v>
      </c>
    </row>
    <row r="241" spans="2:12" x14ac:dyDescent="0.2">
      <c r="B241" s="147" t="s">
        <v>145</v>
      </c>
      <c r="C241" s="141"/>
      <c r="D241" s="166">
        <f t="shared" ref="D241:L241" si="55">+D63/D$181</f>
        <v>24473.279999999999</v>
      </c>
      <c r="E241" s="166">
        <f t="shared" si="55"/>
        <v>1468.3086555833954</v>
      </c>
      <c r="F241" s="166">
        <f t="shared" si="55"/>
        <v>0</v>
      </c>
      <c r="G241" s="166">
        <f t="shared" si="55"/>
        <v>0</v>
      </c>
      <c r="H241" s="166">
        <f t="shared" si="55"/>
        <v>91.369466001894608</v>
      </c>
      <c r="I241" s="166">
        <f t="shared" si="55"/>
        <v>0</v>
      </c>
      <c r="J241" s="166">
        <f t="shared" si="55"/>
        <v>0</v>
      </c>
      <c r="K241" s="166">
        <f t="shared" si="55"/>
        <v>0</v>
      </c>
      <c r="L241" s="166">
        <f t="shared" si="55"/>
        <v>0</v>
      </c>
    </row>
    <row r="242" spans="2:12" x14ac:dyDescent="0.2">
      <c r="B242" s="147" t="s">
        <v>146</v>
      </c>
      <c r="C242" s="141"/>
      <c r="D242" s="166">
        <f t="shared" ref="D242:L242" si="56">+D64/D$181</f>
        <v>2002.1599999999999</v>
      </c>
      <c r="E242" s="166">
        <f t="shared" si="56"/>
        <v>6595.9322251509311</v>
      </c>
      <c r="F242" s="166">
        <f t="shared" si="56"/>
        <v>0</v>
      </c>
      <c r="G242" s="166">
        <f t="shared" si="56"/>
        <v>0</v>
      </c>
      <c r="H242" s="166">
        <f t="shared" si="56"/>
        <v>0</v>
      </c>
      <c r="I242" s="166">
        <f t="shared" si="56"/>
        <v>0</v>
      </c>
      <c r="J242" s="166">
        <f t="shared" si="56"/>
        <v>0</v>
      </c>
      <c r="K242" s="166">
        <f t="shared" si="56"/>
        <v>0</v>
      </c>
      <c r="L242" s="166">
        <f t="shared" si="56"/>
        <v>0</v>
      </c>
    </row>
    <row r="243" spans="2:12" x14ac:dyDescent="0.2">
      <c r="B243" s="147" t="s">
        <v>147</v>
      </c>
      <c r="C243" s="141"/>
      <c r="D243" s="166">
        <f t="shared" ref="D243:L243" si="57">+D65/D$181</f>
        <v>820101.5399999998</v>
      </c>
      <c r="E243" s="166">
        <f t="shared" si="57"/>
        <v>851783.26717374753</v>
      </c>
      <c r="F243" s="166">
        <f t="shared" si="57"/>
        <v>925721.49224439065</v>
      </c>
      <c r="G243" s="166">
        <f t="shared" si="57"/>
        <v>950623.98519683396</v>
      </c>
      <c r="H243" s="166">
        <f t="shared" si="57"/>
        <v>1654267.1524737708</v>
      </c>
      <c r="I243" s="166">
        <f t="shared" si="57"/>
        <v>2358767.2097902787</v>
      </c>
      <c r="J243" s="166">
        <f t="shared" si="57"/>
        <v>1672868.7654836867</v>
      </c>
      <c r="K243" s="166">
        <f t="shared" si="57"/>
        <v>1664627.924945012</v>
      </c>
      <c r="L243" s="166">
        <f t="shared" si="57"/>
        <v>1879049.2436311</v>
      </c>
    </row>
    <row r="244" spans="2:12" x14ac:dyDescent="0.2">
      <c r="B244" s="147" t="s">
        <v>101</v>
      </c>
      <c r="C244" s="141"/>
      <c r="D244" s="166">
        <f t="shared" ref="D244:L244" si="58">+D66/D$181</f>
        <v>156134.72</v>
      </c>
      <c r="E244" s="166">
        <f t="shared" si="58"/>
        <v>220389.51663898298</v>
      </c>
      <c r="F244" s="166">
        <f t="shared" si="58"/>
        <v>139841.0083403812</v>
      </c>
      <c r="G244" s="166">
        <f t="shared" si="58"/>
        <v>232993.50281121023</v>
      </c>
      <c r="H244" s="166">
        <f t="shared" si="58"/>
        <v>322212.18509949849</v>
      </c>
      <c r="I244" s="166">
        <f t="shared" si="58"/>
        <v>365195.70006940572</v>
      </c>
      <c r="J244" s="166">
        <f t="shared" si="58"/>
        <v>615811.23721665447</v>
      </c>
      <c r="K244" s="166">
        <f t="shared" si="58"/>
        <v>464000.70724131283</v>
      </c>
      <c r="L244" s="166">
        <f t="shared" si="58"/>
        <v>377650.99850930413</v>
      </c>
    </row>
    <row r="245" spans="2:12" x14ac:dyDescent="0.2">
      <c r="B245" s="147" t="s">
        <v>148</v>
      </c>
      <c r="C245" s="141"/>
      <c r="D245" s="166">
        <f t="shared" ref="D245:L245" si="59">+D67/D$181</f>
        <v>142336.58000000002</v>
      </c>
      <c r="E245" s="166">
        <f t="shared" si="59"/>
        <v>128533.98609170581</v>
      </c>
      <c r="F245" s="166">
        <f t="shared" si="59"/>
        <v>112219.52431425423</v>
      </c>
      <c r="G245" s="166">
        <f t="shared" si="59"/>
        <v>105821.94727836289</v>
      </c>
      <c r="H245" s="166">
        <f t="shared" si="59"/>
        <v>111526.96104822836</v>
      </c>
      <c r="I245" s="166">
        <f t="shared" si="59"/>
        <v>101477.52940439193</v>
      </c>
      <c r="J245" s="166">
        <f t="shared" si="59"/>
        <v>57891.144662462844</v>
      </c>
      <c r="K245" s="166">
        <f t="shared" si="59"/>
        <v>60578.525092920092</v>
      </c>
      <c r="L245" s="166">
        <f t="shared" si="59"/>
        <v>58624.48423683201</v>
      </c>
    </row>
    <row r="246" spans="2:12" x14ac:dyDescent="0.2">
      <c r="B246" s="147" t="s">
        <v>149</v>
      </c>
      <c r="C246" s="141"/>
      <c r="D246" s="166">
        <f t="shared" ref="D246:L246" si="60">+D68/D$181</f>
        <v>0</v>
      </c>
      <c r="E246" s="166">
        <f t="shared" si="60"/>
        <v>0</v>
      </c>
      <c r="F246" s="166">
        <f t="shared" si="60"/>
        <v>0</v>
      </c>
      <c r="G246" s="166">
        <f t="shared" si="60"/>
        <v>0</v>
      </c>
      <c r="H246" s="166">
        <f t="shared" si="60"/>
        <v>0</v>
      </c>
      <c r="I246" s="166">
        <f t="shared" si="60"/>
        <v>8664.6109089761649</v>
      </c>
      <c r="J246" s="166">
        <f t="shared" si="60"/>
        <v>11270.279504464328</v>
      </c>
      <c r="K246" s="166">
        <f t="shared" si="60"/>
        <v>7345.0092535090507</v>
      </c>
      <c r="L246" s="166">
        <f t="shared" si="60"/>
        <v>332.60264690877085</v>
      </c>
    </row>
    <row r="247" spans="2:12" x14ac:dyDescent="0.2">
      <c r="B247" s="147" t="s">
        <v>102</v>
      </c>
      <c r="C247" s="141"/>
      <c r="D247" s="166">
        <f t="shared" ref="D247:L247" si="61">+D69/D$181</f>
        <v>26984.58</v>
      </c>
      <c r="E247" s="166">
        <f t="shared" si="61"/>
        <v>39684.201255803542</v>
      </c>
      <c r="F247" s="166">
        <f t="shared" si="61"/>
        <v>18675.901119673032</v>
      </c>
      <c r="G247" s="166">
        <f t="shared" si="61"/>
        <v>25526.123255523817</v>
      </c>
      <c r="H247" s="166">
        <f t="shared" si="61"/>
        <v>38418.484847680636</v>
      </c>
      <c r="I247" s="166">
        <f t="shared" si="61"/>
        <v>47022.404743368199</v>
      </c>
      <c r="J247" s="166">
        <f t="shared" si="61"/>
        <v>72390.00809613138</v>
      </c>
      <c r="K247" s="166">
        <f t="shared" si="61"/>
        <v>34639.195348881862</v>
      </c>
      <c r="L247" s="166">
        <f t="shared" si="61"/>
        <v>46038.185727294775</v>
      </c>
    </row>
    <row r="248" spans="2:12" x14ac:dyDescent="0.2">
      <c r="B248" s="147" t="s">
        <v>103</v>
      </c>
      <c r="C248" s="141"/>
      <c r="D248" s="166">
        <f t="shared" ref="D248:L248" si="62">+D70/D$181</f>
        <v>31368.9</v>
      </c>
      <c r="E248" s="166">
        <f t="shared" si="62"/>
        <v>51247.880301363839</v>
      </c>
      <c r="F248" s="166">
        <f t="shared" si="62"/>
        <v>35128.844360232004</v>
      </c>
      <c r="G248" s="166">
        <f t="shared" si="62"/>
        <v>37277.435649752435</v>
      </c>
      <c r="H248" s="166">
        <f t="shared" si="62"/>
        <v>83043.707673032855</v>
      </c>
      <c r="I248" s="166">
        <f t="shared" si="62"/>
        <v>102213.15089936928</v>
      </c>
      <c r="J248" s="166">
        <f t="shared" si="62"/>
        <v>93021.770621849646</v>
      </c>
      <c r="K248" s="166">
        <f t="shared" si="62"/>
        <v>132844.43769582477</v>
      </c>
      <c r="L248" s="166">
        <f t="shared" si="62"/>
        <v>124723.87846820029</v>
      </c>
    </row>
    <row r="249" spans="2:12" x14ac:dyDescent="0.2">
      <c r="B249" s="147" t="s">
        <v>104</v>
      </c>
      <c r="C249" s="141"/>
      <c r="D249" s="166">
        <f t="shared" ref="D249:L249" si="63">+D71/D$181</f>
        <v>0</v>
      </c>
      <c r="E249" s="166">
        <f t="shared" si="63"/>
        <v>26951.021572720641</v>
      </c>
      <c r="F249" s="166">
        <f t="shared" si="63"/>
        <v>20360.249446975467</v>
      </c>
      <c r="G249" s="166">
        <f t="shared" si="63"/>
        <v>18420.298369477758</v>
      </c>
      <c r="H249" s="166">
        <f t="shared" si="63"/>
        <v>13837.112172050285</v>
      </c>
      <c r="I249" s="166">
        <f t="shared" si="63"/>
        <v>17974.08776820005</v>
      </c>
      <c r="J249" s="166">
        <f t="shared" si="63"/>
        <v>0</v>
      </c>
      <c r="K249" s="166">
        <f t="shared" si="63"/>
        <v>1068.1234628414543</v>
      </c>
      <c r="L249" s="166">
        <f t="shared" si="63"/>
        <v>241.33819506354183</v>
      </c>
    </row>
    <row r="250" spans="2:12" x14ac:dyDescent="0.2">
      <c r="B250" s="147" t="s">
        <v>150</v>
      </c>
      <c r="C250" s="141"/>
      <c r="D250" s="166">
        <f t="shared" ref="D250:L250" si="64">+D72/D$181</f>
        <v>194515.68000000005</v>
      </c>
      <c r="E250" s="166">
        <f t="shared" si="64"/>
        <v>140420.14422741099</v>
      </c>
      <c r="F250" s="166">
        <f t="shared" si="64"/>
        <v>82394.988285199419</v>
      </c>
      <c r="G250" s="166">
        <f t="shared" si="64"/>
        <v>75054.890669123866</v>
      </c>
      <c r="H250" s="166">
        <f t="shared" si="64"/>
        <v>16013.483676632271</v>
      </c>
      <c r="I250" s="166">
        <f t="shared" si="64"/>
        <v>59447.673701536463</v>
      </c>
      <c r="J250" s="166">
        <f t="shared" si="64"/>
        <v>62379.567846258069</v>
      </c>
      <c r="K250" s="166">
        <f t="shared" si="64"/>
        <v>55496.345105653963</v>
      </c>
      <c r="L250" s="166">
        <f t="shared" si="64"/>
        <v>14746.333276522755</v>
      </c>
    </row>
    <row r="251" spans="2:12" x14ac:dyDescent="0.2">
      <c r="B251" s="147" t="s">
        <v>151</v>
      </c>
      <c r="C251" s="141"/>
      <c r="D251" s="166">
        <f t="shared" ref="D251:L251" si="65">+D73/D$181</f>
        <v>31075.740000000005</v>
      </c>
      <c r="E251" s="166">
        <f t="shared" si="65"/>
        <v>111177.61135252271</v>
      </c>
      <c r="F251" s="166">
        <f t="shared" si="65"/>
        <v>96939.112679760467</v>
      </c>
      <c r="G251" s="166">
        <f t="shared" si="65"/>
        <v>67186.159869122188</v>
      </c>
      <c r="H251" s="166">
        <f t="shared" si="65"/>
        <v>79909.186772371861</v>
      </c>
      <c r="I251" s="166">
        <f t="shared" si="65"/>
        <v>43574.248453003755</v>
      </c>
      <c r="J251" s="166">
        <f t="shared" si="65"/>
        <v>37465.091690962305</v>
      </c>
      <c r="K251" s="166">
        <f t="shared" si="65"/>
        <v>39548.222812608103</v>
      </c>
      <c r="L251" s="166">
        <f t="shared" si="65"/>
        <v>27686.954870524485</v>
      </c>
    </row>
    <row r="252" spans="2:12" x14ac:dyDescent="0.2">
      <c r="B252" s="147" t="s">
        <v>152</v>
      </c>
      <c r="C252" s="141"/>
      <c r="D252" s="166">
        <f t="shared" ref="D252:L252" si="66">+D74/D$181</f>
        <v>168423.41</v>
      </c>
      <c r="E252" s="166">
        <f t="shared" si="66"/>
        <v>24.56728363450949</v>
      </c>
      <c r="F252" s="166">
        <f t="shared" si="66"/>
        <v>0</v>
      </c>
      <c r="G252" s="166">
        <f t="shared" si="66"/>
        <v>0</v>
      </c>
      <c r="H252" s="166">
        <f t="shared" si="66"/>
        <v>0</v>
      </c>
      <c r="I252" s="166">
        <f t="shared" si="66"/>
        <v>0</v>
      </c>
      <c r="J252" s="166">
        <f t="shared" si="66"/>
        <v>22.800223887482847</v>
      </c>
      <c r="K252" s="166">
        <f t="shared" si="66"/>
        <v>0</v>
      </c>
      <c r="L252" s="166">
        <f t="shared" si="66"/>
        <v>0</v>
      </c>
    </row>
    <row r="253" spans="2:12" x14ac:dyDescent="0.2">
      <c r="B253" s="147" t="s">
        <v>153</v>
      </c>
      <c r="C253" s="141"/>
      <c r="D253" s="166">
        <f t="shared" ref="D253:L253" si="67">+D75/D$181</f>
        <v>9.3800000000010186</v>
      </c>
      <c r="E253" s="166">
        <f t="shared" si="67"/>
        <v>23921.466199846614</v>
      </c>
      <c r="F253" s="166">
        <f t="shared" si="67"/>
        <v>45992.002120201476</v>
      </c>
      <c r="G253" s="166">
        <f t="shared" si="67"/>
        <v>116720.91368740601</v>
      </c>
      <c r="H253" s="166">
        <f t="shared" si="67"/>
        <v>375952.45959003561</v>
      </c>
      <c r="I253" s="166">
        <f t="shared" si="67"/>
        <v>299161.15181655996</v>
      </c>
      <c r="J253" s="166">
        <f t="shared" si="67"/>
        <v>392179.36009234079</v>
      </c>
      <c r="K253" s="166">
        <f t="shared" si="67"/>
        <v>376109.07084730105</v>
      </c>
      <c r="L253" s="166">
        <f t="shared" si="67"/>
        <v>242370.92946785773</v>
      </c>
    </row>
    <row r="254" spans="2:12" x14ac:dyDescent="0.2">
      <c r="B254" s="147" t="s">
        <v>154</v>
      </c>
      <c r="C254" s="141"/>
      <c r="D254" s="166">
        <f t="shared" ref="D254:L254" si="68">+D76/D$181</f>
        <v>0</v>
      </c>
      <c r="E254" s="166">
        <f t="shared" si="68"/>
        <v>0</v>
      </c>
      <c r="F254" s="166">
        <f t="shared" si="68"/>
        <v>0</v>
      </c>
      <c r="G254" s="166">
        <f t="shared" si="68"/>
        <v>0</v>
      </c>
      <c r="H254" s="166">
        <f t="shared" si="68"/>
        <v>5135.7761623376045</v>
      </c>
      <c r="I254" s="166">
        <f t="shared" si="68"/>
        <v>318510.96696071222</v>
      </c>
      <c r="J254" s="166">
        <f t="shared" si="68"/>
        <v>343670.68324623379</v>
      </c>
      <c r="K254" s="166">
        <f t="shared" si="68"/>
        <v>0</v>
      </c>
      <c r="L254" s="166">
        <f t="shared" si="68"/>
        <v>0</v>
      </c>
    </row>
    <row r="255" spans="2:12" x14ac:dyDescent="0.2">
      <c r="B255" s="147" t="s">
        <v>156</v>
      </c>
      <c r="C255" s="141"/>
      <c r="D255" s="166">
        <f t="shared" ref="D255:L255" si="69">+D77/D$181</f>
        <v>56823.97</v>
      </c>
      <c r="E255" s="166">
        <f t="shared" si="69"/>
        <v>19280.633330862536</v>
      </c>
      <c r="F255" s="166">
        <f t="shared" si="69"/>
        <v>276.29761261414376</v>
      </c>
      <c r="G255" s="166">
        <f t="shared" si="69"/>
        <v>0</v>
      </c>
      <c r="H255" s="166">
        <f t="shared" si="69"/>
        <v>1561.7884345332736</v>
      </c>
      <c r="I255" s="166">
        <f t="shared" si="69"/>
        <v>2171.6192227427464</v>
      </c>
      <c r="J255" s="166">
        <f t="shared" si="69"/>
        <v>22147.196584650686</v>
      </c>
      <c r="K255" s="166">
        <f t="shared" si="69"/>
        <v>21020.310470827771</v>
      </c>
      <c r="L255" s="166">
        <f t="shared" si="69"/>
        <v>13882.361845250882</v>
      </c>
    </row>
    <row r="256" spans="2:12" x14ac:dyDescent="0.2">
      <c r="B256" s="147" t="s">
        <v>155</v>
      </c>
      <c r="C256" s="141"/>
      <c r="D256" s="166">
        <f t="shared" ref="D256:L256" si="70">+D78/D$181</f>
        <v>0</v>
      </c>
      <c r="E256" s="166">
        <f t="shared" si="70"/>
        <v>43463.848739195673</v>
      </c>
      <c r="F256" s="166">
        <f t="shared" si="70"/>
        <v>717.7440231709013</v>
      </c>
      <c r="G256" s="166">
        <f t="shared" si="70"/>
        <v>51650.381086070469</v>
      </c>
      <c r="H256" s="166">
        <f t="shared" si="70"/>
        <v>88868.287783070075</v>
      </c>
      <c r="I256" s="166">
        <f t="shared" si="70"/>
        <v>135801.05475455927</v>
      </c>
      <c r="J256" s="166">
        <f t="shared" si="70"/>
        <v>240314.2914514805</v>
      </c>
      <c r="K256" s="166">
        <f t="shared" si="70"/>
        <v>98258.163009420052</v>
      </c>
      <c r="L256" s="166">
        <f t="shared" si="70"/>
        <v>69142.890902258994</v>
      </c>
    </row>
    <row r="257" spans="2:12" x14ac:dyDescent="0.2">
      <c r="B257" s="147" t="s">
        <v>157</v>
      </c>
      <c r="C257" s="141"/>
      <c r="D257" s="166">
        <f t="shared" ref="D257:L257" si="71">+D79/D$181</f>
        <v>1465738.3599999999</v>
      </c>
      <c r="E257" s="166">
        <f t="shared" si="71"/>
        <v>37095.064565249857</v>
      </c>
      <c r="F257" s="166">
        <f t="shared" si="71"/>
        <v>1012.7874100288518</v>
      </c>
      <c r="G257" s="166">
        <f t="shared" si="71"/>
        <v>3.3538855661776084</v>
      </c>
      <c r="H257" s="166">
        <f t="shared" si="71"/>
        <v>0</v>
      </c>
      <c r="I257" s="166">
        <f t="shared" si="71"/>
        <v>0</v>
      </c>
      <c r="J257" s="166">
        <f t="shared" si="71"/>
        <v>0</v>
      </c>
      <c r="K257" s="166">
        <f t="shared" si="71"/>
        <v>0</v>
      </c>
      <c r="L257" s="166">
        <f t="shared" si="71"/>
        <v>0</v>
      </c>
    </row>
    <row r="258" spans="2:12" x14ac:dyDescent="0.2">
      <c r="B258" s="147" t="s">
        <v>158</v>
      </c>
      <c r="C258" s="141"/>
      <c r="D258" s="166">
        <f t="shared" ref="D258:L258" si="72">+D80/D$181</f>
        <v>451622.31999999995</v>
      </c>
      <c r="E258" s="166">
        <f t="shared" si="72"/>
        <v>107617.24928085734</v>
      </c>
      <c r="F258" s="166">
        <f t="shared" si="72"/>
        <v>134486.57623956582</v>
      </c>
      <c r="G258" s="166">
        <f t="shared" si="72"/>
        <v>272495.87616669951</v>
      </c>
      <c r="H258" s="166">
        <f t="shared" si="72"/>
        <v>690897.84144765581</v>
      </c>
      <c r="I258" s="166">
        <f t="shared" si="72"/>
        <v>873.02919560798512</v>
      </c>
      <c r="J258" s="166">
        <f t="shared" si="72"/>
        <v>17987.561218438408</v>
      </c>
      <c r="K258" s="166">
        <f t="shared" si="72"/>
        <v>1229.5557589299922</v>
      </c>
      <c r="L258" s="166">
        <f t="shared" si="72"/>
        <v>0</v>
      </c>
    </row>
    <row r="259" spans="2:12" x14ac:dyDescent="0.2">
      <c r="B259" s="142" t="s">
        <v>159</v>
      </c>
      <c r="C259" s="141"/>
      <c r="D259" s="166">
        <f t="shared" ref="D259:L259" si="73">+D81/D$181</f>
        <v>187636.63999999998</v>
      </c>
      <c r="E259" s="166">
        <f t="shared" si="73"/>
        <v>0</v>
      </c>
      <c r="F259" s="166">
        <f t="shared" si="73"/>
        <v>320.93391592159713</v>
      </c>
      <c r="G259" s="166">
        <f t="shared" si="73"/>
        <v>630.60543360488032</v>
      </c>
      <c r="H259" s="166">
        <f t="shared" si="73"/>
        <v>0</v>
      </c>
      <c r="I259" s="166">
        <f t="shared" si="73"/>
        <v>0</v>
      </c>
      <c r="J259" s="166">
        <f t="shared" si="73"/>
        <v>0</v>
      </c>
      <c r="K259" s="166">
        <f t="shared" si="73"/>
        <v>0</v>
      </c>
      <c r="L259" s="166">
        <f t="shared" si="73"/>
        <v>0</v>
      </c>
    </row>
    <row r="260" spans="2:12" x14ac:dyDescent="0.2">
      <c r="B260" s="142" t="s">
        <v>555</v>
      </c>
      <c r="C260" s="141"/>
      <c r="D260" s="166">
        <f t="shared" ref="D260:L260" si="74">+D82/D$181</f>
        <v>201283.72</v>
      </c>
      <c r="E260" s="166">
        <f t="shared" si="74"/>
        <v>0</v>
      </c>
      <c r="F260" s="166">
        <f t="shared" si="74"/>
        <v>212234.31583658166</v>
      </c>
      <c r="G260" s="166">
        <f t="shared" si="74"/>
        <v>139658.73665180258</v>
      </c>
      <c r="H260" s="166">
        <f t="shared" si="74"/>
        <v>203538.38891825225</v>
      </c>
      <c r="I260" s="166">
        <f t="shared" si="74"/>
        <v>126274.93454262703</v>
      </c>
      <c r="J260" s="166">
        <f t="shared" si="74"/>
        <v>106448.19390137221</v>
      </c>
      <c r="K260" s="166">
        <f t="shared" si="74"/>
        <v>89018.428965603147</v>
      </c>
      <c r="L260" s="166">
        <f t="shared" si="74"/>
        <v>54343.83005687876</v>
      </c>
    </row>
    <row r="261" spans="2:12" x14ac:dyDescent="0.2">
      <c r="B261" s="142" t="s">
        <v>556</v>
      </c>
      <c r="C261" s="141"/>
      <c r="D261" s="166">
        <f t="shared" ref="D261:L261" si="75">+D83/D$181</f>
        <v>129188.48</v>
      </c>
      <c r="E261" s="166">
        <f t="shared" si="75"/>
        <v>296264.41261272656</v>
      </c>
      <c r="F261" s="166">
        <f t="shared" si="75"/>
        <v>74445.039852911752</v>
      </c>
      <c r="G261" s="166">
        <f t="shared" si="75"/>
        <v>118069.74715713102</v>
      </c>
      <c r="H261" s="166">
        <f t="shared" si="75"/>
        <v>158842.60856082081</v>
      </c>
      <c r="I261" s="166">
        <f t="shared" si="75"/>
        <v>103149.2122939058</v>
      </c>
      <c r="J261" s="166">
        <f t="shared" si="75"/>
        <v>77178.289361378324</v>
      </c>
      <c r="K261" s="166">
        <f t="shared" si="75"/>
        <v>48492.71782108234</v>
      </c>
      <c r="L261" s="166">
        <f t="shared" si="75"/>
        <v>21972.211214336854</v>
      </c>
    </row>
    <row r="262" spans="2:12" x14ac:dyDescent="0.2">
      <c r="B262" s="142" t="s">
        <v>105</v>
      </c>
      <c r="C262" s="141"/>
      <c r="D262" s="166">
        <f t="shared" ref="D262:L262" si="76">+D84/D$181</f>
        <v>632353</v>
      </c>
      <c r="E262" s="166">
        <f t="shared" si="76"/>
        <v>801644.60111437587</v>
      </c>
      <c r="F262" s="166">
        <f t="shared" si="76"/>
        <v>921866.73129023821</v>
      </c>
      <c r="G262" s="166">
        <f t="shared" si="76"/>
        <v>936839.53425663477</v>
      </c>
      <c r="H262" s="166">
        <f t="shared" si="76"/>
        <v>1015216.28890994</v>
      </c>
      <c r="I262" s="166">
        <f t="shared" si="76"/>
        <v>1038764.0629663022</v>
      </c>
      <c r="J262" s="166">
        <f t="shared" si="76"/>
        <v>976036.00544772949</v>
      </c>
      <c r="K262" s="166">
        <f t="shared" si="76"/>
        <v>971014.53270655847</v>
      </c>
      <c r="L262" s="166">
        <f t="shared" si="76"/>
        <v>965348.9188430463</v>
      </c>
    </row>
    <row r="263" spans="2:12" x14ac:dyDescent="0.2">
      <c r="B263" s="142" t="s">
        <v>160</v>
      </c>
      <c r="C263" s="141"/>
      <c r="D263" s="166">
        <f t="shared" ref="D263:L263" si="77">+D85/D$181</f>
        <v>0</v>
      </c>
      <c r="E263" s="166">
        <f t="shared" si="77"/>
        <v>329219.15536166204</v>
      </c>
      <c r="F263" s="166">
        <f t="shared" si="77"/>
        <v>444257.34677034296</v>
      </c>
      <c r="G263" s="166">
        <f t="shared" si="77"/>
        <v>386258.96257339086</v>
      </c>
      <c r="H263" s="166">
        <f t="shared" si="77"/>
        <v>331405.17491918302</v>
      </c>
      <c r="I263" s="166">
        <f t="shared" si="77"/>
        <v>979112.96811255452</v>
      </c>
      <c r="J263" s="166">
        <f t="shared" si="77"/>
        <v>778248.76772206649</v>
      </c>
      <c r="K263" s="166">
        <f t="shared" si="77"/>
        <v>955246.46689870779</v>
      </c>
      <c r="L263" s="166">
        <f t="shared" si="77"/>
        <v>1068498.1956000407</v>
      </c>
    </row>
    <row r="264" spans="2:12" x14ac:dyDescent="0.2">
      <c r="B264" s="142" t="s">
        <v>557</v>
      </c>
      <c r="C264" s="141"/>
      <c r="D264" s="166">
        <f t="shared" ref="D264:L264" si="78">+D86/D$181</f>
        <v>0</v>
      </c>
      <c r="E264" s="166">
        <f t="shared" si="78"/>
        <v>338431.1475810564</v>
      </c>
      <c r="F264" s="166">
        <f t="shared" si="78"/>
        <v>22961.161173195746</v>
      </c>
      <c r="G264" s="166">
        <f t="shared" si="78"/>
        <v>2128.8554421426461</v>
      </c>
      <c r="H264" s="166">
        <f t="shared" si="78"/>
        <v>-0.1116737917800934</v>
      </c>
      <c r="I264" s="166">
        <f t="shared" si="78"/>
        <v>0</v>
      </c>
      <c r="J264" s="166">
        <f t="shared" si="78"/>
        <v>-2132.982417487613</v>
      </c>
      <c r="K264" s="166">
        <f t="shared" si="78"/>
        <v>0</v>
      </c>
      <c r="L264" s="166">
        <f t="shared" si="78"/>
        <v>0</v>
      </c>
    </row>
    <row r="265" spans="2:12" x14ac:dyDescent="0.2">
      <c r="B265" s="147" t="s">
        <v>161</v>
      </c>
      <c r="C265" s="141"/>
      <c r="D265" s="166">
        <f t="shared" ref="D265:L265" si="79">+D87/D$181</f>
        <v>0</v>
      </c>
      <c r="E265" s="166">
        <f t="shared" si="79"/>
        <v>260902.41792149958</v>
      </c>
      <c r="F265" s="166">
        <f t="shared" si="79"/>
        <v>652539.27815360366</v>
      </c>
      <c r="G265" s="166">
        <f t="shared" si="79"/>
        <v>794166.57258359122</v>
      </c>
      <c r="H265" s="166">
        <f t="shared" si="79"/>
        <v>1121532.571138035</v>
      </c>
      <c r="I265" s="166">
        <f t="shared" si="79"/>
        <v>1242901.4637240719</v>
      </c>
      <c r="J265" s="166">
        <f t="shared" si="79"/>
        <v>1095894.8108295242</v>
      </c>
      <c r="K265" s="166">
        <f t="shared" si="79"/>
        <v>1043419.5635353917</v>
      </c>
      <c r="L265" s="166">
        <f t="shared" si="79"/>
        <v>1029242.1923656997</v>
      </c>
    </row>
    <row r="266" spans="2:12" x14ac:dyDescent="0.2">
      <c r="B266" s="142" t="s">
        <v>589</v>
      </c>
      <c r="C266" s="141"/>
      <c r="D266" s="166">
        <f t="shared" ref="D266:L266" si="80">+D88/D$181</f>
        <v>20600.34</v>
      </c>
      <c r="E266" s="166">
        <f t="shared" si="80"/>
        <v>671.69669809283187</v>
      </c>
      <c r="F266" s="166">
        <f t="shared" si="80"/>
        <v>70787.919758247212</v>
      </c>
      <c r="G266" s="166">
        <f t="shared" si="80"/>
        <v>47361.585865727699</v>
      </c>
      <c r="H266" s="166">
        <f t="shared" si="80"/>
        <v>0</v>
      </c>
      <c r="I266" s="166">
        <f t="shared" si="80"/>
        <v>99510.328547291036</v>
      </c>
      <c r="J266" s="166">
        <f t="shared" si="80"/>
        <v>111349.10007391269</v>
      </c>
      <c r="K266" s="166">
        <f t="shared" si="80"/>
        <v>123442.72758397461</v>
      </c>
      <c r="L266" s="166">
        <f t="shared" si="80"/>
        <v>68924.537756893304</v>
      </c>
    </row>
    <row r="267" spans="2:12" x14ac:dyDescent="0.2">
      <c r="B267" s="147" t="s">
        <v>162</v>
      </c>
      <c r="C267" s="141"/>
      <c r="D267" s="166">
        <f t="shared" ref="D267:L267" si="81">+D89/D$181</f>
        <v>0</v>
      </c>
      <c r="E267" s="166">
        <f t="shared" si="81"/>
        <v>7851.9311362298531</v>
      </c>
      <c r="F267" s="166">
        <f t="shared" si="81"/>
        <v>8845.970661098454</v>
      </c>
      <c r="G267" s="166">
        <f t="shared" si="81"/>
        <v>0</v>
      </c>
      <c r="H267" s="166">
        <f t="shared" si="81"/>
        <v>0</v>
      </c>
      <c r="I267" s="166">
        <f t="shared" si="81"/>
        <v>0</v>
      </c>
      <c r="J267" s="166">
        <f t="shared" si="81"/>
        <v>0</v>
      </c>
      <c r="K267" s="166">
        <f t="shared" si="81"/>
        <v>0</v>
      </c>
      <c r="L267" s="166">
        <f t="shared" si="81"/>
        <v>0</v>
      </c>
    </row>
    <row r="268" spans="2:12" x14ac:dyDescent="0.2">
      <c r="B268" s="147" t="s">
        <v>163</v>
      </c>
      <c r="C268" s="141"/>
      <c r="D268" s="166">
        <f t="shared" ref="D268:L268" si="82">+D90/D$181</f>
        <v>0</v>
      </c>
      <c r="E268" s="166">
        <f t="shared" si="82"/>
        <v>101793.62966909815</v>
      </c>
      <c r="F268" s="166">
        <f t="shared" si="82"/>
        <v>43784.107152022028</v>
      </c>
      <c r="G268" s="166">
        <f t="shared" si="82"/>
        <v>47584.000941779719</v>
      </c>
      <c r="H268" s="166">
        <f t="shared" si="82"/>
        <v>13719.135472347363</v>
      </c>
      <c r="I268" s="166">
        <f t="shared" si="82"/>
        <v>0</v>
      </c>
      <c r="J268" s="166">
        <f t="shared" si="82"/>
        <v>0</v>
      </c>
      <c r="K268" s="166">
        <f t="shared" si="82"/>
        <v>0</v>
      </c>
      <c r="L268" s="166">
        <f t="shared" si="82"/>
        <v>0</v>
      </c>
    </row>
    <row r="269" spans="2:12" x14ac:dyDescent="0.2">
      <c r="B269" s="147" t="s">
        <v>164</v>
      </c>
      <c r="C269" s="141"/>
      <c r="D269" s="166">
        <f t="shared" ref="D269:L269" si="83">+D91/D$181</f>
        <v>0</v>
      </c>
      <c r="E269" s="166">
        <f t="shared" si="83"/>
        <v>23554.010224883066</v>
      </c>
      <c r="F269" s="166">
        <f t="shared" si="83"/>
        <v>4582.5499869992727</v>
      </c>
      <c r="G269" s="166">
        <f t="shared" si="83"/>
        <v>0</v>
      </c>
      <c r="H269" s="166">
        <f t="shared" si="83"/>
        <v>0</v>
      </c>
      <c r="I269" s="166">
        <f t="shared" si="83"/>
        <v>0</v>
      </c>
      <c r="J269" s="166">
        <f t="shared" si="83"/>
        <v>0</v>
      </c>
      <c r="K269" s="166">
        <f t="shared" si="83"/>
        <v>0</v>
      </c>
      <c r="L269" s="166">
        <f t="shared" si="83"/>
        <v>0</v>
      </c>
    </row>
    <row r="270" spans="2:12" x14ac:dyDescent="0.2">
      <c r="B270" s="147" t="s">
        <v>165</v>
      </c>
      <c r="C270" s="141"/>
      <c r="D270" s="166">
        <f t="shared" ref="D270:L270" si="84">+D92/D$181</f>
        <v>21938.5</v>
      </c>
      <c r="E270" s="166">
        <f t="shared" si="84"/>
        <v>19302.511979845804</v>
      </c>
      <c r="F270" s="166">
        <f t="shared" si="84"/>
        <v>0</v>
      </c>
      <c r="G270" s="166">
        <f t="shared" si="84"/>
        <v>0</v>
      </c>
      <c r="H270" s="166">
        <f t="shared" si="84"/>
        <v>0</v>
      </c>
      <c r="I270" s="166">
        <f t="shared" si="84"/>
        <v>0</v>
      </c>
      <c r="J270" s="166">
        <f t="shared" si="84"/>
        <v>0</v>
      </c>
      <c r="K270" s="166">
        <f t="shared" si="84"/>
        <v>0</v>
      </c>
      <c r="L270" s="166">
        <f t="shared" si="84"/>
        <v>0</v>
      </c>
    </row>
    <row r="271" spans="2:12" x14ac:dyDescent="0.2">
      <c r="B271" s="147" t="s">
        <v>166</v>
      </c>
      <c r="C271" s="141"/>
      <c r="D271" s="166">
        <f t="shared" ref="D271:L271" si="85">+D93/D$181</f>
        <v>0</v>
      </c>
      <c r="E271" s="166">
        <f t="shared" si="85"/>
        <v>19510.968938612939</v>
      </c>
      <c r="F271" s="166">
        <f t="shared" si="85"/>
        <v>6817.440343235121</v>
      </c>
      <c r="G271" s="166">
        <f t="shared" si="85"/>
        <v>0</v>
      </c>
      <c r="H271" s="166">
        <f t="shared" si="85"/>
        <v>0</v>
      </c>
      <c r="I271" s="166">
        <f t="shared" si="85"/>
        <v>0</v>
      </c>
      <c r="J271" s="166">
        <f t="shared" si="85"/>
        <v>0</v>
      </c>
      <c r="K271" s="166">
        <f t="shared" si="85"/>
        <v>0</v>
      </c>
      <c r="L271" s="166">
        <f t="shared" si="85"/>
        <v>0</v>
      </c>
    </row>
    <row r="272" spans="2:12" x14ac:dyDescent="0.2">
      <c r="B272" s="147" t="s">
        <v>167</v>
      </c>
      <c r="C272" s="141"/>
      <c r="D272" s="166">
        <f t="shared" ref="D272:L272" si="86">+D94/D$181</f>
        <v>0</v>
      </c>
      <c r="E272" s="166">
        <f t="shared" si="86"/>
        <v>0</v>
      </c>
      <c r="F272" s="166">
        <f t="shared" si="86"/>
        <v>0</v>
      </c>
      <c r="G272" s="166">
        <f t="shared" si="86"/>
        <v>0</v>
      </c>
      <c r="H272" s="166">
        <f t="shared" si="86"/>
        <v>0</v>
      </c>
      <c r="I272" s="166">
        <f t="shared" si="86"/>
        <v>61565.173320387039</v>
      </c>
      <c r="J272" s="166">
        <f t="shared" si="86"/>
        <v>67028.236781673448</v>
      </c>
      <c r="K272" s="166">
        <f t="shared" si="86"/>
        <v>70175.284259298409</v>
      </c>
      <c r="L272" s="166">
        <f t="shared" si="86"/>
        <v>111382.19140811417</v>
      </c>
    </row>
    <row r="273" spans="2:12" x14ac:dyDescent="0.2">
      <c r="B273" s="147" t="s">
        <v>168</v>
      </c>
      <c r="C273" s="141"/>
      <c r="D273" s="166">
        <f t="shared" ref="D273:L273" si="87">+D95/D$181</f>
        <v>0</v>
      </c>
      <c r="E273" s="166">
        <f t="shared" si="87"/>
        <v>0</v>
      </c>
      <c r="F273" s="166">
        <f t="shared" si="87"/>
        <v>0</v>
      </c>
      <c r="G273" s="166">
        <f t="shared" si="87"/>
        <v>0</v>
      </c>
      <c r="H273" s="166">
        <f t="shared" si="87"/>
        <v>18668.294576457545</v>
      </c>
      <c r="I273" s="166">
        <f t="shared" si="87"/>
        <v>22681.96227208522</v>
      </c>
      <c r="J273" s="166">
        <f t="shared" si="87"/>
        <v>29208.170200914978</v>
      </c>
      <c r="K273" s="166">
        <f t="shared" si="87"/>
        <v>35946.092956734879</v>
      </c>
      <c r="L273" s="166">
        <f t="shared" si="87"/>
        <v>38756.220792947905</v>
      </c>
    </row>
    <row r="274" spans="2:12" x14ac:dyDescent="0.2">
      <c r="B274" s="147" t="s">
        <v>169</v>
      </c>
      <c r="C274" s="141"/>
      <c r="D274" s="166">
        <f t="shared" ref="D274:L274" si="88">+D96/D$181</f>
        <v>0</v>
      </c>
      <c r="E274" s="166">
        <f t="shared" si="88"/>
        <v>0</v>
      </c>
      <c r="F274" s="166">
        <f t="shared" si="88"/>
        <v>0</v>
      </c>
      <c r="G274" s="166">
        <f t="shared" si="88"/>
        <v>0</v>
      </c>
      <c r="H274" s="166">
        <f t="shared" si="88"/>
        <v>0</v>
      </c>
      <c r="I274" s="166">
        <f t="shared" si="88"/>
        <v>7317.0535473408845</v>
      </c>
      <c r="J274" s="166">
        <f t="shared" si="88"/>
        <v>0</v>
      </c>
      <c r="K274" s="166">
        <f t="shared" si="88"/>
        <v>7557.4590102682159</v>
      </c>
      <c r="L274" s="166">
        <f t="shared" si="88"/>
        <v>53943.247267184495</v>
      </c>
    </row>
    <row r="275" spans="2:12" x14ac:dyDescent="0.2">
      <c r="B275" s="147" t="s">
        <v>170</v>
      </c>
      <c r="C275" s="141"/>
      <c r="D275" s="166">
        <f t="shared" ref="D275:L275" si="89">+D97/D$181</f>
        <v>0</v>
      </c>
      <c r="E275" s="166">
        <f t="shared" si="89"/>
        <v>0</v>
      </c>
      <c r="F275" s="166">
        <f t="shared" si="89"/>
        <v>0</v>
      </c>
      <c r="G275" s="166">
        <f t="shared" si="89"/>
        <v>0</v>
      </c>
      <c r="H275" s="166">
        <f t="shared" si="89"/>
        <v>0</v>
      </c>
      <c r="I275" s="166">
        <f t="shared" si="89"/>
        <v>5666.2498140310981</v>
      </c>
      <c r="J275" s="166">
        <f t="shared" si="89"/>
        <v>32126.384130376853</v>
      </c>
      <c r="K275" s="166">
        <f t="shared" si="89"/>
        <v>48205.062462325826</v>
      </c>
      <c r="L275" s="166">
        <f t="shared" si="89"/>
        <v>40994.700126856878</v>
      </c>
    </row>
    <row r="276" spans="2:12" x14ac:dyDescent="0.2">
      <c r="B276" s="147" t="s">
        <v>171</v>
      </c>
      <c r="C276" s="141"/>
      <c r="D276" s="166">
        <f t="shared" ref="D276:L276" si="90">+D98/D$181</f>
        <v>0</v>
      </c>
      <c r="E276" s="166">
        <f t="shared" si="90"/>
        <v>0</v>
      </c>
      <c r="F276" s="166">
        <f t="shared" si="90"/>
        <v>0</v>
      </c>
      <c r="G276" s="166">
        <f t="shared" si="90"/>
        <v>0</v>
      </c>
      <c r="H276" s="166">
        <f t="shared" si="90"/>
        <v>0</v>
      </c>
      <c r="I276" s="166">
        <f t="shared" si="90"/>
        <v>13384.318199809086</v>
      </c>
      <c r="J276" s="166">
        <f t="shared" si="90"/>
        <v>66969.12798207473</v>
      </c>
      <c r="K276" s="166">
        <f t="shared" si="90"/>
        <v>88117.748420882039</v>
      </c>
      <c r="L276" s="166">
        <f t="shared" si="90"/>
        <v>72465.046306697885</v>
      </c>
    </row>
    <row r="277" spans="2:12" x14ac:dyDescent="0.2">
      <c r="B277" s="147" t="s">
        <v>172</v>
      </c>
      <c r="C277" s="141"/>
      <c r="D277" s="166">
        <f t="shared" ref="D277:L277" si="91">+D99/D$181</f>
        <v>0</v>
      </c>
      <c r="E277" s="166">
        <f t="shared" si="91"/>
        <v>0</v>
      </c>
      <c r="F277" s="166">
        <f t="shared" si="91"/>
        <v>0</v>
      </c>
      <c r="G277" s="166">
        <f t="shared" si="91"/>
        <v>0</v>
      </c>
      <c r="H277" s="166">
        <f t="shared" si="91"/>
        <v>0</v>
      </c>
      <c r="I277" s="166">
        <f t="shared" si="91"/>
        <v>4949.284520318698</v>
      </c>
      <c r="J277" s="166">
        <f t="shared" si="91"/>
        <v>6224.5196835017068</v>
      </c>
      <c r="K277" s="166">
        <f t="shared" si="91"/>
        <v>15866.575921764561</v>
      </c>
      <c r="L277" s="166">
        <f t="shared" si="91"/>
        <v>13877.110326126298</v>
      </c>
    </row>
    <row r="278" spans="2:12" x14ac:dyDescent="0.2">
      <c r="B278" s="147" t="s">
        <v>167</v>
      </c>
      <c r="C278" s="141"/>
      <c r="D278" s="166">
        <f t="shared" ref="D278:L278" si="92">+D100/D$181</f>
        <v>0</v>
      </c>
      <c r="E278" s="166">
        <f t="shared" si="92"/>
        <v>0</v>
      </c>
      <c r="F278" s="166">
        <f t="shared" si="92"/>
        <v>0</v>
      </c>
      <c r="G278" s="166">
        <f t="shared" si="92"/>
        <v>0</v>
      </c>
      <c r="H278" s="166">
        <f t="shared" si="92"/>
        <v>0</v>
      </c>
      <c r="I278" s="166">
        <f t="shared" si="92"/>
        <v>1038.7639902528229</v>
      </c>
      <c r="J278" s="166">
        <f t="shared" si="92"/>
        <v>0</v>
      </c>
      <c r="K278" s="166">
        <f t="shared" si="92"/>
        <v>0</v>
      </c>
      <c r="L278" s="166">
        <f t="shared" si="92"/>
        <v>0</v>
      </c>
    </row>
    <row r="279" spans="2:12" x14ac:dyDescent="0.2">
      <c r="B279" s="147" t="s">
        <v>173</v>
      </c>
      <c r="C279" s="141"/>
      <c r="D279" s="166">
        <f t="shared" ref="D279:L279" si="93">+D101/D$181</f>
        <v>0</v>
      </c>
      <c r="E279" s="166">
        <f t="shared" si="93"/>
        <v>0</v>
      </c>
      <c r="F279" s="166">
        <f t="shared" si="93"/>
        <v>0</v>
      </c>
      <c r="G279" s="166">
        <f t="shared" si="93"/>
        <v>0</v>
      </c>
      <c r="H279" s="166">
        <f t="shared" si="93"/>
        <v>0</v>
      </c>
      <c r="I279" s="166">
        <f t="shared" si="93"/>
        <v>136420.38662082781</v>
      </c>
      <c r="J279" s="166">
        <f t="shared" si="93"/>
        <v>123254.59420629709</v>
      </c>
      <c r="K279" s="166">
        <f t="shared" si="93"/>
        <v>131192.19635200853</v>
      </c>
      <c r="L279" s="166">
        <f t="shared" si="93"/>
        <v>131655.35276862027</v>
      </c>
    </row>
    <row r="280" spans="2:12" x14ac:dyDescent="0.2">
      <c r="B280" s="147" t="s">
        <v>174</v>
      </c>
      <c r="C280" s="141"/>
      <c r="D280" s="166">
        <f t="shared" ref="D280:L280" si="94">+D102/D$181</f>
        <v>0</v>
      </c>
      <c r="E280" s="166">
        <f t="shared" si="94"/>
        <v>0</v>
      </c>
      <c r="F280" s="166">
        <f t="shared" si="94"/>
        <v>0</v>
      </c>
      <c r="G280" s="166">
        <f t="shared" si="94"/>
        <v>0</v>
      </c>
      <c r="H280" s="166">
        <f t="shared" si="94"/>
        <v>0</v>
      </c>
      <c r="I280" s="166">
        <f t="shared" si="94"/>
        <v>173292.89337611693</v>
      </c>
      <c r="J280" s="166">
        <f t="shared" si="94"/>
        <v>357140.81346178724</v>
      </c>
      <c r="K280" s="166">
        <f t="shared" si="94"/>
        <v>295193.00893164129</v>
      </c>
      <c r="L280" s="166">
        <f t="shared" si="94"/>
        <v>259645.7823211168</v>
      </c>
    </row>
    <row r="281" spans="2:12" x14ac:dyDescent="0.2">
      <c r="B281" s="147" t="s">
        <v>175</v>
      </c>
      <c r="C281" s="141"/>
      <c r="D281" s="166">
        <f t="shared" ref="D281:L281" si="95">+D103/D$181</f>
        <v>0</v>
      </c>
      <c r="E281" s="166">
        <f t="shared" si="95"/>
        <v>0</v>
      </c>
      <c r="F281" s="166">
        <f t="shared" si="95"/>
        <v>0</v>
      </c>
      <c r="G281" s="166">
        <f t="shared" si="95"/>
        <v>0</v>
      </c>
      <c r="H281" s="166">
        <f t="shared" si="95"/>
        <v>15570.179331916857</v>
      </c>
      <c r="I281" s="166">
        <f t="shared" si="95"/>
        <v>15587.131505179123</v>
      </c>
      <c r="J281" s="166">
        <f t="shared" si="95"/>
        <v>12770.253137610032</v>
      </c>
      <c r="K281" s="166">
        <f t="shared" si="95"/>
        <v>-15147.932745751532</v>
      </c>
      <c r="L281" s="166">
        <f t="shared" si="95"/>
        <v>0</v>
      </c>
    </row>
    <row r="282" spans="2:12" x14ac:dyDescent="0.2">
      <c r="B282" s="147" t="s">
        <v>96</v>
      </c>
      <c r="C282" s="141"/>
      <c r="D282" s="166">
        <f t="shared" ref="D282:L282" si="96">+D104/D$181</f>
        <v>0</v>
      </c>
      <c r="E282" s="166">
        <f t="shared" si="96"/>
        <v>0</v>
      </c>
      <c r="F282" s="166">
        <f t="shared" si="96"/>
        <v>0</v>
      </c>
      <c r="G282" s="166">
        <f t="shared" si="96"/>
        <v>0</v>
      </c>
      <c r="H282" s="166">
        <f t="shared" si="96"/>
        <v>0</v>
      </c>
      <c r="I282" s="166">
        <f t="shared" si="96"/>
        <v>0</v>
      </c>
      <c r="J282" s="166">
        <f t="shared" si="96"/>
        <v>0</v>
      </c>
      <c r="K282" s="166">
        <f t="shared" si="96"/>
        <v>55274.165715169634</v>
      </c>
      <c r="L282" s="166">
        <f t="shared" si="96"/>
        <v>34171.741132465264</v>
      </c>
    </row>
    <row r="283" spans="2:12" x14ac:dyDescent="0.2">
      <c r="B283" s="147" t="s">
        <v>176</v>
      </c>
      <c r="C283" s="141"/>
      <c r="D283" s="166">
        <f t="shared" ref="D283:L283" si="97">+D105/D$181</f>
        <v>2488414.7200000002</v>
      </c>
      <c r="E283" s="166">
        <f t="shared" si="97"/>
        <v>2359298.6465210514</v>
      </c>
      <c r="F283" s="166">
        <f t="shared" si="97"/>
        <v>2037902.984013438</v>
      </c>
      <c r="G283" s="166">
        <f t="shared" si="97"/>
        <v>1509504.2619753333</v>
      </c>
      <c r="H283" s="166">
        <f t="shared" si="97"/>
        <v>1764708.9455479728</v>
      </c>
      <c r="I283" s="166">
        <f t="shared" si="97"/>
        <v>1453047.9203118819</v>
      </c>
      <c r="J283" s="166">
        <f t="shared" si="97"/>
        <v>1221919.2223026182</v>
      </c>
      <c r="K283" s="166">
        <f t="shared" si="97"/>
        <v>1194905.2511826174</v>
      </c>
      <c r="L283" s="166">
        <f t="shared" si="97"/>
        <v>1105365.6457572547</v>
      </c>
    </row>
    <row r="284" spans="2:12" x14ac:dyDescent="0.2">
      <c r="B284" s="147" t="s">
        <v>177</v>
      </c>
      <c r="C284" s="141"/>
      <c r="D284" s="166">
        <f t="shared" ref="D284:L284" si="98">+D106/D$181</f>
        <v>560494.62</v>
      </c>
      <c r="E284" s="166">
        <f t="shared" si="98"/>
        <v>367890.53593326156</v>
      </c>
      <c r="F284" s="166">
        <f t="shared" si="98"/>
        <v>259603.61676283967</v>
      </c>
      <c r="G284" s="166">
        <f t="shared" si="98"/>
        <v>171297.4943511984</v>
      </c>
      <c r="H284" s="166">
        <f t="shared" si="98"/>
        <v>0</v>
      </c>
      <c r="I284" s="166">
        <f t="shared" si="98"/>
        <v>0</v>
      </c>
      <c r="J284" s="166">
        <f t="shared" si="98"/>
        <v>0</v>
      </c>
      <c r="K284" s="166">
        <f t="shared" si="98"/>
        <v>0</v>
      </c>
      <c r="L284" s="166">
        <f t="shared" si="98"/>
        <v>0</v>
      </c>
    </row>
    <row r="285" spans="2:12" x14ac:dyDescent="0.2">
      <c r="B285" s="147" t="s">
        <v>178</v>
      </c>
      <c r="C285" s="141"/>
      <c r="D285" s="166">
        <f t="shared" ref="D285:L285" si="99">+D107/D$181</f>
        <v>0</v>
      </c>
      <c r="E285" s="166">
        <f t="shared" si="99"/>
        <v>0</v>
      </c>
      <c r="F285" s="166">
        <f t="shared" si="99"/>
        <v>0</v>
      </c>
      <c r="G285" s="166">
        <f t="shared" si="99"/>
        <v>0</v>
      </c>
      <c r="H285" s="166">
        <f t="shared" si="99"/>
        <v>0</v>
      </c>
      <c r="I285" s="166">
        <f t="shared" si="99"/>
        <v>143749.09510013933</v>
      </c>
      <c r="J285" s="166">
        <f t="shared" si="99"/>
        <v>111439.64702468502</v>
      </c>
      <c r="K285" s="166">
        <f t="shared" si="99"/>
        <v>116465.49265914845</v>
      </c>
      <c r="L285" s="166">
        <f t="shared" si="99"/>
        <v>189813.38819556127</v>
      </c>
    </row>
    <row r="286" spans="2:12" x14ac:dyDescent="0.2">
      <c r="B286" s="147" t="s">
        <v>179</v>
      </c>
      <c r="C286" s="141"/>
      <c r="D286" s="166">
        <f t="shared" ref="D286:L286" si="100">+D108/D$181</f>
        <v>357639.80000000005</v>
      </c>
      <c r="E286" s="166">
        <f t="shared" si="100"/>
        <v>257265.27731391744</v>
      </c>
      <c r="F286" s="166">
        <f t="shared" si="100"/>
        <v>368036.86296617583</v>
      </c>
      <c r="G286" s="166">
        <f t="shared" si="100"/>
        <v>322525.6653682302</v>
      </c>
      <c r="H286" s="166">
        <f t="shared" si="100"/>
        <v>329258.91631496139</v>
      </c>
      <c r="I286" s="166">
        <f t="shared" si="100"/>
        <v>593035.00531037303</v>
      </c>
      <c r="J286" s="166">
        <f t="shared" si="100"/>
        <v>529675.71983101347</v>
      </c>
      <c r="K286" s="166">
        <f t="shared" si="100"/>
        <v>582503.44149135216</v>
      </c>
      <c r="L286" s="166">
        <f t="shared" si="100"/>
        <v>453367.76808159356</v>
      </c>
    </row>
    <row r="287" spans="2:12" x14ac:dyDescent="0.2">
      <c r="B287" s="147" t="s">
        <v>180</v>
      </c>
      <c r="C287" s="141"/>
      <c r="D287" s="166">
        <f t="shared" ref="D287:L287" si="101">+D109/D$181</f>
        <v>8000</v>
      </c>
      <c r="E287" s="166">
        <f t="shared" si="101"/>
        <v>14182.316802922929</v>
      </c>
      <c r="F287" s="166">
        <f t="shared" si="101"/>
        <v>15753.447805085141</v>
      </c>
      <c r="G287" s="166">
        <f t="shared" si="101"/>
        <v>31848.253758141225</v>
      </c>
      <c r="H287" s="166">
        <f t="shared" si="101"/>
        <v>10558.249404663376</v>
      </c>
      <c r="I287" s="166">
        <f t="shared" si="101"/>
        <v>0</v>
      </c>
      <c r="J287" s="166">
        <f t="shared" si="101"/>
        <v>0</v>
      </c>
      <c r="K287" s="166">
        <f t="shared" si="101"/>
        <v>0</v>
      </c>
      <c r="L287" s="166">
        <f t="shared" si="101"/>
        <v>0</v>
      </c>
    </row>
    <row r="288" spans="2:12" x14ac:dyDescent="0.2">
      <c r="B288" s="147" t="s">
        <v>181</v>
      </c>
      <c r="C288" s="141"/>
      <c r="D288" s="166">
        <f t="shared" ref="D288:L288" si="102">+D110/D$181</f>
        <v>38928.550000000003</v>
      </c>
      <c r="E288" s="166">
        <f t="shared" si="102"/>
        <v>13145.584824982096</v>
      </c>
      <c r="F288" s="166">
        <f t="shared" si="102"/>
        <v>0</v>
      </c>
      <c r="G288" s="166">
        <f t="shared" si="102"/>
        <v>0</v>
      </c>
      <c r="H288" s="166">
        <f t="shared" si="102"/>
        <v>0</v>
      </c>
      <c r="I288" s="166">
        <f t="shared" si="102"/>
        <v>0</v>
      </c>
      <c r="J288" s="166">
        <f t="shared" si="102"/>
        <v>0</v>
      </c>
      <c r="K288" s="166">
        <f t="shared" si="102"/>
        <v>0</v>
      </c>
      <c r="L288" s="166">
        <f t="shared" si="102"/>
        <v>0</v>
      </c>
    </row>
    <row r="289" spans="2:12" x14ac:dyDescent="0.2">
      <c r="B289" s="147" t="s">
        <v>182</v>
      </c>
      <c r="C289" s="141"/>
      <c r="D289" s="166">
        <f t="shared" ref="D289:L289" si="103">+D111/D$181</f>
        <v>40096.28</v>
      </c>
      <c r="E289" s="166">
        <f t="shared" si="103"/>
        <v>129189.25532447253</v>
      </c>
      <c r="F289" s="166">
        <f t="shared" si="103"/>
        <v>98693.113159398068</v>
      </c>
      <c r="G289" s="166">
        <f t="shared" si="103"/>
        <v>132764.14097765769</v>
      </c>
      <c r="H289" s="166">
        <f t="shared" si="103"/>
        <v>117386.02805559985</v>
      </c>
      <c r="I289" s="166">
        <f t="shared" si="103"/>
        <v>131418.4263785634</v>
      </c>
      <c r="J289" s="166">
        <f t="shared" si="103"/>
        <v>236928.35084012136</v>
      </c>
      <c r="K289" s="166">
        <f t="shared" si="103"/>
        <v>302808.36994380882</v>
      </c>
      <c r="L289" s="166">
        <f t="shared" si="103"/>
        <v>282248.06964159774</v>
      </c>
    </row>
    <row r="290" spans="2:12" x14ac:dyDescent="0.2">
      <c r="B290" s="147" t="s">
        <v>183</v>
      </c>
      <c r="C290" s="141"/>
      <c r="D290" s="166">
        <f t="shared" ref="D290:L290" si="104">+D112/D$181</f>
        <v>4792.17</v>
      </c>
      <c r="E290" s="166">
        <f t="shared" si="104"/>
        <v>1171.7088288684561</v>
      </c>
      <c r="F290" s="166">
        <f t="shared" si="104"/>
        <v>0</v>
      </c>
      <c r="G290" s="166">
        <f t="shared" si="104"/>
        <v>0</v>
      </c>
      <c r="H290" s="166">
        <f t="shared" si="104"/>
        <v>61.928193623506345</v>
      </c>
      <c r="I290" s="166">
        <f t="shared" si="104"/>
        <v>0</v>
      </c>
      <c r="J290" s="166">
        <f t="shared" si="104"/>
        <v>0</v>
      </c>
      <c r="K290" s="166">
        <f t="shared" si="104"/>
        <v>0</v>
      </c>
      <c r="L290" s="166">
        <f t="shared" si="104"/>
        <v>0</v>
      </c>
    </row>
    <row r="291" spans="2:12" x14ac:dyDescent="0.2">
      <c r="B291" s="147" t="s">
        <v>184</v>
      </c>
      <c r="C291" s="141"/>
      <c r="D291" s="166">
        <f t="shared" ref="D291:L291" si="105">+D113/D$181</f>
        <v>44668.68</v>
      </c>
      <c r="E291" s="166">
        <f t="shared" si="105"/>
        <v>59238.761185085001</v>
      </c>
      <c r="F291" s="166">
        <f t="shared" si="105"/>
        <v>0</v>
      </c>
      <c r="G291" s="166">
        <f t="shared" si="105"/>
        <v>702.62965771877271</v>
      </c>
      <c r="H291" s="166">
        <f t="shared" si="105"/>
        <v>12502.347989274354</v>
      </c>
      <c r="I291" s="166">
        <f t="shared" si="105"/>
        <v>-9005.1800708204537</v>
      </c>
      <c r="J291" s="166">
        <f t="shared" si="105"/>
        <v>0</v>
      </c>
      <c r="K291" s="166">
        <f t="shared" si="105"/>
        <v>11934.745483552078</v>
      </c>
      <c r="L291" s="166">
        <f t="shared" si="105"/>
        <v>0</v>
      </c>
    </row>
    <row r="292" spans="2:12" x14ac:dyDescent="0.2">
      <c r="B292" s="147" t="s">
        <v>185</v>
      </c>
      <c r="C292" s="141"/>
      <c r="D292" s="166">
        <f t="shared" ref="D292:L292" si="106">+D114/D$181</f>
        <v>107147.12</v>
      </c>
      <c r="E292" s="166">
        <f t="shared" si="106"/>
        <v>89158.534334666605</v>
      </c>
      <c r="F292" s="166">
        <f t="shared" si="106"/>
        <v>278883.32332205534</v>
      </c>
      <c r="G292" s="166">
        <f t="shared" si="106"/>
        <v>28935.282354775303</v>
      </c>
      <c r="H292" s="166">
        <f t="shared" si="106"/>
        <v>120412.89542098483</v>
      </c>
      <c r="I292" s="166">
        <f t="shared" si="106"/>
        <v>210662.40715018244</v>
      </c>
      <c r="J292" s="166">
        <f t="shared" si="106"/>
        <v>144397.54634069817</v>
      </c>
      <c r="K292" s="166">
        <f t="shared" si="106"/>
        <v>69759.570607560512</v>
      </c>
      <c r="L292" s="166">
        <f t="shared" si="106"/>
        <v>92859.562165209762</v>
      </c>
    </row>
    <row r="293" spans="2:12" x14ac:dyDescent="0.2">
      <c r="B293" s="142" t="s">
        <v>186</v>
      </c>
      <c r="C293" s="141"/>
      <c r="D293" s="166">
        <f t="shared" ref="D293:L293" si="107">+D115/D$181</f>
        <v>0</v>
      </c>
      <c r="E293" s="166">
        <f t="shared" si="107"/>
        <v>0</v>
      </c>
      <c r="F293" s="166">
        <f t="shared" si="107"/>
        <v>202327.50560642764</v>
      </c>
      <c r="G293" s="166">
        <f t="shared" si="107"/>
        <v>61730.268682122231</v>
      </c>
      <c r="H293" s="166">
        <f t="shared" si="107"/>
        <v>116930.80507165263</v>
      </c>
      <c r="I293" s="166">
        <f t="shared" si="107"/>
        <v>62436.633982369742</v>
      </c>
      <c r="J293" s="166">
        <f t="shared" si="107"/>
        <v>66537.895322915167</v>
      </c>
      <c r="K293" s="166">
        <f t="shared" si="107"/>
        <v>69132.300538686919</v>
      </c>
      <c r="L293" s="166">
        <f t="shared" si="107"/>
        <v>36666.425094253689</v>
      </c>
    </row>
    <row r="294" spans="2:12" x14ac:dyDescent="0.2">
      <c r="B294" s="142" t="s">
        <v>187</v>
      </c>
      <c r="C294" s="141"/>
      <c r="D294" s="166">
        <f t="shared" ref="D294:L294" si="108">+D116/D$181</f>
        <v>0</v>
      </c>
      <c r="E294" s="166">
        <f t="shared" si="108"/>
        <v>0</v>
      </c>
      <c r="F294" s="166">
        <f t="shared" si="108"/>
        <v>778.43761050644855</v>
      </c>
      <c r="G294" s="166">
        <f t="shared" si="108"/>
        <v>0</v>
      </c>
      <c r="H294" s="166">
        <f t="shared" si="108"/>
        <v>11603.120161372375</v>
      </c>
      <c r="I294" s="166">
        <f t="shared" si="108"/>
        <v>0</v>
      </c>
      <c r="J294" s="166">
        <f t="shared" si="108"/>
        <v>63.72545452113679</v>
      </c>
      <c r="K294" s="166">
        <f t="shared" si="108"/>
        <v>0</v>
      </c>
      <c r="L294" s="166">
        <f t="shared" si="108"/>
        <v>0</v>
      </c>
    </row>
    <row r="295" spans="2:12" x14ac:dyDescent="0.2">
      <c r="B295" s="142" t="s">
        <v>188</v>
      </c>
      <c r="C295" s="141"/>
      <c r="D295" s="166">
        <f t="shared" ref="D295:L295" si="109">+D117/D$181</f>
        <v>0</v>
      </c>
      <c r="E295" s="166">
        <f t="shared" si="109"/>
        <v>0</v>
      </c>
      <c r="F295" s="166">
        <f t="shared" si="109"/>
        <v>0</v>
      </c>
      <c r="G295" s="166">
        <f t="shared" si="109"/>
        <v>42.15777946312636</v>
      </c>
      <c r="H295" s="166">
        <f t="shared" si="109"/>
        <v>16752.063678977142</v>
      </c>
      <c r="I295" s="166">
        <f t="shared" si="109"/>
        <v>0</v>
      </c>
      <c r="J295" s="166">
        <f t="shared" si="109"/>
        <v>0</v>
      </c>
      <c r="K295" s="166">
        <f t="shared" si="109"/>
        <v>0</v>
      </c>
      <c r="L295" s="166">
        <f t="shared" si="109"/>
        <v>0</v>
      </c>
    </row>
    <row r="296" spans="2:12" x14ac:dyDescent="0.2">
      <c r="B296" s="142" t="s">
        <v>189</v>
      </c>
      <c r="C296" s="141"/>
      <c r="D296" s="166">
        <f t="shared" ref="D296:L296" si="110">+D118/D$181</f>
        <v>0</v>
      </c>
      <c r="E296" s="166">
        <f t="shared" si="110"/>
        <v>0</v>
      </c>
      <c r="F296" s="166">
        <f t="shared" si="110"/>
        <v>0</v>
      </c>
      <c r="G296" s="166">
        <f t="shared" si="110"/>
        <v>0</v>
      </c>
      <c r="H296" s="166">
        <f t="shared" si="110"/>
        <v>18014.31254746754</v>
      </c>
      <c r="I296" s="166">
        <f t="shared" si="110"/>
        <v>0</v>
      </c>
      <c r="J296" s="166">
        <f t="shared" si="110"/>
        <v>0</v>
      </c>
      <c r="K296" s="166">
        <f t="shared" si="110"/>
        <v>0</v>
      </c>
      <c r="L296" s="166">
        <f t="shared" si="110"/>
        <v>0</v>
      </c>
    </row>
    <row r="297" spans="2:12" x14ac:dyDescent="0.2">
      <c r="B297" s="142" t="s">
        <v>190</v>
      </c>
      <c r="C297" s="141"/>
      <c r="D297" s="166">
        <f t="shared" ref="D297:L297" si="111">+D119/D$181</f>
        <v>0</v>
      </c>
      <c r="E297" s="166">
        <f t="shared" si="111"/>
        <v>0</v>
      </c>
      <c r="F297" s="166">
        <f t="shared" si="111"/>
        <v>0</v>
      </c>
      <c r="G297" s="166">
        <f t="shared" si="111"/>
        <v>0</v>
      </c>
      <c r="H297" s="166">
        <f t="shared" si="111"/>
        <v>1260.3504140301343</v>
      </c>
      <c r="I297" s="166">
        <f t="shared" si="111"/>
        <v>0</v>
      </c>
      <c r="J297" s="166">
        <f t="shared" si="111"/>
        <v>0</v>
      </c>
      <c r="K297" s="166">
        <f t="shared" si="111"/>
        <v>0</v>
      </c>
      <c r="L297" s="166">
        <f t="shared" si="111"/>
        <v>0</v>
      </c>
    </row>
    <row r="298" spans="2:12" x14ac:dyDescent="0.2">
      <c r="B298" s="142" t="s">
        <v>191</v>
      </c>
      <c r="C298" s="141"/>
      <c r="D298" s="166">
        <f t="shared" ref="D298:L298" si="112">+D120/D$181</f>
        <v>0</v>
      </c>
      <c r="E298" s="166">
        <f t="shared" si="112"/>
        <v>0</v>
      </c>
      <c r="F298" s="166">
        <f t="shared" si="112"/>
        <v>0</v>
      </c>
      <c r="G298" s="166">
        <f t="shared" si="112"/>
        <v>0</v>
      </c>
      <c r="H298" s="166">
        <f t="shared" si="112"/>
        <v>0</v>
      </c>
      <c r="I298" s="166">
        <f t="shared" si="112"/>
        <v>0</v>
      </c>
      <c r="J298" s="166">
        <f t="shared" si="112"/>
        <v>0</v>
      </c>
      <c r="K298" s="166">
        <f t="shared" si="112"/>
        <v>0</v>
      </c>
      <c r="L298" s="166">
        <f t="shared" si="112"/>
        <v>0</v>
      </c>
    </row>
    <row r="299" spans="2:12" x14ac:dyDescent="0.2">
      <c r="B299" s="147" t="s">
        <v>106</v>
      </c>
      <c r="C299" s="141"/>
      <c r="D299" s="166">
        <f t="shared" ref="D299:L299" si="113">+D121/D$181</f>
        <v>0</v>
      </c>
      <c r="E299" s="166">
        <f t="shared" si="113"/>
        <v>0</v>
      </c>
      <c r="F299" s="166">
        <f t="shared" si="113"/>
        <v>0</v>
      </c>
      <c r="G299" s="166">
        <f t="shared" si="113"/>
        <v>0</v>
      </c>
      <c r="H299" s="166">
        <f t="shared" si="113"/>
        <v>640.75376074550866</v>
      </c>
      <c r="I299" s="166">
        <f t="shared" si="113"/>
        <v>25.969099756320574</v>
      </c>
      <c r="J299" s="166">
        <f t="shared" si="113"/>
        <v>0</v>
      </c>
      <c r="K299" s="166">
        <f t="shared" si="113"/>
        <v>0</v>
      </c>
      <c r="L299" s="166">
        <f t="shared" si="113"/>
        <v>0</v>
      </c>
    </row>
    <row r="300" spans="2:12" x14ac:dyDescent="0.2">
      <c r="B300" s="147" t="s">
        <v>192</v>
      </c>
      <c r="C300" s="141"/>
      <c r="D300" s="166">
        <f t="shared" ref="D300:L300" si="114">+D122/D$181</f>
        <v>0</v>
      </c>
      <c r="E300" s="166">
        <f t="shared" si="114"/>
        <v>0</v>
      </c>
      <c r="F300" s="166">
        <f t="shared" si="114"/>
        <v>1835.5482804614719</v>
      </c>
      <c r="G300" s="166">
        <f t="shared" si="114"/>
        <v>0</v>
      </c>
      <c r="H300" s="166">
        <f t="shared" si="114"/>
        <v>0</v>
      </c>
      <c r="I300" s="166">
        <f t="shared" si="114"/>
        <v>7465.503309187915</v>
      </c>
      <c r="J300" s="166">
        <f t="shared" si="114"/>
        <v>9951.7413858068176</v>
      </c>
      <c r="K300" s="166">
        <f t="shared" si="114"/>
        <v>5998.2900609186499</v>
      </c>
      <c r="L300" s="166">
        <f t="shared" si="114"/>
        <v>0</v>
      </c>
    </row>
    <row r="301" spans="2:12" x14ac:dyDescent="0.2">
      <c r="B301" s="147" t="s">
        <v>193</v>
      </c>
      <c r="C301" s="141"/>
      <c r="D301" s="166">
        <f t="shared" ref="D301:L301" si="115">+D123/D$181</f>
        <v>0</v>
      </c>
      <c r="E301" s="166">
        <f t="shared" si="115"/>
        <v>0</v>
      </c>
      <c r="F301" s="166">
        <f t="shared" si="115"/>
        <v>0</v>
      </c>
      <c r="G301" s="166">
        <f t="shared" si="115"/>
        <v>0</v>
      </c>
      <c r="H301" s="166">
        <f t="shared" si="115"/>
        <v>0</v>
      </c>
      <c r="I301" s="166">
        <f t="shared" si="115"/>
        <v>117326.84494071087</v>
      </c>
      <c r="J301" s="166">
        <f t="shared" si="115"/>
        <v>100455.6001254109</v>
      </c>
      <c r="K301" s="166">
        <f t="shared" si="115"/>
        <v>121850.23318258439</v>
      </c>
      <c r="L301" s="166">
        <f t="shared" si="115"/>
        <v>95776.925841832461</v>
      </c>
    </row>
    <row r="302" spans="2:12" x14ac:dyDescent="0.2">
      <c r="B302" s="147" t="s">
        <v>194</v>
      </c>
      <c r="C302" s="141"/>
      <c r="D302" s="166">
        <f t="shared" ref="D302:L302" si="116">+D124/D$181</f>
        <v>0</v>
      </c>
      <c r="E302" s="166">
        <f t="shared" si="116"/>
        <v>0</v>
      </c>
      <c r="F302" s="166">
        <f t="shared" si="116"/>
        <v>0</v>
      </c>
      <c r="G302" s="166">
        <f t="shared" si="116"/>
        <v>0</v>
      </c>
      <c r="H302" s="166">
        <f t="shared" si="116"/>
        <v>0</v>
      </c>
      <c r="I302" s="166">
        <f t="shared" si="116"/>
        <v>0</v>
      </c>
      <c r="J302" s="166">
        <f t="shared" si="116"/>
        <v>0</v>
      </c>
      <c r="K302" s="166">
        <f t="shared" si="116"/>
        <v>0</v>
      </c>
      <c r="L302" s="166">
        <f t="shared" si="116"/>
        <v>0</v>
      </c>
    </row>
    <row r="303" spans="2:12" x14ac:dyDescent="0.2">
      <c r="B303" s="31" t="s">
        <v>238</v>
      </c>
      <c r="C303" s="138"/>
      <c r="D303" s="212"/>
      <c r="E303" s="212"/>
      <c r="F303" s="212"/>
      <c r="G303" s="212"/>
      <c r="H303" s="212"/>
      <c r="I303" s="212"/>
      <c r="J303" s="212"/>
      <c r="K303" s="212"/>
      <c r="L303" s="212"/>
    </row>
    <row r="304" spans="2:12" x14ac:dyDescent="0.2">
      <c r="B304" s="147" t="s">
        <v>590</v>
      </c>
      <c r="C304" s="141"/>
      <c r="D304" s="166">
        <f t="shared" ref="D304:L304" si="117">+D126/D$181</f>
        <v>2192525.8200000003</v>
      </c>
      <c r="E304" s="166">
        <f t="shared" si="117"/>
        <v>1869726.169960178</v>
      </c>
      <c r="F304" s="166">
        <f t="shared" si="117"/>
        <v>1659432.6429495767</v>
      </c>
      <c r="G304" s="166">
        <f t="shared" si="117"/>
        <v>1546637.1901254815</v>
      </c>
      <c r="H304" s="166">
        <f t="shared" si="117"/>
        <v>1805345.4316839995</v>
      </c>
      <c r="I304" s="166">
        <f t="shared" si="117"/>
        <v>2595458.393476814</v>
      </c>
      <c r="J304" s="166">
        <f t="shared" si="117"/>
        <v>2103652.2524243826</v>
      </c>
      <c r="K304" s="166">
        <f t="shared" si="117"/>
        <v>2159047.4289781875</v>
      </c>
      <c r="L304" s="166">
        <f t="shared" si="117"/>
        <v>2551982.1961081042</v>
      </c>
    </row>
    <row r="305" spans="2:12" x14ac:dyDescent="0.2">
      <c r="B305" s="147" t="s">
        <v>195</v>
      </c>
      <c r="C305" s="141"/>
      <c r="D305" s="166">
        <f t="shared" ref="D305:L305" si="118">+D127/D$181</f>
        <v>74423.5</v>
      </c>
      <c r="E305" s="166">
        <f t="shared" si="118"/>
        <v>52633.51575124525</v>
      </c>
      <c r="F305" s="166">
        <f t="shared" si="118"/>
        <v>20883.897366593479</v>
      </c>
      <c r="G305" s="166">
        <f t="shared" si="118"/>
        <v>40703.148703739782</v>
      </c>
      <c r="H305" s="166">
        <f t="shared" si="118"/>
        <v>31921.730032756139</v>
      </c>
      <c r="I305" s="166">
        <f t="shared" si="118"/>
        <v>52033.547659306452</v>
      </c>
      <c r="J305" s="166">
        <f t="shared" si="118"/>
        <v>115839.41676945199</v>
      </c>
      <c r="K305" s="166">
        <f t="shared" si="118"/>
        <v>350223.1861172581</v>
      </c>
      <c r="L305" s="166">
        <f t="shared" si="118"/>
        <v>51890.820374613912</v>
      </c>
    </row>
    <row r="306" spans="2:12" x14ac:dyDescent="0.2">
      <c r="B306" s="147" t="s">
        <v>196</v>
      </c>
      <c r="C306" s="141"/>
      <c r="D306" s="166">
        <f t="shared" ref="D306:L306" si="119">+D128/D$181</f>
        <v>11600.32</v>
      </c>
      <c r="E306" s="166">
        <f t="shared" si="119"/>
        <v>26367.532417635957</v>
      </c>
      <c r="F306" s="166">
        <f t="shared" si="119"/>
        <v>22425.571569297666</v>
      </c>
      <c r="G306" s="166">
        <f t="shared" si="119"/>
        <v>32044.615326485029</v>
      </c>
      <c r="H306" s="166">
        <f t="shared" si="119"/>
        <v>23254.798117843315</v>
      </c>
      <c r="I306" s="166">
        <f t="shared" si="119"/>
        <v>18416.267558472104</v>
      </c>
      <c r="J306" s="166">
        <f t="shared" si="119"/>
        <v>19086.569099220374</v>
      </c>
      <c r="K306" s="166">
        <f t="shared" si="119"/>
        <v>10337.036697620533</v>
      </c>
      <c r="L306" s="166">
        <f t="shared" si="119"/>
        <v>-5988.6625075847523</v>
      </c>
    </row>
    <row r="307" spans="2:12" x14ac:dyDescent="0.2">
      <c r="B307" s="147" t="s">
        <v>197</v>
      </c>
      <c r="C307" s="141"/>
      <c r="D307" s="166">
        <f t="shared" ref="D307:L307" si="120">+D129/D$181</f>
        <v>505.09999999999997</v>
      </c>
      <c r="E307" s="166">
        <f t="shared" si="120"/>
        <v>1275.6139329503267</v>
      </c>
      <c r="F307" s="166">
        <f t="shared" si="120"/>
        <v>1959.7068097727363</v>
      </c>
      <c r="G307" s="166">
        <f t="shared" si="120"/>
        <v>1063.5470919003155</v>
      </c>
      <c r="H307" s="166">
        <f t="shared" si="120"/>
        <v>793.18848652533609</v>
      </c>
      <c r="I307" s="166">
        <f t="shared" si="120"/>
        <v>2036.8707579271502</v>
      </c>
      <c r="J307" s="166">
        <f t="shared" si="120"/>
        <v>559.91337479851927</v>
      </c>
      <c r="K307" s="166">
        <f t="shared" si="120"/>
        <v>1381.7827728114964</v>
      </c>
      <c r="L307" s="166">
        <f t="shared" si="120"/>
        <v>-205.20504049862834</v>
      </c>
    </row>
    <row r="308" spans="2:12" x14ac:dyDescent="0.2">
      <c r="B308" s="147" t="s">
        <v>198</v>
      </c>
      <c r="C308" s="141"/>
      <c r="D308" s="166">
        <f t="shared" ref="D308:L308" si="121">+D130/D$181</f>
        <v>39260.839999999997</v>
      </c>
      <c r="E308" s="166">
        <f t="shared" si="121"/>
        <v>28078.7698391472</v>
      </c>
      <c r="F308" s="166">
        <f t="shared" si="121"/>
        <v>49341.575507073343</v>
      </c>
      <c r="G308" s="166">
        <f t="shared" si="121"/>
        <v>25944.103586307559</v>
      </c>
      <c r="H308" s="166">
        <f t="shared" si="121"/>
        <v>24550.508515216181</v>
      </c>
      <c r="I308" s="166">
        <f t="shared" si="121"/>
        <v>49526.532319390877</v>
      </c>
      <c r="J308" s="166">
        <f t="shared" si="121"/>
        <v>137970.04024615709</v>
      </c>
      <c r="K308" s="166">
        <f t="shared" si="121"/>
        <v>95292.042414389129</v>
      </c>
      <c r="L308" s="166">
        <f t="shared" si="121"/>
        <v>56638.290198514675</v>
      </c>
    </row>
    <row r="309" spans="2:12" x14ac:dyDescent="0.2">
      <c r="B309" s="147" t="s">
        <v>199</v>
      </c>
      <c r="C309" s="141"/>
      <c r="D309" s="166">
        <f t="shared" ref="D309:L309" si="122">+D131/D$181</f>
        <v>526236.74</v>
      </c>
      <c r="E309" s="166">
        <f t="shared" si="122"/>
        <v>193957.18905018162</v>
      </c>
      <c r="F309" s="166">
        <f t="shared" si="122"/>
        <v>199949.54521778779</v>
      </c>
      <c r="G309" s="166">
        <f t="shared" si="122"/>
        <v>130490.71245714281</v>
      </c>
      <c r="H309" s="166">
        <f t="shared" si="122"/>
        <v>172630.30158915828</v>
      </c>
      <c r="I309" s="166">
        <f t="shared" si="122"/>
        <v>207590.24187372992</v>
      </c>
      <c r="J309" s="166">
        <f t="shared" si="122"/>
        <v>264118.21320850332</v>
      </c>
      <c r="K309" s="166">
        <f t="shared" si="122"/>
        <v>310535.73826637527</v>
      </c>
      <c r="L309" s="166">
        <f t="shared" si="122"/>
        <v>298939.85906911117</v>
      </c>
    </row>
    <row r="310" spans="2:12" x14ac:dyDescent="0.2">
      <c r="B310" s="147" t="s">
        <v>200</v>
      </c>
      <c r="C310" s="141"/>
      <c r="D310" s="166">
        <f t="shared" ref="D310:L310" si="123">+D132/D$181</f>
        <v>37653.86</v>
      </c>
      <c r="E310" s="166">
        <f t="shared" si="123"/>
        <v>43704.356810007972</v>
      </c>
      <c r="F310" s="166">
        <f t="shared" si="123"/>
        <v>55181.869349954366</v>
      </c>
      <c r="G310" s="166">
        <f t="shared" si="123"/>
        <v>45669.737965499822</v>
      </c>
      <c r="H310" s="166">
        <f t="shared" si="123"/>
        <v>48545.947524470852</v>
      </c>
      <c r="I310" s="166">
        <f t="shared" si="123"/>
        <v>44841.737886270348</v>
      </c>
      <c r="J310" s="166">
        <f t="shared" si="123"/>
        <v>-9571.3504930127801</v>
      </c>
      <c r="K310" s="166">
        <f t="shared" si="123"/>
        <v>1584.4057937125203</v>
      </c>
      <c r="L310" s="166">
        <f t="shared" si="123"/>
        <v>-130.32262533431259</v>
      </c>
    </row>
    <row r="311" spans="2:12" x14ac:dyDescent="0.2">
      <c r="B311" s="147" t="s">
        <v>201</v>
      </c>
      <c r="C311" s="141"/>
      <c r="D311" s="166">
        <f t="shared" ref="D311:L311" si="124">+D133/D$181</f>
        <v>41845.200000000004</v>
      </c>
      <c r="E311" s="166">
        <f t="shared" si="124"/>
        <v>76629.265877538448</v>
      </c>
      <c r="F311" s="166">
        <f t="shared" si="124"/>
        <v>178523.74213672098</v>
      </c>
      <c r="G311" s="166">
        <f t="shared" si="124"/>
        <v>156117.8270154694</v>
      </c>
      <c r="H311" s="166">
        <f t="shared" si="124"/>
        <v>95561.8930364142</v>
      </c>
      <c r="I311" s="166">
        <f t="shared" si="124"/>
        <v>100125.27682952071</v>
      </c>
      <c r="J311" s="166">
        <f t="shared" si="124"/>
        <v>87136.043134991094</v>
      </c>
      <c r="K311" s="166">
        <f t="shared" si="124"/>
        <v>86840.428122736426</v>
      </c>
      <c r="L311" s="166">
        <f t="shared" si="124"/>
        <v>88684.4596582495</v>
      </c>
    </row>
    <row r="312" spans="2:12" x14ac:dyDescent="0.2">
      <c r="B312" s="142" t="s">
        <v>558</v>
      </c>
      <c r="C312" s="141"/>
      <c r="D312" s="166">
        <f t="shared" ref="D312:L312" si="125">+D134/D$181</f>
        <v>2196.02</v>
      </c>
      <c r="E312" s="166">
        <f t="shared" si="125"/>
        <v>6026.8009334615172</v>
      </c>
      <c r="F312" s="166">
        <f t="shared" si="125"/>
        <v>2533.2391129138023</v>
      </c>
      <c r="G312" s="166">
        <f t="shared" si="125"/>
        <v>2653.5886389224615</v>
      </c>
      <c r="H312" s="166">
        <f t="shared" si="125"/>
        <v>0</v>
      </c>
      <c r="I312" s="166">
        <f t="shared" si="125"/>
        <v>0</v>
      </c>
      <c r="J312" s="166">
        <f t="shared" si="125"/>
        <v>0</v>
      </c>
      <c r="K312" s="166">
        <f t="shared" si="125"/>
        <v>0</v>
      </c>
      <c r="L312" s="166">
        <f t="shared" si="125"/>
        <v>0</v>
      </c>
    </row>
    <row r="313" spans="2:12" x14ac:dyDescent="0.2">
      <c r="B313" s="147" t="s">
        <v>202</v>
      </c>
      <c r="C313" s="141"/>
      <c r="D313" s="166">
        <f t="shared" ref="D313:L313" si="126">+D135/D$181</f>
        <v>200200</v>
      </c>
      <c r="E313" s="166">
        <f t="shared" si="126"/>
        <v>1075.6109284989438</v>
      </c>
      <c r="F313" s="166">
        <f t="shared" si="126"/>
        <v>-61163.18002894448</v>
      </c>
      <c r="G313" s="166">
        <f t="shared" si="126"/>
        <v>73555.966136114686</v>
      </c>
      <c r="H313" s="166">
        <f t="shared" si="126"/>
        <v>336826.30807600741</v>
      </c>
      <c r="I313" s="166">
        <f t="shared" si="126"/>
        <v>30187.28140501953</v>
      </c>
      <c r="J313" s="166">
        <f t="shared" si="126"/>
        <v>63295.959207804248</v>
      </c>
      <c r="K313" s="166">
        <f t="shared" si="126"/>
        <v>48085.063646382237</v>
      </c>
      <c r="L313" s="166">
        <f t="shared" si="126"/>
        <v>12901.051783539113</v>
      </c>
    </row>
    <row r="314" spans="2:12" x14ac:dyDescent="0.2">
      <c r="B314" s="142" t="s">
        <v>107</v>
      </c>
      <c r="C314" s="141"/>
      <c r="D314" s="166">
        <f t="shared" ref="D314:L314" si="127">+D136/D$181</f>
        <v>16490.900000000001</v>
      </c>
      <c r="E314" s="166">
        <f t="shared" si="127"/>
        <v>28210.32815117119</v>
      </c>
      <c r="F314" s="166">
        <f t="shared" si="127"/>
        <v>55083.371170749917</v>
      </c>
      <c r="G314" s="166">
        <f t="shared" si="127"/>
        <v>59663.179071090788</v>
      </c>
      <c r="H314" s="166">
        <f t="shared" si="127"/>
        <v>53498.192886099314</v>
      </c>
      <c r="I314" s="166">
        <f t="shared" si="127"/>
        <v>77234.439894275449</v>
      </c>
      <c r="J314" s="166">
        <f t="shared" si="127"/>
        <v>104582.38208682642</v>
      </c>
      <c r="K314" s="166">
        <f t="shared" si="127"/>
        <v>105731.94911169459</v>
      </c>
      <c r="L314" s="166">
        <f t="shared" si="127"/>
        <v>100788.93128810628</v>
      </c>
    </row>
    <row r="315" spans="2:12" x14ac:dyDescent="0.2">
      <c r="B315" s="142" t="s">
        <v>108</v>
      </c>
      <c r="C315" s="141"/>
      <c r="D315" s="166">
        <f t="shared" ref="D315:L315" si="128">+D137/D$181</f>
        <v>6628.98</v>
      </c>
      <c r="E315" s="166">
        <f t="shared" si="128"/>
        <v>14349.169219303376</v>
      </c>
      <c r="F315" s="166">
        <f t="shared" si="128"/>
        <v>32777.004679612648</v>
      </c>
      <c r="G315" s="166">
        <f t="shared" si="128"/>
        <v>31917.25199052921</v>
      </c>
      <c r="H315" s="166">
        <f t="shared" si="128"/>
        <v>37967.302424563277</v>
      </c>
      <c r="I315" s="166">
        <f t="shared" si="128"/>
        <v>43158.005334469548</v>
      </c>
      <c r="J315" s="166">
        <f t="shared" si="128"/>
        <v>45949.107705491668</v>
      </c>
      <c r="K315" s="166">
        <f t="shared" si="128"/>
        <v>8072.6246666099487</v>
      </c>
      <c r="L315" s="166">
        <f t="shared" si="128"/>
        <v>4308.3598047465457</v>
      </c>
    </row>
    <row r="316" spans="2:12" x14ac:dyDescent="0.2">
      <c r="B316" s="147" t="s">
        <v>203</v>
      </c>
      <c r="C316" s="141"/>
      <c r="D316" s="166">
        <f t="shared" ref="D316:L316" si="129">+D138/D$181</f>
        <v>40858.42</v>
      </c>
      <c r="E316" s="166">
        <f t="shared" si="129"/>
        <v>70695.218219897477</v>
      </c>
      <c r="F316" s="166">
        <f t="shared" si="129"/>
        <v>0</v>
      </c>
      <c r="G316" s="166">
        <f t="shared" si="129"/>
        <v>0</v>
      </c>
      <c r="H316" s="166">
        <f t="shared" si="129"/>
        <v>0</v>
      </c>
      <c r="I316" s="166">
        <f t="shared" si="129"/>
        <v>0</v>
      </c>
      <c r="J316" s="166">
        <f t="shared" si="129"/>
        <v>0</v>
      </c>
      <c r="K316" s="166">
        <f t="shared" si="129"/>
        <v>0</v>
      </c>
      <c r="L316" s="166">
        <f t="shared" si="129"/>
        <v>0</v>
      </c>
    </row>
    <row r="317" spans="2:12" x14ac:dyDescent="0.2">
      <c r="B317" s="147" t="s">
        <v>204</v>
      </c>
      <c r="C317" s="141"/>
      <c r="D317" s="166">
        <f t="shared" ref="D317:L317" si="130">+D139/D$181</f>
        <v>0</v>
      </c>
      <c r="E317" s="166">
        <f t="shared" si="130"/>
        <v>4935.7141869528696</v>
      </c>
      <c r="F317" s="166">
        <f t="shared" si="130"/>
        <v>11303.351997001097</v>
      </c>
      <c r="G317" s="166">
        <f t="shared" si="130"/>
        <v>11638.46070280355</v>
      </c>
      <c r="H317" s="166">
        <f t="shared" si="130"/>
        <v>5888.6098013787714</v>
      </c>
      <c r="I317" s="166">
        <f t="shared" si="130"/>
        <v>7995.6780621730541</v>
      </c>
      <c r="J317" s="166">
        <f t="shared" si="130"/>
        <v>5782.4725345872812</v>
      </c>
      <c r="K317" s="166">
        <f t="shared" si="130"/>
        <v>11287.685999976024</v>
      </c>
      <c r="L317" s="166">
        <f t="shared" si="130"/>
        <v>8640.5059019985565</v>
      </c>
    </row>
    <row r="318" spans="2:12" x14ac:dyDescent="0.2">
      <c r="B318" s="147" t="s">
        <v>205</v>
      </c>
      <c r="C318" s="141"/>
      <c r="D318" s="166">
        <f t="shared" ref="D318:L318" si="131">+D140/D$181</f>
        <v>0</v>
      </c>
      <c r="E318" s="166">
        <f t="shared" si="131"/>
        <v>407728.87633644172</v>
      </c>
      <c r="F318" s="166">
        <f t="shared" si="131"/>
        <v>635574.94172108802</v>
      </c>
      <c r="G318" s="166">
        <f t="shared" si="131"/>
        <v>870188.65639755363</v>
      </c>
      <c r="H318" s="166">
        <f t="shared" si="131"/>
        <v>1137315.9864992744</v>
      </c>
      <c r="I318" s="166">
        <f t="shared" si="131"/>
        <v>1362036.9214234916</v>
      </c>
      <c r="J318" s="166">
        <f t="shared" si="131"/>
        <v>1458445.5337496963</v>
      </c>
      <c r="K318" s="166">
        <f t="shared" si="131"/>
        <v>1442961.2240126415</v>
      </c>
      <c r="L318" s="166">
        <f t="shared" si="131"/>
        <v>1399266.7880686624</v>
      </c>
    </row>
    <row r="319" spans="2:12" x14ac:dyDescent="0.2">
      <c r="B319" s="147" t="s">
        <v>206</v>
      </c>
      <c r="C319" s="141"/>
      <c r="D319" s="166">
        <f t="shared" ref="D319:L319" si="132">+D141/D$181</f>
        <v>0</v>
      </c>
      <c r="E319" s="166">
        <f t="shared" si="132"/>
        <v>37875.581672010332</v>
      </c>
      <c r="F319" s="166">
        <f t="shared" si="132"/>
        <v>149936.01288563514</v>
      </c>
      <c r="G319" s="166">
        <f t="shared" si="132"/>
        <v>175834.48647183375</v>
      </c>
      <c r="H319" s="166">
        <f t="shared" si="132"/>
        <v>138998.68336964268</v>
      </c>
      <c r="I319" s="166">
        <f t="shared" si="132"/>
        <v>108687.6629742161</v>
      </c>
      <c r="J319" s="166">
        <f t="shared" si="132"/>
        <v>49491.350879065794</v>
      </c>
      <c r="K319" s="166">
        <f t="shared" si="132"/>
        <v>99185.352436446221</v>
      </c>
      <c r="L319" s="166">
        <f t="shared" si="132"/>
        <v>138633.65633241041</v>
      </c>
    </row>
    <row r="320" spans="2:12" x14ac:dyDescent="0.2">
      <c r="B320" s="147" t="s">
        <v>207</v>
      </c>
      <c r="C320" s="141"/>
      <c r="D320" s="166">
        <f t="shared" ref="D320:L320" si="133">+D142/D$181</f>
        <v>0</v>
      </c>
      <c r="E320" s="166">
        <f t="shared" si="133"/>
        <v>0</v>
      </c>
      <c r="F320" s="166">
        <f t="shared" si="133"/>
        <v>0</v>
      </c>
      <c r="G320" s="166">
        <f t="shared" si="133"/>
        <v>0</v>
      </c>
      <c r="H320" s="166">
        <f t="shared" si="133"/>
        <v>0</v>
      </c>
      <c r="I320" s="166">
        <f t="shared" si="133"/>
        <v>-42045.676078427023</v>
      </c>
      <c r="J320" s="166">
        <f t="shared" si="133"/>
        <v>-31272.28344898903</v>
      </c>
      <c r="K320" s="166">
        <f t="shared" si="133"/>
        <v>-27530.736601539003</v>
      </c>
      <c r="L320" s="166">
        <f t="shared" si="133"/>
        <v>2904.8237440072098</v>
      </c>
    </row>
    <row r="321" spans="2:12" x14ac:dyDescent="0.2">
      <c r="B321" s="147" t="s">
        <v>208</v>
      </c>
      <c r="C321" s="141"/>
      <c r="D321" s="166">
        <f t="shared" ref="D321:L321" si="134">+D143/D$181</f>
        <v>24898.46</v>
      </c>
      <c r="E321" s="166">
        <f t="shared" si="134"/>
        <v>10169.552684185814</v>
      </c>
      <c r="F321" s="166">
        <f t="shared" si="134"/>
        <v>1405.4727103718567</v>
      </c>
      <c r="G321" s="166">
        <f t="shared" si="134"/>
        <v>0</v>
      </c>
      <c r="H321" s="166">
        <f t="shared" si="134"/>
        <v>2204.9888665350554</v>
      </c>
      <c r="I321" s="166">
        <f t="shared" si="134"/>
        <v>0</v>
      </c>
      <c r="J321" s="166">
        <f t="shared" si="134"/>
        <v>0</v>
      </c>
      <c r="K321" s="166">
        <f t="shared" si="134"/>
        <v>0</v>
      </c>
      <c r="L321" s="166">
        <f t="shared" si="134"/>
        <v>174.52612914215089</v>
      </c>
    </row>
    <row r="322" spans="2:12" x14ac:dyDescent="0.2">
      <c r="B322" s="147" t="s">
        <v>209</v>
      </c>
      <c r="C322" s="141"/>
      <c r="D322" s="166">
        <f t="shared" ref="D322:L322" si="135">+D144/D$181</f>
        <v>60917.109999999993</v>
      </c>
      <c r="E322" s="166">
        <f t="shared" si="135"/>
        <v>58393.338035627115</v>
      </c>
      <c r="F322" s="166">
        <f t="shared" si="135"/>
        <v>55737.75153068611</v>
      </c>
      <c r="G322" s="166">
        <f t="shared" si="135"/>
        <v>54335.915953430544</v>
      </c>
      <c r="H322" s="166">
        <f t="shared" si="135"/>
        <v>51892.090260555124</v>
      </c>
      <c r="I322" s="166">
        <f t="shared" si="135"/>
        <v>34233.84885488882</v>
      </c>
      <c r="J322" s="166">
        <f t="shared" si="135"/>
        <v>29267.19115718536</v>
      </c>
      <c r="K322" s="166">
        <f t="shared" si="135"/>
        <v>41378.704831732692</v>
      </c>
      <c r="L322" s="166">
        <f t="shared" si="135"/>
        <v>65898.446396630563</v>
      </c>
    </row>
    <row r="323" spans="2:12" x14ac:dyDescent="0.2">
      <c r="B323" s="147" t="s">
        <v>210</v>
      </c>
      <c r="C323" s="141"/>
      <c r="D323" s="166">
        <f t="shared" ref="D323:L323" si="136">+D145/D$181</f>
        <v>52462.29</v>
      </c>
      <c r="E323" s="166">
        <f t="shared" si="136"/>
        <v>67559.983798429428</v>
      </c>
      <c r="F323" s="166">
        <f t="shared" si="136"/>
        <v>16405.821004517817</v>
      </c>
      <c r="G323" s="166">
        <f t="shared" si="136"/>
        <v>32422.920502596258</v>
      </c>
      <c r="H323" s="166">
        <f t="shared" si="136"/>
        <v>41956.594831834882</v>
      </c>
      <c r="I323" s="166">
        <f t="shared" si="136"/>
        <v>26701.106352611834</v>
      </c>
      <c r="J323" s="166">
        <f t="shared" si="136"/>
        <v>69537.266727387498</v>
      </c>
      <c r="K323" s="166">
        <f t="shared" si="136"/>
        <v>24638.064059898374</v>
      </c>
      <c r="L323" s="166">
        <f t="shared" si="136"/>
        <v>22403.096427803303</v>
      </c>
    </row>
    <row r="324" spans="2:12" x14ac:dyDescent="0.2">
      <c r="B324" s="147" t="s">
        <v>211</v>
      </c>
      <c r="C324" s="141"/>
      <c r="D324" s="166">
        <f t="shared" ref="D324:L324" si="137">+D146/D$181</f>
        <v>1481.0900000000001</v>
      </c>
      <c r="E324" s="166">
        <f t="shared" si="137"/>
        <v>372.91639791503275</v>
      </c>
      <c r="F324" s="166">
        <f t="shared" si="137"/>
        <v>2387.7475978840212</v>
      </c>
      <c r="G324" s="166">
        <f t="shared" si="137"/>
        <v>143.67371241033464</v>
      </c>
      <c r="H324" s="166">
        <f t="shared" si="137"/>
        <v>45.288798648272426</v>
      </c>
      <c r="I324" s="166">
        <f t="shared" si="137"/>
        <v>0</v>
      </c>
      <c r="J324" s="166">
        <f t="shared" si="137"/>
        <v>72.246257369498309</v>
      </c>
      <c r="K324" s="166">
        <f t="shared" si="137"/>
        <v>0</v>
      </c>
      <c r="L324" s="166">
        <f t="shared" si="137"/>
        <v>0</v>
      </c>
    </row>
    <row r="325" spans="2:12" x14ac:dyDescent="0.2">
      <c r="B325" s="147" t="s">
        <v>212</v>
      </c>
      <c r="C325" s="141"/>
      <c r="D325" s="166">
        <f t="shared" ref="D325:L325" si="138">+D147/D$181</f>
        <v>30534.019999999997</v>
      </c>
      <c r="E325" s="166">
        <f t="shared" si="138"/>
        <v>82664.714790496728</v>
      </c>
      <c r="F325" s="166">
        <f t="shared" si="138"/>
        <v>106095.29091739249</v>
      </c>
      <c r="G325" s="166">
        <f t="shared" si="138"/>
        <v>114303.06198284592</v>
      </c>
      <c r="H325" s="166">
        <f t="shared" si="138"/>
        <v>109431.88964929357</v>
      </c>
      <c r="I325" s="166">
        <f t="shared" si="138"/>
        <v>73821.487315540682</v>
      </c>
      <c r="J325" s="166">
        <f t="shared" si="138"/>
        <v>49908.792135676995</v>
      </c>
      <c r="K325" s="166">
        <f t="shared" si="138"/>
        <v>50657.804080261958</v>
      </c>
      <c r="L325" s="166">
        <f t="shared" si="138"/>
        <v>13905.443430226758</v>
      </c>
    </row>
    <row r="326" spans="2:12" x14ac:dyDescent="0.2">
      <c r="B326" s="147" t="s">
        <v>213</v>
      </c>
      <c r="C326" s="141"/>
      <c r="D326" s="166">
        <f t="shared" ref="D326:L326" si="139">+D148/D$181</f>
        <v>9368.6400000000012</v>
      </c>
      <c r="E326" s="166">
        <f t="shared" si="139"/>
        <v>7167.5581263105651</v>
      </c>
      <c r="F326" s="166">
        <f t="shared" si="139"/>
        <v>12285.985963685907</v>
      </c>
      <c r="G326" s="166">
        <f t="shared" si="139"/>
        <v>17745.193057550692</v>
      </c>
      <c r="H326" s="166">
        <f t="shared" si="139"/>
        <v>44916.265031056922</v>
      </c>
      <c r="I326" s="166">
        <f t="shared" si="139"/>
        <v>90577.965832187314</v>
      </c>
      <c r="J326" s="166">
        <f t="shared" si="139"/>
        <v>125261.31647985983</v>
      </c>
      <c r="K326" s="166">
        <f t="shared" si="139"/>
        <v>129582.28182796069</v>
      </c>
      <c r="L326" s="166">
        <f t="shared" si="139"/>
        <v>117745.77762849403</v>
      </c>
    </row>
    <row r="327" spans="2:12" x14ac:dyDescent="0.2">
      <c r="B327" s="147" t="s">
        <v>214</v>
      </c>
      <c r="C327" s="141"/>
      <c r="D327" s="166">
        <f t="shared" ref="D327:L327" si="140">+D149/D$181</f>
        <v>3022.46</v>
      </c>
      <c r="E327" s="166">
        <f t="shared" si="140"/>
        <v>15578.697552114951</v>
      </c>
      <c r="F327" s="166">
        <f t="shared" si="140"/>
        <v>14487.914693304452</v>
      </c>
      <c r="G327" s="166">
        <f t="shared" si="140"/>
        <v>24637.830737049437</v>
      </c>
      <c r="H327" s="166">
        <f t="shared" si="140"/>
        <v>37841.324235272441</v>
      </c>
      <c r="I327" s="166">
        <f t="shared" si="140"/>
        <v>31862.361052781522</v>
      </c>
      <c r="J327" s="166">
        <f t="shared" si="140"/>
        <v>38543.017172944201</v>
      </c>
      <c r="K327" s="166">
        <f t="shared" si="140"/>
        <v>50505.674168513448</v>
      </c>
      <c r="L327" s="166">
        <f t="shared" si="140"/>
        <v>21364.869166167744</v>
      </c>
    </row>
    <row r="328" spans="2:12" x14ac:dyDescent="0.2">
      <c r="B328" s="147" t="s">
        <v>215</v>
      </c>
      <c r="C328" s="141"/>
      <c r="D328" s="166">
        <f t="shared" ref="D328:L328" si="141">+D150/D$181</f>
        <v>711854.48</v>
      </c>
      <c r="E328" s="166">
        <f t="shared" si="141"/>
        <v>957570.35083642439</v>
      </c>
      <c r="F328" s="166">
        <f t="shared" si="141"/>
        <v>1313241.8714253129</v>
      </c>
      <c r="G328" s="166">
        <f t="shared" si="141"/>
        <v>1709719.5385186321</v>
      </c>
      <c r="H328" s="166">
        <f t="shared" si="141"/>
        <v>1917877.2357360525</v>
      </c>
      <c r="I328" s="166">
        <f t="shared" si="141"/>
        <v>2886750.46476185</v>
      </c>
      <c r="J328" s="166">
        <f t="shared" si="141"/>
        <v>3646926.0679493076</v>
      </c>
      <c r="K328" s="166">
        <f t="shared" si="141"/>
        <v>4406150.4221712928</v>
      </c>
      <c r="L328" s="166">
        <f t="shared" si="141"/>
        <v>3986791.4490289702</v>
      </c>
    </row>
    <row r="329" spans="2:12" x14ac:dyDescent="0.2">
      <c r="B329" s="147" t="s">
        <v>216</v>
      </c>
      <c r="C329" s="141"/>
      <c r="D329" s="166">
        <f t="shared" ref="D329:L329" si="142">+D151/D$181</f>
        <v>1678.4</v>
      </c>
      <c r="E329" s="166">
        <f t="shared" si="142"/>
        <v>82358.284354610252</v>
      </c>
      <c r="F329" s="166">
        <f t="shared" si="142"/>
        <v>64426.721728913537</v>
      </c>
      <c r="G329" s="166">
        <f t="shared" si="142"/>
        <v>44560.52931424322</v>
      </c>
      <c r="H329" s="166">
        <f t="shared" si="142"/>
        <v>91053.398714668263</v>
      </c>
      <c r="I329" s="166">
        <f t="shared" si="142"/>
        <v>109783.66286033185</v>
      </c>
      <c r="J329" s="166">
        <f t="shared" si="142"/>
        <v>82311.54113736123</v>
      </c>
      <c r="K329" s="166">
        <f t="shared" si="142"/>
        <v>110704.77267679235</v>
      </c>
      <c r="L329" s="166">
        <f t="shared" si="142"/>
        <v>70873.073383252937</v>
      </c>
    </row>
    <row r="330" spans="2:12" x14ac:dyDescent="0.2">
      <c r="B330" s="147" t="s">
        <v>217</v>
      </c>
      <c r="C330" s="141"/>
      <c r="D330" s="166">
        <f t="shared" ref="D330:L330" si="143">+D152/D$181</f>
        <v>174699.80000000002</v>
      </c>
      <c r="E330" s="166">
        <f t="shared" si="143"/>
        <v>169437.95898550405</v>
      </c>
      <c r="F330" s="166">
        <f t="shared" si="143"/>
        <v>284943.08819668961</v>
      </c>
      <c r="G330" s="166">
        <f t="shared" si="143"/>
        <v>296774.55072790943</v>
      </c>
      <c r="H330" s="166">
        <f t="shared" si="143"/>
        <v>364241.55391526961</v>
      </c>
      <c r="I330" s="166">
        <f t="shared" si="143"/>
        <v>462335.90221977991</v>
      </c>
      <c r="J330" s="166">
        <f t="shared" si="143"/>
        <v>451903.9609434132</v>
      </c>
      <c r="K330" s="166">
        <f t="shared" si="143"/>
        <v>341234.01441739721</v>
      </c>
      <c r="L330" s="166">
        <f t="shared" si="143"/>
        <v>301389.28729256126</v>
      </c>
    </row>
    <row r="331" spans="2:12" x14ac:dyDescent="0.2">
      <c r="B331" s="147" t="s">
        <v>218</v>
      </c>
      <c r="C331" s="141"/>
      <c r="D331" s="166">
        <f t="shared" ref="D331:L331" si="144">+D153/D$181</f>
        <v>0</v>
      </c>
      <c r="E331" s="166">
        <f t="shared" si="144"/>
        <v>1322.8174877035078</v>
      </c>
      <c r="F331" s="166">
        <f t="shared" si="144"/>
        <v>407.75741843588872</v>
      </c>
      <c r="G331" s="166">
        <f t="shared" si="144"/>
        <v>0</v>
      </c>
      <c r="H331" s="166">
        <f t="shared" si="144"/>
        <v>0</v>
      </c>
      <c r="I331" s="166">
        <f t="shared" si="144"/>
        <v>0</v>
      </c>
      <c r="J331" s="166">
        <f t="shared" si="144"/>
        <v>0</v>
      </c>
      <c r="K331" s="166">
        <f t="shared" si="144"/>
        <v>0</v>
      </c>
      <c r="L331" s="166">
        <f t="shared" si="144"/>
        <v>0</v>
      </c>
    </row>
    <row r="332" spans="2:12" x14ac:dyDescent="0.2">
      <c r="B332" s="147" t="s">
        <v>219</v>
      </c>
      <c r="C332" s="141"/>
      <c r="D332" s="166">
        <f t="shared" ref="D332:L332" si="145">+D154/D$181</f>
        <v>156472.98000000001</v>
      </c>
      <c r="E332" s="166">
        <f t="shared" si="145"/>
        <v>116741.95788667693</v>
      </c>
      <c r="F332" s="166">
        <f t="shared" si="145"/>
        <v>334382.47134609695</v>
      </c>
      <c r="G332" s="166">
        <f t="shared" si="145"/>
        <v>28185.848193457019</v>
      </c>
      <c r="H332" s="166">
        <f t="shared" si="145"/>
        <v>27761.272159174314</v>
      </c>
      <c r="I332" s="166">
        <f t="shared" si="145"/>
        <v>38931.492798568761</v>
      </c>
      <c r="J332" s="166">
        <f t="shared" si="145"/>
        <v>56208.281219726538</v>
      </c>
      <c r="K332" s="166">
        <f t="shared" si="145"/>
        <v>70172.555689361514</v>
      </c>
      <c r="L332" s="166">
        <f t="shared" si="145"/>
        <v>84767.984814647119</v>
      </c>
    </row>
    <row r="333" spans="2:12" x14ac:dyDescent="0.2">
      <c r="B333" s="147" t="s">
        <v>109</v>
      </c>
      <c r="C333" s="141"/>
      <c r="D333" s="166">
        <f t="shared" ref="D333:L333" si="146">+D155/D$181</f>
        <v>282524.89</v>
      </c>
      <c r="E333" s="166">
        <f t="shared" si="146"/>
        <v>57555.814482824928</v>
      </c>
      <c r="F333" s="166">
        <f t="shared" si="146"/>
        <v>159355.98541494657</v>
      </c>
      <c r="G333" s="166">
        <f t="shared" si="146"/>
        <v>227826.87020169996</v>
      </c>
      <c r="H333" s="166">
        <f t="shared" si="146"/>
        <v>260301.63921544063</v>
      </c>
      <c r="I333" s="166">
        <f t="shared" si="146"/>
        <v>295818.47162176581</v>
      </c>
      <c r="J333" s="166">
        <f t="shared" si="146"/>
        <v>222570.26122029236</v>
      </c>
      <c r="K333" s="166">
        <f t="shared" si="146"/>
        <v>307823.714532941</v>
      </c>
      <c r="L333" s="166">
        <f t="shared" si="146"/>
        <v>956194.26605028438</v>
      </c>
    </row>
    <row r="334" spans="2:12" x14ac:dyDescent="0.2">
      <c r="B334" s="147" t="s">
        <v>220</v>
      </c>
      <c r="C334" s="141"/>
      <c r="D334" s="166">
        <f t="shared" ref="D334:L334" si="147">+D156/D$181</f>
        <v>52364.92</v>
      </c>
      <c r="E334" s="166">
        <f t="shared" si="147"/>
        <v>72425.728809389766</v>
      </c>
      <c r="F334" s="166">
        <f t="shared" si="147"/>
        <v>22237.064210816479</v>
      </c>
      <c r="G334" s="166">
        <f t="shared" si="147"/>
        <v>9566.8180515900822</v>
      </c>
      <c r="H334" s="166">
        <f t="shared" si="147"/>
        <v>21263.15695442268</v>
      </c>
      <c r="I334" s="166">
        <f t="shared" si="147"/>
        <v>41739.936673175907</v>
      </c>
      <c r="J334" s="166">
        <f t="shared" si="147"/>
        <v>42618.547432461943</v>
      </c>
      <c r="K334" s="166">
        <f t="shared" si="147"/>
        <v>45786.986305865554</v>
      </c>
      <c r="L334" s="166">
        <f t="shared" si="147"/>
        <v>40710.741606545111</v>
      </c>
    </row>
    <row r="335" spans="2:12" x14ac:dyDescent="0.2">
      <c r="B335" s="147" t="s">
        <v>221</v>
      </c>
      <c r="C335" s="141"/>
      <c r="D335" s="166">
        <f t="shared" ref="D335:L335" si="148">+D157/D$181</f>
        <v>1687.96</v>
      </c>
      <c r="E335" s="166">
        <f t="shared" si="148"/>
        <v>1224.4097637504576</v>
      </c>
      <c r="F335" s="166">
        <f t="shared" si="148"/>
        <v>1143.4093644477546</v>
      </c>
      <c r="G335" s="166">
        <f t="shared" si="148"/>
        <v>1907.7238362653941</v>
      </c>
      <c r="H335" s="166">
        <f t="shared" si="148"/>
        <v>992.2520964547972</v>
      </c>
      <c r="I335" s="166">
        <f t="shared" si="148"/>
        <v>460.79570607615227</v>
      </c>
      <c r="J335" s="166">
        <f t="shared" si="148"/>
        <v>639.089494736559</v>
      </c>
      <c r="K335" s="166">
        <f t="shared" si="148"/>
        <v>348.52868592516649</v>
      </c>
      <c r="L335" s="166">
        <f t="shared" si="148"/>
        <v>374.70168165565502</v>
      </c>
    </row>
    <row r="336" spans="2:12" x14ac:dyDescent="0.2">
      <c r="B336" s="147" t="s">
        <v>222</v>
      </c>
      <c r="C336" s="141"/>
      <c r="D336" s="166">
        <f t="shared" ref="D336:L336" si="149">+D158/D$181</f>
        <v>0</v>
      </c>
      <c r="E336" s="166">
        <f t="shared" si="149"/>
        <v>0</v>
      </c>
      <c r="F336" s="166">
        <f t="shared" si="149"/>
        <v>0</v>
      </c>
      <c r="G336" s="166">
        <f t="shared" si="149"/>
        <v>7257.8083652083442</v>
      </c>
      <c r="H336" s="166">
        <f t="shared" si="149"/>
        <v>1976.5652015303187</v>
      </c>
      <c r="I336" s="166">
        <f t="shared" si="149"/>
        <v>0</v>
      </c>
      <c r="J336" s="166">
        <f t="shared" si="149"/>
        <v>0</v>
      </c>
      <c r="K336" s="166">
        <f t="shared" si="149"/>
        <v>0</v>
      </c>
      <c r="L336" s="166">
        <f t="shared" si="149"/>
        <v>0</v>
      </c>
    </row>
    <row r="337" spans="1:12" x14ac:dyDescent="0.2">
      <c r="B337" s="147" t="s">
        <v>110</v>
      </c>
      <c r="C337" s="141"/>
      <c r="D337" s="166">
        <f t="shared" ref="D337:L337" si="150">+D159/D$181</f>
        <v>1358188.24</v>
      </c>
      <c r="E337" s="166">
        <f t="shared" si="150"/>
        <v>1456597.5543574393</v>
      </c>
      <c r="F337" s="166">
        <f t="shared" si="150"/>
        <v>2157506.5111552561</v>
      </c>
      <c r="G337" s="166">
        <f t="shared" si="150"/>
        <v>2248371.7913442748</v>
      </c>
      <c r="H337" s="166">
        <f t="shared" si="150"/>
        <v>1755468.8648090477</v>
      </c>
      <c r="I337" s="166">
        <f t="shared" si="150"/>
        <v>2021443.614328349</v>
      </c>
      <c r="J337" s="166">
        <f t="shared" si="150"/>
        <v>1699970.6381181879</v>
      </c>
      <c r="K337" s="166">
        <f t="shared" si="150"/>
        <v>1868207.5475091431</v>
      </c>
      <c r="L337" s="166">
        <f t="shared" si="150"/>
        <v>1680992.679084365</v>
      </c>
    </row>
    <row r="338" spans="1:12" x14ac:dyDescent="0.2">
      <c r="B338" s="147" t="s">
        <v>223</v>
      </c>
      <c r="C338" s="141"/>
      <c r="D338" s="166">
        <f t="shared" ref="D338:L338" si="151">+D160/D$181</f>
        <v>28497.599999999999</v>
      </c>
      <c r="E338" s="166">
        <f t="shared" si="151"/>
        <v>28966.619828187515</v>
      </c>
      <c r="F338" s="166">
        <f t="shared" si="151"/>
        <v>-319.54363502237572</v>
      </c>
      <c r="G338" s="166">
        <f t="shared" si="151"/>
        <v>72539.63575721308</v>
      </c>
      <c r="H338" s="166">
        <f t="shared" si="151"/>
        <v>23273.366423767478</v>
      </c>
      <c r="I338" s="166">
        <f t="shared" si="151"/>
        <v>25973.93000887525</v>
      </c>
      <c r="J338" s="166">
        <f t="shared" si="151"/>
        <v>16251.445197992291</v>
      </c>
      <c r="K338" s="166">
        <f t="shared" si="151"/>
        <v>14185.689448717563</v>
      </c>
      <c r="L338" s="166">
        <f t="shared" si="151"/>
        <v>7029.9499375337127</v>
      </c>
    </row>
    <row r="339" spans="1:12" x14ac:dyDescent="0.2">
      <c r="B339" s="147" t="s">
        <v>591</v>
      </c>
      <c r="C339" s="141"/>
      <c r="D339" s="166">
        <f t="shared" ref="D339:L339" si="152">+D161/D$181</f>
        <v>5287.8399999999992</v>
      </c>
      <c r="E339" s="166">
        <f t="shared" si="152"/>
        <v>17151.345558613924</v>
      </c>
      <c r="F339" s="166">
        <f t="shared" si="152"/>
        <v>113631.56172847474</v>
      </c>
      <c r="G339" s="166">
        <f t="shared" si="152"/>
        <v>157372.85474169123</v>
      </c>
      <c r="H339" s="166">
        <f t="shared" si="152"/>
        <v>196202.73042731284</v>
      </c>
      <c r="I339" s="166">
        <f t="shared" si="152"/>
        <v>233299.23512689117</v>
      </c>
      <c r="J339" s="166">
        <f t="shared" si="152"/>
        <v>288517.33207720541</v>
      </c>
      <c r="K339" s="166">
        <f t="shared" si="152"/>
        <v>268548.84393490065</v>
      </c>
      <c r="L339" s="166">
        <f t="shared" si="152"/>
        <v>235048.67070846306</v>
      </c>
    </row>
    <row r="340" spans="1:12" x14ac:dyDescent="0.2">
      <c r="B340" s="147" t="s">
        <v>224</v>
      </c>
      <c r="C340" s="141"/>
      <c r="D340" s="166">
        <f t="shared" ref="D340:L340" si="153">+D162/D$181</f>
        <v>0</v>
      </c>
      <c r="E340" s="166">
        <f t="shared" si="153"/>
        <v>0</v>
      </c>
      <c r="F340" s="166">
        <f t="shared" si="153"/>
        <v>0</v>
      </c>
      <c r="G340" s="166">
        <f t="shared" si="153"/>
        <v>0</v>
      </c>
      <c r="H340" s="166">
        <f t="shared" si="153"/>
        <v>0</v>
      </c>
      <c r="I340" s="166">
        <f t="shared" si="153"/>
        <v>0</v>
      </c>
      <c r="J340" s="166">
        <f t="shared" si="153"/>
        <v>1483.5762118567607</v>
      </c>
      <c r="K340" s="166">
        <f t="shared" si="153"/>
        <v>7456.6572860158785</v>
      </c>
      <c r="L340" s="166">
        <f t="shared" si="153"/>
        <v>71.706404517279552</v>
      </c>
    </row>
    <row r="341" spans="1:12" x14ac:dyDescent="0.2">
      <c r="B341" s="147" t="s">
        <v>225</v>
      </c>
      <c r="C341" s="141"/>
      <c r="D341" s="166">
        <f t="shared" ref="D341:L341" si="154">+D163/D$181</f>
        <v>0</v>
      </c>
      <c r="E341" s="166">
        <f t="shared" si="154"/>
        <v>0</v>
      </c>
      <c r="F341" s="166">
        <f t="shared" si="154"/>
        <v>0</v>
      </c>
      <c r="G341" s="166">
        <f t="shared" si="154"/>
        <v>13.162595587931675</v>
      </c>
      <c r="H341" s="166">
        <f t="shared" si="154"/>
        <v>0</v>
      </c>
      <c r="I341" s="166">
        <f t="shared" si="154"/>
        <v>2.2021796593359846</v>
      </c>
      <c r="J341" s="166">
        <f t="shared" si="154"/>
        <v>0</v>
      </c>
      <c r="K341" s="166">
        <f t="shared" si="154"/>
        <v>0</v>
      </c>
      <c r="L341" s="166">
        <f t="shared" si="154"/>
        <v>0</v>
      </c>
    </row>
    <row r="342" spans="1:12" x14ac:dyDescent="0.2">
      <c r="B342" s="147" t="s">
        <v>226</v>
      </c>
      <c r="C342" s="141"/>
      <c r="D342" s="166">
        <f t="shared" ref="D342:L342" si="155">+D164/D$181</f>
        <v>0</v>
      </c>
      <c r="E342" s="166">
        <f t="shared" si="155"/>
        <v>0</v>
      </c>
      <c r="F342" s="166">
        <f t="shared" si="155"/>
        <v>0</v>
      </c>
      <c r="G342" s="166">
        <f t="shared" si="155"/>
        <v>0</v>
      </c>
      <c r="H342" s="166">
        <f t="shared" si="155"/>
        <v>0</v>
      </c>
      <c r="I342" s="166">
        <f t="shared" si="155"/>
        <v>0</v>
      </c>
      <c r="J342" s="166">
        <f t="shared" si="155"/>
        <v>0</v>
      </c>
      <c r="K342" s="166">
        <f t="shared" si="155"/>
        <v>1070.725800005468</v>
      </c>
      <c r="L342" s="166">
        <f t="shared" si="155"/>
        <v>0</v>
      </c>
    </row>
    <row r="343" spans="1:12" x14ac:dyDescent="0.2">
      <c r="B343" s="147" t="s">
        <v>227</v>
      </c>
      <c r="C343" s="141"/>
      <c r="D343" s="166">
        <f t="shared" ref="D343:L343" si="156">+D165/D$181</f>
        <v>0</v>
      </c>
      <c r="E343" s="166">
        <f t="shared" si="156"/>
        <v>1732.4508413024594</v>
      </c>
      <c r="F343" s="166">
        <f t="shared" si="156"/>
        <v>0</v>
      </c>
      <c r="G343" s="166">
        <f t="shared" si="156"/>
        <v>0</v>
      </c>
      <c r="H343" s="166">
        <f t="shared" si="156"/>
        <v>0</v>
      </c>
      <c r="I343" s="166">
        <f t="shared" si="156"/>
        <v>0</v>
      </c>
      <c r="J343" s="166">
        <f t="shared" si="156"/>
        <v>0</v>
      </c>
      <c r="K343" s="166">
        <f t="shared" si="156"/>
        <v>0</v>
      </c>
      <c r="L343" s="166">
        <f t="shared" si="156"/>
        <v>0</v>
      </c>
    </row>
    <row r="344" spans="1:12" x14ac:dyDescent="0.2">
      <c r="B344" s="147" t="s">
        <v>228</v>
      </c>
      <c r="C344" s="141"/>
      <c r="D344" s="166">
        <f t="shared" ref="D344:L344" si="157">+D166/D$181</f>
        <v>135791.41999999998</v>
      </c>
      <c r="E344" s="166">
        <f t="shared" si="157"/>
        <v>76128.14503144272</v>
      </c>
      <c r="F344" s="166">
        <f t="shared" si="157"/>
        <v>71714.546581157425</v>
      </c>
      <c r="G344" s="166">
        <f t="shared" si="157"/>
        <v>46516.378597864626</v>
      </c>
      <c r="H344" s="166">
        <f t="shared" si="157"/>
        <v>29628.366588271474</v>
      </c>
      <c r="I344" s="166">
        <f t="shared" si="157"/>
        <v>33267.715242834471</v>
      </c>
      <c r="J344" s="166">
        <f t="shared" si="157"/>
        <v>37471.494493560836</v>
      </c>
      <c r="K344" s="166">
        <f t="shared" si="157"/>
        <v>30315.878241111393</v>
      </c>
      <c r="L344" s="166">
        <f t="shared" si="157"/>
        <v>31297.229465758031</v>
      </c>
    </row>
    <row r="345" spans="1:12" x14ac:dyDescent="0.2">
      <c r="B345" s="147" t="s">
        <v>229</v>
      </c>
      <c r="C345" s="141"/>
      <c r="D345" s="166">
        <f t="shared" ref="D345:L345" si="158">+D167/D$181</f>
        <v>104510.06</v>
      </c>
      <c r="E345" s="166">
        <f t="shared" si="158"/>
        <v>29438.304282534627</v>
      </c>
      <c r="F345" s="166">
        <f t="shared" si="158"/>
        <v>1989.9615318577803</v>
      </c>
      <c r="G345" s="166">
        <f t="shared" si="158"/>
        <v>19177.27408912222</v>
      </c>
      <c r="H345" s="166">
        <f t="shared" si="158"/>
        <v>0</v>
      </c>
      <c r="I345" s="166">
        <f t="shared" si="158"/>
        <v>0</v>
      </c>
      <c r="J345" s="166">
        <f t="shared" si="158"/>
        <v>0</v>
      </c>
      <c r="K345" s="166">
        <f t="shared" si="158"/>
        <v>0</v>
      </c>
      <c r="L345" s="166">
        <f t="shared" si="158"/>
        <v>0</v>
      </c>
    </row>
    <row r="346" spans="1:12" x14ac:dyDescent="0.2">
      <c r="B346" s="147" t="s">
        <v>230</v>
      </c>
      <c r="C346" s="141"/>
      <c r="D346" s="166">
        <f t="shared" ref="D346:L346" si="159">+D168/D$181</f>
        <v>39348.5</v>
      </c>
      <c r="E346" s="166">
        <f t="shared" si="159"/>
        <v>300326.5145632081</v>
      </c>
      <c r="F346" s="166">
        <f t="shared" si="159"/>
        <v>379242.98737181415</v>
      </c>
      <c r="G346" s="166">
        <f t="shared" si="159"/>
        <v>558439.79356187792</v>
      </c>
      <c r="H346" s="166">
        <f t="shared" si="159"/>
        <v>619839.02602143981</v>
      </c>
      <c r="I346" s="166">
        <f t="shared" si="159"/>
        <v>257095.99891331574</v>
      </c>
      <c r="J346" s="166">
        <f t="shared" si="159"/>
        <v>706322.67000323487</v>
      </c>
      <c r="K346" s="166">
        <f t="shared" si="159"/>
        <v>1093751.9880782322</v>
      </c>
      <c r="L346" s="166">
        <f t="shared" si="159"/>
        <v>497361.60691908858</v>
      </c>
    </row>
    <row r="347" spans="1:12" x14ac:dyDescent="0.2">
      <c r="B347" s="147" t="s">
        <v>231</v>
      </c>
      <c r="C347" s="141"/>
      <c r="D347" s="166">
        <f t="shared" ref="D347:L347" si="160">+D169/D$181</f>
        <v>55700.76</v>
      </c>
      <c r="E347" s="166">
        <f t="shared" si="160"/>
        <v>71840.225488140233</v>
      </c>
      <c r="F347" s="166">
        <f t="shared" si="160"/>
        <v>44706.765689716587</v>
      </c>
      <c r="G347" s="166">
        <f t="shared" si="160"/>
        <v>21233.187204398222</v>
      </c>
      <c r="H347" s="166">
        <f t="shared" si="160"/>
        <v>34755.655542433793</v>
      </c>
      <c r="I347" s="166">
        <f t="shared" si="160"/>
        <v>78387.208232458521</v>
      </c>
      <c r="J347" s="166">
        <f t="shared" si="160"/>
        <v>24788.528343204984</v>
      </c>
      <c r="K347" s="166">
        <f t="shared" si="160"/>
        <v>56729.29943923845</v>
      </c>
      <c r="L347" s="166">
        <f t="shared" si="160"/>
        <v>-25231.637995114826</v>
      </c>
    </row>
    <row r="348" spans="1:12" x14ac:dyDescent="0.2">
      <c r="B348" s="147" t="s">
        <v>232</v>
      </c>
      <c r="C348" s="141"/>
      <c r="D348" s="166">
        <f t="shared" ref="D348:L348" si="161">+D170/D$181</f>
        <v>0</v>
      </c>
      <c r="E348" s="166">
        <f t="shared" si="161"/>
        <v>492.75928472331503</v>
      </c>
      <c r="F348" s="166">
        <f t="shared" si="161"/>
        <v>15576.182386855275</v>
      </c>
      <c r="G348" s="166">
        <f t="shared" si="161"/>
        <v>9498.9533950498862</v>
      </c>
      <c r="H348" s="166">
        <f t="shared" si="161"/>
        <v>1474.9975939943629</v>
      </c>
      <c r="I348" s="166">
        <f t="shared" si="161"/>
        <v>63232.150609025055</v>
      </c>
      <c r="J348" s="166">
        <f t="shared" si="161"/>
        <v>42856.866382231063</v>
      </c>
      <c r="K348" s="166">
        <f t="shared" si="161"/>
        <v>608937.68138679129</v>
      </c>
      <c r="L348" s="166">
        <f t="shared" si="161"/>
        <v>340139.23329243751</v>
      </c>
    </row>
    <row r="349" spans="1:12" x14ac:dyDescent="0.2">
      <c r="B349" s="147" t="s">
        <v>233</v>
      </c>
      <c r="C349" s="141"/>
      <c r="D349" s="166">
        <f t="shared" ref="D349:L349" si="162">+D171/D$181</f>
        <v>0</v>
      </c>
      <c r="E349" s="166">
        <f t="shared" si="162"/>
        <v>0</v>
      </c>
      <c r="F349" s="166">
        <f t="shared" si="162"/>
        <v>0</v>
      </c>
      <c r="G349" s="166">
        <f t="shared" si="162"/>
        <v>-148.21738419691604</v>
      </c>
      <c r="H349" s="166">
        <f t="shared" si="162"/>
        <v>0</v>
      </c>
      <c r="I349" s="166">
        <f t="shared" si="162"/>
        <v>0</v>
      </c>
      <c r="J349" s="166">
        <f t="shared" si="162"/>
        <v>0</v>
      </c>
      <c r="K349" s="166">
        <f t="shared" si="162"/>
        <v>294.96714937031686</v>
      </c>
      <c r="L349" s="166">
        <f t="shared" si="162"/>
        <v>-235.80672363268545</v>
      </c>
    </row>
    <row r="350" spans="1:12" x14ac:dyDescent="0.2">
      <c r="B350" s="147" t="s">
        <v>229</v>
      </c>
      <c r="C350" s="141"/>
      <c r="D350" s="166">
        <f t="shared" ref="D350:L350" si="163">+D172/D$181</f>
        <v>0</v>
      </c>
      <c r="E350" s="166">
        <f t="shared" si="163"/>
        <v>0</v>
      </c>
      <c r="F350" s="166">
        <f t="shared" si="163"/>
        <v>0</v>
      </c>
      <c r="G350" s="166">
        <f t="shared" si="163"/>
        <v>4164.4859812991654</v>
      </c>
      <c r="H350" s="166">
        <f t="shared" si="163"/>
        <v>0</v>
      </c>
      <c r="I350" s="166">
        <f t="shared" si="163"/>
        <v>0</v>
      </c>
      <c r="J350" s="166">
        <f t="shared" si="163"/>
        <v>0</v>
      </c>
      <c r="K350" s="166">
        <f t="shared" si="163"/>
        <v>0</v>
      </c>
      <c r="L350" s="166">
        <f t="shared" si="163"/>
        <v>0</v>
      </c>
    </row>
    <row r="351" spans="1:12" x14ac:dyDescent="0.2">
      <c r="B351" s="147" t="s">
        <v>234</v>
      </c>
      <c r="C351" s="141"/>
      <c r="D351" s="166">
        <f t="shared" ref="D351:L351" si="164">+D173/D$181</f>
        <v>0</v>
      </c>
      <c r="E351" s="166">
        <f t="shared" si="164"/>
        <v>0</v>
      </c>
      <c r="F351" s="166">
        <f t="shared" si="164"/>
        <v>0</v>
      </c>
      <c r="G351" s="166">
        <f t="shared" si="164"/>
        <v>0</v>
      </c>
      <c r="H351" s="166">
        <f t="shared" si="164"/>
        <v>226.31201512380383</v>
      </c>
      <c r="I351" s="166">
        <f t="shared" si="164"/>
        <v>0</v>
      </c>
      <c r="J351" s="166">
        <f t="shared" si="164"/>
        <v>215.21615441737879</v>
      </c>
      <c r="K351" s="166">
        <f t="shared" si="164"/>
        <v>126.48523842702528</v>
      </c>
      <c r="L351" s="166">
        <f t="shared" si="164"/>
        <v>0</v>
      </c>
    </row>
    <row r="352" spans="1:12" x14ac:dyDescent="0.2">
      <c r="A352" s="147"/>
      <c r="B352" s="139" t="s">
        <v>235</v>
      </c>
      <c r="C352" s="315"/>
      <c r="D352" s="167">
        <f t="shared" ref="D352:L352" si="165">+D174/D$181</f>
        <v>0</v>
      </c>
      <c r="E352" s="167">
        <f t="shared" si="165"/>
        <v>0</v>
      </c>
      <c r="F352" s="167">
        <f t="shared" si="165"/>
        <v>0</v>
      </c>
      <c r="G352" s="167">
        <f t="shared" si="165"/>
        <v>0</v>
      </c>
      <c r="H352" s="167">
        <f t="shared" si="165"/>
        <v>2706.7189086772369</v>
      </c>
      <c r="I352" s="167">
        <f t="shared" si="165"/>
        <v>23114.659412225039</v>
      </c>
      <c r="J352" s="167">
        <f t="shared" si="165"/>
        <v>153623.53590818238</v>
      </c>
      <c r="K352" s="167">
        <f t="shared" si="165"/>
        <v>21529.640288977069</v>
      </c>
      <c r="L352" s="167">
        <f t="shared" si="165"/>
        <v>6497.9826344468511</v>
      </c>
    </row>
    <row r="353" spans="2:2" x14ac:dyDescent="0.2">
      <c r="B353" s="142" t="s">
        <v>241</v>
      </c>
    </row>
    <row r="354" spans="2:2" x14ac:dyDescent="0.2"/>
    <row r="355" spans="2:2" x14ac:dyDescent="0.2"/>
  </sheetData>
  <hyperlinks>
    <hyperlink ref="A2" location="Índice!A1" display="Í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E237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69.5703125" customWidth="1"/>
    <col min="3" max="4" width="14.85546875" customWidth="1"/>
    <col min="5" max="5" width="11.42578125" customWidth="1"/>
    <col min="6" max="16384" width="11.42578125" hidden="1"/>
  </cols>
  <sheetData>
    <row r="1" spans="1:4" x14ac:dyDescent="0.2">
      <c r="A1" s="1"/>
      <c r="B1" s="1"/>
      <c r="C1" s="1"/>
      <c r="D1" s="1"/>
    </row>
    <row r="2" spans="1:4" x14ac:dyDescent="0.2">
      <c r="A2" s="5" t="s">
        <v>13</v>
      </c>
      <c r="B2" s="1"/>
      <c r="C2" s="1"/>
      <c r="D2" s="1"/>
    </row>
    <row r="3" spans="1:4" x14ac:dyDescent="0.2">
      <c r="A3" s="1"/>
      <c r="B3" s="1"/>
      <c r="C3" s="1"/>
      <c r="D3" s="1"/>
    </row>
    <row r="4" spans="1:4" x14ac:dyDescent="0.2">
      <c r="A4" s="1"/>
      <c r="B4" s="7" t="s">
        <v>6</v>
      </c>
      <c r="C4" s="7"/>
      <c r="D4" s="7"/>
    </row>
    <row r="5" spans="1:4" x14ac:dyDescent="0.2">
      <c r="A5" s="1"/>
      <c r="B5" s="7"/>
      <c r="C5" s="7"/>
      <c r="D5" s="7"/>
    </row>
    <row r="6" spans="1:4" x14ac:dyDescent="0.2">
      <c r="A6" s="4"/>
      <c r="B6" s="59"/>
      <c r="C6" s="59"/>
      <c r="D6" s="59"/>
    </row>
    <row r="7" spans="1:4" ht="25.5" x14ac:dyDescent="0.2">
      <c r="A7" s="1"/>
      <c r="B7" s="60" t="s">
        <v>49</v>
      </c>
      <c r="C7" s="60" t="s">
        <v>428</v>
      </c>
      <c r="D7" s="60" t="s">
        <v>429</v>
      </c>
    </row>
    <row r="8" spans="1:4" x14ac:dyDescent="0.2">
      <c r="B8" s="31" t="s">
        <v>372</v>
      </c>
      <c r="C8" s="31"/>
      <c r="D8" s="31"/>
    </row>
    <row r="9" spans="1:4" x14ac:dyDescent="0.2">
      <c r="B9" s="186" t="s">
        <v>373</v>
      </c>
      <c r="C9" s="265"/>
      <c r="D9" s="265"/>
    </row>
    <row r="10" spans="1:4" x14ac:dyDescent="0.2">
      <c r="B10" s="182" t="s">
        <v>430</v>
      </c>
      <c r="C10" s="207">
        <v>0.14285714285714285</v>
      </c>
      <c r="D10" s="271">
        <v>7</v>
      </c>
    </row>
    <row r="11" spans="1:4" x14ac:dyDescent="0.2">
      <c r="B11" s="182" t="s">
        <v>592</v>
      </c>
      <c r="C11" s="207">
        <v>0.05</v>
      </c>
      <c r="D11" s="271">
        <v>20</v>
      </c>
    </row>
    <row r="12" spans="1:4" x14ac:dyDescent="0.2">
      <c r="B12" s="182" t="s">
        <v>431</v>
      </c>
      <c r="C12" s="207">
        <v>3.3874709976798145E-2</v>
      </c>
      <c r="D12" s="271">
        <v>29.520547945205479</v>
      </c>
    </row>
    <row r="13" spans="1:4" x14ac:dyDescent="0.2">
      <c r="B13" s="182" t="s">
        <v>560</v>
      </c>
      <c r="C13" s="207">
        <v>3.3937703393770335E-2</v>
      </c>
      <c r="D13" s="271">
        <v>29.465753424657535</v>
      </c>
    </row>
    <row r="14" spans="1:4" x14ac:dyDescent="0.2">
      <c r="B14" s="182" t="s">
        <v>561</v>
      </c>
      <c r="C14" s="207">
        <v>3.40739357729649E-2</v>
      </c>
      <c r="D14" s="271">
        <v>29.347945205479451</v>
      </c>
    </row>
    <row r="15" spans="1:4" x14ac:dyDescent="0.2">
      <c r="B15" s="182" t="s">
        <v>562</v>
      </c>
      <c r="C15" s="207">
        <v>3.4911525585844094E-2</v>
      </c>
      <c r="D15" s="271">
        <v>28.643835616438356</v>
      </c>
    </row>
    <row r="16" spans="1:4" x14ac:dyDescent="0.2">
      <c r="B16" s="182" t="s">
        <v>593</v>
      </c>
      <c r="C16" s="207">
        <v>3.631118185435734E-2</v>
      </c>
      <c r="D16" s="271">
        <v>27.539726027397261</v>
      </c>
    </row>
    <row r="17" spans="2:4" x14ac:dyDescent="0.2">
      <c r="B17" s="182" t="s">
        <v>563</v>
      </c>
      <c r="C17" s="207">
        <v>0.33333333333333331</v>
      </c>
      <c r="D17" s="271">
        <v>3</v>
      </c>
    </row>
    <row r="18" spans="2:4" x14ac:dyDescent="0.2">
      <c r="B18" s="182" t="s">
        <v>594</v>
      </c>
      <c r="C18" s="207">
        <v>0.33333333333333331</v>
      </c>
      <c r="D18" s="271">
        <v>3</v>
      </c>
    </row>
    <row r="19" spans="2:4" x14ac:dyDescent="0.2">
      <c r="B19" s="182" t="s">
        <v>656</v>
      </c>
      <c r="C19" s="207">
        <v>0.25</v>
      </c>
      <c r="D19" s="271">
        <v>4</v>
      </c>
    </row>
    <row r="20" spans="2:4" x14ac:dyDescent="0.2">
      <c r="B20" s="182" t="s">
        <v>432</v>
      </c>
      <c r="C20" s="207">
        <v>0.14285714285714285</v>
      </c>
      <c r="D20" s="271">
        <v>7</v>
      </c>
    </row>
    <row r="21" spans="2:4" x14ac:dyDescent="0.2">
      <c r="B21" s="182" t="s">
        <v>564</v>
      </c>
      <c r="C21" s="207">
        <v>0.05</v>
      </c>
      <c r="D21" s="271">
        <v>20</v>
      </c>
    </row>
    <row r="22" spans="2:4" x14ac:dyDescent="0.2">
      <c r="B22" s="182" t="s">
        <v>657</v>
      </c>
      <c r="C22" s="207">
        <v>0.04</v>
      </c>
      <c r="D22" s="271">
        <v>25</v>
      </c>
    </row>
    <row r="23" spans="2:4" x14ac:dyDescent="0.2">
      <c r="B23" s="182" t="s">
        <v>595</v>
      </c>
      <c r="C23" s="207">
        <v>3.6178015660620476E-2</v>
      </c>
      <c r="D23" s="271">
        <v>27.641095890410959</v>
      </c>
    </row>
    <row r="24" spans="2:4" x14ac:dyDescent="0.2">
      <c r="B24" s="182" t="s">
        <v>565</v>
      </c>
      <c r="C24" s="207">
        <v>3.4096216721158333E-2</v>
      </c>
      <c r="D24" s="271">
        <v>29.328767123287673</v>
      </c>
    </row>
    <row r="25" spans="2:4" x14ac:dyDescent="0.2">
      <c r="B25" s="182" t="s">
        <v>374</v>
      </c>
      <c r="C25" s="207">
        <f>1/D25</f>
        <v>0.33333333333333331</v>
      </c>
      <c r="D25" s="253">
        <v>3</v>
      </c>
    </row>
    <row r="26" spans="2:4" x14ac:dyDescent="0.2">
      <c r="B26" s="182" t="s">
        <v>566</v>
      </c>
      <c r="C26" s="207">
        <v>0.14285714285714285</v>
      </c>
      <c r="D26" s="271">
        <v>7</v>
      </c>
    </row>
    <row r="27" spans="2:4" x14ac:dyDescent="0.2">
      <c r="B27" s="182" t="s">
        <v>567</v>
      </c>
      <c r="C27" s="207">
        <v>0.14285714285714285</v>
      </c>
      <c r="D27" s="271">
        <v>7</v>
      </c>
    </row>
    <row r="28" spans="2:4" x14ac:dyDescent="0.2">
      <c r="B28" s="182" t="s">
        <v>433</v>
      </c>
      <c r="C28" s="207">
        <v>0.14285714285714285</v>
      </c>
      <c r="D28" s="271">
        <v>7</v>
      </c>
    </row>
    <row r="29" spans="2:4" x14ac:dyDescent="0.2">
      <c r="B29" s="182" t="s">
        <v>434</v>
      </c>
      <c r="C29" s="207">
        <v>0.14285714285714285</v>
      </c>
      <c r="D29" s="271">
        <v>7</v>
      </c>
    </row>
    <row r="30" spans="2:4" x14ac:dyDescent="0.2">
      <c r="B30" s="182" t="s">
        <v>568</v>
      </c>
      <c r="C30" s="207">
        <v>0.14285714285714285</v>
      </c>
      <c r="D30" s="271">
        <v>7</v>
      </c>
    </row>
    <row r="31" spans="2:4" x14ac:dyDescent="0.2">
      <c r="B31" s="182" t="s">
        <v>435</v>
      </c>
      <c r="C31" s="207">
        <v>0.14285714285714285</v>
      </c>
      <c r="D31" s="271">
        <v>7</v>
      </c>
    </row>
    <row r="32" spans="2:4" x14ac:dyDescent="0.2">
      <c r="B32" s="182" t="s">
        <v>435</v>
      </c>
      <c r="C32" s="207">
        <v>0.14285714285714285</v>
      </c>
      <c r="D32" s="271">
        <v>7</v>
      </c>
    </row>
    <row r="33" spans="2:4" x14ac:dyDescent="0.2">
      <c r="B33" s="182" t="s">
        <v>596</v>
      </c>
      <c r="C33" s="207">
        <v>0.14285714285714285</v>
      </c>
      <c r="D33" s="271">
        <v>7</v>
      </c>
    </row>
    <row r="34" spans="2:4" x14ac:dyDescent="0.2">
      <c r="B34" s="182" t="s">
        <v>597</v>
      </c>
      <c r="C34" s="207">
        <v>0.14285714285714285</v>
      </c>
      <c r="D34" s="271">
        <v>7</v>
      </c>
    </row>
    <row r="35" spans="2:4" x14ac:dyDescent="0.2">
      <c r="B35" s="182" t="s">
        <v>598</v>
      </c>
      <c r="C35" s="207">
        <v>0.14285714285714285</v>
      </c>
      <c r="D35" s="271">
        <v>7</v>
      </c>
    </row>
    <row r="36" spans="2:4" x14ac:dyDescent="0.2">
      <c r="B36" s="182" t="s">
        <v>599</v>
      </c>
      <c r="C36" s="207">
        <v>0.14285714285714285</v>
      </c>
      <c r="D36" s="271">
        <v>7</v>
      </c>
    </row>
    <row r="37" spans="2:4" x14ac:dyDescent="0.2">
      <c r="B37" s="182" t="s">
        <v>600</v>
      </c>
      <c r="C37" s="207">
        <v>0.14285714285714285</v>
      </c>
      <c r="D37" s="271">
        <v>7</v>
      </c>
    </row>
    <row r="38" spans="2:4" x14ac:dyDescent="0.2">
      <c r="B38" s="182" t="s">
        <v>601</v>
      </c>
      <c r="C38" s="207">
        <v>6.6666666666666666E-2</v>
      </c>
      <c r="D38" s="271">
        <v>15</v>
      </c>
    </row>
    <row r="39" spans="2:4" x14ac:dyDescent="0.2">
      <c r="B39" s="182" t="s">
        <v>658</v>
      </c>
      <c r="C39" s="207">
        <v>6.6666666666666666E-2</v>
      </c>
      <c r="D39" s="271">
        <v>15</v>
      </c>
    </row>
    <row r="40" spans="2:4" x14ac:dyDescent="0.2">
      <c r="B40" s="182" t="s">
        <v>569</v>
      </c>
      <c r="C40" s="207">
        <v>0.05</v>
      </c>
      <c r="D40" s="271">
        <v>20</v>
      </c>
    </row>
    <row r="41" spans="2:4" x14ac:dyDescent="0.2">
      <c r="B41" s="182" t="s">
        <v>602</v>
      </c>
      <c r="C41" s="207">
        <v>0.05</v>
      </c>
      <c r="D41" s="271">
        <v>20</v>
      </c>
    </row>
    <row r="42" spans="2:4" x14ac:dyDescent="0.2">
      <c r="B42" s="182" t="s">
        <v>603</v>
      </c>
      <c r="C42" s="207">
        <v>3.4042156314120504E-2</v>
      </c>
      <c r="D42" s="271">
        <v>29.375342465753423</v>
      </c>
    </row>
    <row r="43" spans="2:4" x14ac:dyDescent="0.2">
      <c r="B43" s="182" t="s">
        <v>375</v>
      </c>
      <c r="C43" s="207">
        <v>0.14285714285714285</v>
      </c>
      <c r="D43" s="253">
        <v>7</v>
      </c>
    </row>
    <row r="44" spans="2:4" x14ac:dyDescent="0.2">
      <c r="B44" s="182" t="s">
        <v>376</v>
      </c>
      <c r="C44" s="207">
        <v>3.3333333333333333E-2</v>
      </c>
      <c r="D44" s="253">
        <v>30</v>
      </c>
    </row>
    <row r="45" spans="2:4" x14ac:dyDescent="0.2">
      <c r="B45" s="182" t="s">
        <v>377</v>
      </c>
      <c r="C45" s="207">
        <v>3.574926542605289E-2</v>
      </c>
      <c r="D45" s="271">
        <v>27.972602739726028</v>
      </c>
    </row>
    <row r="46" spans="2:4" x14ac:dyDescent="0.2">
      <c r="B46" s="182" t="s">
        <v>378</v>
      </c>
      <c r="C46" s="207">
        <v>0.14285714285714285</v>
      </c>
      <c r="D46" s="253">
        <v>7</v>
      </c>
    </row>
    <row r="47" spans="2:4" x14ac:dyDescent="0.2">
      <c r="B47" s="182" t="s">
        <v>379</v>
      </c>
      <c r="C47" s="207">
        <v>0.14285714285714285</v>
      </c>
      <c r="D47" s="253">
        <v>7</v>
      </c>
    </row>
    <row r="48" spans="2:4" x14ac:dyDescent="0.2">
      <c r="B48" s="186" t="s">
        <v>380</v>
      </c>
      <c r="C48" s="208"/>
      <c r="D48" s="2"/>
    </row>
    <row r="49" spans="2:4" x14ac:dyDescent="0.2">
      <c r="B49" s="220" t="s">
        <v>381</v>
      </c>
      <c r="C49" s="207">
        <v>0.2</v>
      </c>
      <c r="D49" s="253">
        <v>5</v>
      </c>
    </row>
    <row r="50" spans="2:4" x14ac:dyDescent="0.2">
      <c r="B50" s="182" t="s">
        <v>570</v>
      </c>
      <c r="C50" s="207">
        <v>0.2</v>
      </c>
      <c r="D50" s="253">
        <v>5</v>
      </c>
    </row>
    <row r="51" spans="2:4" x14ac:dyDescent="0.2">
      <c r="B51" s="182" t="s">
        <v>382</v>
      </c>
      <c r="C51" s="207">
        <v>0.2</v>
      </c>
      <c r="D51" s="253">
        <v>5</v>
      </c>
    </row>
    <row r="52" spans="2:4" x14ac:dyDescent="0.2">
      <c r="B52" s="182" t="s">
        <v>383</v>
      </c>
      <c r="C52" s="207">
        <v>0.2</v>
      </c>
      <c r="D52" s="253">
        <v>5</v>
      </c>
    </row>
    <row r="53" spans="2:4" x14ac:dyDescent="0.2">
      <c r="B53" s="182" t="s">
        <v>384</v>
      </c>
      <c r="C53" s="207">
        <v>0.2</v>
      </c>
      <c r="D53" s="253">
        <v>5</v>
      </c>
    </row>
    <row r="54" spans="2:4" x14ac:dyDescent="0.2">
      <c r="B54" s="186" t="s">
        <v>385</v>
      </c>
      <c r="C54" s="208"/>
      <c r="D54" s="2"/>
    </row>
    <row r="55" spans="2:4" x14ac:dyDescent="0.2">
      <c r="B55" s="182" t="s">
        <v>583</v>
      </c>
      <c r="C55" s="207">
        <v>0.33333333333333331</v>
      </c>
      <c r="D55" s="253">
        <v>3</v>
      </c>
    </row>
    <row r="56" spans="2:4" x14ac:dyDescent="0.2">
      <c r="B56" s="182" t="s">
        <v>436</v>
      </c>
      <c r="C56" s="207">
        <v>0.33333333333333331</v>
      </c>
      <c r="D56" s="253">
        <v>3</v>
      </c>
    </row>
    <row r="57" spans="2:4" x14ac:dyDescent="0.2">
      <c r="B57" s="182" t="s">
        <v>604</v>
      </c>
      <c r="C57" s="207">
        <v>0.2</v>
      </c>
      <c r="D57" s="253">
        <v>5</v>
      </c>
    </row>
    <row r="58" spans="2:4" x14ac:dyDescent="0.2">
      <c r="B58" s="182" t="s">
        <v>437</v>
      </c>
      <c r="C58" s="207">
        <v>0.2</v>
      </c>
      <c r="D58" s="253">
        <v>5</v>
      </c>
    </row>
    <row r="59" spans="2:4" x14ac:dyDescent="0.2">
      <c r="B59" s="182" t="s">
        <v>605</v>
      </c>
      <c r="C59" s="207">
        <v>0.2</v>
      </c>
      <c r="D59" s="253">
        <v>5</v>
      </c>
    </row>
    <row r="60" spans="2:4" x14ac:dyDescent="0.2">
      <c r="B60" s="220" t="s">
        <v>438</v>
      </c>
      <c r="C60" s="207">
        <v>0.14285714285714285</v>
      </c>
      <c r="D60" s="253">
        <v>7</v>
      </c>
    </row>
    <row r="61" spans="2:4" x14ac:dyDescent="0.2">
      <c r="B61" s="186" t="s">
        <v>145</v>
      </c>
      <c r="C61" s="208"/>
      <c r="D61" s="2"/>
    </row>
    <row r="62" spans="2:4" x14ac:dyDescent="0.2">
      <c r="B62" s="182" t="s">
        <v>571</v>
      </c>
      <c r="C62" s="207">
        <v>0.33333333333333331</v>
      </c>
      <c r="D62" s="253">
        <v>3</v>
      </c>
    </row>
    <row r="63" spans="2:4" x14ac:dyDescent="0.2">
      <c r="B63" s="182" t="s">
        <v>145</v>
      </c>
      <c r="C63" s="207">
        <v>0.33333333333333331</v>
      </c>
      <c r="D63" s="253">
        <v>3</v>
      </c>
    </row>
    <row r="64" spans="2:4" x14ac:dyDescent="0.2">
      <c r="B64" s="182" t="s">
        <v>439</v>
      </c>
      <c r="C64" s="207">
        <v>0.33333333333333331</v>
      </c>
      <c r="D64" s="253">
        <v>3</v>
      </c>
    </row>
    <row r="65" spans="2:4" x14ac:dyDescent="0.2">
      <c r="B65" s="182" t="s">
        <v>440</v>
      </c>
      <c r="C65" s="207">
        <v>0.33333333333333331</v>
      </c>
      <c r="D65" s="253">
        <v>3</v>
      </c>
    </row>
    <row r="66" spans="2:4" x14ac:dyDescent="0.2">
      <c r="B66" s="182" t="s">
        <v>441</v>
      </c>
      <c r="C66" s="207">
        <v>0.2</v>
      </c>
      <c r="D66" s="253">
        <v>5</v>
      </c>
    </row>
    <row r="67" spans="2:4" x14ac:dyDescent="0.2">
      <c r="B67" s="182" t="s">
        <v>572</v>
      </c>
      <c r="C67" s="207">
        <v>0.2</v>
      </c>
      <c r="D67" s="253">
        <v>5</v>
      </c>
    </row>
    <row r="68" spans="2:4" x14ac:dyDescent="0.2">
      <c r="B68" s="182" t="s">
        <v>442</v>
      </c>
      <c r="C68" s="207">
        <v>0.14285714285714285</v>
      </c>
      <c r="D68" s="253">
        <v>7</v>
      </c>
    </row>
    <row r="69" spans="2:4" x14ac:dyDescent="0.2">
      <c r="B69" s="182" t="s">
        <v>606</v>
      </c>
      <c r="C69" s="207">
        <v>6.6666666666666666E-2</v>
      </c>
      <c r="D69" s="253">
        <v>15</v>
      </c>
    </row>
    <row r="70" spans="2:4" x14ac:dyDescent="0.2">
      <c r="B70" s="182" t="s">
        <v>443</v>
      </c>
      <c r="C70" s="207">
        <v>6.6666666666666666E-2</v>
      </c>
      <c r="D70" s="253">
        <v>15</v>
      </c>
    </row>
    <row r="71" spans="2:4" x14ac:dyDescent="0.2">
      <c r="B71" s="182" t="s">
        <v>607</v>
      </c>
      <c r="C71" s="207">
        <v>0.05</v>
      </c>
      <c r="D71" s="253">
        <v>20</v>
      </c>
    </row>
    <row r="72" spans="2:4" x14ac:dyDescent="0.2">
      <c r="B72" s="186" t="s">
        <v>146</v>
      </c>
      <c r="C72" s="208">
        <v>0.33333333333333331</v>
      </c>
      <c r="D72" s="2">
        <v>3</v>
      </c>
    </row>
    <row r="73" spans="2:4" x14ac:dyDescent="0.2">
      <c r="B73" s="186" t="s">
        <v>386</v>
      </c>
      <c r="C73" s="208"/>
      <c r="D73" s="2"/>
    </row>
    <row r="74" spans="2:4" x14ac:dyDescent="0.2">
      <c r="B74" s="182" t="s">
        <v>444</v>
      </c>
      <c r="C74" s="207">
        <v>0.14285714285714285</v>
      </c>
      <c r="D74" s="253">
        <v>7</v>
      </c>
    </row>
    <row r="75" spans="2:4" x14ac:dyDescent="0.2">
      <c r="B75" s="182" t="s">
        <v>445</v>
      </c>
      <c r="C75" s="207">
        <v>0.33333333333333331</v>
      </c>
      <c r="D75" s="253">
        <v>3</v>
      </c>
    </row>
    <row r="76" spans="2:4" x14ac:dyDescent="0.2">
      <c r="B76" s="182" t="s">
        <v>446</v>
      </c>
      <c r="C76" s="207">
        <v>0.2</v>
      </c>
      <c r="D76" s="253">
        <v>5</v>
      </c>
    </row>
    <row r="77" spans="2:4" x14ac:dyDescent="0.2">
      <c r="B77" s="182" t="s">
        <v>608</v>
      </c>
      <c r="C77" s="207">
        <v>0.14285714285714285</v>
      </c>
      <c r="D77" s="253">
        <v>7</v>
      </c>
    </row>
    <row r="78" spans="2:4" x14ac:dyDescent="0.2">
      <c r="B78" s="182" t="s">
        <v>609</v>
      </c>
      <c r="C78" s="207">
        <v>0.14285714285714285</v>
      </c>
      <c r="D78" s="253">
        <v>7</v>
      </c>
    </row>
    <row r="79" spans="2:4" x14ac:dyDescent="0.2">
      <c r="B79" s="182" t="s">
        <v>610</v>
      </c>
      <c r="C79" s="207">
        <v>0.14285714285714285</v>
      </c>
      <c r="D79" s="253">
        <v>7</v>
      </c>
    </row>
    <row r="80" spans="2:4" x14ac:dyDescent="0.2">
      <c r="B80" s="182" t="s">
        <v>611</v>
      </c>
      <c r="C80" s="207">
        <v>0.14285714285714285</v>
      </c>
      <c r="D80" s="253">
        <v>7</v>
      </c>
    </row>
    <row r="81" spans="2:4" x14ac:dyDescent="0.2">
      <c r="B81" s="182" t="s">
        <v>573</v>
      </c>
      <c r="C81" s="277">
        <v>0.33333333333333331</v>
      </c>
      <c r="D81" s="278">
        <v>3</v>
      </c>
    </row>
    <row r="82" spans="2:4" x14ac:dyDescent="0.2">
      <c r="B82" s="182" t="s">
        <v>486</v>
      </c>
      <c r="C82" s="277">
        <v>0.14285714285714285</v>
      </c>
      <c r="D82" s="278">
        <v>7</v>
      </c>
    </row>
    <row r="83" spans="2:4" x14ac:dyDescent="0.2">
      <c r="B83" s="182" t="s">
        <v>487</v>
      </c>
      <c r="C83" s="277">
        <v>0.14285714285714285</v>
      </c>
      <c r="D83" s="278">
        <v>7</v>
      </c>
    </row>
    <row r="84" spans="2:4" x14ac:dyDescent="0.2">
      <c r="B84" s="182" t="s">
        <v>488</v>
      </c>
      <c r="C84" s="277">
        <v>0.14285714285714285</v>
      </c>
      <c r="D84" s="278">
        <v>7</v>
      </c>
    </row>
    <row r="85" spans="2:4" x14ac:dyDescent="0.2">
      <c r="B85" s="182" t="s">
        <v>574</v>
      </c>
      <c r="C85" s="277">
        <v>0.14285714285714285</v>
      </c>
      <c r="D85" s="278">
        <v>7</v>
      </c>
    </row>
    <row r="86" spans="2:4" x14ac:dyDescent="0.2">
      <c r="B86" s="182" t="s">
        <v>612</v>
      </c>
      <c r="C86" s="277">
        <v>0.14285714285714285</v>
      </c>
      <c r="D86" s="278">
        <v>7</v>
      </c>
    </row>
    <row r="87" spans="2:4" x14ac:dyDescent="0.2">
      <c r="B87" s="182" t="s">
        <v>489</v>
      </c>
      <c r="C87" s="277">
        <v>0.1</v>
      </c>
      <c r="D87" s="278">
        <v>10</v>
      </c>
    </row>
    <row r="88" spans="2:4" x14ac:dyDescent="0.2">
      <c r="B88" s="182" t="s">
        <v>489</v>
      </c>
      <c r="C88" s="277">
        <v>0.1</v>
      </c>
      <c r="D88" s="278">
        <v>10</v>
      </c>
    </row>
    <row r="89" spans="2:4" x14ac:dyDescent="0.2">
      <c r="B89" s="182" t="s">
        <v>613</v>
      </c>
      <c r="C89" s="207">
        <v>0.14285714285714285</v>
      </c>
      <c r="D89" s="253">
        <v>7</v>
      </c>
    </row>
    <row r="90" spans="2:4" x14ac:dyDescent="0.2">
      <c r="B90" s="182" t="s">
        <v>447</v>
      </c>
      <c r="C90" s="207">
        <v>0.14285714285714285</v>
      </c>
      <c r="D90" s="253">
        <v>7</v>
      </c>
    </row>
    <row r="91" spans="2:4" x14ac:dyDescent="0.2">
      <c r="B91" s="182" t="s">
        <v>614</v>
      </c>
      <c r="C91" s="207">
        <v>0.14285714285714285</v>
      </c>
      <c r="D91" s="253">
        <v>7</v>
      </c>
    </row>
    <row r="92" spans="2:4" x14ac:dyDescent="0.2">
      <c r="B92" s="182" t="s">
        <v>615</v>
      </c>
      <c r="C92" s="207">
        <v>0.14285714285714285</v>
      </c>
      <c r="D92" s="253">
        <v>7</v>
      </c>
    </row>
    <row r="93" spans="2:4" x14ac:dyDescent="0.2">
      <c r="B93" s="182" t="s">
        <v>616</v>
      </c>
      <c r="C93" s="207">
        <v>0.14285714285714285</v>
      </c>
      <c r="D93" s="253">
        <v>7</v>
      </c>
    </row>
    <row r="94" spans="2:4" x14ac:dyDescent="0.2">
      <c r="B94" s="182" t="s">
        <v>617</v>
      </c>
      <c r="C94" s="207">
        <v>0.14285714285714285</v>
      </c>
      <c r="D94" s="253">
        <v>7</v>
      </c>
    </row>
    <row r="95" spans="2:4" x14ac:dyDescent="0.2">
      <c r="B95" s="182" t="s">
        <v>618</v>
      </c>
      <c r="C95" s="207">
        <v>0.14285714285714285</v>
      </c>
      <c r="D95" s="253">
        <v>7</v>
      </c>
    </row>
    <row r="96" spans="2:4" x14ac:dyDescent="0.2">
      <c r="B96" s="182" t="s">
        <v>619</v>
      </c>
      <c r="C96" s="207">
        <v>0.14285714285714285</v>
      </c>
      <c r="D96" s="253">
        <v>7</v>
      </c>
    </row>
    <row r="97" spans="2:4" x14ac:dyDescent="0.2">
      <c r="B97" s="182" t="s">
        <v>448</v>
      </c>
      <c r="C97" s="207">
        <v>0.1</v>
      </c>
      <c r="D97" s="253">
        <v>10</v>
      </c>
    </row>
    <row r="98" spans="2:4" x14ac:dyDescent="0.2">
      <c r="B98" s="182" t="s">
        <v>449</v>
      </c>
      <c r="C98" s="207">
        <v>0.1</v>
      </c>
      <c r="D98" s="253">
        <v>10</v>
      </c>
    </row>
    <row r="99" spans="2:4" x14ac:dyDescent="0.2">
      <c r="B99" s="182" t="s">
        <v>575</v>
      </c>
      <c r="C99" s="207">
        <v>0.1</v>
      </c>
      <c r="D99" s="253">
        <v>10</v>
      </c>
    </row>
    <row r="100" spans="2:4" x14ac:dyDescent="0.2">
      <c r="B100" s="182" t="s">
        <v>450</v>
      </c>
      <c r="C100" s="207">
        <v>0.1</v>
      </c>
      <c r="D100" s="253">
        <v>10</v>
      </c>
    </row>
    <row r="101" spans="2:4" x14ac:dyDescent="0.2">
      <c r="B101" s="182" t="s">
        <v>451</v>
      </c>
      <c r="C101" s="207">
        <v>0.1</v>
      </c>
      <c r="D101" s="253">
        <v>10</v>
      </c>
    </row>
    <row r="102" spans="2:4" x14ac:dyDescent="0.2">
      <c r="B102" s="182" t="s">
        <v>620</v>
      </c>
      <c r="C102" s="207">
        <v>0.1</v>
      </c>
      <c r="D102" s="253">
        <v>10</v>
      </c>
    </row>
    <row r="103" spans="2:4" x14ac:dyDescent="0.2">
      <c r="B103" s="182" t="s">
        <v>621</v>
      </c>
      <c r="C103" s="207">
        <v>6.6666666666666666E-2</v>
      </c>
      <c r="D103" s="253">
        <v>15</v>
      </c>
    </row>
    <row r="104" spans="2:4" x14ac:dyDescent="0.2">
      <c r="B104" s="182" t="s">
        <v>622</v>
      </c>
      <c r="C104" s="207">
        <v>6.6666666666666666E-2</v>
      </c>
      <c r="D104" s="253">
        <v>15</v>
      </c>
    </row>
    <row r="105" spans="2:4" x14ac:dyDescent="0.2">
      <c r="B105" s="182" t="s">
        <v>388</v>
      </c>
      <c r="C105" s="207">
        <v>0.14285714285714285</v>
      </c>
      <c r="D105" s="253">
        <v>7</v>
      </c>
    </row>
    <row r="106" spans="2:4" x14ac:dyDescent="0.2">
      <c r="B106" s="182" t="s">
        <v>389</v>
      </c>
      <c r="C106" s="207">
        <v>0.33333333333333331</v>
      </c>
      <c r="D106" s="253">
        <v>3</v>
      </c>
    </row>
    <row r="107" spans="2:4" x14ac:dyDescent="0.2">
      <c r="B107" s="182" t="s">
        <v>390</v>
      </c>
      <c r="C107" s="207">
        <v>0.33333333333333331</v>
      </c>
      <c r="D107" s="253">
        <v>3</v>
      </c>
    </row>
    <row r="108" spans="2:4" x14ac:dyDescent="0.2">
      <c r="B108" s="182" t="s">
        <v>391</v>
      </c>
      <c r="C108" s="207">
        <v>0.14285714285714285</v>
      </c>
      <c r="D108" s="253">
        <v>7</v>
      </c>
    </row>
    <row r="109" spans="2:4" x14ac:dyDescent="0.2">
      <c r="B109" s="182" t="s">
        <v>392</v>
      </c>
      <c r="C109" s="207">
        <v>0.14285714285714285</v>
      </c>
      <c r="D109" s="253">
        <v>7</v>
      </c>
    </row>
    <row r="110" spans="2:4" x14ac:dyDescent="0.2">
      <c r="B110" s="182" t="s">
        <v>623</v>
      </c>
      <c r="C110" s="207">
        <v>0.2</v>
      </c>
      <c r="D110" s="253">
        <v>5</v>
      </c>
    </row>
    <row r="111" spans="2:4" x14ac:dyDescent="0.2">
      <c r="B111" s="182" t="s">
        <v>624</v>
      </c>
      <c r="C111" s="207">
        <v>0.14285714285714285</v>
      </c>
      <c r="D111" s="253">
        <v>7</v>
      </c>
    </row>
    <row r="112" spans="2:4" x14ac:dyDescent="0.2">
      <c r="B112" s="182" t="s">
        <v>625</v>
      </c>
      <c r="C112" s="207">
        <v>0.1</v>
      </c>
      <c r="D112" s="253">
        <v>10</v>
      </c>
    </row>
    <row r="113" spans="2:4" x14ac:dyDescent="0.2">
      <c r="B113" s="182" t="s">
        <v>625</v>
      </c>
      <c r="C113" s="207">
        <v>0.1</v>
      </c>
      <c r="D113" s="253">
        <v>10</v>
      </c>
    </row>
    <row r="114" spans="2:4" x14ac:dyDescent="0.2">
      <c r="B114" s="182" t="s">
        <v>393</v>
      </c>
      <c r="C114" s="207">
        <v>0.14285714285714285</v>
      </c>
      <c r="D114" s="253">
        <v>7</v>
      </c>
    </row>
    <row r="115" spans="2:4" x14ac:dyDescent="0.2">
      <c r="B115" s="182" t="s">
        <v>394</v>
      </c>
      <c r="C115" s="207">
        <v>0.14285714285714285</v>
      </c>
      <c r="D115" s="253">
        <v>7</v>
      </c>
    </row>
    <row r="116" spans="2:4" x14ac:dyDescent="0.2">
      <c r="B116" s="182" t="s">
        <v>395</v>
      </c>
      <c r="C116" s="207">
        <v>0.14285714285714285</v>
      </c>
      <c r="D116" s="253">
        <v>7</v>
      </c>
    </row>
    <row r="117" spans="2:4" x14ac:dyDescent="0.2">
      <c r="B117" s="182" t="s">
        <v>396</v>
      </c>
      <c r="C117" s="207">
        <v>0.25</v>
      </c>
      <c r="D117" s="253">
        <v>4</v>
      </c>
    </row>
    <row r="118" spans="2:4" x14ac:dyDescent="0.2">
      <c r="B118" s="182" t="s">
        <v>397</v>
      </c>
      <c r="C118" s="207">
        <v>0.25</v>
      </c>
      <c r="D118" s="253">
        <v>4</v>
      </c>
    </row>
    <row r="119" spans="2:4" x14ac:dyDescent="0.2">
      <c r="B119" s="182" t="s">
        <v>576</v>
      </c>
      <c r="C119" s="207">
        <v>0.14285714285714285</v>
      </c>
      <c r="D119" s="253">
        <v>7</v>
      </c>
    </row>
    <row r="120" spans="2:4" x14ac:dyDescent="0.2">
      <c r="B120" s="182" t="s">
        <v>577</v>
      </c>
      <c r="C120" s="207">
        <v>0.14285714285714285</v>
      </c>
      <c r="D120" s="253">
        <v>7</v>
      </c>
    </row>
    <row r="121" spans="2:4" x14ac:dyDescent="0.2">
      <c r="B121" s="182" t="s">
        <v>398</v>
      </c>
      <c r="C121" s="207">
        <v>0.14285714285714285</v>
      </c>
      <c r="D121" s="253">
        <v>7</v>
      </c>
    </row>
    <row r="122" spans="2:4" x14ac:dyDescent="0.2">
      <c r="B122" s="186" t="s">
        <v>399</v>
      </c>
      <c r="C122" s="265"/>
      <c r="D122" s="265"/>
    </row>
    <row r="123" spans="2:4" x14ac:dyDescent="0.2">
      <c r="B123" s="31" t="s">
        <v>400</v>
      </c>
      <c r="C123" s="31"/>
      <c r="D123" s="31"/>
    </row>
    <row r="124" spans="2:4" x14ac:dyDescent="0.2">
      <c r="B124" s="185" t="s">
        <v>401</v>
      </c>
      <c r="C124" s="45"/>
      <c r="D124" s="45"/>
    </row>
    <row r="125" spans="2:4" x14ac:dyDescent="0.2">
      <c r="B125" s="265" t="s">
        <v>402</v>
      </c>
      <c r="C125" s="265"/>
      <c r="D125" s="265"/>
    </row>
    <row r="126" spans="2:4" x14ac:dyDescent="0.2">
      <c r="B126" s="267" t="s">
        <v>403</v>
      </c>
      <c r="C126" s="267"/>
      <c r="D126" s="267"/>
    </row>
    <row r="127" spans="2:4" x14ac:dyDescent="0.2">
      <c r="B127" s="268" t="s">
        <v>490</v>
      </c>
      <c r="C127" s="272">
        <f>1/D127</f>
        <v>3.8461538461538464E-2</v>
      </c>
      <c r="D127" s="222">
        <v>26</v>
      </c>
    </row>
    <row r="128" spans="2:4" x14ac:dyDescent="0.2">
      <c r="B128" s="268" t="s">
        <v>491</v>
      </c>
      <c r="C128" s="272">
        <f t="shared" ref="C128:C146" si="0">1/D128</f>
        <v>3.8461538461538464E-2</v>
      </c>
      <c r="D128" s="222">
        <v>26</v>
      </c>
    </row>
    <row r="129" spans="2:4" x14ac:dyDescent="0.2">
      <c r="B129" s="268" t="s">
        <v>492</v>
      </c>
      <c r="C129" s="272">
        <f t="shared" si="0"/>
        <v>3.8461538461538464E-2</v>
      </c>
      <c r="D129" s="222">
        <v>26</v>
      </c>
    </row>
    <row r="130" spans="2:4" x14ac:dyDescent="0.2">
      <c r="B130" s="268" t="s">
        <v>493</v>
      </c>
      <c r="C130" s="272">
        <f t="shared" si="0"/>
        <v>3.8461538461538464E-2</v>
      </c>
      <c r="D130" s="222">
        <v>26</v>
      </c>
    </row>
    <row r="131" spans="2:4" x14ac:dyDescent="0.2">
      <c r="B131" s="268" t="s">
        <v>494</v>
      </c>
      <c r="C131" s="272">
        <f t="shared" si="0"/>
        <v>3.8461538461538464E-2</v>
      </c>
      <c r="D131" s="222">
        <v>26</v>
      </c>
    </row>
    <row r="132" spans="2:4" x14ac:dyDescent="0.2">
      <c r="B132" s="268" t="s">
        <v>495</v>
      </c>
      <c r="C132" s="272">
        <f t="shared" si="0"/>
        <v>3.8461538461538464E-2</v>
      </c>
      <c r="D132" s="222">
        <v>26</v>
      </c>
    </row>
    <row r="133" spans="2:4" x14ac:dyDescent="0.2">
      <c r="B133" s="268" t="s">
        <v>496</v>
      </c>
      <c r="C133" s="272">
        <f t="shared" si="0"/>
        <v>3.8461538461538464E-2</v>
      </c>
      <c r="D133" s="222">
        <v>26</v>
      </c>
    </row>
    <row r="134" spans="2:4" x14ac:dyDescent="0.2">
      <c r="B134" s="268" t="s">
        <v>497</v>
      </c>
      <c r="C134" s="272">
        <f t="shared" si="0"/>
        <v>3.8461538461538464E-2</v>
      </c>
      <c r="D134" s="222">
        <v>26</v>
      </c>
    </row>
    <row r="135" spans="2:4" x14ac:dyDescent="0.2">
      <c r="B135" s="268" t="s">
        <v>498</v>
      </c>
      <c r="C135" s="272">
        <f t="shared" si="0"/>
        <v>3.8461538461538464E-2</v>
      </c>
      <c r="D135" s="222">
        <v>26</v>
      </c>
    </row>
    <row r="136" spans="2:4" x14ac:dyDescent="0.2">
      <c r="B136" s="268" t="s">
        <v>499</v>
      </c>
      <c r="C136" s="272">
        <f t="shared" si="0"/>
        <v>3.8461538461538464E-2</v>
      </c>
      <c r="D136" s="222">
        <v>26</v>
      </c>
    </row>
    <row r="137" spans="2:4" x14ac:dyDescent="0.2">
      <c r="B137" s="268" t="s">
        <v>500</v>
      </c>
      <c r="C137" s="272">
        <f t="shared" si="0"/>
        <v>3.8461538461538464E-2</v>
      </c>
      <c r="D137" s="222">
        <v>26</v>
      </c>
    </row>
    <row r="138" spans="2:4" x14ac:dyDescent="0.2">
      <c r="B138" s="268" t="s">
        <v>501</v>
      </c>
      <c r="C138" s="272">
        <f t="shared" si="0"/>
        <v>3.8461538461538464E-2</v>
      </c>
      <c r="D138" s="222">
        <v>26</v>
      </c>
    </row>
    <row r="139" spans="2:4" x14ac:dyDescent="0.2">
      <c r="B139" s="268" t="s">
        <v>502</v>
      </c>
      <c r="C139" s="272">
        <f t="shared" si="0"/>
        <v>3.8461538461538464E-2</v>
      </c>
      <c r="D139" s="222">
        <v>26</v>
      </c>
    </row>
    <row r="140" spans="2:4" x14ac:dyDescent="0.2">
      <c r="B140" s="268" t="s">
        <v>503</v>
      </c>
      <c r="C140" s="272">
        <f t="shared" si="0"/>
        <v>3.8461538461538464E-2</v>
      </c>
      <c r="D140" s="222">
        <v>26</v>
      </c>
    </row>
    <row r="141" spans="2:4" x14ac:dyDescent="0.2">
      <c r="B141" s="268" t="s">
        <v>504</v>
      </c>
      <c r="C141" s="272">
        <f t="shared" si="0"/>
        <v>3.8461538461538464E-2</v>
      </c>
      <c r="D141" s="222">
        <v>26</v>
      </c>
    </row>
    <row r="142" spans="2:4" x14ac:dyDescent="0.2">
      <c r="B142" s="268" t="s">
        <v>505</v>
      </c>
      <c r="C142" s="272">
        <f t="shared" si="0"/>
        <v>3.8461538461538464E-2</v>
      </c>
      <c r="D142" s="222">
        <v>26</v>
      </c>
    </row>
    <row r="143" spans="2:4" x14ac:dyDescent="0.2">
      <c r="B143" s="268" t="s">
        <v>506</v>
      </c>
      <c r="C143" s="272">
        <f t="shared" si="0"/>
        <v>3.8461538461538464E-2</v>
      </c>
      <c r="D143" s="222">
        <v>26</v>
      </c>
    </row>
    <row r="144" spans="2:4" x14ac:dyDescent="0.2">
      <c r="B144" s="268" t="s">
        <v>507</v>
      </c>
      <c r="C144" s="272">
        <f t="shared" si="0"/>
        <v>3.8461538461538464E-2</v>
      </c>
      <c r="D144" s="222">
        <v>26</v>
      </c>
    </row>
    <row r="145" spans="2:4" x14ac:dyDescent="0.2">
      <c r="B145" s="268" t="s">
        <v>508</v>
      </c>
      <c r="C145" s="272">
        <f t="shared" si="0"/>
        <v>3.8461538461538464E-2</v>
      </c>
      <c r="D145" s="222">
        <v>26</v>
      </c>
    </row>
    <row r="146" spans="2:4" x14ac:dyDescent="0.2">
      <c r="B146" s="268" t="s">
        <v>509</v>
      </c>
      <c r="C146" s="272">
        <f t="shared" si="0"/>
        <v>3.8461538461538464E-2</v>
      </c>
      <c r="D146" s="222">
        <v>26</v>
      </c>
    </row>
    <row r="147" spans="2:4" x14ac:dyDescent="0.2">
      <c r="B147" s="267" t="s">
        <v>405</v>
      </c>
      <c r="C147" s="272"/>
      <c r="D147" s="222"/>
    </row>
    <row r="148" spans="2:4" x14ac:dyDescent="0.2">
      <c r="B148" s="268" t="s">
        <v>626</v>
      </c>
      <c r="C148" s="209">
        <v>6.6666666666666666E-2</v>
      </c>
      <c r="D148" s="271">
        <v>15</v>
      </c>
    </row>
    <row r="149" spans="2:4" x14ac:dyDescent="0.2">
      <c r="B149" s="268" t="s">
        <v>627</v>
      </c>
      <c r="C149" s="209">
        <v>0.1</v>
      </c>
      <c r="D149" s="271">
        <v>10</v>
      </c>
    </row>
    <row r="150" spans="2:4" x14ac:dyDescent="0.2">
      <c r="B150" s="268" t="s">
        <v>628</v>
      </c>
      <c r="C150" s="209">
        <v>0.1</v>
      </c>
      <c r="D150" s="271">
        <v>10</v>
      </c>
    </row>
    <row r="151" spans="2:4" x14ac:dyDescent="0.2">
      <c r="B151" s="268" t="s">
        <v>629</v>
      </c>
      <c r="C151" s="209">
        <v>0.1</v>
      </c>
      <c r="D151" s="271">
        <v>10</v>
      </c>
    </row>
    <row r="152" spans="2:4" x14ac:dyDescent="0.2">
      <c r="B152" s="268" t="s">
        <v>630</v>
      </c>
      <c r="C152" s="209">
        <v>0.14285714285714285</v>
      </c>
      <c r="D152" s="271">
        <v>7</v>
      </c>
    </row>
    <row r="153" spans="2:4" x14ac:dyDescent="0.2">
      <c r="B153" s="268" t="s">
        <v>387</v>
      </c>
      <c r="C153" s="209">
        <v>0.14285714285714285</v>
      </c>
      <c r="D153" s="271">
        <v>7</v>
      </c>
    </row>
    <row r="154" spans="2:4" x14ac:dyDescent="0.2">
      <c r="B154" s="268" t="s">
        <v>626</v>
      </c>
      <c r="C154" s="209">
        <v>6.6666666666666666E-2</v>
      </c>
      <c r="D154" s="271">
        <v>15</v>
      </c>
    </row>
    <row r="155" spans="2:4" x14ac:dyDescent="0.2">
      <c r="B155" s="268" t="s">
        <v>631</v>
      </c>
      <c r="C155" s="209">
        <v>0.2</v>
      </c>
      <c r="D155" s="271">
        <v>5</v>
      </c>
    </row>
    <row r="156" spans="2:4" x14ac:dyDescent="0.2">
      <c r="B156" s="268" t="s">
        <v>632</v>
      </c>
      <c r="C156" s="209">
        <v>0.2</v>
      </c>
      <c r="D156" s="271">
        <v>5</v>
      </c>
    </row>
    <row r="157" spans="2:4" x14ac:dyDescent="0.2">
      <c r="B157" s="268" t="s">
        <v>633</v>
      </c>
      <c r="C157" s="209">
        <v>0.14285714285714285</v>
      </c>
      <c r="D157" s="271">
        <v>7</v>
      </c>
    </row>
    <row r="158" spans="2:4" x14ac:dyDescent="0.2">
      <c r="B158" s="268" t="s">
        <v>634</v>
      </c>
      <c r="C158" s="209">
        <v>0.14285714285714285</v>
      </c>
      <c r="D158" s="271">
        <v>7</v>
      </c>
    </row>
    <row r="159" spans="2:4" x14ac:dyDescent="0.2">
      <c r="B159" s="268" t="s">
        <v>635</v>
      </c>
      <c r="C159" s="209">
        <v>0.2</v>
      </c>
      <c r="D159" s="271">
        <v>5</v>
      </c>
    </row>
    <row r="160" spans="2:4" x14ac:dyDescent="0.2">
      <c r="B160" s="268" t="s">
        <v>636</v>
      </c>
      <c r="C160" s="209">
        <v>0.2</v>
      </c>
      <c r="D160" s="271">
        <v>5</v>
      </c>
    </row>
    <row r="161" spans="2:4" x14ac:dyDescent="0.2">
      <c r="B161" s="268" t="s">
        <v>637</v>
      </c>
      <c r="C161" s="209">
        <v>0.14285714285714285</v>
      </c>
      <c r="D161" s="271">
        <v>7</v>
      </c>
    </row>
    <row r="162" spans="2:4" x14ac:dyDescent="0.2">
      <c r="B162" s="268" t="s">
        <v>638</v>
      </c>
      <c r="C162" s="209">
        <v>0.14285714285714285</v>
      </c>
      <c r="D162" s="271">
        <v>7</v>
      </c>
    </row>
    <row r="163" spans="2:4" x14ac:dyDescent="0.2">
      <c r="B163" s="268" t="s">
        <v>639</v>
      </c>
      <c r="C163" s="209">
        <v>0.14285714285714285</v>
      </c>
      <c r="D163" s="271">
        <v>7</v>
      </c>
    </row>
    <row r="164" spans="2:4" x14ac:dyDescent="0.2">
      <c r="B164" s="268" t="s">
        <v>640</v>
      </c>
      <c r="C164" s="209">
        <v>0.14285714285714285</v>
      </c>
      <c r="D164" s="271">
        <v>7</v>
      </c>
    </row>
    <row r="165" spans="2:4" x14ac:dyDescent="0.2">
      <c r="B165" s="268" t="s">
        <v>641</v>
      </c>
      <c r="C165" s="209">
        <v>0.14285714285714285</v>
      </c>
      <c r="D165" s="271">
        <v>7</v>
      </c>
    </row>
    <row r="166" spans="2:4" x14ac:dyDescent="0.2">
      <c r="B166" s="268" t="s">
        <v>642</v>
      </c>
      <c r="C166" s="209">
        <v>6.6666666666666666E-2</v>
      </c>
      <c r="D166" s="271">
        <v>15</v>
      </c>
    </row>
    <row r="167" spans="2:4" x14ac:dyDescent="0.2">
      <c r="B167" s="268" t="s">
        <v>510</v>
      </c>
      <c r="C167" s="209">
        <v>0.14285714285714285</v>
      </c>
      <c r="D167" s="271">
        <v>7</v>
      </c>
    </row>
    <row r="168" spans="2:4" x14ac:dyDescent="0.2">
      <c r="B168" s="268" t="s">
        <v>578</v>
      </c>
      <c r="C168" s="209">
        <v>0.14285714285714285</v>
      </c>
      <c r="D168" s="271">
        <v>7</v>
      </c>
    </row>
    <row r="169" spans="2:4" x14ac:dyDescent="0.2">
      <c r="B169" s="268" t="s">
        <v>643</v>
      </c>
      <c r="C169" s="209">
        <v>0.05</v>
      </c>
      <c r="D169" s="271">
        <v>20</v>
      </c>
    </row>
    <row r="170" spans="2:4" x14ac:dyDescent="0.2">
      <c r="B170" s="268" t="s">
        <v>644</v>
      </c>
      <c r="C170" s="209">
        <v>6.6666666666666666E-2</v>
      </c>
      <c r="D170" s="271">
        <v>15</v>
      </c>
    </row>
    <row r="171" spans="2:4" x14ac:dyDescent="0.2">
      <c r="B171" s="265" t="s">
        <v>408</v>
      </c>
    </row>
    <row r="172" spans="2:4" x14ac:dyDescent="0.2">
      <c r="B172" s="267" t="s">
        <v>403</v>
      </c>
    </row>
    <row r="173" spans="2:4" x14ac:dyDescent="0.2">
      <c r="B173" s="268" t="s">
        <v>511</v>
      </c>
      <c r="C173" s="209">
        <v>0.05</v>
      </c>
      <c r="D173" s="271">
        <v>20</v>
      </c>
    </row>
    <row r="174" spans="2:4" x14ac:dyDescent="0.2">
      <c r="B174" s="267" t="s">
        <v>405</v>
      </c>
    </row>
    <row r="175" spans="2:4" x14ac:dyDescent="0.2">
      <c r="B175" s="268" t="s">
        <v>645</v>
      </c>
      <c r="C175" s="209">
        <v>0.14285714285714285</v>
      </c>
      <c r="D175" s="271">
        <v>7</v>
      </c>
    </row>
    <row r="176" spans="2:4" x14ac:dyDescent="0.2">
      <c r="B176" s="268" t="s">
        <v>646</v>
      </c>
      <c r="C176" s="209">
        <v>0.14285714285714285</v>
      </c>
      <c r="D176" s="271">
        <v>7</v>
      </c>
    </row>
    <row r="177" spans="2:4" x14ac:dyDescent="0.2">
      <c r="B177" s="268" t="s">
        <v>647</v>
      </c>
      <c r="C177" s="209">
        <v>0.14285714285714285</v>
      </c>
      <c r="D177" s="271">
        <v>7</v>
      </c>
    </row>
    <row r="178" spans="2:4" x14ac:dyDescent="0.2">
      <c r="B178" s="268" t="s">
        <v>648</v>
      </c>
      <c r="C178" s="209">
        <v>0.14285714285714285</v>
      </c>
      <c r="D178" s="271">
        <v>7</v>
      </c>
    </row>
    <row r="179" spans="2:4" x14ac:dyDescent="0.2">
      <c r="B179" s="268" t="s">
        <v>649</v>
      </c>
      <c r="C179" s="209">
        <v>0.14285714285714285</v>
      </c>
      <c r="D179" s="271">
        <v>7</v>
      </c>
    </row>
    <row r="180" spans="2:4" x14ac:dyDescent="0.2">
      <c r="B180" s="268" t="s">
        <v>409</v>
      </c>
      <c r="C180" s="209">
        <v>0.14285714285714285</v>
      </c>
      <c r="D180" s="271">
        <v>7</v>
      </c>
    </row>
    <row r="181" spans="2:4" x14ac:dyDescent="0.2">
      <c r="B181" s="268" t="s">
        <v>650</v>
      </c>
      <c r="C181" s="209">
        <v>0.14285714285714285</v>
      </c>
      <c r="D181" s="271">
        <v>7</v>
      </c>
    </row>
    <row r="182" spans="2:4" x14ac:dyDescent="0.2">
      <c r="B182" s="268" t="s">
        <v>651</v>
      </c>
      <c r="C182" s="209">
        <v>0.14285714285714285</v>
      </c>
      <c r="D182" s="271">
        <v>7</v>
      </c>
    </row>
    <row r="183" spans="2:4" x14ac:dyDescent="0.2">
      <c r="B183" s="268" t="s">
        <v>650</v>
      </c>
      <c r="C183" s="209">
        <v>0.14285714285714285</v>
      </c>
      <c r="D183" s="271">
        <v>7</v>
      </c>
    </row>
    <row r="184" spans="2:4" x14ac:dyDescent="0.2">
      <c r="B184" s="268" t="s">
        <v>647</v>
      </c>
      <c r="C184" s="209">
        <v>0.14285714285714285</v>
      </c>
      <c r="D184" s="271">
        <v>7</v>
      </c>
    </row>
    <row r="185" spans="2:4" x14ac:dyDescent="0.2">
      <c r="B185" s="268" t="s">
        <v>652</v>
      </c>
      <c r="C185" s="209">
        <v>0.14285714285714285</v>
      </c>
      <c r="D185" s="271">
        <v>7</v>
      </c>
    </row>
    <row r="186" spans="2:4" x14ac:dyDescent="0.2">
      <c r="B186" s="268" t="s">
        <v>512</v>
      </c>
      <c r="C186" s="209">
        <v>0.14285714285714285</v>
      </c>
      <c r="D186" s="271">
        <v>7</v>
      </c>
    </row>
    <row r="187" spans="2:4" x14ac:dyDescent="0.2">
      <c r="B187" s="268" t="s">
        <v>653</v>
      </c>
      <c r="C187" s="209">
        <v>0.14285714285714285</v>
      </c>
      <c r="D187" s="271">
        <v>7</v>
      </c>
    </row>
    <row r="188" spans="2:4" x14ac:dyDescent="0.2">
      <c r="B188" s="268" t="s">
        <v>654</v>
      </c>
      <c r="C188" s="209">
        <v>0.14285714285714285</v>
      </c>
      <c r="D188" s="271">
        <v>7</v>
      </c>
    </row>
    <row r="189" spans="2:4" x14ac:dyDescent="0.2">
      <c r="B189" s="268" t="s">
        <v>655</v>
      </c>
      <c r="C189" s="209">
        <v>0.14285714285714285</v>
      </c>
      <c r="D189" s="271">
        <v>7</v>
      </c>
    </row>
    <row r="190" spans="2:4" x14ac:dyDescent="0.2">
      <c r="B190" s="267" t="s">
        <v>407</v>
      </c>
    </row>
    <row r="191" spans="2:4" x14ac:dyDescent="0.2">
      <c r="B191" s="268" t="s">
        <v>410</v>
      </c>
      <c r="C191" s="207">
        <v>0.33333333333333331</v>
      </c>
      <c r="D191" s="271">
        <v>3</v>
      </c>
    </row>
    <row r="192" spans="2:4" x14ac:dyDescent="0.2">
      <c r="B192" s="269" t="s">
        <v>411</v>
      </c>
    </row>
    <row r="193" spans="2:4" x14ac:dyDescent="0.2">
      <c r="B193" s="265" t="s">
        <v>412</v>
      </c>
    </row>
    <row r="194" spans="2:4" x14ac:dyDescent="0.2">
      <c r="B194" s="266" t="s">
        <v>413</v>
      </c>
      <c r="C194" s="207">
        <v>0.33333333333333331</v>
      </c>
      <c r="D194" s="271">
        <v>3</v>
      </c>
    </row>
    <row r="195" spans="2:4" x14ac:dyDescent="0.2">
      <c r="B195" s="285" t="s">
        <v>414</v>
      </c>
      <c r="C195" s="207">
        <v>0.33333333333333331</v>
      </c>
      <c r="D195" s="271">
        <v>3</v>
      </c>
    </row>
    <row r="196" spans="2:4" x14ac:dyDescent="0.2">
      <c r="B196" s="266" t="s">
        <v>407</v>
      </c>
      <c r="C196" s="207">
        <v>0.33333333333333331</v>
      </c>
      <c r="D196" s="271">
        <v>3</v>
      </c>
    </row>
    <row r="197" spans="2:4" x14ac:dyDescent="0.2">
      <c r="B197" s="266" t="s">
        <v>579</v>
      </c>
      <c r="C197" s="207">
        <v>0.05</v>
      </c>
      <c r="D197" s="271">
        <v>20</v>
      </c>
    </row>
    <row r="198" spans="2:4" x14ac:dyDescent="0.2">
      <c r="B198" s="266" t="s">
        <v>415</v>
      </c>
      <c r="C198" s="207">
        <v>4.0956014362657091E-2</v>
      </c>
      <c r="D198" s="271">
        <v>24.416438356164385</v>
      </c>
    </row>
    <row r="199" spans="2:4" x14ac:dyDescent="0.2">
      <c r="B199" s="266" t="s">
        <v>532</v>
      </c>
      <c r="C199" s="207">
        <v>4.0956014362657091E-2</v>
      </c>
      <c r="D199" s="271">
        <v>24.416438356164385</v>
      </c>
    </row>
    <row r="200" spans="2:4" x14ac:dyDescent="0.2">
      <c r="B200" s="266" t="s">
        <v>580</v>
      </c>
      <c r="C200" s="207">
        <v>3.9760348583877995E-2</v>
      </c>
      <c r="D200" s="271">
        <v>25.150684931506849</v>
      </c>
    </row>
    <row r="201" spans="2:4" x14ac:dyDescent="0.2">
      <c r="B201" s="266" t="s">
        <v>536</v>
      </c>
      <c r="C201" s="207">
        <v>4.0956014362657091E-2</v>
      </c>
      <c r="D201" s="271">
        <v>24.416438356164385</v>
      </c>
    </row>
    <row r="202" spans="2:4" x14ac:dyDescent="0.2">
      <c r="B202" s="266" t="s">
        <v>404</v>
      </c>
      <c r="C202" s="207">
        <v>4.2186777623670825E-2</v>
      </c>
      <c r="D202" s="271">
        <v>23.704109589041096</v>
      </c>
    </row>
    <row r="203" spans="2:4" x14ac:dyDescent="0.2">
      <c r="B203" s="266" t="s">
        <v>679</v>
      </c>
      <c r="C203" s="207">
        <v>4.0956014362657091E-2</v>
      </c>
      <c r="D203" s="271">
        <v>24.416438356164385</v>
      </c>
    </row>
    <row r="204" spans="2:4" x14ac:dyDescent="0.2">
      <c r="B204" s="266" t="s">
        <v>680</v>
      </c>
      <c r="C204" s="207">
        <v>4.0956014362657091E-2</v>
      </c>
      <c r="D204" s="271">
        <v>24.416438356164385</v>
      </c>
    </row>
    <row r="205" spans="2:4" x14ac:dyDescent="0.2">
      <c r="B205" s="266" t="s">
        <v>681</v>
      </c>
      <c r="C205" s="207">
        <v>4.0956014362657091E-2</v>
      </c>
      <c r="D205" s="271">
        <v>24.416438356164385</v>
      </c>
    </row>
    <row r="206" spans="2:4" x14ac:dyDescent="0.2">
      <c r="B206" s="266" t="s">
        <v>682</v>
      </c>
      <c r="C206" s="207">
        <v>4.0956014362657091E-2</v>
      </c>
      <c r="D206" s="271">
        <v>24.416438356164385</v>
      </c>
    </row>
    <row r="207" spans="2:4" x14ac:dyDescent="0.2">
      <c r="B207" s="266" t="s">
        <v>683</v>
      </c>
      <c r="C207" s="207">
        <v>4.0956014362657091E-2</v>
      </c>
      <c r="D207" s="271">
        <v>24.416438356164385</v>
      </c>
    </row>
    <row r="208" spans="2:4" x14ac:dyDescent="0.2">
      <c r="B208" s="266" t="s">
        <v>684</v>
      </c>
      <c r="C208" s="207">
        <v>4.0956014362657091E-2</v>
      </c>
      <c r="D208" s="271">
        <v>24.416438356164385</v>
      </c>
    </row>
    <row r="209" spans="2:4" x14ac:dyDescent="0.2">
      <c r="B209" s="266" t="s">
        <v>685</v>
      </c>
      <c r="C209" s="207">
        <v>4.0956014362657091E-2</v>
      </c>
      <c r="D209" s="271">
        <v>24.416438356164385</v>
      </c>
    </row>
    <row r="210" spans="2:4" x14ac:dyDescent="0.2">
      <c r="B210" s="266" t="s">
        <v>686</v>
      </c>
      <c r="C210" s="207">
        <v>4.0956014362657091E-2</v>
      </c>
      <c r="D210" s="271">
        <v>24.416438356164385</v>
      </c>
    </row>
    <row r="211" spans="2:4" x14ac:dyDescent="0.2">
      <c r="B211" s="266" t="s">
        <v>687</v>
      </c>
      <c r="C211" s="207">
        <v>4.0956014362657091E-2</v>
      </c>
      <c r="D211" s="271">
        <v>24.416438356164385</v>
      </c>
    </row>
    <row r="212" spans="2:4" x14ac:dyDescent="0.2">
      <c r="B212" s="266" t="s">
        <v>688</v>
      </c>
      <c r="C212" s="207">
        <v>4.0956014362657091E-2</v>
      </c>
      <c r="D212" s="271">
        <v>24.416438356164385</v>
      </c>
    </row>
    <row r="213" spans="2:4" x14ac:dyDescent="0.2">
      <c r="B213" s="266" t="s">
        <v>689</v>
      </c>
      <c r="C213" s="207">
        <v>4.0956014362657091E-2</v>
      </c>
      <c r="D213" s="271">
        <v>24.416438356164385</v>
      </c>
    </row>
    <row r="214" spans="2:4" x14ac:dyDescent="0.2">
      <c r="B214" s="266" t="s">
        <v>690</v>
      </c>
      <c r="C214" s="207">
        <v>4.1266252119841716E-2</v>
      </c>
      <c r="D214" s="271">
        <v>24.232876712328768</v>
      </c>
    </row>
    <row r="215" spans="2:4" x14ac:dyDescent="0.2">
      <c r="B215" s="265" t="s">
        <v>405</v>
      </c>
      <c r="C215" s="207">
        <v>4.0956014362657091E-2</v>
      </c>
      <c r="D215" s="271">
        <v>24.416438356164385</v>
      </c>
    </row>
    <row r="216" spans="2:4" x14ac:dyDescent="0.2">
      <c r="B216" s="266" t="s">
        <v>406</v>
      </c>
      <c r="C216" s="207">
        <v>0.1</v>
      </c>
      <c r="D216" s="271">
        <v>10</v>
      </c>
    </row>
    <row r="217" spans="2:4" x14ac:dyDescent="0.2">
      <c r="B217" s="266" t="s">
        <v>387</v>
      </c>
      <c r="C217" s="209">
        <v>0.14285714285714285</v>
      </c>
      <c r="D217" s="271">
        <v>7</v>
      </c>
    </row>
    <row r="218" spans="2:4" x14ac:dyDescent="0.2">
      <c r="B218" s="266" t="s">
        <v>381</v>
      </c>
      <c r="C218" s="207">
        <v>0.14285714285714285</v>
      </c>
      <c r="D218" s="271">
        <v>7</v>
      </c>
    </row>
    <row r="219" spans="2:4" x14ac:dyDescent="0.2">
      <c r="B219" s="266" t="s">
        <v>581</v>
      </c>
      <c r="C219" s="207">
        <v>0.14285714285714285</v>
      </c>
      <c r="D219" s="271">
        <v>7</v>
      </c>
    </row>
    <row r="220" spans="2:4" x14ac:dyDescent="0.2">
      <c r="B220" s="266" t="s">
        <v>416</v>
      </c>
      <c r="C220" s="207">
        <v>0.14285714285714285</v>
      </c>
      <c r="D220" s="271">
        <v>7</v>
      </c>
    </row>
    <row r="221" spans="2:4" x14ac:dyDescent="0.2">
      <c r="B221" s="266" t="s">
        <v>409</v>
      </c>
      <c r="C221" s="207">
        <v>0.14285714285714285</v>
      </c>
      <c r="D221" s="271">
        <v>7</v>
      </c>
    </row>
    <row r="222" spans="2:4" x14ac:dyDescent="0.2">
      <c r="B222" s="266" t="s">
        <v>417</v>
      </c>
      <c r="C222" s="207">
        <v>0.14285714285714285</v>
      </c>
      <c r="D222" s="271">
        <v>7</v>
      </c>
    </row>
    <row r="223" spans="2:4" x14ac:dyDescent="0.2">
      <c r="B223" s="266" t="s">
        <v>418</v>
      </c>
      <c r="C223" s="207">
        <v>0.2</v>
      </c>
      <c r="D223" s="271">
        <v>5</v>
      </c>
    </row>
    <row r="224" spans="2:4" x14ac:dyDescent="0.2">
      <c r="B224" s="266" t="s">
        <v>419</v>
      </c>
      <c r="C224" s="207">
        <v>0.25</v>
      </c>
      <c r="D224" s="271">
        <v>4</v>
      </c>
    </row>
    <row r="225" spans="2:4" x14ac:dyDescent="0.2">
      <c r="B225" s="266" t="s">
        <v>420</v>
      </c>
      <c r="C225" s="207">
        <v>6.6666666666666666E-2</v>
      </c>
      <c r="D225" s="271">
        <v>15</v>
      </c>
    </row>
    <row r="226" spans="2:4" x14ac:dyDescent="0.2">
      <c r="B226" s="266" t="s">
        <v>421</v>
      </c>
      <c r="C226" s="207">
        <v>0.1</v>
      </c>
      <c r="D226" s="271">
        <v>10</v>
      </c>
    </row>
    <row r="227" spans="2:4" x14ac:dyDescent="0.2">
      <c r="B227" s="266" t="s">
        <v>422</v>
      </c>
      <c r="C227" s="207">
        <v>0.14285714285714285</v>
      </c>
      <c r="D227" s="271">
        <v>7</v>
      </c>
    </row>
    <row r="228" spans="2:4" x14ac:dyDescent="0.2">
      <c r="B228" s="266" t="s">
        <v>423</v>
      </c>
      <c r="C228" s="207">
        <v>0.1</v>
      </c>
      <c r="D228" s="271">
        <v>10</v>
      </c>
    </row>
    <row r="229" spans="2:4" x14ac:dyDescent="0.2">
      <c r="B229" s="266" t="s">
        <v>424</v>
      </c>
      <c r="C229" s="207">
        <v>0.14285714285714285</v>
      </c>
      <c r="D229" s="271">
        <v>7</v>
      </c>
    </row>
    <row r="230" spans="2:4" x14ac:dyDescent="0.2">
      <c r="B230" s="266" t="s">
        <v>582</v>
      </c>
      <c r="C230" s="207">
        <v>0.14285714285714285</v>
      </c>
      <c r="D230" s="271">
        <v>7</v>
      </c>
    </row>
    <row r="231" spans="2:4" x14ac:dyDescent="0.2">
      <c r="B231" s="265" t="s">
        <v>425</v>
      </c>
      <c r="C231" s="208"/>
      <c r="D231" s="273"/>
    </row>
    <row r="232" spans="2:4" x14ac:dyDescent="0.2">
      <c r="B232" s="266" t="s">
        <v>426</v>
      </c>
      <c r="C232" s="207">
        <v>0.33333333333333331</v>
      </c>
      <c r="D232" s="271">
        <v>3</v>
      </c>
    </row>
    <row r="233" spans="2:4" x14ac:dyDescent="0.2">
      <c r="B233" s="31" t="s">
        <v>427</v>
      </c>
      <c r="C233" s="274"/>
      <c r="D233" s="275"/>
    </row>
    <row r="234" spans="2:4" x14ac:dyDescent="0.2">
      <c r="B234" s="270" t="s">
        <v>403</v>
      </c>
      <c r="C234" s="215">
        <v>3.3333333333333333E-2</v>
      </c>
      <c r="D234" s="276">
        <v>30</v>
      </c>
    </row>
    <row r="235" spans="2:4" x14ac:dyDescent="0.2">
      <c r="B235" s="206" t="s">
        <v>405</v>
      </c>
      <c r="C235" s="211">
        <v>0.1</v>
      </c>
      <c r="D235" s="210">
        <v>10</v>
      </c>
    </row>
    <row r="236" spans="2:4" x14ac:dyDescent="0.2"/>
    <row r="237" spans="2:4" x14ac:dyDescent="0.2"/>
  </sheetData>
  <hyperlinks>
    <hyperlink ref="A2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A1:O48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68.5703125" customWidth="1"/>
    <col min="3" max="6" width="11.42578125" customWidth="1"/>
    <col min="7" max="8" width="13" customWidth="1"/>
    <col min="9" max="12" width="11.42578125" customWidth="1"/>
    <col min="13" max="15" width="0" hidden="1" customWidth="1"/>
    <col min="16" max="16384" width="11.42578125" hidden="1"/>
  </cols>
  <sheetData>
    <row r="1" spans="1:11" x14ac:dyDescent="0.2"/>
    <row r="2" spans="1:11" x14ac:dyDescent="0.2">
      <c r="A2" s="5" t="s">
        <v>13</v>
      </c>
    </row>
    <row r="3" spans="1:11" x14ac:dyDescent="0.2"/>
    <row r="4" spans="1:11" x14ac:dyDescent="0.2">
      <c r="B4" s="7" t="s">
        <v>543</v>
      </c>
    </row>
    <row r="5" spans="1:11" x14ac:dyDescent="0.2">
      <c r="B5" s="1"/>
      <c r="G5" s="135"/>
      <c r="H5" s="135"/>
    </row>
    <row r="6" spans="1:11" x14ac:dyDescent="0.2">
      <c r="B6" s="1"/>
      <c r="G6" s="168"/>
      <c r="H6" s="168"/>
    </row>
    <row r="7" spans="1:11" x14ac:dyDescent="0.2">
      <c r="B7" s="172" t="s">
        <v>666</v>
      </c>
    </row>
    <row r="8" spans="1:11" x14ac:dyDescent="0.2"/>
    <row r="9" spans="1:11" x14ac:dyDescent="0.2">
      <c r="B9" s="35"/>
      <c r="C9" s="164">
        <v>2011</v>
      </c>
      <c r="D9" s="164">
        <v>2012</v>
      </c>
      <c r="E9" s="164">
        <v>2013</v>
      </c>
      <c r="F9" s="164">
        <v>2014</v>
      </c>
      <c r="G9" s="164">
        <v>2015</v>
      </c>
      <c r="H9" s="164">
        <v>2016</v>
      </c>
      <c r="I9" s="164">
        <v>2017</v>
      </c>
      <c r="J9" s="164">
        <v>2018</v>
      </c>
      <c r="K9" s="164">
        <v>2019</v>
      </c>
    </row>
    <row r="10" spans="1:11" x14ac:dyDescent="0.2">
      <c r="B10" s="31" t="s">
        <v>372</v>
      </c>
    </row>
    <row r="11" spans="1:11" x14ac:dyDescent="0.2">
      <c r="B11" s="186" t="s">
        <v>373</v>
      </c>
      <c r="C11" s="146"/>
      <c r="D11" s="146"/>
      <c r="E11" s="146"/>
      <c r="F11" s="146"/>
      <c r="G11" s="146"/>
      <c r="H11" s="146"/>
      <c r="I11" s="146"/>
      <c r="J11" s="146"/>
      <c r="K11" s="146"/>
    </row>
    <row r="12" spans="1:11" x14ac:dyDescent="0.2">
      <c r="B12" s="182" t="s">
        <v>430</v>
      </c>
      <c r="C12" s="214">
        <v>47395.262375740436</v>
      </c>
      <c r="D12" s="214">
        <v>29138.271199542527</v>
      </c>
      <c r="E12" s="214">
        <v>87344</v>
      </c>
      <c r="F12" s="214">
        <v>-95.140000000000015</v>
      </c>
      <c r="G12" s="214">
        <v>0</v>
      </c>
      <c r="H12" s="214">
        <v>0</v>
      </c>
      <c r="I12" s="214">
        <v>0</v>
      </c>
      <c r="J12" s="214">
        <v>0</v>
      </c>
      <c r="K12" s="214">
        <v>0</v>
      </c>
    </row>
    <row r="13" spans="1:11" x14ac:dyDescent="0.2">
      <c r="B13" s="182" t="s">
        <v>592</v>
      </c>
      <c r="C13" s="214">
        <v>0</v>
      </c>
      <c r="D13" s="214">
        <v>0</v>
      </c>
      <c r="E13" s="214">
        <v>9883.74</v>
      </c>
      <c r="F13" s="214">
        <v>0</v>
      </c>
      <c r="G13" s="214">
        <v>0</v>
      </c>
      <c r="H13" s="214">
        <v>0</v>
      </c>
      <c r="I13" s="214">
        <v>0</v>
      </c>
      <c r="J13" s="214">
        <v>0</v>
      </c>
      <c r="K13" s="214">
        <v>0</v>
      </c>
    </row>
    <row r="14" spans="1:11" x14ac:dyDescent="0.2">
      <c r="B14" s="182" t="s">
        <v>431</v>
      </c>
      <c r="C14" s="214">
        <v>6268.3973716160326</v>
      </c>
      <c r="D14" s="214">
        <v>20.715800925711847</v>
      </c>
      <c r="E14" s="214">
        <v>0</v>
      </c>
      <c r="F14" s="214">
        <v>0</v>
      </c>
      <c r="G14" s="214">
        <v>0</v>
      </c>
      <c r="H14" s="214">
        <v>0</v>
      </c>
      <c r="I14" s="214">
        <v>0</v>
      </c>
      <c r="J14" s="214">
        <v>0</v>
      </c>
      <c r="K14" s="214">
        <v>0</v>
      </c>
    </row>
    <row r="15" spans="1:11" x14ac:dyDescent="0.2">
      <c r="B15" s="182" t="s">
        <v>560</v>
      </c>
      <c r="C15" s="214">
        <v>3698.3528219782174</v>
      </c>
      <c r="D15" s="214">
        <v>12.222317168350401</v>
      </c>
      <c r="E15" s="214">
        <v>0</v>
      </c>
      <c r="F15" s="214">
        <v>0</v>
      </c>
      <c r="G15" s="214">
        <v>0</v>
      </c>
      <c r="H15" s="214">
        <v>0</v>
      </c>
      <c r="I15" s="214">
        <v>0</v>
      </c>
      <c r="J15" s="214">
        <v>0</v>
      </c>
      <c r="K15" s="214">
        <v>0</v>
      </c>
    </row>
    <row r="16" spans="1:11" x14ac:dyDescent="0.2">
      <c r="B16" s="182" t="s">
        <v>561</v>
      </c>
      <c r="C16" s="214">
        <v>0</v>
      </c>
      <c r="D16" s="214">
        <v>9712.134971025258</v>
      </c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</row>
    <row r="17" spans="2:11" x14ac:dyDescent="0.2">
      <c r="B17" s="182" t="s">
        <v>562</v>
      </c>
      <c r="C17" s="214">
        <v>0</v>
      </c>
      <c r="D17" s="214">
        <v>0</v>
      </c>
      <c r="E17" s="214">
        <v>9207.77</v>
      </c>
      <c r="F17" s="214">
        <v>0</v>
      </c>
      <c r="G17" s="214">
        <v>0</v>
      </c>
      <c r="H17" s="214">
        <v>0</v>
      </c>
      <c r="I17" s="214">
        <v>0</v>
      </c>
      <c r="J17" s="214">
        <v>0</v>
      </c>
      <c r="K17" s="214">
        <v>0</v>
      </c>
    </row>
    <row r="18" spans="2:11" x14ac:dyDescent="0.2">
      <c r="B18" s="182" t="s">
        <v>593</v>
      </c>
      <c r="C18" s="214">
        <v>0</v>
      </c>
      <c r="D18" s="214">
        <v>0</v>
      </c>
      <c r="E18" s="214">
        <v>11550.62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14">
        <v>0</v>
      </c>
    </row>
    <row r="19" spans="2:11" x14ac:dyDescent="0.2">
      <c r="B19" s="182" t="s">
        <v>563</v>
      </c>
      <c r="C19" s="214">
        <v>0</v>
      </c>
      <c r="D19" s="214">
        <v>4130.92</v>
      </c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0</v>
      </c>
    </row>
    <row r="20" spans="2:11" x14ac:dyDescent="0.2">
      <c r="B20" s="182" t="s">
        <v>594</v>
      </c>
      <c r="C20" s="214">
        <v>0</v>
      </c>
      <c r="D20" s="214">
        <v>0</v>
      </c>
      <c r="E20" s="214">
        <v>0</v>
      </c>
      <c r="F20" s="214">
        <v>3080</v>
      </c>
      <c r="G20" s="214">
        <v>0</v>
      </c>
      <c r="H20" s="214">
        <v>0</v>
      </c>
      <c r="I20" s="214">
        <v>0</v>
      </c>
      <c r="J20" s="214">
        <v>0</v>
      </c>
      <c r="K20" s="214">
        <v>0</v>
      </c>
    </row>
    <row r="21" spans="2:11" x14ac:dyDescent="0.2">
      <c r="B21" s="182" t="s">
        <v>656</v>
      </c>
      <c r="C21" s="214">
        <v>0</v>
      </c>
      <c r="D21" s="214">
        <v>313.73593760505094</v>
      </c>
      <c r="E21" s="214">
        <v>4.0623949490736777E-3</v>
      </c>
      <c r="F21" s="214">
        <v>0</v>
      </c>
      <c r="G21" s="214">
        <v>0</v>
      </c>
      <c r="H21" s="214">
        <v>0</v>
      </c>
      <c r="I21" s="214">
        <v>0</v>
      </c>
      <c r="J21" s="214">
        <v>0</v>
      </c>
      <c r="K21" s="214">
        <v>0</v>
      </c>
    </row>
    <row r="22" spans="2:11" x14ac:dyDescent="0.2">
      <c r="B22" s="182" t="s">
        <v>432</v>
      </c>
      <c r="C22" s="214">
        <v>201674.13987272503</v>
      </c>
      <c r="D22" s="214">
        <v>439368.58457521966</v>
      </c>
      <c r="E22" s="214">
        <v>267337.84000000003</v>
      </c>
      <c r="F22" s="214">
        <v>76489.5</v>
      </c>
      <c r="G22" s="214">
        <v>37030.71</v>
      </c>
      <c r="H22" s="214">
        <v>-9270.2999999999993</v>
      </c>
      <c r="I22" s="214">
        <v>0</v>
      </c>
      <c r="J22" s="214">
        <v>0</v>
      </c>
      <c r="K22" s="214">
        <v>0</v>
      </c>
    </row>
    <row r="23" spans="2:11" x14ac:dyDescent="0.2">
      <c r="B23" s="182" t="s">
        <v>564</v>
      </c>
      <c r="C23" s="214">
        <v>29573.319889672697</v>
      </c>
      <c r="D23" s="214">
        <v>269643.74727470143</v>
      </c>
      <c r="E23" s="214">
        <v>88573.13</v>
      </c>
      <c r="F23" s="214">
        <v>0</v>
      </c>
      <c r="G23" s="214">
        <v>0</v>
      </c>
      <c r="H23" s="214">
        <v>0</v>
      </c>
      <c r="I23" s="214">
        <v>0</v>
      </c>
      <c r="J23" s="214">
        <v>0</v>
      </c>
      <c r="K23" s="214">
        <v>-33032.79</v>
      </c>
    </row>
    <row r="24" spans="2:11" x14ac:dyDescent="0.2">
      <c r="B24" s="182" t="s">
        <v>657</v>
      </c>
      <c r="C24" s="214">
        <v>0</v>
      </c>
      <c r="D24" s="214">
        <v>0</v>
      </c>
      <c r="E24" s="214">
        <v>0</v>
      </c>
      <c r="F24" s="214">
        <v>12217.16</v>
      </c>
      <c r="G24" s="214">
        <v>0</v>
      </c>
      <c r="H24" s="214">
        <v>0</v>
      </c>
      <c r="I24" s="214">
        <v>0</v>
      </c>
      <c r="J24" s="214">
        <v>0</v>
      </c>
      <c r="K24" s="214">
        <v>0</v>
      </c>
    </row>
    <row r="25" spans="2:11" x14ac:dyDescent="0.2">
      <c r="B25" s="182" t="s">
        <v>595</v>
      </c>
      <c r="C25" s="214">
        <v>0</v>
      </c>
      <c r="D25" s="214">
        <v>0</v>
      </c>
      <c r="E25" s="214">
        <v>9525.36</v>
      </c>
      <c r="F25" s="214">
        <v>0</v>
      </c>
      <c r="G25" s="214">
        <v>0</v>
      </c>
      <c r="H25" s="214">
        <v>0</v>
      </c>
      <c r="I25" s="214">
        <v>0</v>
      </c>
      <c r="J25" s="214">
        <v>0</v>
      </c>
      <c r="K25" s="214">
        <v>0</v>
      </c>
    </row>
    <row r="26" spans="2:11" x14ac:dyDescent="0.2">
      <c r="B26" s="182" t="s">
        <v>565</v>
      </c>
      <c r="C26" s="214">
        <v>0</v>
      </c>
      <c r="D26" s="214">
        <v>7886.5539717786851</v>
      </c>
      <c r="E26" s="214">
        <v>0</v>
      </c>
      <c r="F26" s="214">
        <v>0</v>
      </c>
      <c r="G26" s="214">
        <v>0</v>
      </c>
      <c r="H26" s="214">
        <v>0</v>
      </c>
      <c r="I26" s="214">
        <v>0</v>
      </c>
      <c r="J26" s="214">
        <v>0</v>
      </c>
      <c r="K26" s="214">
        <v>0</v>
      </c>
    </row>
    <row r="27" spans="2:11" x14ac:dyDescent="0.2">
      <c r="B27" s="182" t="s">
        <v>374</v>
      </c>
      <c r="C27" s="214">
        <v>0</v>
      </c>
      <c r="D27" s="214">
        <v>67228.97</v>
      </c>
      <c r="E27" s="214">
        <v>0</v>
      </c>
      <c r="F27" s="214">
        <v>0</v>
      </c>
      <c r="G27" s="214">
        <v>0</v>
      </c>
      <c r="H27" s="214">
        <v>5870</v>
      </c>
      <c r="I27" s="214">
        <v>0</v>
      </c>
      <c r="J27" s="214">
        <v>0</v>
      </c>
      <c r="K27" s="214">
        <v>0</v>
      </c>
    </row>
    <row r="28" spans="2:11" x14ac:dyDescent="0.2">
      <c r="B28" s="182" t="s">
        <v>566</v>
      </c>
      <c r="C28" s="214">
        <v>0</v>
      </c>
      <c r="D28" s="214">
        <v>12618.758571910113</v>
      </c>
      <c r="E28" s="214">
        <v>0</v>
      </c>
      <c r="F28" s="214">
        <v>0</v>
      </c>
      <c r="G28" s="214">
        <v>0</v>
      </c>
      <c r="H28" s="214">
        <v>0</v>
      </c>
      <c r="I28" s="214">
        <v>0</v>
      </c>
      <c r="J28" s="214">
        <v>0</v>
      </c>
      <c r="K28" s="214">
        <v>0</v>
      </c>
    </row>
    <row r="29" spans="2:11" x14ac:dyDescent="0.2">
      <c r="B29" s="182" t="s">
        <v>567</v>
      </c>
      <c r="C29" s="214">
        <v>0</v>
      </c>
      <c r="D29" s="214">
        <v>4967.96</v>
      </c>
      <c r="E29" s="214">
        <v>0</v>
      </c>
      <c r="F29" s="214">
        <v>0</v>
      </c>
      <c r="G29" s="214">
        <v>0</v>
      </c>
      <c r="H29" s="214">
        <v>0</v>
      </c>
      <c r="I29" s="214">
        <v>0</v>
      </c>
      <c r="J29" s="214">
        <v>0</v>
      </c>
      <c r="K29" s="214">
        <v>0</v>
      </c>
    </row>
    <row r="30" spans="2:11" x14ac:dyDescent="0.2">
      <c r="B30" s="182" t="s">
        <v>433</v>
      </c>
      <c r="C30" s="214">
        <v>0</v>
      </c>
      <c r="D30" s="214">
        <v>3457.1512905198779</v>
      </c>
      <c r="E30" s="214">
        <v>0</v>
      </c>
      <c r="F30" s="214">
        <v>0</v>
      </c>
      <c r="G30" s="214">
        <v>0</v>
      </c>
      <c r="H30" s="214">
        <v>0</v>
      </c>
      <c r="I30" s="214">
        <v>0</v>
      </c>
      <c r="J30" s="214">
        <v>0</v>
      </c>
      <c r="K30" s="214">
        <v>0</v>
      </c>
    </row>
    <row r="31" spans="2:11" x14ac:dyDescent="0.2">
      <c r="B31" s="182" t="s">
        <v>434</v>
      </c>
      <c r="C31" s="214">
        <v>0</v>
      </c>
      <c r="D31" s="214">
        <v>28969</v>
      </c>
      <c r="E31" s="214">
        <v>0</v>
      </c>
      <c r="F31" s="214">
        <v>0</v>
      </c>
      <c r="G31" s="214">
        <v>0</v>
      </c>
      <c r="H31" s="214">
        <v>0</v>
      </c>
      <c r="I31" s="214">
        <v>0</v>
      </c>
      <c r="J31" s="214">
        <v>0</v>
      </c>
      <c r="K31" s="214">
        <v>0</v>
      </c>
    </row>
    <row r="32" spans="2:11" x14ac:dyDescent="0.2">
      <c r="B32" s="182" t="s">
        <v>568</v>
      </c>
      <c r="C32" s="214">
        <v>0</v>
      </c>
      <c r="D32" s="214">
        <v>0</v>
      </c>
      <c r="E32" s="214">
        <v>1387.12</v>
      </c>
      <c r="F32" s="214">
        <v>0</v>
      </c>
      <c r="G32" s="214">
        <v>0</v>
      </c>
      <c r="H32" s="214">
        <v>0</v>
      </c>
      <c r="I32" s="214">
        <v>0</v>
      </c>
      <c r="J32" s="214">
        <v>0</v>
      </c>
      <c r="K32" s="214">
        <v>0</v>
      </c>
    </row>
    <row r="33" spans="2:11" x14ac:dyDescent="0.2">
      <c r="B33" s="182" t="s">
        <v>435</v>
      </c>
      <c r="C33" s="214">
        <v>0</v>
      </c>
      <c r="D33" s="214">
        <v>0</v>
      </c>
      <c r="E33" s="214">
        <v>8383.61</v>
      </c>
      <c r="F33" s="214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</row>
    <row r="34" spans="2:11" x14ac:dyDescent="0.2">
      <c r="B34" s="182" t="s">
        <v>435</v>
      </c>
      <c r="C34" s="214">
        <v>0</v>
      </c>
      <c r="D34" s="214">
        <v>0</v>
      </c>
      <c r="E34" s="214">
        <v>7714.4</v>
      </c>
      <c r="F34" s="214">
        <v>0</v>
      </c>
      <c r="G34" s="214">
        <v>0</v>
      </c>
      <c r="H34" s="214">
        <v>0</v>
      </c>
      <c r="I34" s="214">
        <v>0</v>
      </c>
      <c r="J34" s="214">
        <v>0</v>
      </c>
      <c r="K34" s="214">
        <v>0</v>
      </c>
    </row>
    <row r="35" spans="2:11" x14ac:dyDescent="0.2">
      <c r="B35" s="182" t="s">
        <v>596</v>
      </c>
      <c r="C35" s="214">
        <v>0</v>
      </c>
      <c r="D35" s="214">
        <v>0</v>
      </c>
      <c r="E35" s="214">
        <v>0</v>
      </c>
      <c r="F35" s="214">
        <v>12144.49</v>
      </c>
      <c r="G35" s="214">
        <v>0</v>
      </c>
      <c r="H35" s="214">
        <v>0</v>
      </c>
      <c r="I35" s="214">
        <v>0</v>
      </c>
      <c r="J35" s="214">
        <v>0</v>
      </c>
      <c r="K35" s="214">
        <v>0</v>
      </c>
    </row>
    <row r="36" spans="2:11" x14ac:dyDescent="0.2">
      <c r="B36" s="182" t="s">
        <v>597</v>
      </c>
      <c r="C36" s="214">
        <v>0</v>
      </c>
      <c r="D36" s="214">
        <v>0</v>
      </c>
      <c r="E36" s="214">
        <v>0</v>
      </c>
      <c r="F36" s="214">
        <v>80524.84</v>
      </c>
      <c r="G36" s="214">
        <v>0</v>
      </c>
      <c r="H36" s="214">
        <v>0</v>
      </c>
      <c r="I36" s="214">
        <v>0</v>
      </c>
      <c r="J36" s="214">
        <v>0</v>
      </c>
      <c r="K36" s="214">
        <v>0</v>
      </c>
    </row>
    <row r="37" spans="2:11" x14ac:dyDescent="0.2">
      <c r="B37" s="182" t="s">
        <v>598</v>
      </c>
      <c r="C37" s="214">
        <v>0</v>
      </c>
      <c r="D37" s="214">
        <v>0</v>
      </c>
      <c r="E37" s="214">
        <v>0</v>
      </c>
      <c r="F37" s="214">
        <v>16408.61</v>
      </c>
      <c r="G37" s="214">
        <v>0</v>
      </c>
      <c r="H37" s="214">
        <v>0</v>
      </c>
      <c r="I37" s="214">
        <v>0</v>
      </c>
      <c r="J37" s="214">
        <v>0</v>
      </c>
      <c r="K37" s="214">
        <v>0</v>
      </c>
    </row>
    <row r="38" spans="2:11" x14ac:dyDescent="0.2">
      <c r="B38" s="182" t="s">
        <v>599</v>
      </c>
      <c r="C38" s="214">
        <v>0</v>
      </c>
      <c r="D38" s="214">
        <v>0</v>
      </c>
      <c r="E38" s="214">
        <v>0</v>
      </c>
      <c r="F38" s="214">
        <v>0</v>
      </c>
      <c r="G38" s="214">
        <v>34291.870000000003</v>
      </c>
      <c r="H38" s="214">
        <v>0</v>
      </c>
      <c r="I38" s="214">
        <v>0</v>
      </c>
      <c r="J38" s="214">
        <v>0</v>
      </c>
      <c r="K38" s="214">
        <v>0</v>
      </c>
    </row>
    <row r="39" spans="2:11" x14ac:dyDescent="0.2">
      <c r="B39" s="182" t="s">
        <v>600</v>
      </c>
      <c r="C39" s="214">
        <v>0</v>
      </c>
      <c r="D39" s="214">
        <v>0</v>
      </c>
      <c r="E39" s="214">
        <v>0</v>
      </c>
      <c r="F39" s="214">
        <v>0</v>
      </c>
      <c r="G39" s="214">
        <v>0</v>
      </c>
      <c r="H39" s="214">
        <v>51670</v>
      </c>
      <c r="I39" s="214">
        <v>0</v>
      </c>
      <c r="J39" s="214">
        <v>0</v>
      </c>
      <c r="K39" s="214">
        <v>0</v>
      </c>
    </row>
    <row r="40" spans="2:11" x14ac:dyDescent="0.2">
      <c r="B40" s="182" t="s">
        <v>601</v>
      </c>
      <c r="C40" s="214">
        <v>0</v>
      </c>
      <c r="D40" s="214">
        <v>113008.20999999999</v>
      </c>
      <c r="E40" s="214">
        <v>0</v>
      </c>
      <c r="F40" s="214">
        <v>0</v>
      </c>
      <c r="G40" s="214">
        <v>0</v>
      </c>
      <c r="H40" s="214">
        <v>0</v>
      </c>
      <c r="I40" s="214">
        <v>0</v>
      </c>
      <c r="J40" s="214">
        <v>0</v>
      </c>
      <c r="K40" s="214">
        <v>0</v>
      </c>
    </row>
    <row r="41" spans="2:11" x14ac:dyDescent="0.2">
      <c r="B41" s="182" t="s">
        <v>658</v>
      </c>
      <c r="C41" s="214">
        <v>0</v>
      </c>
      <c r="D41" s="214">
        <v>0</v>
      </c>
      <c r="E41" s="214">
        <v>133315.81</v>
      </c>
      <c r="F41" s="214">
        <v>0</v>
      </c>
      <c r="G41" s="214">
        <v>0</v>
      </c>
      <c r="H41" s="214">
        <v>0</v>
      </c>
      <c r="I41" s="214">
        <v>0</v>
      </c>
      <c r="J41" s="214">
        <v>0</v>
      </c>
      <c r="K41" s="214">
        <v>0</v>
      </c>
    </row>
    <row r="42" spans="2:11" x14ac:dyDescent="0.2">
      <c r="B42" s="182" t="s">
        <v>569</v>
      </c>
      <c r="C42" s="214">
        <v>189002.56055125355</v>
      </c>
      <c r="D42" s="214">
        <v>203.37944874644745</v>
      </c>
      <c r="E42" s="214">
        <v>0</v>
      </c>
      <c r="F42" s="214">
        <v>0</v>
      </c>
      <c r="G42" s="214">
        <v>0</v>
      </c>
      <c r="H42" s="214">
        <v>0</v>
      </c>
      <c r="I42" s="214">
        <v>0</v>
      </c>
      <c r="J42" s="214">
        <v>0</v>
      </c>
      <c r="K42" s="214">
        <v>0</v>
      </c>
    </row>
    <row r="43" spans="2:11" x14ac:dyDescent="0.2">
      <c r="B43" s="182" t="s">
        <v>602</v>
      </c>
      <c r="C43" s="214">
        <v>0</v>
      </c>
      <c r="D43" s="214">
        <v>0</v>
      </c>
      <c r="E43" s="214">
        <v>0</v>
      </c>
      <c r="F43" s="214">
        <v>0</v>
      </c>
      <c r="G43" s="214">
        <v>348255.19</v>
      </c>
      <c r="H43" s="214">
        <v>0</v>
      </c>
      <c r="I43" s="214">
        <v>0</v>
      </c>
      <c r="J43" s="214">
        <v>0</v>
      </c>
      <c r="K43" s="214">
        <v>0</v>
      </c>
    </row>
    <row r="44" spans="2:11" x14ac:dyDescent="0.2">
      <c r="B44" s="182" t="s">
        <v>603</v>
      </c>
      <c r="C44" s="214">
        <v>0</v>
      </c>
      <c r="D44" s="214">
        <v>0</v>
      </c>
      <c r="E44" s="214">
        <v>2766.69</v>
      </c>
      <c r="F44" s="214">
        <v>0</v>
      </c>
      <c r="G44" s="214">
        <v>0</v>
      </c>
      <c r="H44" s="214">
        <v>0</v>
      </c>
      <c r="I44" s="214">
        <v>0</v>
      </c>
      <c r="J44" s="214">
        <v>0</v>
      </c>
      <c r="K44" s="214">
        <v>0</v>
      </c>
    </row>
    <row r="45" spans="2:11" x14ac:dyDescent="0.2">
      <c r="B45" s="182" t="s">
        <v>375</v>
      </c>
      <c r="C45" s="214">
        <v>0</v>
      </c>
      <c r="D45" s="214">
        <v>5161.7979509202451</v>
      </c>
      <c r="E45" s="214">
        <v>4.37624024834804E-3</v>
      </c>
      <c r="F45" s="214">
        <v>0</v>
      </c>
      <c r="G45" s="214">
        <v>0</v>
      </c>
      <c r="H45" s="214">
        <v>0</v>
      </c>
      <c r="I45" s="214">
        <v>0</v>
      </c>
      <c r="J45" s="214">
        <v>0</v>
      </c>
      <c r="K45" s="214">
        <v>0</v>
      </c>
    </row>
    <row r="46" spans="2:11" x14ac:dyDescent="0.2">
      <c r="B46" s="182" t="s">
        <v>376</v>
      </c>
      <c r="C46" s="214">
        <v>0</v>
      </c>
      <c r="D46" s="214">
        <v>2520.0576728395063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  <c r="K46" s="214">
        <v>0</v>
      </c>
    </row>
    <row r="47" spans="2:11" x14ac:dyDescent="0.2">
      <c r="B47" s="182" t="s">
        <v>377</v>
      </c>
      <c r="C47" s="214">
        <v>0</v>
      </c>
      <c r="D47" s="214">
        <v>0</v>
      </c>
      <c r="E47" s="214">
        <v>258648.6</v>
      </c>
      <c r="F47" s="214">
        <v>0</v>
      </c>
      <c r="G47" s="214">
        <v>0</v>
      </c>
      <c r="H47" s="214">
        <v>0</v>
      </c>
      <c r="I47" s="214">
        <v>0</v>
      </c>
      <c r="J47" s="214">
        <v>0</v>
      </c>
      <c r="K47" s="214">
        <v>0</v>
      </c>
    </row>
    <row r="48" spans="2:11" x14ac:dyDescent="0.2">
      <c r="B48" s="182" t="s">
        <v>378</v>
      </c>
      <c r="C48" s="214">
        <v>0</v>
      </c>
      <c r="D48" s="214">
        <v>0</v>
      </c>
      <c r="E48" s="214">
        <v>136265.60000000001</v>
      </c>
      <c r="F48" s="214">
        <v>22311.049999999988</v>
      </c>
      <c r="G48" s="214">
        <v>0</v>
      </c>
      <c r="H48" s="214">
        <v>4275</v>
      </c>
      <c r="I48" s="214">
        <v>29430</v>
      </c>
      <c r="J48" s="214">
        <v>0</v>
      </c>
      <c r="K48" s="214">
        <v>0</v>
      </c>
    </row>
    <row r="49" spans="2:11" x14ac:dyDescent="0.2">
      <c r="B49" s="182" t="s">
        <v>379</v>
      </c>
      <c r="C49" s="214">
        <v>0</v>
      </c>
      <c r="D49" s="214">
        <v>0</v>
      </c>
      <c r="E49" s="214">
        <v>0</v>
      </c>
      <c r="F49" s="214">
        <v>0</v>
      </c>
      <c r="G49" s="214">
        <v>0</v>
      </c>
      <c r="H49" s="214">
        <v>8350</v>
      </c>
      <c r="I49" s="214">
        <v>0</v>
      </c>
      <c r="J49" s="214">
        <v>0</v>
      </c>
      <c r="K49" s="214">
        <v>0</v>
      </c>
    </row>
    <row r="50" spans="2:11" x14ac:dyDescent="0.2">
      <c r="B50" s="186" t="s">
        <v>380</v>
      </c>
      <c r="C50" s="214"/>
      <c r="D50" s="214"/>
      <c r="E50" s="214"/>
      <c r="F50" s="214"/>
      <c r="G50" s="214"/>
      <c r="H50" s="214"/>
      <c r="I50" s="214"/>
      <c r="J50" s="214"/>
      <c r="K50" s="214"/>
    </row>
    <row r="51" spans="2:11" x14ac:dyDescent="0.2">
      <c r="B51" s="220" t="s">
        <v>381</v>
      </c>
      <c r="C51" s="214">
        <v>610329.86011924851</v>
      </c>
      <c r="D51" s="214">
        <v>59624.694689610158</v>
      </c>
      <c r="E51" s="214">
        <v>97025.425191141432</v>
      </c>
      <c r="F51" s="214">
        <v>-46610.170000000042</v>
      </c>
      <c r="G51" s="214">
        <v>0</v>
      </c>
      <c r="H51" s="214">
        <v>0</v>
      </c>
      <c r="I51" s="214">
        <v>0</v>
      </c>
      <c r="J51" s="214">
        <v>0</v>
      </c>
      <c r="K51" s="214">
        <v>0</v>
      </c>
    </row>
    <row r="52" spans="2:11" x14ac:dyDescent="0.2">
      <c r="B52" s="182" t="s">
        <v>570</v>
      </c>
      <c r="C52" s="214">
        <v>500129.35601626721</v>
      </c>
      <c r="D52" s="214">
        <v>5188.1496131484746</v>
      </c>
      <c r="E52" s="214">
        <v>4.3705843272618949E-3</v>
      </c>
      <c r="F52" s="214">
        <v>0</v>
      </c>
      <c r="G52" s="214">
        <v>0</v>
      </c>
      <c r="H52" s="214">
        <v>0</v>
      </c>
      <c r="I52" s="214">
        <v>0</v>
      </c>
      <c r="J52" s="214">
        <v>0</v>
      </c>
      <c r="K52" s="214">
        <v>0</v>
      </c>
    </row>
    <row r="53" spans="2:11" x14ac:dyDescent="0.2">
      <c r="B53" s="182" t="s">
        <v>382</v>
      </c>
      <c r="C53" s="214">
        <v>6772.7108583095596</v>
      </c>
      <c r="D53" s="214">
        <v>70.25749797890785</v>
      </c>
      <c r="E53" s="214">
        <v>-8.356288467439299E-3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  <c r="K53" s="214"/>
    </row>
    <row r="54" spans="2:11" x14ac:dyDescent="0.2">
      <c r="B54" s="182" t="s">
        <v>383</v>
      </c>
      <c r="C54" s="214">
        <v>0</v>
      </c>
      <c r="D54" s="214">
        <v>17647.771040863532</v>
      </c>
      <c r="E54" s="214">
        <v>-1.040863531670766E-3</v>
      </c>
      <c r="F54" s="214">
        <v>0</v>
      </c>
      <c r="G54" s="214">
        <v>0</v>
      </c>
      <c r="H54" s="214">
        <v>0</v>
      </c>
      <c r="I54" s="214">
        <v>0</v>
      </c>
      <c r="J54" s="214">
        <v>0</v>
      </c>
      <c r="K54" s="214">
        <v>0</v>
      </c>
    </row>
    <row r="55" spans="2:11" x14ac:dyDescent="0.2">
      <c r="B55" s="182" t="s">
        <v>384</v>
      </c>
      <c r="C55" s="214">
        <v>0</v>
      </c>
      <c r="D55" s="214">
        <v>0</v>
      </c>
      <c r="E55" s="214">
        <v>0</v>
      </c>
      <c r="F55" s="214">
        <v>0</v>
      </c>
      <c r="G55" s="214">
        <v>0</v>
      </c>
      <c r="H55" s="214">
        <v>57194.94</v>
      </c>
      <c r="I55" s="214">
        <v>0</v>
      </c>
      <c r="J55" s="214">
        <v>0</v>
      </c>
      <c r="K55" s="214">
        <v>0</v>
      </c>
    </row>
    <row r="56" spans="2:11" x14ac:dyDescent="0.2">
      <c r="B56" s="186" t="s">
        <v>385</v>
      </c>
      <c r="C56" s="214"/>
      <c r="D56" s="214"/>
      <c r="E56" s="214"/>
      <c r="F56" s="214"/>
      <c r="G56" s="214"/>
      <c r="H56" s="214"/>
      <c r="I56" s="214"/>
      <c r="J56" s="214"/>
      <c r="K56" s="214"/>
    </row>
    <row r="57" spans="2:11" x14ac:dyDescent="0.2">
      <c r="B57" s="182" t="s">
        <v>583</v>
      </c>
      <c r="C57" s="214">
        <v>735.64763337326644</v>
      </c>
      <c r="D57" s="214">
        <v>0.17796959519364464</v>
      </c>
      <c r="E57" s="214">
        <v>0</v>
      </c>
      <c r="F57" s="214">
        <v>0</v>
      </c>
      <c r="G57" s="214">
        <v>0</v>
      </c>
      <c r="H57" s="214">
        <v>0</v>
      </c>
      <c r="I57" s="214">
        <v>0</v>
      </c>
      <c r="J57" s="214">
        <v>0</v>
      </c>
      <c r="K57" s="214">
        <v>0</v>
      </c>
    </row>
    <row r="58" spans="2:11" x14ac:dyDescent="0.2">
      <c r="B58" s="182" t="s">
        <v>436</v>
      </c>
      <c r="C58" s="214">
        <v>0</v>
      </c>
      <c r="D58" s="214">
        <v>0</v>
      </c>
      <c r="E58" s="214">
        <v>0</v>
      </c>
      <c r="F58" s="214">
        <v>0</v>
      </c>
      <c r="G58" s="214">
        <v>0</v>
      </c>
      <c r="H58" s="214">
        <v>0</v>
      </c>
      <c r="I58" s="214">
        <v>0</v>
      </c>
      <c r="J58" s="214">
        <v>581.4</v>
      </c>
      <c r="K58" s="214">
        <v>0</v>
      </c>
    </row>
    <row r="59" spans="2:11" x14ac:dyDescent="0.2">
      <c r="B59" s="182" t="s">
        <v>604</v>
      </c>
      <c r="C59" s="214">
        <v>0</v>
      </c>
      <c r="D59" s="214">
        <v>665.31999999999994</v>
      </c>
      <c r="E59" s="214">
        <v>0</v>
      </c>
      <c r="F59" s="214">
        <v>0</v>
      </c>
      <c r="G59" s="214">
        <v>0</v>
      </c>
      <c r="H59" s="214">
        <v>0</v>
      </c>
      <c r="I59" s="214">
        <v>0</v>
      </c>
      <c r="J59" s="214">
        <v>0</v>
      </c>
      <c r="K59" s="214">
        <v>0</v>
      </c>
    </row>
    <row r="60" spans="2:11" x14ac:dyDescent="0.2">
      <c r="B60" s="182" t="s">
        <v>437</v>
      </c>
      <c r="C60" s="214">
        <v>0</v>
      </c>
      <c r="D60" s="214">
        <v>0</v>
      </c>
      <c r="E60" s="214">
        <v>0</v>
      </c>
      <c r="F60" s="214">
        <v>0</v>
      </c>
      <c r="G60" s="214">
        <v>0</v>
      </c>
      <c r="H60" s="214">
        <v>5007.79</v>
      </c>
      <c r="I60" s="214">
        <v>0</v>
      </c>
      <c r="J60" s="214">
        <v>0</v>
      </c>
      <c r="K60" s="214">
        <v>0</v>
      </c>
    </row>
    <row r="61" spans="2:11" x14ac:dyDescent="0.2">
      <c r="B61" s="182" t="s">
        <v>605</v>
      </c>
      <c r="C61" s="214">
        <v>0</v>
      </c>
      <c r="D61" s="214">
        <v>0</v>
      </c>
      <c r="E61" s="214">
        <v>0</v>
      </c>
      <c r="F61" s="214">
        <v>0</v>
      </c>
      <c r="G61" s="214">
        <v>0</v>
      </c>
      <c r="H61" s="214">
        <v>0</v>
      </c>
      <c r="I61" s="214">
        <v>3025.01</v>
      </c>
      <c r="J61" s="214">
        <v>0</v>
      </c>
      <c r="K61" s="214">
        <v>0</v>
      </c>
    </row>
    <row r="62" spans="2:11" x14ac:dyDescent="0.2">
      <c r="B62" s="220" t="s">
        <v>438</v>
      </c>
      <c r="C62" s="214">
        <v>435113.04872485186</v>
      </c>
      <c r="D62" s="214">
        <v>153759.57966239026</v>
      </c>
      <c r="E62" s="214">
        <v>64025.795712086227</v>
      </c>
      <c r="F62" s="214">
        <v>-204.00000000000705</v>
      </c>
      <c r="G62" s="214">
        <v>-8217.8499999999967</v>
      </c>
      <c r="H62" s="214">
        <v>21156.940000000013</v>
      </c>
      <c r="I62" s="214">
        <v>0</v>
      </c>
      <c r="J62" s="214">
        <v>0</v>
      </c>
      <c r="K62" s="214">
        <v>0</v>
      </c>
    </row>
    <row r="63" spans="2:11" x14ac:dyDescent="0.2">
      <c r="B63" s="186" t="s">
        <v>145</v>
      </c>
      <c r="C63" s="214"/>
      <c r="D63" s="214"/>
      <c r="E63" s="214"/>
      <c r="F63" s="214"/>
      <c r="G63" s="214"/>
      <c r="H63" s="214"/>
      <c r="I63" s="214"/>
      <c r="J63" s="214"/>
      <c r="K63" s="214"/>
    </row>
    <row r="64" spans="2:11" x14ac:dyDescent="0.2">
      <c r="B64" s="182" t="s">
        <v>571</v>
      </c>
      <c r="C64" s="214">
        <v>708.59135395380542</v>
      </c>
      <c r="D64" s="214">
        <v>0.19157740055459271</v>
      </c>
      <c r="E64" s="214">
        <v>0</v>
      </c>
      <c r="F64" s="214">
        <v>0</v>
      </c>
      <c r="G64" s="214">
        <v>0</v>
      </c>
      <c r="H64" s="214">
        <v>0</v>
      </c>
      <c r="I64" s="214">
        <v>0</v>
      </c>
      <c r="J64" s="214">
        <v>0</v>
      </c>
      <c r="K64" s="214">
        <v>0</v>
      </c>
    </row>
    <row r="65" spans="2:11" x14ac:dyDescent="0.2">
      <c r="B65" s="182" t="s">
        <v>145</v>
      </c>
      <c r="C65" s="214">
        <v>569177.67711061519</v>
      </c>
      <c r="D65" s="214">
        <v>420655.82137565676</v>
      </c>
      <c r="E65" s="214">
        <v>96257.480000000025</v>
      </c>
      <c r="F65" s="214">
        <v>163328.54999999987</v>
      </c>
      <c r="G65" s="214">
        <v>0</v>
      </c>
      <c r="H65" s="214">
        <v>59313.72000000003</v>
      </c>
      <c r="I65" s="214">
        <v>0</v>
      </c>
      <c r="J65" s="214">
        <v>0</v>
      </c>
      <c r="K65" s="214">
        <v>0</v>
      </c>
    </row>
    <row r="66" spans="2:11" x14ac:dyDescent="0.2">
      <c r="B66" s="182" t="s">
        <v>439</v>
      </c>
      <c r="C66" s="214">
        <v>0</v>
      </c>
      <c r="D66" s="214">
        <v>0</v>
      </c>
      <c r="E66" s="214">
        <v>0</v>
      </c>
      <c r="F66" s="214">
        <v>0</v>
      </c>
      <c r="G66" s="214">
        <v>0</v>
      </c>
      <c r="H66" s="214">
        <v>0</v>
      </c>
      <c r="I66" s="214">
        <v>1953.8</v>
      </c>
      <c r="J66" s="214">
        <v>0</v>
      </c>
      <c r="K66" s="214">
        <v>0</v>
      </c>
    </row>
    <row r="67" spans="2:11" x14ac:dyDescent="0.2">
      <c r="B67" s="182" t="s">
        <v>440</v>
      </c>
      <c r="C67" s="214">
        <v>0</v>
      </c>
      <c r="D67" s="214">
        <v>0</v>
      </c>
      <c r="E67" s="214">
        <v>0</v>
      </c>
      <c r="F67" s="214">
        <v>0</v>
      </c>
      <c r="G67" s="214">
        <v>0</v>
      </c>
      <c r="H67" s="214">
        <v>0</v>
      </c>
      <c r="I67" s="214">
        <v>2778.08</v>
      </c>
      <c r="J67" s="214">
        <v>0</v>
      </c>
      <c r="K67" s="214">
        <v>0</v>
      </c>
    </row>
    <row r="68" spans="2:11" x14ac:dyDescent="0.2">
      <c r="B68" s="182" t="s">
        <v>441</v>
      </c>
      <c r="C68" s="214">
        <v>0</v>
      </c>
      <c r="D68" s="214">
        <v>0</v>
      </c>
      <c r="E68" s="214">
        <v>4294.87</v>
      </c>
      <c r="F68" s="214">
        <v>0</v>
      </c>
      <c r="G68" s="214">
        <v>0</v>
      </c>
      <c r="H68" s="214">
        <v>0</v>
      </c>
      <c r="I68" s="214">
        <v>0</v>
      </c>
      <c r="J68" s="214">
        <v>0</v>
      </c>
      <c r="K68" s="214">
        <v>0</v>
      </c>
    </row>
    <row r="69" spans="2:11" x14ac:dyDescent="0.2">
      <c r="B69" s="182" t="s">
        <v>572</v>
      </c>
      <c r="C69" s="214">
        <v>0</v>
      </c>
      <c r="D69" s="214">
        <v>0</v>
      </c>
      <c r="E69" s="214">
        <v>0</v>
      </c>
      <c r="F69" s="214">
        <v>0</v>
      </c>
      <c r="G69" s="214">
        <v>0</v>
      </c>
      <c r="H69" s="214">
        <v>0</v>
      </c>
      <c r="I69" s="214">
        <v>3564.8999999999996</v>
      </c>
      <c r="J69" s="214">
        <v>0</v>
      </c>
      <c r="K69" s="214">
        <v>0</v>
      </c>
    </row>
    <row r="70" spans="2:11" x14ac:dyDescent="0.2">
      <c r="B70" s="182" t="s">
        <v>442</v>
      </c>
      <c r="C70" s="214">
        <v>427916.84989610175</v>
      </c>
      <c r="D70" s="214">
        <v>114950.89568992051</v>
      </c>
      <c r="E70" s="214">
        <v>11105.16</v>
      </c>
      <c r="F70" s="214">
        <v>8989.61</v>
      </c>
      <c r="G70" s="214">
        <v>76000</v>
      </c>
      <c r="H70" s="214">
        <v>-38701.489999999932</v>
      </c>
      <c r="I70" s="214">
        <v>130172.47</v>
      </c>
      <c r="J70" s="214">
        <v>56004.520000000004</v>
      </c>
      <c r="K70" s="214">
        <v>31928.149999999991</v>
      </c>
    </row>
    <row r="71" spans="2:11" x14ac:dyDescent="0.2">
      <c r="B71" s="182" t="s">
        <v>606</v>
      </c>
      <c r="C71" s="214">
        <v>0</v>
      </c>
      <c r="D71" s="214">
        <v>0</v>
      </c>
      <c r="E71" s="214">
        <v>0</v>
      </c>
      <c r="F71" s="214">
        <v>0</v>
      </c>
      <c r="G71" s="214">
        <v>2200</v>
      </c>
      <c r="H71" s="214">
        <v>0</v>
      </c>
      <c r="I71" s="214">
        <v>0</v>
      </c>
      <c r="J71" s="214">
        <v>0</v>
      </c>
      <c r="K71" s="214">
        <v>0</v>
      </c>
    </row>
    <row r="72" spans="2:11" x14ac:dyDescent="0.2">
      <c r="B72" s="182" t="s">
        <v>443</v>
      </c>
      <c r="C72" s="214">
        <v>0</v>
      </c>
      <c r="D72" s="214">
        <v>0</v>
      </c>
      <c r="E72" s="214">
        <v>0</v>
      </c>
      <c r="F72" s="214">
        <v>0</v>
      </c>
      <c r="G72" s="214">
        <v>0</v>
      </c>
      <c r="H72" s="214">
        <v>1448.75</v>
      </c>
      <c r="I72" s="214">
        <v>0</v>
      </c>
      <c r="J72" s="214">
        <v>0</v>
      </c>
      <c r="K72" s="214">
        <v>0</v>
      </c>
    </row>
    <row r="73" spans="2:11" x14ac:dyDescent="0.2">
      <c r="B73" s="182" t="s">
        <v>607</v>
      </c>
      <c r="C73" s="214">
        <v>0</v>
      </c>
      <c r="D73" s="214">
        <v>17311.46</v>
      </c>
      <c r="E73" s="214">
        <v>42684.160000000003</v>
      </c>
      <c r="F73" s="214">
        <v>0</v>
      </c>
      <c r="G73" s="214">
        <v>0</v>
      </c>
      <c r="H73" s="214">
        <v>0</v>
      </c>
      <c r="I73" s="214">
        <v>0</v>
      </c>
      <c r="J73" s="214">
        <v>0</v>
      </c>
      <c r="K73" s="214">
        <v>0</v>
      </c>
    </row>
    <row r="74" spans="2:11" x14ac:dyDescent="0.2">
      <c r="B74" s="186" t="s">
        <v>146</v>
      </c>
      <c r="C74" s="214">
        <v>250240.86251071526</v>
      </c>
      <c r="D74" s="214">
        <v>117891.10392379208</v>
      </c>
      <c r="E74" s="214">
        <v>34688.033565492544</v>
      </c>
      <c r="F74" s="214">
        <v>38124.70000000007</v>
      </c>
      <c r="G74" s="214">
        <v>165842.68999999855</v>
      </c>
      <c r="H74" s="214">
        <v>266803.10000000126</v>
      </c>
      <c r="I74" s="214">
        <v>908542.86000000429</v>
      </c>
      <c r="J74" s="214">
        <v>180035.86000000057</v>
      </c>
      <c r="K74" s="214">
        <v>451751.28999999119</v>
      </c>
    </row>
    <row r="75" spans="2:11" x14ac:dyDescent="0.2">
      <c r="B75" s="186" t="s">
        <v>386</v>
      </c>
      <c r="C75" s="214"/>
      <c r="D75" s="214"/>
      <c r="E75" s="214"/>
      <c r="F75" s="214"/>
      <c r="G75" s="214"/>
      <c r="H75" s="214"/>
      <c r="I75" s="214"/>
      <c r="J75" s="214"/>
      <c r="K75" s="214"/>
    </row>
    <row r="76" spans="2:11" x14ac:dyDescent="0.2">
      <c r="B76" s="182" t="s">
        <v>444</v>
      </c>
      <c r="C76" s="214">
        <v>38291.535801364073</v>
      </c>
      <c r="D76" s="214">
        <v>10.352642395555449</v>
      </c>
      <c r="E76" s="214">
        <v>0</v>
      </c>
      <c r="F76" s="214">
        <v>0</v>
      </c>
      <c r="G76" s="214">
        <v>0</v>
      </c>
      <c r="H76" s="214">
        <v>0</v>
      </c>
      <c r="I76" s="214">
        <v>0</v>
      </c>
      <c r="J76" s="214">
        <v>0</v>
      </c>
      <c r="K76" s="214">
        <v>0</v>
      </c>
    </row>
    <row r="77" spans="2:11" x14ac:dyDescent="0.2">
      <c r="B77" s="182" t="s">
        <v>445</v>
      </c>
      <c r="C77" s="214">
        <v>0</v>
      </c>
      <c r="D77" s="214">
        <v>853.8599999999999</v>
      </c>
      <c r="E77" s="214">
        <v>0</v>
      </c>
      <c r="F77" s="214">
        <v>0</v>
      </c>
      <c r="G77" s="214">
        <v>0</v>
      </c>
      <c r="H77" s="214">
        <v>0</v>
      </c>
      <c r="I77" s="214">
        <v>0</v>
      </c>
      <c r="J77" s="214">
        <v>0</v>
      </c>
      <c r="K77" s="214">
        <v>0</v>
      </c>
    </row>
    <row r="78" spans="2:11" x14ac:dyDescent="0.2">
      <c r="B78" s="182" t="s">
        <v>446</v>
      </c>
      <c r="C78" s="214">
        <v>19254.816932695107</v>
      </c>
      <c r="D78" s="214">
        <v>199.74206636524059</v>
      </c>
      <c r="E78" s="214">
        <v>0</v>
      </c>
      <c r="F78" s="214">
        <v>0</v>
      </c>
      <c r="G78" s="214">
        <v>0</v>
      </c>
      <c r="H78" s="214">
        <v>0</v>
      </c>
      <c r="I78" s="214">
        <v>0</v>
      </c>
      <c r="J78" s="214">
        <v>0</v>
      </c>
      <c r="K78" s="214">
        <v>0</v>
      </c>
    </row>
    <row r="79" spans="2:11" x14ac:dyDescent="0.2">
      <c r="B79" s="182" t="s">
        <v>608</v>
      </c>
      <c r="C79" s="214">
        <v>0</v>
      </c>
      <c r="D79" s="214">
        <v>0</v>
      </c>
      <c r="E79" s="214">
        <v>51980</v>
      </c>
      <c r="F79" s="214">
        <v>0</v>
      </c>
      <c r="G79" s="214">
        <v>0</v>
      </c>
      <c r="H79" s="214">
        <v>0</v>
      </c>
      <c r="I79" s="214">
        <v>0</v>
      </c>
      <c r="J79" s="214">
        <v>0</v>
      </c>
      <c r="K79" s="214">
        <v>0</v>
      </c>
    </row>
    <row r="80" spans="2:11" x14ac:dyDescent="0.2">
      <c r="B80" s="182" t="s">
        <v>609</v>
      </c>
      <c r="C80" s="214">
        <v>0</v>
      </c>
      <c r="D80" s="214">
        <v>0</v>
      </c>
      <c r="E80" s="214">
        <v>25990</v>
      </c>
      <c r="F80" s="214">
        <v>0</v>
      </c>
      <c r="G80" s="214">
        <v>0</v>
      </c>
      <c r="H80" s="214">
        <v>0</v>
      </c>
      <c r="I80" s="214">
        <v>0</v>
      </c>
      <c r="J80" s="214">
        <v>0</v>
      </c>
      <c r="K80" s="214">
        <v>0</v>
      </c>
    </row>
    <row r="81" spans="2:11" x14ac:dyDescent="0.2">
      <c r="B81" s="182" t="s">
        <v>610</v>
      </c>
      <c r="C81" s="214">
        <v>0</v>
      </c>
      <c r="D81" s="214">
        <v>0</v>
      </c>
      <c r="E81" s="214">
        <v>474310</v>
      </c>
      <c r="F81" s="214">
        <v>0</v>
      </c>
      <c r="G81" s="214">
        <v>0</v>
      </c>
      <c r="H81" s="214">
        <v>0</v>
      </c>
      <c r="I81" s="214">
        <v>0</v>
      </c>
      <c r="J81" s="214">
        <v>0</v>
      </c>
      <c r="K81" s="214">
        <v>0</v>
      </c>
    </row>
    <row r="82" spans="2:11" x14ac:dyDescent="0.2">
      <c r="B82" s="182" t="s">
        <v>611</v>
      </c>
      <c r="C82" s="214">
        <v>0</v>
      </c>
      <c r="D82" s="214">
        <v>0</v>
      </c>
      <c r="E82" s="214">
        <v>113018.77999999998</v>
      </c>
      <c r="F82" s="214">
        <v>0</v>
      </c>
      <c r="G82" s="214">
        <v>0</v>
      </c>
      <c r="H82" s="214">
        <v>0</v>
      </c>
      <c r="I82" s="214">
        <v>0</v>
      </c>
      <c r="J82" s="214">
        <v>0</v>
      </c>
      <c r="K82" s="214">
        <v>0</v>
      </c>
    </row>
    <row r="83" spans="2:11" x14ac:dyDescent="0.2">
      <c r="B83" s="182" t="s">
        <v>573</v>
      </c>
      <c r="C83" s="214">
        <v>0</v>
      </c>
      <c r="D83" s="214">
        <v>8969</v>
      </c>
      <c r="E83" s="214">
        <v>0</v>
      </c>
      <c r="F83" s="214">
        <v>0</v>
      </c>
      <c r="G83" s="214">
        <v>0</v>
      </c>
      <c r="H83" s="214">
        <v>0</v>
      </c>
      <c r="I83" s="214">
        <v>0</v>
      </c>
      <c r="J83" s="214">
        <v>0</v>
      </c>
      <c r="K83" s="214">
        <v>0</v>
      </c>
    </row>
    <row r="84" spans="2:11" x14ac:dyDescent="0.2">
      <c r="B84" s="182" t="s">
        <v>486</v>
      </c>
      <c r="C84" s="214">
        <v>22489.212718772837</v>
      </c>
      <c r="D84" s="214">
        <v>112035.59728122721</v>
      </c>
      <c r="E84" s="214">
        <v>0</v>
      </c>
      <c r="F84" s="214">
        <v>0</v>
      </c>
      <c r="G84" s="214">
        <v>0</v>
      </c>
      <c r="H84" s="214">
        <v>0</v>
      </c>
      <c r="I84" s="214">
        <v>0</v>
      </c>
      <c r="J84" s="214">
        <v>0</v>
      </c>
      <c r="K84" s="214">
        <v>0</v>
      </c>
    </row>
    <row r="85" spans="2:11" x14ac:dyDescent="0.2">
      <c r="B85" s="182" t="s">
        <v>487</v>
      </c>
      <c r="C85" s="214">
        <v>0</v>
      </c>
      <c r="D85" s="214">
        <v>16400</v>
      </c>
      <c r="E85" s="214">
        <v>0</v>
      </c>
      <c r="F85" s="214">
        <v>0</v>
      </c>
      <c r="G85" s="214">
        <v>0</v>
      </c>
      <c r="H85" s="214">
        <v>0</v>
      </c>
      <c r="I85" s="214">
        <v>0</v>
      </c>
      <c r="J85" s="214">
        <v>0</v>
      </c>
      <c r="K85" s="214">
        <v>0</v>
      </c>
    </row>
    <row r="86" spans="2:11" x14ac:dyDescent="0.2">
      <c r="B86" s="182" t="s">
        <v>488</v>
      </c>
      <c r="C86" s="214">
        <v>0</v>
      </c>
      <c r="D86" s="214">
        <v>3000</v>
      </c>
      <c r="E86" s="214">
        <v>0</v>
      </c>
      <c r="F86" s="214">
        <v>0</v>
      </c>
      <c r="G86" s="214">
        <v>0</v>
      </c>
      <c r="H86" s="214">
        <v>0</v>
      </c>
      <c r="I86" s="214">
        <v>0</v>
      </c>
      <c r="J86" s="214">
        <v>0</v>
      </c>
      <c r="K86" s="214">
        <v>0</v>
      </c>
    </row>
    <row r="87" spans="2:11" x14ac:dyDescent="0.2">
      <c r="B87" s="182" t="s">
        <v>574</v>
      </c>
      <c r="C87" s="214">
        <v>0</v>
      </c>
      <c r="D87" s="214">
        <v>0</v>
      </c>
      <c r="E87" s="214">
        <v>0</v>
      </c>
      <c r="F87" s="214">
        <v>152159.80999999997</v>
      </c>
      <c r="G87" s="214">
        <v>0</v>
      </c>
      <c r="H87" s="214">
        <v>0</v>
      </c>
      <c r="I87" s="214">
        <v>0</v>
      </c>
      <c r="J87" s="214">
        <v>0</v>
      </c>
      <c r="K87" s="214">
        <v>0</v>
      </c>
    </row>
    <row r="88" spans="2:11" x14ac:dyDescent="0.2">
      <c r="B88" s="182" t="s">
        <v>612</v>
      </c>
      <c r="C88" s="214">
        <v>0</v>
      </c>
      <c r="D88" s="214">
        <v>0</v>
      </c>
      <c r="E88" s="214">
        <v>0</v>
      </c>
      <c r="F88" s="214">
        <v>53314.22</v>
      </c>
      <c r="G88" s="214">
        <v>0</v>
      </c>
      <c r="H88" s="214">
        <v>0</v>
      </c>
      <c r="I88" s="214">
        <v>0</v>
      </c>
      <c r="J88" s="214">
        <v>0</v>
      </c>
      <c r="K88" s="214">
        <v>0</v>
      </c>
    </row>
    <row r="89" spans="2:11" x14ac:dyDescent="0.2">
      <c r="B89" s="182" t="s">
        <v>489</v>
      </c>
      <c r="C89" s="214">
        <v>0</v>
      </c>
      <c r="D89" s="214">
        <v>2000</v>
      </c>
      <c r="E89" s="214">
        <v>0</v>
      </c>
      <c r="F89" s="214">
        <v>0</v>
      </c>
      <c r="G89" s="214">
        <v>0</v>
      </c>
      <c r="H89" s="214">
        <v>0</v>
      </c>
      <c r="I89" s="214">
        <v>0</v>
      </c>
      <c r="J89" s="214">
        <v>0</v>
      </c>
      <c r="K89" s="214">
        <v>0</v>
      </c>
    </row>
    <row r="90" spans="2:11" x14ac:dyDescent="0.2">
      <c r="B90" s="182" t="s">
        <v>489</v>
      </c>
      <c r="C90" s="214">
        <v>0</v>
      </c>
      <c r="D90" s="214">
        <v>5000</v>
      </c>
      <c r="E90" s="214">
        <v>0</v>
      </c>
      <c r="F90" s="214">
        <v>0</v>
      </c>
      <c r="G90" s="214">
        <v>0</v>
      </c>
      <c r="H90" s="214">
        <v>0</v>
      </c>
      <c r="I90" s="214">
        <v>0</v>
      </c>
      <c r="J90" s="214">
        <v>0</v>
      </c>
      <c r="K90" s="214">
        <v>0</v>
      </c>
    </row>
    <row r="91" spans="2:11" x14ac:dyDescent="0.2">
      <c r="B91" s="182" t="s">
        <v>613</v>
      </c>
      <c r="C91" s="214">
        <v>1551.02</v>
      </c>
      <c r="D91" s="214">
        <v>5142.7805555983068</v>
      </c>
      <c r="E91" s="214">
        <v>0</v>
      </c>
      <c r="F91" s="214">
        <v>0</v>
      </c>
      <c r="G91" s="214">
        <v>0</v>
      </c>
      <c r="H91" s="214">
        <v>0</v>
      </c>
      <c r="I91" s="214">
        <v>0</v>
      </c>
      <c r="J91" s="214">
        <v>0</v>
      </c>
      <c r="K91" s="214">
        <v>0</v>
      </c>
    </row>
    <row r="92" spans="2:11" x14ac:dyDescent="0.2">
      <c r="B92" s="182" t="s">
        <v>447</v>
      </c>
      <c r="C92" s="214">
        <v>0</v>
      </c>
      <c r="D92" s="214">
        <v>40057.166976208755</v>
      </c>
      <c r="E92" s="214">
        <v>0</v>
      </c>
      <c r="F92" s="214">
        <v>0</v>
      </c>
      <c r="G92" s="214">
        <v>0</v>
      </c>
      <c r="H92" s="214">
        <v>0</v>
      </c>
      <c r="I92" s="214">
        <v>0</v>
      </c>
      <c r="J92" s="214">
        <v>0</v>
      </c>
      <c r="K92" s="214">
        <v>0</v>
      </c>
    </row>
    <row r="93" spans="2:11" x14ac:dyDescent="0.2">
      <c r="B93" s="182" t="s">
        <v>614</v>
      </c>
      <c r="C93" s="214">
        <v>0</v>
      </c>
      <c r="D93" s="214">
        <v>0</v>
      </c>
      <c r="E93" s="214">
        <v>8400</v>
      </c>
      <c r="F93" s="214">
        <v>0</v>
      </c>
      <c r="G93" s="214">
        <v>0</v>
      </c>
      <c r="H93" s="214">
        <v>0</v>
      </c>
      <c r="I93" s="214">
        <v>0</v>
      </c>
      <c r="J93" s="214">
        <v>0</v>
      </c>
      <c r="K93" s="214">
        <v>0</v>
      </c>
    </row>
    <row r="94" spans="2:11" x14ac:dyDescent="0.2">
      <c r="B94" s="182" t="s">
        <v>615</v>
      </c>
      <c r="C94" s="214">
        <v>0</v>
      </c>
      <c r="D94" s="214">
        <v>0</v>
      </c>
      <c r="E94" s="214">
        <v>58000</v>
      </c>
      <c r="F94" s="214">
        <v>0</v>
      </c>
      <c r="G94" s="214">
        <v>0</v>
      </c>
      <c r="H94" s="214">
        <v>0</v>
      </c>
      <c r="I94" s="214">
        <v>0</v>
      </c>
      <c r="J94" s="214">
        <v>0</v>
      </c>
      <c r="K94" s="214">
        <v>0</v>
      </c>
    </row>
    <row r="95" spans="2:11" x14ac:dyDescent="0.2">
      <c r="B95" s="182" t="s">
        <v>616</v>
      </c>
      <c r="C95" s="214">
        <v>0</v>
      </c>
      <c r="D95" s="214">
        <v>0</v>
      </c>
      <c r="E95" s="214">
        <v>14872.06</v>
      </c>
      <c r="F95" s="214">
        <v>0</v>
      </c>
      <c r="G95" s="214">
        <v>0</v>
      </c>
      <c r="H95" s="214">
        <v>0</v>
      </c>
      <c r="I95" s="214">
        <v>0</v>
      </c>
      <c r="J95" s="214">
        <v>0</v>
      </c>
      <c r="K95" s="214">
        <v>0</v>
      </c>
    </row>
    <row r="96" spans="2:11" x14ac:dyDescent="0.2">
      <c r="B96" s="182" t="s">
        <v>617</v>
      </c>
      <c r="C96" s="214">
        <v>0</v>
      </c>
      <c r="D96" s="214">
        <v>0</v>
      </c>
      <c r="E96" s="214">
        <v>6200</v>
      </c>
      <c r="F96" s="214">
        <v>0</v>
      </c>
      <c r="G96" s="214">
        <v>0</v>
      </c>
      <c r="H96" s="214">
        <v>0</v>
      </c>
      <c r="I96" s="214">
        <v>0</v>
      </c>
      <c r="J96" s="214">
        <v>0</v>
      </c>
      <c r="K96" s="214">
        <v>0</v>
      </c>
    </row>
    <row r="97" spans="2:11" x14ac:dyDescent="0.2">
      <c r="B97" s="182" t="s">
        <v>618</v>
      </c>
      <c r="C97" s="214">
        <v>0</v>
      </c>
      <c r="D97" s="214">
        <v>0</v>
      </c>
      <c r="E97" s="214">
        <v>0</v>
      </c>
      <c r="F97" s="214">
        <v>0</v>
      </c>
      <c r="G97" s="214">
        <v>8100</v>
      </c>
      <c r="H97" s="214">
        <v>0</v>
      </c>
      <c r="I97" s="214">
        <v>0</v>
      </c>
      <c r="J97" s="214">
        <v>0</v>
      </c>
      <c r="K97" s="214">
        <v>0</v>
      </c>
    </row>
    <row r="98" spans="2:11" x14ac:dyDescent="0.2">
      <c r="B98" s="182" t="s">
        <v>619</v>
      </c>
      <c r="C98" s="214">
        <v>0</v>
      </c>
      <c r="D98" s="214">
        <v>0</v>
      </c>
      <c r="E98" s="214">
        <v>0</v>
      </c>
      <c r="F98" s="214">
        <v>0</v>
      </c>
      <c r="G98" s="214">
        <v>43744.54</v>
      </c>
      <c r="H98" s="214">
        <v>0</v>
      </c>
      <c r="I98" s="214">
        <v>0</v>
      </c>
      <c r="J98" s="214">
        <v>0</v>
      </c>
      <c r="K98" s="214">
        <v>0</v>
      </c>
    </row>
    <row r="99" spans="2:11" x14ac:dyDescent="0.2">
      <c r="B99" s="182" t="s">
        <v>448</v>
      </c>
      <c r="C99" s="214">
        <v>8153.4167736819536</v>
      </c>
      <c r="D99" s="214">
        <v>-140.976773681954</v>
      </c>
      <c r="E99" s="214">
        <v>0</v>
      </c>
      <c r="F99" s="214">
        <v>0</v>
      </c>
      <c r="G99" s="214">
        <v>0</v>
      </c>
      <c r="H99" s="214">
        <v>0</v>
      </c>
      <c r="I99" s="214">
        <v>0</v>
      </c>
      <c r="J99" s="214">
        <v>0</v>
      </c>
      <c r="K99" s="214">
        <v>0</v>
      </c>
    </row>
    <row r="100" spans="2:11" x14ac:dyDescent="0.2">
      <c r="B100" s="182" t="s">
        <v>449</v>
      </c>
      <c r="C100" s="214">
        <v>549.71852992335107</v>
      </c>
      <c r="D100" s="214">
        <v>3.7248838057769547</v>
      </c>
      <c r="E100" s="214">
        <v>0</v>
      </c>
      <c r="F100" s="214">
        <v>0</v>
      </c>
      <c r="G100" s="214">
        <v>0</v>
      </c>
      <c r="H100" s="214">
        <v>0</v>
      </c>
      <c r="I100" s="214">
        <v>0</v>
      </c>
      <c r="J100" s="214">
        <v>0</v>
      </c>
      <c r="K100" s="214">
        <v>0</v>
      </c>
    </row>
    <row r="101" spans="2:11" x14ac:dyDescent="0.2">
      <c r="B101" s="182" t="s">
        <v>575</v>
      </c>
      <c r="C101" s="214">
        <v>0</v>
      </c>
      <c r="D101" s="214">
        <v>31561.663541263941</v>
      </c>
      <c r="E101" s="214">
        <v>0</v>
      </c>
      <c r="F101" s="214">
        <v>0</v>
      </c>
      <c r="G101" s="214">
        <v>0</v>
      </c>
      <c r="H101" s="214">
        <v>0</v>
      </c>
      <c r="I101" s="214">
        <v>0</v>
      </c>
      <c r="J101" s="214">
        <v>0</v>
      </c>
      <c r="K101" s="214">
        <v>0</v>
      </c>
    </row>
    <row r="102" spans="2:11" x14ac:dyDescent="0.2">
      <c r="B102" s="182" t="s">
        <v>450</v>
      </c>
      <c r="C102" s="214">
        <v>0</v>
      </c>
      <c r="D102" s="214">
        <v>629.5</v>
      </c>
      <c r="E102" s="214">
        <v>0</v>
      </c>
      <c r="F102" s="214">
        <v>0</v>
      </c>
      <c r="G102" s="214">
        <v>0</v>
      </c>
      <c r="H102" s="214">
        <v>0</v>
      </c>
      <c r="I102" s="214">
        <v>0</v>
      </c>
      <c r="J102" s="214">
        <v>0</v>
      </c>
      <c r="K102" s="214">
        <v>0</v>
      </c>
    </row>
    <row r="103" spans="2:11" x14ac:dyDescent="0.2">
      <c r="B103" s="182" t="s">
        <v>451</v>
      </c>
      <c r="C103" s="214">
        <v>0</v>
      </c>
      <c r="D103" s="214">
        <v>905.24</v>
      </c>
      <c r="E103" s="214">
        <v>0</v>
      </c>
      <c r="F103" s="214">
        <v>0</v>
      </c>
      <c r="G103" s="214">
        <v>0</v>
      </c>
      <c r="H103" s="214">
        <v>0</v>
      </c>
      <c r="I103" s="214">
        <v>0</v>
      </c>
      <c r="J103" s="214">
        <v>0</v>
      </c>
      <c r="K103" s="214">
        <v>0</v>
      </c>
    </row>
    <row r="104" spans="2:11" x14ac:dyDescent="0.2">
      <c r="B104" s="182" t="s">
        <v>620</v>
      </c>
      <c r="C104" s="214">
        <v>0</v>
      </c>
      <c r="D104" s="214">
        <v>0</v>
      </c>
      <c r="E104" s="214">
        <v>0</v>
      </c>
      <c r="F104" s="214">
        <v>0</v>
      </c>
      <c r="G104" s="214">
        <v>685</v>
      </c>
      <c r="H104" s="214">
        <v>0</v>
      </c>
      <c r="I104" s="214">
        <v>0</v>
      </c>
      <c r="J104" s="214">
        <v>0</v>
      </c>
      <c r="K104" s="214">
        <v>0</v>
      </c>
    </row>
    <row r="105" spans="2:11" x14ac:dyDescent="0.2">
      <c r="B105" s="182" t="s">
        <v>621</v>
      </c>
      <c r="C105" s="214">
        <v>0</v>
      </c>
      <c r="D105" s="214">
        <v>0</v>
      </c>
      <c r="E105" s="214">
        <v>102161.11</v>
      </c>
      <c r="F105" s="214">
        <v>0</v>
      </c>
      <c r="G105" s="214">
        <v>0</v>
      </c>
      <c r="H105" s="214">
        <v>0</v>
      </c>
      <c r="I105" s="214">
        <v>0</v>
      </c>
      <c r="J105" s="214">
        <v>0</v>
      </c>
      <c r="K105" s="214">
        <v>0</v>
      </c>
    </row>
    <row r="106" spans="2:11" x14ac:dyDescent="0.2">
      <c r="B106" s="182" t="s">
        <v>622</v>
      </c>
      <c r="C106" s="214">
        <v>0</v>
      </c>
      <c r="D106" s="214">
        <v>0</v>
      </c>
      <c r="E106" s="214">
        <v>38622.559999999998</v>
      </c>
      <c r="F106" s="214">
        <v>0</v>
      </c>
      <c r="G106" s="214">
        <v>0</v>
      </c>
      <c r="H106" s="214">
        <v>0</v>
      </c>
      <c r="I106" s="214">
        <v>0</v>
      </c>
      <c r="J106" s="214">
        <v>0</v>
      </c>
      <c r="K106" s="214">
        <v>0</v>
      </c>
    </row>
    <row r="107" spans="2:11" x14ac:dyDescent="0.2">
      <c r="B107" s="182" t="s">
        <v>388</v>
      </c>
      <c r="C107" s="214">
        <v>0</v>
      </c>
      <c r="D107" s="214">
        <v>0</v>
      </c>
      <c r="E107" s="214">
        <v>259651.31</v>
      </c>
      <c r="F107" s="214">
        <v>0</v>
      </c>
      <c r="G107" s="214">
        <v>0</v>
      </c>
      <c r="H107" s="214">
        <v>0</v>
      </c>
      <c r="I107" s="214">
        <v>0</v>
      </c>
      <c r="J107" s="214">
        <v>0</v>
      </c>
      <c r="K107" s="214">
        <v>0</v>
      </c>
    </row>
    <row r="108" spans="2:11" x14ac:dyDescent="0.2">
      <c r="B108" s="182" t="s">
        <v>389</v>
      </c>
      <c r="C108" s="214">
        <v>0</v>
      </c>
      <c r="D108" s="214">
        <v>1036.1600000000001</v>
      </c>
      <c r="E108" s="214">
        <v>0</v>
      </c>
      <c r="F108" s="214">
        <v>0</v>
      </c>
      <c r="G108" s="214">
        <v>0</v>
      </c>
      <c r="H108" s="214">
        <v>0</v>
      </c>
      <c r="I108" s="214">
        <v>0</v>
      </c>
      <c r="J108" s="214">
        <v>0</v>
      </c>
      <c r="K108" s="214">
        <v>0</v>
      </c>
    </row>
    <row r="109" spans="2:11" x14ac:dyDescent="0.2">
      <c r="B109" s="182" t="s">
        <v>390</v>
      </c>
      <c r="C109" s="214">
        <v>0</v>
      </c>
      <c r="D109" s="214">
        <v>82321.449999999983</v>
      </c>
      <c r="E109" s="214">
        <v>0</v>
      </c>
      <c r="F109" s="214">
        <v>0</v>
      </c>
      <c r="G109" s="214">
        <v>0</v>
      </c>
      <c r="H109" s="214">
        <v>0</v>
      </c>
      <c r="I109" s="214">
        <v>0</v>
      </c>
      <c r="J109" s="214">
        <v>0</v>
      </c>
      <c r="K109" s="214">
        <v>0</v>
      </c>
    </row>
    <row r="110" spans="2:11" x14ac:dyDescent="0.2">
      <c r="B110" s="182" t="s">
        <v>391</v>
      </c>
      <c r="C110" s="214">
        <v>0</v>
      </c>
      <c r="D110" s="214">
        <v>3121</v>
      </c>
      <c r="E110" s="214">
        <v>0</v>
      </c>
      <c r="F110" s="214">
        <v>0</v>
      </c>
      <c r="G110" s="214">
        <v>0</v>
      </c>
      <c r="H110" s="214">
        <v>0</v>
      </c>
      <c r="I110" s="214">
        <v>0</v>
      </c>
      <c r="J110" s="214">
        <v>0</v>
      </c>
      <c r="K110" s="214">
        <v>0</v>
      </c>
    </row>
    <row r="111" spans="2:11" x14ac:dyDescent="0.2">
      <c r="B111" s="182" t="s">
        <v>392</v>
      </c>
      <c r="C111" s="214">
        <v>0</v>
      </c>
      <c r="D111" s="214">
        <v>0</v>
      </c>
      <c r="E111" s="214">
        <v>550200.05000000005</v>
      </c>
      <c r="F111" s="214">
        <v>0</v>
      </c>
      <c r="G111" s="214">
        <v>0</v>
      </c>
      <c r="H111" s="214">
        <v>0</v>
      </c>
      <c r="I111" s="214">
        <v>0</v>
      </c>
      <c r="J111" s="214">
        <v>0</v>
      </c>
      <c r="K111" s="214">
        <v>0</v>
      </c>
    </row>
    <row r="112" spans="2:11" x14ac:dyDescent="0.2">
      <c r="B112" s="182" t="s">
        <v>623</v>
      </c>
      <c r="C112" s="214">
        <v>0</v>
      </c>
      <c r="D112" s="214">
        <v>0</v>
      </c>
      <c r="E112" s="214">
        <v>211089.68</v>
      </c>
      <c r="F112" s="214">
        <v>0</v>
      </c>
      <c r="G112" s="214">
        <v>0</v>
      </c>
      <c r="H112" s="214">
        <v>0</v>
      </c>
      <c r="I112" s="214">
        <v>0</v>
      </c>
      <c r="J112" s="214">
        <v>0</v>
      </c>
      <c r="K112" s="214">
        <v>0</v>
      </c>
    </row>
    <row r="113" spans="2:11" x14ac:dyDescent="0.2">
      <c r="B113" s="182" t="s">
        <v>624</v>
      </c>
      <c r="C113" s="214">
        <v>0</v>
      </c>
      <c r="D113" s="214">
        <v>0</v>
      </c>
      <c r="E113" s="214">
        <v>0</v>
      </c>
      <c r="F113" s="214">
        <v>0</v>
      </c>
      <c r="G113" s="214">
        <v>0</v>
      </c>
      <c r="H113" s="214">
        <v>201632.08</v>
      </c>
      <c r="I113" s="214">
        <v>0</v>
      </c>
      <c r="J113" s="214">
        <v>0</v>
      </c>
      <c r="K113" s="214">
        <v>0</v>
      </c>
    </row>
    <row r="114" spans="2:11" x14ac:dyDescent="0.2">
      <c r="B114" s="182" t="s">
        <v>625</v>
      </c>
      <c r="C114" s="214">
        <v>0</v>
      </c>
      <c r="D114" s="214">
        <v>0</v>
      </c>
      <c r="E114" s="214">
        <v>101546.33</v>
      </c>
      <c r="F114" s="214">
        <v>0</v>
      </c>
      <c r="G114" s="214">
        <v>0</v>
      </c>
      <c r="H114" s="214">
        <v>0</v>
      </c>
      <c r="I114" s="214">
        <v>0</v>
      </c>
      <c r="J114" s="214">
        <v>0</v>
      </c>
      <c r="K114" s="214">
        <v>0</v>
      </c>
    </row>
    <row r="115" spans="2:11" x14ac:dyDescent="0.2">
      <c r="B115" s="182" t="s">
        <v>625</v>
      </c>
      <c r="C115" s="214">
        <v>0</v>
      </c>
      <c r="D115" s="214">
        <v>0</v>
      </c>
      <c r="E115" s="214">
        <v>0</v>
      </c>
      <c r="F115" s="214">
        <v>60985.67</v>
      </c>
      <c r="G115" s="214">
        <v>0</v>
      </c>
      <c r="H115" s="214">
        <v>0</v>
      </c>
      <c r="I115" s="214">
        <v>0</v>
      </c>
      <c r="J115" s="214">
        <v>0</v>
      </c>
      <c r="K115" s="214">
        <v>0</v>
      </c>
    </row>
    <row r="116" spans="2:11" x14ac:dyDescent="0.2">
      <c r="B116" s="182" t="s">
        <v>393</v>
      </c>
      <c r="C116" s="214">
        <v>0</v>
      </c>
      <c r="D116" s="214">
        <v>0</v>
      </c>
      <c r="E116" s="214">
        <v>0</v>
      </c>
      <c r="F116" s="214">
        <v>199940.14</v>
      </c>
      <c r="G116" s="214">
        <v>0</v>
      </c>
      <c r="H116" s="214">
        <v>18900</v>
      </c>
      <c r="I116" s="214">
        <v>0</v>
      </c>
      <c r="J116" s="214">
        <v>0</v>
      </c>
      <c r="K116" s="214">
        <v>0</v>
      </c>
    </row>
    <row r="117" spans="2:11" x14ac:dyDescent="0.2">
      <c r="B117" s="182" t="s">
        <v>394</v>
      </c>
      <c r="C117" s="214">
        <v>0</v>
      </c>
      <c r="D117" s="214">
        <v>0</v>
      </c>
      <c r="E117" s="214">
        <v>0</v>
      </c>
      <c r="F117" s="214">
        <v>167676.69</v>
      </c>
      <c r="G117" s="214">
        <v>0</v>
      </c>
      <c r="H117" s="214">
        <v>0</v>
      </c>
      <c r="I117" s="214">
        <v>0</v>
      </c>
      <c r="J117" s="214">
        <v>0</v>
      </c>
      <c r="K117" s="214">
        <v>0</v>
      </c>
    </row>
    <row r="118" spans="2:11" x14ac:dyDescent="0.2">
      <c r="B118" s="182" t="s">
        <v>395</v>
      </c>
      <c r="C118" s="214">
        <v>0</v>
      </c>
      <c r="D118" s="214">
        <v>0</v>
      </c>
      <c r="E118" s="214">
        <v>0</v>
      </c>
      <c r="F118" s="214">
        <v>0</v>
      </c>
      <c r="G118" s="214">
        <v>0</v>
      </c>
      <c r="H118" s="214">
        <v>20990.14</v>
      </c>
      <c r="I118" s="214">
        <v>0</v>
      </c>
      <c r="J118" s="214">
        <v>0</v>
      </c>
      <c r="K118" s="214">
        <v>0</v>
      </c>
    </row>
    <row r="119" spans="2:11" x14ac:dyDescent="0.2">
      <c r="B119" s="182" t="s">
        <v>396</v>
      </c>
      <c r="C119" s="214">
        <v>0</v>
      </c>
      <c r="D119" s="214">
        <v>0</v>
      </c>
      <c r="E119" s="214">
        <v>0</v>
      </c>
      <c r="F119" s="214">
        <v>0</v>
      </c>
      <c r="G119" s="214">
        <v>0</v>
      </c>
      <c r="H119" s="214">
        <v>23122.080000000002</v>
      </c>
      <c r="I119" s="214">
        <v>0</v>
      </c>
      <c r="J119" s="214">
        <v>0</v>
      </c>
      <c r="K119" s="214">
        <v>0</v>
      </c>
    </row>
    <row r="120" spans="2:11" x14ac:dyDescent="0.2">
      <c r="B120" s="182" t="s">
        <v>397</v>
      </c>
      <c r="C120" s="214">
        <v>0</v>
      </c>
      <c r="D120" s="214">
        <v>0</v>
      </c>
      <c r="E120" s="214">
        <v>0</v>
      </c>
      <c r="F120" s="214">
        <v>0</v>
      </c>
      <c r="G120" s="214">
        <v>0</v>
      </c>
      <c r="H120" s="214">
        <v>100692.7</v>
      </c>
      <c r="I120" s="214">
        <v>0</v>
      </c>
      <c r="J120" s="214">
        <v>0</v>
      </c>
      <c r="K120" s="214">
        <v>0</v>
      </c>
    </row>
    <row r="121" spans="2:11" x14ac:dyDescent="0.2">
      <c r="B121" s="182" t="s">
        <v>576</v>
      </c>
      <c r="C121" s="214">
        <v>0</v>
      </c>
      <c r="D121" s="214">
        <v>0</v>
      </c>
      <c r="E121" s="214">
        <v>0</v>
      </c>
      <c r="F121" s="214">
        <v>0</v>
      </c>
      <c r="G121" s="214">
        <v>0</v>
      </c>
      <c r="H121" s="214">
        <v>25066.639999999999</v>
      </c>
      <c r="I121" s="214">
        <v>0</v>
      </c>
      <c r="J121" s="214">
        <v>0</v>
      </c>
      <c r="K121" s="214">
        <v>0</v>
      </c>
    </row>
    <row r="122" spans="2:11" x14ac:dyDescent="0.2">
      <c r="B122" s="182" t="s">
        <v>577</v>
      </c>
      <c r="C122" s="214">
        <v>0</v>
      </c>
      <c r="D122" s="214">
        <v>0</v>
      </c>
      <c r="E122" s="214">
        <v>0</v>
      </c>
      <c r="F122" s="214">
        <v>0</v>
      </c>
      <c r="G122" s="214">
        <v>0</v>
      </c>
      <c r="H122" s="214">
        <v>0</v>
      </c>
      <c r="I122" s="214">
        <v>50005.35</v>
      </c>
      <c r="J122" s="214">
        <v>0</v>
      </c>
      <c r="K122" s="214">
        <v>0</v>
      </c>
    </row>
    <row r="123" spans="2:11" x14ac:dyDescent="0.2">
      <c r="B123" s="182" t="s">
        <v>398</v>
      </c>
      <c r="C123" s="214">
        <v>0</v>
      </c>
      <c r="D123" s="214">
        <v>0</v>
      </c>
      <c r="E123" s="214">
        <v>0</v>
      </c>
      <c r="F123" s="214">
        <v>0</v>
      </c>
      <c r="G123" s="214">
        <v>0</v>
      </c>
      <c r="H123" s="214">
        <v>0</v>
      </c>
      <c r="I123" s="214">
        <v>0</v>
      </c>
      <c r="J123" s="214">
        <v>0</v>
      </c>
      <c r="K123" s="214">
        <v>61469.72</v>
      </c>
    </row>
    <row r="124" spans="2:11" x14ac:dyDescent="0.2">
      <c r="B124" s="186" t="s">
        <v>399</v>
      </c>
      <c r="C124" s="281">
        <v>0</v>
      </c>
      <c r="D124" s="281">
        <v>0</v>
      </c>
      <c r="E124" s="281">
        <v>0</v>
      </c>
      <c r="F124" s="281">
        <v>0</v>
      </c>
      <c r="G124" s="281">
        <v>0</v>
      </c>
      <c r="H124" s="281">
        <v>0</v>
      </c>
      <c r="I124" s="281">
        <v>0</v>
      </c>
      <c r="J124" s="281">
        <v>0</v>
      </c>
      <c r="K124" s="281">
        <v>0</v>
      </c>
    </row>
    <row r="125" spans="2:11" x14ac:dyDescent="0.2">
      <c r="B125" s="31" t="s">
        <v>400</v>
      </c>
      <c r="C125" s="279"/>
      <c r="D125" s="279"/>
      <c r="E125" s="279"/>
      <c r="F125" s="279"/>
      <c r="G125" s="279"/>
      <c r="H125" s="279"/>
      <c r="I125" s="279"/>
      <c r="J125" s="279"/>
      <c r="K125" s="279"/>
    </row>
    <row r="126" spans="2:11" x14ac:dyDescent="0.2">
      <c r="B126" s="185" t="s">
        <v>401</v>
      </c>
      <c r="C126" s="280"/>
      <c r="D126" s="280"/>
      <c r="E126" s="280"/>
      <c r="F126" s="280"/>
      <c r="G126" s="280"/>
      <c r="H126" s="280"/>
      <c r="I126" s="280"/>
      <c r="J126" s="280"/>
      <c r="K126" s="280"/>
    </row>
    <row r="127" spans="2:11" x14ac:dyDescent="0.2">
      <c r="B127" s="265" t="s">
        <v>402</v>
      </c>
      <c r="C127" s="286"/>
      <c r="D127" s="286"/>
      <c r="E127" s="286"/>
      <c r="F127" s="286"/>
      <c r="G127" s="286"/>
      <c r="H127" s="286"/>
      <c r="I127" s="286"/>
      <c r="J127" s="286"/>
      <c r="K127" s="286"/>
    </row>
    <row r="128" spans="2:11" x14ac:dyDescent="0.2">
      <c r="B128" s="267" t="s">
        <v>403</v>
      </c>
      <c r="C128" s="286"/>
      <c r="D128" s="286"/>
      <c r="E128" s="286"/>
      <c r="F128" s="286"/>
      <c r="G128" s="286"/>
      <c r="H128" s="286"/>
      <c r="I128" s="286"/>
      <c r="J128" s="286"/>
      <c r="K128" s="286"/>
    </row>
    <row r="129" spans="2:11" x14ac:dyDescent="0.2">
      <c r="B129" s="268" t="s">
        <v>490</v>
      </c>
      <c r="C129" s="286">
        <v>0</v>
      </c>
      <c r="D129" s="286">
        <v>0</v>
      </c>
      <c r="E129" s="286">
        <v>0</v>
      </c>
      <c r="F129" s="286">
        <v>0</v>
      </c>
      <c r="G129" s="286">
        <v>45088507.57</v>
      </c>
      <c r="H129" s="286">
        <v>38575711.439000003</v>
      </c>
      <c r="I129" s="286">
        <v>0</v>
      </c>
      <c r="J129" s="286">
        <v>0</v>
      </c>
      <c r="K129" s="286">
        <v>0</v>
      </c>
    </row>
    <row r="130" spans="2:11" x14ac:dyDescent="0.2">
      <c r="B130" s="268" t="s">
        <v>491</v>
      </c>
      <c r="C130" s="286">
        <v>0</v>
      </c>
      <c r="D130" s="286">
        <v>0</v>
      </c>
      <c r="E130" s="286">
        <v>0</v>
      </c>
      <c r="F130" s="286">
        <v>0</v>
      </c>
      <c r="G130" s="286">
        <v>5862073.25</v>
      </c>
      <c r="H130" s="286">
        <v>0</v>
      </c>
      <c r="I130" s="286">
        <v>0</v>
      </c>
      <c r="J130" s="286">
        <v>0</v>
      </c>
      <c r="K130" s="286">
        <v>0</v>
      </c>
    </row>
    <row r="131" spans="2:11" x14ac:dyDescent="0.2">
      <c r="B131" s="268" t="s">
        <v>492</v>
      </c>
      <c r="C131" s="286">
        <v>0</v>
      </c>
      <c r="D131" s="286">
        <v>0</v>
      </c>
      <c r="E131" s="286">
        <v>0</v>
      </c>
      <c r="F131" s="286">
        <v>0</v>
      </c>
      <c r="G131" s="286">
        <v>2745510.86</v>
      </c>
      <c r="H131" s="286">
        <v>0</v>
      </c>
      <c r="I131" s="286">
        <v>0</v>
      </c>
      <c r="J131" s="286">
        <v>0</v>
      </c>
      <c r="K131" s="286">
        <v>0</v>
      </c>
    </row>
    <row r="132" spans="2:11" x14ac:dyDescent="0.2">
      <c r="B132" s="268" t="s">
        <v>493</v>
      </c>
      <c r="C132" s="286">
        <v>0</v>
      </c>
      <c r="D132" s="286">
        <v>0</v>
      </c>
      <c r="E132" s="286">
        <v>0</v>
      </c>
      <c r="F132" s="286">
        <v>0</v>
      </c>
      <c r="G132" s="318">
        <v>3679489.4045000002</v>
      </c>
      <c r="H132" s="286">
        <v>0</v>
      </c>
      <c r="I132" s="286">
        <v>0</v>
      </c>
      <c r="J132" s="286">
        <v>0</v>
      </c>
      <c r="K132" s="286">
        <v>0</v>
      </c>
    </row>
    <row r="133" spans="2:11" x14ac:dyDescent="0.2">
      <c r="B133" s="268" t="s">
        <v>494</v>
      </c>
      <c r="C133" s="286">
        <v>0</v>
      </c>
      <c r="D133" s="286">
        <v>0</v>
      </c>
      <c r="E133" s="286">
        <v>0</v>
      </c>
      <c r="F133" s="286">
        <v>0</v>
      </c>
      <c r="G133" s="286">
        <v>0</v>
      </c>
      <c r="H133" s="286">
        <v>1411155.2385</v>
      </c>
      <c r="I133" s="286">
        <v>0</v>
      </c>
      <c r="J133" s="286">
        <v>0</v>
      </c>
      <c r="K133" s="286">
        <v>0</v>
      </c>
    </row>
    <row r="134" spans="2:11" x14ac:dyDescent="0.2">
      <c r="B134" s="268" t="s">
        <v>495</v>
      </c>
      <c r="C134" s="286">
        <v>0</v>
      </c>
      <c r="D134" s="286">
        <v>0</v>
      </c>
      <c r="E134" s="286">
        <v>0</v>
      </c>
      <c r="F134" s="286">
        <v>0</v>
      </c>
      <c r="G134" s="286">
        <v>0</v>
      </c>
      <c r="H134" s="286">
        <v>1601984.6972500002</v>
      </c>
      <c r="I134" s="286">
        <v>0</v>
      </c>
      <c r="J134" s="286">
        <v>0</v>
      </c>
      <c r="K134" s="286">
        <v>0</v>
      </c>
    </row>
    <row r="135" spans="2:11" x14ac:dyDescent="0.2">
      <c r="B135" s="268" t="s">
        <v>496</v>
      </c>
      <c r="C135" s="286">
        <v>0</v>
      </c>
      <c r="D135" s="286">
        <v>0</v>
      </c>
      <c r="E135" s="286">
        <v>0</v>
      </c>
      <c r="F135" s="286">
        <v>0</v>
      </c>
      <c r="G135" s="286">
        <v>0</v>
      </c>
      <c r="H135" s="286">
        <v>19605656.010750003</v>
      </c>
      <c r="I135" s="286">
        <v>0</v>
      </c>
      <c r="J135" s="286">
        <v>0</v>
      </c>
      <c r="K135" s="286">
        <v>0</v>
      </c>
    </row>
    <row r="136" spans="2:11" x14ac:dyDescent="0.2">
      <c r="B136" s="268" t="s">
        <v>497</v>
      </c>
      <c r="C136" s="286">
        <v>0</v>
      </c>
      <c r="D136" s="286">
        <v>0</v>
      </c>
      <c r="E136" s="286">
        <v>0</v>
      </c>
      <c r="F136" s="286">
        <v>0</v>
      </c>
      <c r="G136" s="286">
        <v>0</v>
      </c>
      <c r="H136" s="286">
        <v>11713225.54325</v>
      </c>
      <c r="I136" s="286">
        <v>0</v>
      </c>
      <c r="J136" s="286">
        <v>0</v>
      </c>
      <c r="K136" s="286">
        <v>0</v>
      </c>
    </row>
    <row r="137" spans="2:11" x14ac:dyDescent="0.2">
      <c r="B137" s="268" t="s">
        <v>498</v>
      </c>
      <c r="C137" s="286">
        <v>0</v>
      </c>
      <c r="D137" s="286">
        <v>0</v>
      </c>
      <c r="E137" s="286">
        <v>0</v>
      </c>
      <c r="F137" s="286">
        <v>0</v>
      </c>
      <c r="G137" s="286">
        <v>0</v>
      </c>
      <c r="H137" s="286">
        <v>23400167.308750004</v>
      </c>
      <c r="I137" s="286">
        <v>0</v>
      </c>
      <c r="J137" s="286">
        <v>0</v>
      </c>
      <c r="K137" s="286">
        <v>0</v>
      </c>
    </row>
    <row r="138" spans="2:11" x14ac:dyDescent="0.2">
      <c r="B138" s="268" t="s">
        <v>499</v>
      </c>
      <c r="C138" s="286">
        <v>0</v>
      </c>
      <c r="D138" s="286">
        <v>0</v>
      </c>
      <c r="E138" s="286">
        <v>0</v>
      </c>
      <c r="F138" s="286">
        <v>0</v>
      </c>
      <c r="G138" s="286">
        <v>0</v>
      </c>
      <c r="H138" s="286">
        <v>33208181.289500006</v>
      </c>
      <c r="I138" s="286">
        <v>0</v>
      </c>
      <c r="J138" s="286">
        <v>0</v>
      </c>
      <c r="K138" s="286">
        <v>0</v>
      </c>
    </row>
    <row r="139" spans="2:11" x14ac:dyDescent="0.2">
      <c r="B139" s="268" t="s">
        <v>500</v>
      </c>
      <c r="C139" s="286">
        <v>0</v>
      </c>
      <c r="D139" s="286">
        <v>0</v>
      </c>
      <c r="E139" s="286">
        <v>0</v>
      </c>
      <c r="F139" s="286">
        <v>0</v>
      </c>
      <c r="G139" s="286">
        <v>0</v>
      </c>
      <c r="H139" s="286">
        <v>1491958.125</v>
      </c>
      <c r="I139" s="286">
        <v>0</v>
      </c>
      <c r="J139" s="286">
        <v>0</v>
      </c>
      <c r="K139" s="286">
        <v>0</v>
      </c>
    </row>
    <row r="140" spans="2:11" x14ac:dyDescent="0.2">
      <c r="B140" s="268" t="s">
        <v>501</v>
      </c>
      <c r="C140" s="286">
        <v>0</v>
      </c>
      <c r="D140" s="286">
        <v>0</v>
      </c>
      <c r="E140" s="286">
        <v>0</v>
      </c>
      <c r="F140" s="286">
        <v>0</v>
      </c>
      <c r="G140" s="286">
        <v>0</v>
      </c>
      <c r="H140" s="286">
        <v>25935168.815500002</v>
      </c>
      <c r="I140" s="286">
        <v>0</v>
      </c>
      <c r="J140" s="286">
        <v>0</v>
      </c>
      <c r="K140" s="286">
        <v>0</v>
      </c>
    </row>
    <row r="141" spans="2:11" x14ac:dyDescent="0.2">
      <c r="B141" s="268" t="s">
        <v>502</v>
      </c>
      <c r="C141" s="286">
        <v>0</v>
      </c>
      <c r="D141" s="286">
        <v>0</v>
      </c>
      <c r="E141" s="286">
        <v>0</v>
      </c>
      <c r="F141" s="286">
        <v>0</v>
      </c>
      <c r="G141" s="286">
        <v>0</v>
      </c>
      <c r="H141" s="286">
        <v>4550134.5977499997</v>
      </c>
      <c r="I141" s="286">
        <v>0</v>
      </c>
      <c r="J141" s="286">
        <v>0</v>
      </c>
      <c r="K141" s="286">
        <v>0</v>
      </c>
    </row>
    <row r="142" spans="2:11" x14ac:dyDescent="0.2">
      <c r="B142" s="268" t="s">
        <v>503</v>
      </c>
      <c r="C142" s="286">
        <v>0</v>
      </c>
      <c r="D142" s="286">
        <v>0</v>
      </c>
      <c r="E142" s="286">
        <v>0</v>
      </c>
      <c r="F142" s="286">
        <v>0</v>
      </c>
      <c r="G142" s="286">
        <v>0</v>
      </c>
      <c r="H142" s="286">
        <v>1716404.3155</v>
      </c>
      <c r="I142" s="286">
        <v>0</v>
      </c>
      <c r="J142" s="286">
        <v>0</v>
      </c>
      <c r="K142" s="286">
        <v>0</v>
      </c>
    </row>
    <row r="143" spans="2:11" x14ac:dyDescent="0.2">
      <c r="B143" s="268" t="s">
        <v>504</v>
      </c>
      <c r="C143" s="286">
        <v>0</v>
      </c>
      <c r="D143" s="286">
        <v>0</v>
      </c>
      <c r="E143" s="286">
        <v>0</v>
      </c>
      <c r="F143" s="286">
        <v>0</v>
      </c>
      <c r="G143" s="286">
        <v>0</v>
      </c>
      <c r="H143" s="286">
        <v>1044949.892</v>
      </c>
      <c r="I143" s="286">
        <v>0</v>
      </c>
      <c r="J143" s="286">
        <v>0</v>
      </c>
      <c r="K143" s="286">
        <v>0</v>
      </c>
    </row>
    <row r="144" spans="2:11" x14ac:dyDescent="0.2">
      <c r="B144" s="268" t="s">
        <v>505</v>
      </c>
      <c r="C144" s="286">
        <v>0</v>
      </c>
      <c r="D144" s="286">
        <v>0</v>
      </c>
      <c r="E144" s="286">
        <v>0</v>
      </c>
      <c r="F144" s="286">
        <v>0</v>
      </c>
      <c r="G144" s="286">
        <v>0</v>
      </c>
      <c r="H144" s="286">
        <v>2216573.8735000002</v>
      </c>
      <c r="I144" s="286">
        <v>0</v>
      </c>
      <c r="J144" s="286">
        <v>0</v>
      </c>
      <c r="K144" s="286">
        <v>0</v>
      </c>
    </row>
    <row r="145" spans="2:11" x14ac:dyDescent="0.2">
      <c r="B145" s="268" t="s">
        <v>506</v>
      </c>
      <c r="C145" s="286">
        <v>0</v>
      </c>
      <c r="D145" s="286">
        <v>0</v>
      </c>
      <c r="E145" s="286">
        <v>0</v>
      </c>
      <c r="F145" s="286">
        <v>0</v>
      </c>
      <c r="G145" s="286">
        <v>0</v>
      </c>
      <c r="H145" s="286">
        <v>178172.48925000001</v>
      </c>
      <c r="I145" s="286">
        <v>0</v>
      </c>
      <c r="J145" s="286">
        <v>0</v>
      </c>
      <c r="K145" s="286">
        <v>0</v>
      </c>
    </row>
    <row r="146" spans="2:11" x14ac:dyDescent="0.2">
      <c r="B146" s="268" t="s">
        <v>507</v>
      </c>
      <c r="C146" s="286">
        <v>0</v>
      </c>
      <c r="D146" s="286">
        <v>0</v>
      </c>
      <c r="E146" s="286">
        <v>0</v>
      </c>
      <c r="F146" s="286">
        <v>0</v>
      </c>
      <c r="G146" s="286">
        <v>0</v>
      </c>
      <c r="H146" s="286">
        <v>530108.55800000008</v>
      </c>
      <c r="I146" s="286">
        <v>0</v>
      </c>
      <c r="J146" s="286">
        <v>0</v>
      </c>
      <c r="K146" s="286">
        <v>0</v>
      </c>
    </row>
    <row r="147" spans="2:11" x14ac:dyDescent="0.2">
      <c r="B147" s="268" t="s">
        <v>508</v>
      </c>
      <c r="C147" s="286">
        <v>0</v>
      </c>
      <c r="D147" s="286">
        <v>0</v>
      </c>
      <c r="E147" s="286">
        <v>0</v>
      </c>
      <c r="F147" s="286">
        <v>0</v>
      </c>
      <c r="G147" s="286">
        <v>0</v>
      </c>
      <c r="H147" s="286">
        <v>879234.88100000005</v>
      </c>
      <c r="I147" s="286">
        <v>0</v>
      </c>
      <c r="J147" s="286">
        <v>0</v>
      </c>
      <c r="K147" s="286">
        <v>0</v>
      </c>
    </row>
    <row r="148" spans="2:11" x14ac:dyDescent="0.2">
      <c r="B148" s="268" t="s">
        <v>509</v>
      </c>
      <c r="C148" s="286">
        <v>0</v>
      </c>
      <c r="D148" s="286">
        <v>0</v>
      </c>
      <c r="E148" s="286">
        <v>0</v>
      </c>
      <c r="F148" s="286">
        <v>0</v>
      </c>
      <c r="G148" s="286">
        <v>0</v>
      </c>
      <c r="H148" s="286">
        <v>2199357.503</v>
      </c>
      <c r="I148" s="286">
        <v>0</v>
      </c>
      <c r="J148" s="286">
        <v>0</v>
      </c>
      <c r="K148" s="286">
        <v>0</v>
      </c>
    </row>
    <row r="149" spans="2:11" x14ac:dyDescent="0.2">
      <c r="B149" s="267" t="s">
        <v>405</v>
      </c>
      <c r="C149" s="286"/>
      <c r="D149" s="286"/>
      <c r="E149" s="286"/>
      <c r="F149" s="286"/>
      <c r="G149" s="286"/>
      <c r="H149" s="286"/>
      <c r="I149" s="286"/>
      <c r="J149" s="286"/>
      <c r="K149" s="286"/>
    </row>
    <row r="150" spans="2:11" x14ac:dyDescent="0.2">
      <c r="B150" s="268" t="s">
        <v>626</v>
      </c>
      <c r="C150" s="286">
        <v>0</v>
      </c>
      <c r="D150" s="286">
        <v>0</v>
      </c>
      <c r="E150" s="286">
        <v>10600000</v>
      </c>
      <c r="F150" s="286">
        <v>0</v>
      </c>
      <c r="G150" s="286">
        <v>0</v>
      </c>
      <c r="H150" s="286">
        <v>0</v>
      </c>
      <c r="I150" s="286">
        <v>0</v>
      </c>
      <c r="J150" s="286">
        <v>0</v>
      </c>
      <c r="K150" s="286">
        <v>0</v>
      </c>
    </row>
    <row r="151" spans="2:11" x14ac:dyDescent="0.2">
      <c r="B151" s="268" t="s">
        <v>627</v>
      </c>
      <c r="C151" s="286">
        <v>0</v>
      </c>
      <c r="D151" s="286">
        <v>0</v>
      </c>
      <c r="E151" s="286">
        <v>505222</v>
      </c>
      <c r="F151" s="286">
        <v>0</v>
      </c>
      <c r="G151" s="286">
        <v>0</v>
      </c>
      <c r="H151" s="286">
        <v>0</v>
      </c>
      <c r="I151" s="286">
        <v>0</v>
      </c>
      <c r="J151" s="286">
        <v>0</v>
      </c>
      <c r="K151" s="286">
        <v>0</v>
      </c>
    </row>
    <row r="152" spans="2:11" x14ac:dyDescent="0.2">
      <c r="B152" s="268" t="s">
        <v>628</v>
      </c>
      <c r="C152" s="286">
        <v>0</v>
      </c>
      <c r="D152" s="286">
        <v>0</v>
      </c>
      <c r="E152" s="286">
        <v>809157.95142857148</v>
      </c>
      <c r="F152" s="286">
        <v>0</v>
      </c>
      <c r="G152" s="286">
        <v>0</v>
      </c>
      <c r="H152" s="286">
        <v>0</v>
      </c>
      <c r="I152" s="286">
        <v>0</v>
      </c>
      <c r="J152" s="286">
        <v>0</v>
      </c>
      <c r="K152" s="286">
        <v>0</v>
      </c>
    </row>
    <row r="153" spans="2:11" x14ac:dyDescent="0.2">
      <c r="B153" s="268" t="s">
        <v>629</v>
      </c>
      <c r="C153" s="286">
        <v>0</v>
      </c>
      <c r="D153" s="286">
        <v>0</v>
      </c>
      <c r="E153" s="286">
        <v>2022894.8785714288</v>
      </c>
      <c r="F153" s="286">
        <v>0</v>
      </c>
      <c r="G153" s="286">
        <v>0</v>
      </c>
      <c r="H153" s="286">
        <v>0</v>
      </c>
      <c r="I153" s="286">
        <v>0</v>
      </c>
      <c r="J153" s="286">
        <v>0</v>
      </c>
      <c r="K153" s="286">
        <v>0</v>
      </c>
    </row>
    <row r="154" spans="2:11" x14ac:dyDescent="0.2">
      <c r="B154" s="268" t="s">
        <v>630</v>
      </c>
      <c r="C154" s="286">
        <v>0</v>
      </c>
      <c r="D154" s="286">
        <v>0</v>
      </c>
      <c r="E154" s="286">
        <v>0</v>
      </c>
      <c r="F154" s="286">
        <v>404300</v>
      </c>
      <c r="G154" s="286">
        <v>0</v>
      </c>
      <c r="H154" s="286">
        <v>0</v>
      </c>
      <c r="I154" s="286">
        <v>0</v>
      </c>
      <c r="J154" s="286">
        <v>0</v>
      </c>
      <c r="K154" s="286">
        <v>0</v>
      </c>
    </row>
    <row r="155" spans="2:11" x14ac:dyDescent="0.2">
      <c r="B155" s="268" t="s">
        <v>387</v>
      </c>
      <c r="C155" s="286">
        <v>0</v>
      </c>
      <c r="D155" s="286">
        <v>0</v>
      </c>
      <c r="E155" s="286">
        <v>0</v>
      </c>
      <c r="F155" s="286">
        <v>943012</v>
      </c>
      <c r="G155" s="286">
        <v>0</v>
      </c>
      <c r="H155" s="286">
        <v>0</v>
      </c>
      <c r="I155" s="286">
        <v>0</v>
      </c>
      <c r="J155" s="286">
        <v>0</v>
      </c>
      <c r="K155" s="286">
        <v>0</v>
      </c>
    </row>
    <row r="156" spans="2:11" x14ac:dyDescent="0.2">
      <c r="B156" s="268" t="s">
        <v>626</v>
      </c>
      <c r="C156" s="286">
        <v>0</v>
      </c>
      <c r="D156" s="286">
        <v>0</v>
      </c>
      <c r="E156" s="286">
        <v>0</v>
      </c>
      <c r="F156" s="286">
        <v>10600000</v>
      </c>
      <c r="G156" s="286">
        <v>0</v>
      </c>
      <c r="H156" s="286">
        <v>0</v>
      </c>
      <c r="I156" s="286">
        <v>0</v>
      </c>
      <c r="J156" s="286">
        <v>0</v>
      </c>
      <c r="K156" s="286">
        <v>0</v>
      </c>
    </row>
    <row r="157" spans="2:11" x14ac:dyDescent="0.2">
      <c r="B157" s="268" t="s">
        <v>631</v>
      </c>
      <c r="C157" s="286">
        <v>0</v>
      </c>
      <c r="D157" s="286">
        <v>0</v>
      </c>
      <c r="E157" s="286">
        <v>0</v>
      </c>
      <c r="F157" s="286">
        <v>46474.58</v>
      </c>
      <c r="G157" s="286">
        <v>0</v>
      </c>
      <c r="H157" s="286">
        <v>0</v>
      </c>
      <c r="I157" s="286">
        <v>0</v>
      </c>
      <c r="J157" s="286">
        <v>0</v>
      </c>
      <c r="K157" s="286">
        <v>0</v>
      </c>
    </row>
    <row r="158" spans="2:11" x14ac:dyDescent="0.2">
      <c r="B158" s="268" t="s">
        <v>632</v>
      </c>
      <c r="C158" s="286">
        <v>0</v>
      </c>
      <c r="D158" s="286">
        <v>0</v>
      </c>
      <c r="E158" s="286">
        <v>0</v>
      </c>
      <c r="F158" s="286">
        <v>50830.51</v>
      </c>
      <c r="G158" s="286">
        <v>0</v>
      </c>
      <c r="H158" s="286">
        <v>0</v>
      </c>
      <c r="I158" s="286">
        <v>0</v>
      </c>
      <c r="J158" s="286">
        <v>0</v>
      </c>
      <c r="K158" s="286">
        <v>0</v>
      </c>
    </row>
    <row r="159" spans="2:11" x14ac:dyDescent="0.2">
      <c r="B159" s="268" t="s">
        <v>633</v>
      </c>
      <c r="C159" s="286">
        <v>0</v>
      </c>
      <c r="D159" s="286">
        <v>0</v>
      </c>
      <c r="E159" s="286">
        <v>0</v>
      </c>
      <c r="F159" s="286">
        <v>83428.539999999994</v>
      </c>
      <c r="G159" s="286">
        <v>0</v>
      </c>
      <c r="H159" s="286">
        <v>0</v>
      </c>
      <c r="I159" s="286">
        <v>0</v>
      </c>
      <c r="J159" s="286">
        <v>0</v>
      </c>
      <c r="K159" s="286">
        <v>0</v>
      </c>
    </row>
    <row r="160" spans="2:11" x14ac:dyDescent="0.2">
      <c r="B160" s="268" t="s">
        <v>634</v>
      </c>
      <c r="C160" s="286">
        <v>0</v>
      </c>
      <c r="D160" s="286">
        <v>0</v>
      </c>
      <c r="E160" s="286">
        <v>0</v>
      </c>
      <c r="F160" s="286">
        <v>120714.68</v>
      </c>
      <c r="G160" s="286">
        <v>0</v>
      </c>
      <c r="H160" s="286">
        <v>0</v>
      </c>
      <c r="I160" s="286">
        <v>0</v>
      </c>
      <c r="J160" s="286">
        <v>0</v>
      </c>
      <c r="K160" s="286">
        <v>0</v>
      </c>
    </row>
    <row r="161" spans="2:11" x14ac:dyDescent="0.2">
      <c r="B161" s="268" t="s">
        <v>635</v>
      </c>
      <c r="C161" s="286">
        <v>0</v>
      </c>
      <c r="D161" s="286">
        <v>0</v>
      </c>
      <c r="E161" s="286">
        <v>0</v>
      </c>
      <c r="F161" s="286">
        <v>19385.59</v>
      </c>
      <c r="G161" s="286">
        <v>0</v>
      </c>
      <c r="H161" s="286">
        <v>0</v>
      </c>
      <c r="I161" s="286">
        <v>0</v>
      </c>
      <c r="J161" s="286">
        <v>0</v>
      </c>
      <c r="K161" s="286">
        <v>0</v>
      </c>
    </row>
    <row r="162" spans="2:11" x14ac:dyDescent="0.2">
      <c r="B162" s="268" t="s">
        <v>636</v>
      </c>
      <c r="C162" s="286">
        <v>0</v>
      </c>
      <c r="D162" s="286">
        <v>0</v>
      </c>
      <c r="E162" s="286">
        <v>0</v>
      </c>
      <c r="F162" s="286">
        <v>177000</v>
      </c>
      <c r="G162" s="286">
        <v>0</v>
      </c>
      <c r="H162" s="286">
        <v>0</v>
      </c>
      <c r="I162" s="286">
        <v>0</v>
      </c>
      <c r="J162" s="286">
        <v>0</v>
      </c>
      <c r="K162" s="286">
        <v>0</v>
      </c>
    </row>
    <row r="163" spans="2:11" x14ac:dyDescent="0.2">
      <c r="B163" s="268" t="s">
        <v>637</v>
      </c>
      <c r="C163" s="286">
        <v>0</v>
      </c>
      <c r="D163" s="286">
        <v>0</v>
      </c>
      <c r="E163" s="286">
        <v>0</v>
      </c>
      <c r="F163" s="286">
        <v>1237500</v>
      </c>
      <c r="G163" s="286">
        <v>0</v>
      </c>
      <c r="H163" s="286">
        <v>0</v>
      </c>
      <c r="I163" s="286">
        <v>0</v>
      </c>
      <c r="J163" s="286">
        <v>0</v>
      </c>
      <c r="K163" s="286">
        <v>0</v>
      </c>
    </row>
    <row r="164" spans="2:11" x14ac:dyDescent="0.2">
      <c r="B164" s="268" t="s">
        <v>638</v>
      </c>
      <c r="C164" s="286">
        <v>0</v>
      </c>
      <c r="D164" s="286">
        <v>0</v>
      </c>
      <c r="E164" s="286">
        <v>0</v>
      </c>
      <c r="F164" s="286">
        <v>484500</v>
      </c>
      <c r="G164" s="286">
        <v>0</v>
      </c>
      <c r="H164" s="286">
        <v>0</v>
      </c>
      <c r="I164" s="286">
        <v>0</v>
      </c>
      <c r="J164" s="286">
        <v>0</v>
      </c>
      <c r="K164" s="286">
        <v>0</v>
      </c>
    </row>
    <row r="165" spans="2:11" x14ac:dyDescent="0.2">
      <c r="B165" s="268" t="s">
        <v>639</v>
      </c>
      <c r="C165" s="286">
        <v>0</v>
      </c>
      <c r="D165" s="286">
        <v>0</v>
      </c>
      <c r="E165" s="286">
        <v>0</v>
      </c>
      <c r="F165" s="286">
        <v>0</v>
      </c>
      <c r="G165" s="286">
        <v>412500</v>
      </c>
      <c r="H165" s="286">
        <v>0</v>
      </c>
      <c r="I165" s="286">
        <v>0</v>
      </c>
      <c r="J165" s="286">
        <v>0</v>
      </c>
      <c r="K165" s="286">
        <v>0</v>
      </c>
    </row>
    <row r="166" spans="2:11" x14ac:dyDescent="0.2">
      <c r="B166" s="268" t="s">
        <v>640</v>
      </c>
      <c r="C166" s="286">
        <v>0</v>
      </c>
      <c r="D166" s="286">
        <v>0</v>
      </c>
      <c r="E166" s="286">
        <v>0</v>
      </c>
      <c r="F166" s="286">
        <v>0</v>
      </c>
      <c r="G166" s="286">
        <v>45898.17</v>
      </c>
      <c r="H166" s="286">
        <v>0</v>
      </c>
      <c r="I166" s="286">
        <v>0</v>
      </c>
      <c r="J166" s="286">
        <v>0</v>
      </c>
      <c r="K166" s="286">
        <v>0</v>
      </c>
    </row>
    <row r="167" spans="2:11" x14ac:dyDescent="0.2">
      <c r="B167" s="268" t="s">
        <v>641</v>
      </c>
      <c r="C167" s="286">
        <v>0</v>
      </c>
      <c r="D167" s="286">
        <v>0</v>
      </c>
      <c r="E167" s="286">
        <v>0</v>
      </c>
      <c r="F167" s="286">
        <v>0</v>
      </c>
      <c r="G167" s="286">
        <v>85500</v>
      </c>
      <c r="H167" s="286">
        <v>0</v>
      </c>
      <c r="I167" s="286">
        <v>0</v>
      </c>
      <c r="J167" s="286">
        <v>0</v>
      </c>
      <c r="K167" s="286">
        <v>0</v>
      </c>
    </row>
    <row r="168" spans="2:11" x14ac:dyDescent="0.2">
      <c r="B168" s="268" t="s">
        <v>642</v>
      </c>
      <c r="C168" s="286">
        <v>0</v>
      </c>
      <c r="D168" s="286">
        <v>0</v>
      </c>
      <c r="E168" s="286">
        <v>0</v>
      </c>
      <c r="F168" s="286">
        <v>0</v>
      </c>
      <c r="G168" s="286">
        <v>5139000</v>
      </c>
      <c r="H168" s="286">
        <v>0</v>
      </c>
      <c r="I168" s="286">
        <v>0</v>
      </c>
      <c r="J168" s="286">
        <v>0</v>
      </c>
      <c r="K168" s="286">
        <v>0</v>
      </c>
    </row>
    <row r="169" spans="2:11" x14ac:dyDescent="0.2">
      <c r="B169" s="268" t="s">
        <v>510</v>
      </c>
      <c r="C169" s="286">
        <v>0</v>
      </c>
      <c r="D169" s="286">
        <v>0</v>
      </c>
      <c r="E169" s="286">
        <v>0</v>
      </c>
      <c r="F169" s="286">
        <v>0</v>
      </c>
      <c r="G169" s="286">
        <v>0</v>
      </c>
      <c r="H169" s="286">
        <v>10420062.789999999</v>
      </c>
      <c r="I169" s="286">
        <v>0</v>
      </c>
      <c r="J169" s="286">
        <v>0</v>
      </c>
      <c r="K169" s="286">
        <v>0</v>
      </c>
    </row>
    <row r="170" spans="2:11" x14ac:dyDescent="0.2">
      <c r="B170" s="268" t="s">
        <v>578</v>
      </c>
      <c r="C170" s="286">
        <v>0</v>
      </c>
      <c r="D170" s="286">
        <v>0</v>
      </c>
      <c r="E170" s="286">
        <v>0</v>
      </c>
      <c r="F170" s="286">
        <v>0</v>
      </c>
      <c r="G170" s="286">
        <v>0</v>
      </c>
      <c r="H170" s="286">
        <v>300000</v>
      </c>
      <c r="I170" s="286">
        <v>0</v>
      </c>
      <c r="J170" s="286">
        <v>0</v>
      </c>
      <c r="K170" s="286">
        <v>0</v>
      </c>
    </row>
    <row r="171" spans="2:11" x14ac:dyDescent="0.2">
      <c r="B171" s="268" t="s">
        <v>643</v>
      </c>
      <c r="C171" s="286">
        <v>0</v>
      </c>
      <c r="D171" s="286">
        <v>0</v>
      </c>
      <c r="E171" s="286">
        <v>0</v>
      </c>
      <c r="F171" s="286">
        <v>0</v>
      </c>
      <c r="G171" s="286">
        <v>38400000</v>
      </c>
      <c r="H171" s="286">
        <v>0</v>
      </c>
      <c r="I171" s="286">
        <v>0</v>
      </c>
      <c r="J171" s="286">
        <v>0</v>
      </c>
      <c r="K171" s="286">
        <v>0</v>
      </c>
    </row>
    <row r="172" spans="2:11" x14ac:dyDescent="0.2">
      <c r="B172" s="268" t="s">
        <v>644</v>
      </c>
      <c r="C172" s="286">
        <v>0</v>
      </c>
      <c r="D172" s="286">
        <v>0</v>
      </c>
      <c r="E172" s="286">
        <v>0</v>
      </c>
      <c r="F172" s="286">
        <v>0</v>
      </c>
      <c r="G172" s="286">
        <v>21871424.399999999</v>
      </c>
      <c r="H172" s="286">
        <v>0</v>
      </c>
      <c r="I172" s="286">
        <v>0</v>
      </c>
      <c r="J172" s="286">
        <v>0</v>
      </c>
      <c r="K172" s="286">
        <v>0</v>
      </c>
    </row>
    <row r="173" spans="2:11" x14ac:dyDescent="0.2">
      <c r="B173" s="265" t="s">
        <v>408</v>
      </c>
      <c r="C173" s="286"/>
      <c r="D173" s="286"/>
      <c r="E173" s="286"/>
      <c r="F173" s="286"/>
      <c r="G173" s="286"/>
      <c r="H173" s="286"/>
      <c r="I173" s="286"/>
      <c r="J173" s="286"/>
      <c r="K173" s="286"/>
    </row>
    <row r="174" spans="2:11" x14ac:dyDescent="0.2">
      <c r="B174" s="267" t="s">
        <v>403</v>
      </c>
      <c r="C174" s="286"/>
      <c r="D174" s="286"/>
      <c r="E174" s="286"/>
      <c r="F174" s="286"/>
      <c r="G174" s="286"/>
      <c r="H174" s="286"/>
      <c r="I174" s="286"/>
      <c r="J174" s="286"/>
      <c r="K174" s="286"/>
    </row>
    <row r="175" spans="2:11" x14ac:dyDescent="0.2">
      <c r="B175" s="268" t="s">
        <v>511</v>
      </c>
      <c r="C175" s="286">
        <v>0</v>
      </c>
      <c r="D175" s="286">
        <v>0</v>
      </c>
      <c r="E175" s="286">
        <v>0</v>
      </c>
      <c r="F175" s="286">
        <v>0</v>
      </c>
      <c r="G175" s="286">
        <v>0</v>
      </c>
      <c r="H175" s="286">
        <v>0</v>
      </c>
      <c r="I175" s="286">
        <v>0</v>
      </c>
      <c r="J175" s="286">
        <f>2431292.14/3.216</f>
        <v>755998.79975124379</v>
      </c>
      <c r="K175" s="286">
        <v>0</v>
      </c>
    </row>
    <row r="176" spans="2:11" x14ac:dyDescent="0.2">
      <c r="B176" s="267" t="s">
        <v>405</v>
      </c>
      <c r="C176" s="286"/>
      <c r="D176" s="286"/>
      <c r="E176" s="286"/>
      <c r="F176" s="286"/>
      <c r="G176" s="286"/>
      <c r="H176" s="286"/>
      <c r="I176" s="286"/>
      <c r="J176" s="286"/>
      <c r="K176" s="286"/>
    </row>
    <row r="177" spans="2:11" x14ac:dyDescent="0.2">
      <c r="B177" s="268" t="s">
        <v>645</v>
      </c>
      <c r="C177" s="286">
        <v>0</v>
      </c>
      <c r="D177" s="286">
        <v>0</v>
      </c>
      <c r="E177" s="286">
        <v>0</v>
      </c>
      <c r="F177" s="286">
        <v>0</v>
      </c>
      <c r="G177" s="286">
        <v>0</v>
      </c>
      <c r="H177" s="286">
        <v>0</v>
      </c>
      <c r="I177" s="286">
        <v>556000</v>
      </c>
      <c r="J177" s="286">
        <v>0</v>
      </c>
      <c r="K177" s="286">
        <v>0</v>
      </c>
    </row>
    <row r="178" spans="2:11" x14ac:dyDescent="0.2">
      <c r="B178" s="268" t="s">
        <v>646</v>
      </c>
      <c r="C178" s="286">
        <v>0</v>
      </c>
      <c r="D178" s="286">
        <v>0</v>
      </c>
      <c r="E178" s="286">
        <v>0</v>
      </c>
      <c r="F178" s="286">
        <v>0</v>
      </c>
      <c r="G178" s="286">
        <v>0</v>
      </c>
      <c r="H178" s="286">
        <v>0</v>
      </c>
      <c r="I178" s="286">
        <v>726000</v>
      </c>
      <c r="J178" s="286">
        <v>0</v>
      </c>
      <c r="K178" s="286">
        <v>0</v>
      </c>
    </row>
    <row r="179" spans="2:11" x14ac:dyDescent="0.2">
      <c r="B179" s="268" t="s">
        <v>647</v>
      </c>
      <c r="C179" s="286">
        <v>0</v>
      </c>
      <c r="D179" s="286">
        <v>0</v>
      </c>
      <c r="E179" s="286">
        <v>0</v>
      </c>
      <c r="F179" s="286">
        <v>0</v>
      </c>
      <c r="G179" s="286">
        <v>0</v>
      </c>
      <c r="H179" s="286">
        <v>0</v>
      </c>
      <c r="I179" s="286">
        <v>165000</v>
      </c>
      <c r="J179" s="286">
        <v>0</v>
      </c>
      <c r="K179" s="286">
        <v>0</v>
      </c>
    </row>
    <row r="180" spans="2:11" x14ac:dyDescent="0.2">
      <c r="B180" s="268" t="s">
        <v>648</v>
      </c>
      <c r="C180" s="286">
        <v>0</v>
      </c>
      <c r="D180" s="286">
        <v>0</v>
      </c>
      <c r="E180" s="286">
        <v>0</v>
      </c>
      <c r="F180" s="286">
        <v>0</v>
      </c>
      <c r="G180" s="286">
        <v>0</v>
      </c>
      <c r="H180" s="286">
        <v>0</v>
      </c>
      <c r="I180" s="286">
        <v>141000</v>
      </c>
      <c r="J180" s="286">
        <v>0</v>
      </c>
      <c r="K180" s="286">
        <v>0</v>
      </c>
    </row>
    <row r="181" spans="2:11" x14ac:dyDescent="0.2">
      <c r="B181" s="268" t="s">
        <v>649</v>
      </c>
      <c r="C181" s="286">
        <v>0</v>
      </c>
      <c r="D181" s="286">
        <v>0</v>
      </c>
      <c r="E181" s="286">
        <v>0</v>
      </c>
      <c r="F181" s="286">
        <v>0</v>
      </c>
      <c r="G181" s="286">
        <v>0</v>
      </c>
      <c r="H181" s="286">
        <v>0</v>
      </c>
      <c r="I181" s="286">
        <v>1778000</v>
      </c>
      <c r="J181" s="286">
        <v>0</v>
      </c>
      <c r="K181" s="286">
        <v>0</v>
      </c>
    </row>
    <row r="182" spans="2:11" x14ac:dyDescent="0.2">
      <c r="B182" s="268" t="s">
        <v>409</v>
      </c>
      <c r="C182" s="286">
        <v>0</v>
      </c>
      <c r="D182" s="286">
        <v>0</v>
      </c>
      <c r="E182" s="286">
        <v>0</v>
      </c>
      <c r="F182" s="286">
        <v>0</v>
      </c>
      <c r="G182" s="286">
        <v>0</v>
      </c>
      <c r="H182" s="286">
        <v>0</v>
      </c>
      <c r="I182" s="286">
        <v>824000</v>
      </c>
      <c r="J182" s="286">
        <v>0</v>
      </c>
      <c r="K182" s="286">
        <v>0</v>
      </c>
    </row>
    <row r="183" spans="2:11" x14ac:dyDescent="0.2">
      <c r="B183" s="268" t="s">
        <v>650</v>
      </c>
      <c r="C183" s="286">
        <v>0</v>
      </c>
      <c r="D183" s="286">
        <v>0</v>
      </c>
      <c r="E183" s="286">
        <v>0</v>
      </c>
      <c r="F183" s="286">
        <v>0</v>
      </c>
      <c r="G183" s="286">
        <v>0</v>
      </c>
      <c r="H183" s="286">
        <v>0</v>
      </c>
      <c r="I183" s="286">
        <v>832000</v>
      </c>
      <c r="J183" s="286">
        <v>0</v>
      </c>
      <c r="K183" s="286">
        <v>0</v>
      </c>
    </row>
    <row r="184" spans="2:11" x14ac:dyDescent="0.2">
      <c r="B184" s="268" t="s">
        <v>651</v>
      </c>
      <c r="C184" s="286">
        <v>0</v>
      </c>
      <c r="D184" s="286">
        <v>0</v>
      </c>
      <c r="E184" s="286">
        <v>0</v>
      </c>
      <c r="F184" s="286">
        <v>0</v>
      </c>
      <c r="G184" s="286">
        <v>0</v>
      </c>
      <c r="H184" s="286">
        <v>0</v>
      </c>
      <c r="I184" s="286">
        <v>3120000</v>
      </c>
      <c r="J184" s="286">
        <v>0</v>
      </c>
      <c r="K184" s="286">
        <v>0</v>
      </c>
    </row>
    <row r="185" spans="2:11" x14ac:dyDescent="0.2">
      <c r="B185" s="268" t="s">
        <v>650</v>
      </c>
      <c r="C185" s="286">
        <v>0</v>
      </c>
      <c r="D185" s="286">
        <v>0</v>
      </c>
      <c r="E185" s="286">
        <v>0</v>
      </c>
      <c r="F185" s="286">
        <v>0</v>
      </c>
      <c r="G185" s="286">
        <v>0</v>
      </c>
      <c r="H185" s="286">
        <v>0</v>
      </c>
      <c r="I185" s="286">
        <v>832000</v>
      </c>
      <c r="J185" s="286">
        <v>0</v>
      </c>
      <c r="K185" s="286">
        <v>0</v>
      </c>
    </row>
    <row r="186" spans="2:11" x14ac:dyDescent="0.2">
      <c r="B186" s="268" t="s">
        <v>647</v>
      </c>
      <c r="C186" s="286">
        <v>0</v>
      </c>
      <c r="D186" s="286">
        <v>0</v>
      </c>
      <c r="E186" s="286">
        <v>0</v>
      </c>
      <c r="F186" s="286">
        <v>0</v>
      </c>
      <c r="G186" s="286">
        <v>0</v>
      </c>
      <c r="H186" s="286">
        <v>0</v>
      </c>
      <c r="I186" s="286">
        <v>165000</v>
      </c>
      <c r="J186" s="286">
        <v>0</v>
      </c>
      <c r="K186" s="286">
        <v>0</v>
      </c>
    </row>
    <row r="187" spans="2:11" x14ac:dyDescent="0.2">
      <c r="B187" s="268" t="s">
        <v>652</v>
      </c>
      <c r="C187" s="286">
        <v>0</v>
      </c>
      <c r="D187" s="286">
        <v>0</v>
      </c>
      <c r="E187" s="286">
        <v>0</v>
      </c>
      <c r="F187" s="286">
        <v>0</v>
      </c>
      <c r="G187" s="286">
        <v>0</v>
      </c>
      <c r="H187" s="286">
        <v>0</v>
      </c>
      <c r="I187" s="286">
        <v>580000</v>
      </c>
      <c r="J187" s="286">
        <v>0</v>
      </c>
      <c r="K187" s="286">
        <v>0</v>
      </c>
    </row>
    <row r="188" spans="2:11" x14ac:dyDescent="0.2">
      <c r="B188" s="268" t="s">
        <v>512</v>
      </c>
      <c r="C188" s="286">
        <v>0</v>
      </c>
      <c r="D188" s="286">
        <v>0</v>
      </c>
      <c r="E188" s="286">
        <v>0</v>
      </c>
      <c r="F188" s="286">
        <v>0</v>
      </c>
      <c r="G188" s="286">
        <v>0</v>
      </c>
      <c r="H188" s="286">
        <v>0</v>
      </c>
      <c r="I188" s="286">
        <v>171000</v>
      </c>
      <c r="J188" s="286">
        <v>0</v>
      </c>
      <c r="K188" s="286">
        <v>0</v>
      </c>
    </row>
    <row r="189" spans="2:11" x14ac:dyDescent="0.2">
      <c r="B189" s="268" t="s">
        <v>653</v>
      </c>
      <c r="C189" s="286">
        <v>0</v>
      </c>
      <c r="D189" s="286">
        <v>0</v>
      </c>
      <c r="E189" s="286">
        <v>0</v>
      </c>
      <c r="F189" s="286">
        <v>0</v>
      </c>
      <c r="G189" s="286">
        <v>0</v>
      </c>
      <c r="H189" s="286">
        <v>0</v>
      </c>
      <c r="I189" s="286">
        <v>360000</v>
      </c>
      <c r="J189" s="286">
        <v>0</v>
      </c>
      <c r="K189" s="286">
        <v>0</v>
      </c>
    </row>
    <row r="190" spans="2:11" x14ac:dyDescent="0.2">
      <c r="B190" s="268" t="s">
        <v>654</v>
      </c>
      <c r="C190" s="286">
        <v>0</v>
      </c>
      <c r="D190" s="286">
        <v>0</v>
      </c>
      <c r="E190" s="286">
        <v>0</v>
      </c>
      <c r="F190" s="286">
        <v>0</v>
      </c>
      <c r="G190" s="286">
        <v>0</v>
      </c>
      <c r="H190" s="286">
        <v>0</v>
      </c>
      <c r="I190" s="286">
        <v>0</v>
      </c>
      <c r="J190" s="286">
        <f>1729000/3.216</f>
        <v>537624.37810945266</v>
      </c>
      <c r="K190" s="286">
        <v>0</v>
      </c>
    </row>
    <row r="191" spans="2:11" x14ac:dyDescent="0.2">
      <c r="B191" s="268" t="s">
        <v>655</v>
      </c>
      <c r="C191" s="286">
        <v>0</v>
      </c>
      <c r="D191" s="286">
        <v>0</v>
      </c>
      <c r="E191" s="286">
        <v>0</v>
      </c>
      <c r="F191" s="286">
        <v>0</v>
      </c>
      <c r="G191" s="286">
        <v>0</v>
      </c>
      <c r="H191" s="286">
        <v>0</v>
      </c>
      <c r="I191" s="286">
        <v>0</v>
      </c>
      <c r="J191" s="286">
        <v>40000</v>
      </c>
      <c r="K191" s="286">
        <v>0</v>
      </c>
    </row>
    <row r="192" spans="2:11" x14ac:dyDescent="0.2">
      <c r="B192" s="267" t="s">
        <v>407</v>
      </c>
      <c r="C192" s="286"/>
      <c r="D192" s="286"/>
      <c r="E192" s="286"/>
      <c r="F192" s="286"/>
      <c r="G192" s="286"/>
      <c r="H192" s="286"/>
      <c r="I192" s="286"/>
      <c r="J192" s="286"/>
      <c r="K192" s="286"/>
    </row>
    <row r="193" spans="1:11" x14ac:dyDescent="0.2">
      <c r="B193" s="268" t="s">
        <v>410</v>
      </c>
      <c r="C193" s="286">
        <v>0</v>
      </c>
      <c r="D193" s="286">
        <v>0</v>
      </c>
      <c r="E193" s="286">
        <v>0</v>
      </c>
      <c r="F193" s="286">
        <v>0</v>
      </c>
      <c r="G193" s="286">
        <v>0</v>
      </c>
      <c r="H193" s="286">
        <v>0</v>
      </c>
      <c r="I193" s="286">
        <v>0</v>
      </c>
      <c r="J193" s="286">
        <v>0</v>
      </c>
      <c r="K193" s="286">
        <f>2521000/3.261</f>
        <v>773075.74363692116</v>
      </c>
    </row>
    <row r="194" spans="1:11" x14ac:dyDescent="0.2">
      <c r="B194" s="269" t="s">
        <v>411</v>
      </c>
      <c r="C194" s="286"/>
      <c r="D194" s="286"/>
      <c r="E194" s="286"/>
      <c r="F194" s="286"/>
      <c r="G194" s="286"/>
      <c r="H194" s="286"/>
      <c r="I194" s="286"/>
      <c r="J194" s="286"/>
      <c r="K194" s="286"/>
    </row>
    <row r="195" spans="1:11" x14ac:dyDescent="0.2">
      <c r="B195" s="265" t="s">
        <v>412</v>
      </c>
      <c r="C195" s="286"/>
      <c r="D195" s="286"/>
      <c r="E195" s="286"/>
      <c r="F195" s="286"/>
      <c r="G195" s="286"/>
      <c r="H195" s="286"/>
      <c r="I195" s="286"/>
      <c r="J195" s="286"/>
      <c r="K195" s="286"/>
    </row>
    <row r="196" spans="1:11" x14ac:dyDescent="0.2">
      <c r="B196" s="266" t="s">
        <v>413</v>
      </c>
      <c r="C196" s="319">
        <v>9468.75</v>
      </c>
      <c r="D196" s="319">
        <v>0</v>
      </c>
      <c r="E196" s="319">
        <v>0</v>
      </c>
      <c r="F196" s="319">
        <v>0</v>
      </c>
      <c r="G196" s="319">
        <v>0</v>
      </c>
      <c r="H196" s="319">
        <v>0</v>
      </c>
      <c r="I196" s="319">
        <v>0</v>
      </c>
      <c r="J196" s="319">
        <v>0</v>
      </c>
      <c r="K196" s="319">
        <v>0</v>
      </c>
    </row>
    <row r="197" spans="1:11" x14ac:dyDescent="0.2">
      <c r="B197" s="285" t="s">
        <v>414</v>
      </c>
      <c r="C197" s="286">
        <v>0</v>
      </c>
      <c r="D197" s="286">
        <v>1262587.9085684761</v>
      </c>
      <c r="E197" s="286">
        <v>-561818.57856847602</v>
      </c>
      <c r="F197" s="286">
        <v>316053.75999999989</v>
      </c>
      <c r="G197" s="286">
        <v>638184.61000000022</v>
      </c>
      <c r="H197" s="286">
        <v>2533859.9699999997</v>
      </c>
      <c r="I197" s="286">
        <v>27221.259999999776</v>
      </c>
      <c r="J197" s="286">
        <v>0</v>
      </c>
      <c r="K197" s="286">
        <v>28864.230000000447</v>
      </c>
    </row>
    <row r="198" spans="1:11" x14ac:dyDescent="0.2">
      <c r="B198" s="266" t="s">
        <v>407</v>
      </c>
      <c r="C198" s="286">
        <v>0</v>
      </c>
      <c r="D198" s="286">
        <v>0</v>
      </c>
      <c r="E198" s="286">
        <v>0</v>
      </c>
      <c r="F198" s="286">
        <v>109126.04</v>
      </c>
      <c r="G198" s="286">
        <v>0</v>
      </c>
      <c r="H198" s="286">
        <v>0</v>
      </c>
      <c r="I198" s="286">
        <v>0</v>
      </c>
      <c r="J198" s="286">
        <v>0</v>
      </c>
      <c r="K198" s="286">
        <v>0</v>
      </c>
    </row>
    <row r="199" spans="1:11" x14ac:dyDescent="0.2">
      <c r="B199" s="266" t="s">
        <v>579</v>
      </c>
      <c r="C199" s="319">
        <v>0</v>
      </c>
      <c r="D199" s="319">
        <v>0</v>
      </c>
      <c r="E199" s="319">
        <v>0</v>
      </c>
      <c r="F199" s="319">
        <v>0</v>
      </c>
      <c r="G199" s="319">
        <v>0</v>
      </c>
      <c r="H199" s="319">
        <v>0</v>
      </c>
      <c r="I199" s="319">
        <v>0</v>
      </c>
      <c r="J199" s="319">
        <v>514199.75</v>
      </c>
      <c r="K199" s="319">
        <v>0</v>
      </c>
    </row>
    <row r="200" spans="1:11" x14ac:dyDescent="0.2">
      <c r="B200" s="266" t="s">
        <v>415</v>
      </c>
      <c r="C200" s="319">
        <v>0</v>
      </c>
      <c r="D200" s="319">
        <v>0</v>
      </c>
      <c r="E200" s="319">
        <v>0</v>
      </c>
      <c r="F200" s="319">
        <v>0</v>
      </c>
      <c r="G200" s="319">
        <v>0</v>
      </c>
      <c r="H200" s="319">
        <v>5502975.29</v>
      </c>
      <c r="I200" s="319">
        <v>0</v>
      </c>
      <c r="J200" s="319">
        <v>0</v>
      </c>
      <c r="K200" s="319">
        <v>0</v>
      </c>
    </row>
    <row r="201" spans="1:11" x14ac:dyDescent="0.2">
      <c r="B201" s="266" t="s">
        <v>532</v>
      </c>
      <c r="C201" s="319">
        <v>0</v>
      </c>
      <c r="D201" s="319">
        <v>0</v>
      </c>
      <c r="E201" s="319">
        <v>0</v>
      </c>
      <c r="F201" s="319">
        <v>0</v>
      </c>
      <c r="G201" s="319">
        <v>0</v>
      </c>
      <c r="H201" s="319">
        <v>363425.53</v>
      </c>
      <c r="I201" s="319">
        <v>0</v>
      </c>
      <c r="J201" s="319">
        <v>0</v>
      </c>
      <c r="K201" s="319">
        <v>0</v>
      </c>
    </row>
    <row r="202" spans="1:11" x14ac:dyDescent="0.2">
      <c r="B202" s="266" t="s">
        <v>580</v>
      </c>
      <c r="C202" s="319">
        <v>0</v>
      </c>
      <c r="D202" s="319">
        <v>0</v>
      </c>
      <c r="E202" s="319">
        <v>0</v>
      </c>
      <c r="F202" s="319">
        <v>0</v>
      </c>
      <c r="G202" s="319">
        <v>0</v>
      </c>
      <c r="H202" s="319">
        <v>5358.06</v>
      </c>
      <c r="I202" s="319">
        <v>0</v>
      </c>
      <c r="J202" s="319">
        <v>0</v>
      </c>
      <c r="K202" s="319">
        <v>0</v>
      </c>
    </row>
    <row r="203" spans="1:11" x14ac:dyDescent="0.2">
      <c r="B203" s="266" t="s">
        <v>536</v>
      </c>
      <c r="C203" s="319">
        <v>0</v>
      </c>
      <c r="D203" s="319">
        <v>0</v>
      </c>
      <c r="E203" s="319">
        <v>0</v>
      </c>
      <c r="F203" s="319">
        <v>0</v>
      </c>
      <c r="G203" s="319">
        <v>0</v>
      </c>
      <c r="H203" s="319">
        <v>54077.5</v>
      </c>
      <c r="I203" s="319">
        <v>0</v>
      </c>
      <c r="J203" s="319">
        <v>0</v>
      </c>
      <c r="K203" s="319">
        <v>0</v>
      </c>
    </row>
    <row r="204" spans="1:11" x14ac:dyDescent="0.2">
      <c r="A204" s="45"/>
      <c r="B204" s="266" t="s">
        <v>404</v>
      </c>
      <c r="C204" s="319">
        <v>0</v>
      </c>
      <c r="D204" s="319">
        <v>0</v>
      </c>
      <c r="E204" s="319">
        <v>0</v>
      </c>
      <c r="F204" s="319">
        <v>0</v>
      </c>
      <c r="G204" s="319">
        <v>0</v>
      </c>
      <c r="H204" s="319">
        <v>0</v>
      </c>
      <c r="I204" s="319">
        <v>758444.72</v>
      </c>
      <c r="J204" s="319">
        <v>0</v>
      </c>
      <c r="K204" s="319">
        <v>0</v>
      </c>
    </row>
    <row r="205" spans="1:11" x14ac:dyDescent="0.2">
      <c r="A205" s="45"/>
      <c r="B205" s="266" t="s">
        <v>679</v>
      </c>
      <c r="C205" s="319">
        <v>0</v>
      </c>
      <c r="D205" s="319">
        <v>0</v>
      </c>
      <c r="E205" s="319">
        <v>0</v>
      </c>
      <c r="F205" s="319">
        <v>0</v>
      </c>
      <c r="G205" s="319">
        <v>0</v>
      </c>
      <c r="H205" s="319">
        <v>232847.3</v>
      </c>
      <c r="I205" s="319">
        <v>0</v>
      </c>
      <c r="J205" s="319">
        <v>0</v>
      </c>
      <c r="K205" s="319">
        <v>0</v>
      </c>
    </row>
    <row r="206" spans="1:11" x14ac:dyDescent="0.2">
      <c r="A206" s="45"/>
      <c r="B206" s="266" t="s">
        <v>680</v>
      </c>
      <c r="C206" s="319">
        <v>0</v>
      </c>
      <c r="D206" s="319">
        <v>0</v>
      </c>
      <c r="E206" s="319">
        <v>0</v>
      </c>
      <c r="F206" s="319">
        <v>0</v>
      </c>
      <c r="G206" s="319">
        <v>0</v>
      </c>
      <c r="H206" s="319">
        <v>25000</v>
      </c>
      <c r="I206" s="319">
        <v>0</v>
      </c>
      <c r="J206" s="319">
        <v>0</v>
      </c>
      <c r="K206" s="319">
        <v>0</v>
      </c>
    </row>
    <row r="207" spans="1:11" x14ac:dyDescent="0.2">
      <c r="A207" s="45"/>
      <c r="B207" s="266" t="s">
        <v>681</v>
      </c>
      <c r="C207" s="319">
        <v>0</v>
      </c>
      <c r="D207" s="319">
        <v>0</v>
      </c>
      <c r="E207" s="319">
        <v>0</v>
      </c>
      <c r="F207" s="319">
        <v>0</v>
      </c>
      <c r="G207" s="319">
        <v>0</v>
      </c>
      <c r="H207" s="319">
        <v>53954.3</v>
      </c>
      <c r="I207" s="319">
        <v>0</v>
      </c>
      <c r="J207" s="319">
        <v>0</v>
      </c>
      <c r="K207" s="319">
        <v>0</v>
      </c>
    </row>
    <row r="208" spans="1:11" x14ac:dyDescent="0.2">
      <c r="A208" s="45"/>
      <c r="B208" s="266" t="s">
        <v>682</v>
      </c>
      <c r="C208" s="319">
        <v>0</v>
      </c>
      <c r="D208" s="319">
        <v>0</v>
      </c>
      <c r="E208" s="319">
        <v>0</v>
      </c>
      <c r="F208" s="319">
        <v>0</v>
      </c>
      <c r="G208" s="319">
        <v>0</v>
      </c>
      <c r="H208" s="319">
        <v>3682386.45</v>
      </c>
      <c r="I208" s="319">
        <v>0</v>
      </c>
      <c r="J208" s="319">
        <v>0</v>
      </c>
      <c r="K208" s="319">
        <v>0</v>
      </c>
    </row>
    <row r="209" spans="1:11" x14ac:dyDescent="0.2">
      <c r="A209" s="45"/>
      <c r="B209" s="266" t="s">
        <v>683</v>
      </c>
      <c r="C209" s="319">
        <v>0</v>
      </c>
      <c r="D209" s="319">
        <v>0</v>
      </c>
      <c r="E209" s="319">
        <v>0</v>
      </c>
      <c r="F209" s="319">
        <v>0</v>
      </c>
      <c r="G209" s="319">
        <v>0</v>
      </c>
      <c r="H209" s="319">
        <v>1774512.02</v>
      </c>
      <c r="I209" s="319">
        <v>0</v>
      </c>
      <c r="J209" s="319">
        <v>0</v>
      </c>
      <c r="K209" s="319">
        <v>0</v>
      </c>
    </row>
    <row r="210" spans="1:11" x14ac:dyDescent="0.2">
      <c r="A210" s="45"/>
      <c r="B210" s="266" t="s">
        <v>684</v>
      </c>
      <c r="C210" s="319">
        <v>0</v>
      </c>
      <c r="D210" s="319">
        <v>0</v>
      </c>
      <c r="E210" s="319">
        <v>0</v>
      </c>
      <c r="F210" s="319">
        <v>0</v>
      </c>
      <c r="G210" s="319">
        <v>0</v>
      </c>
      <c r="H210" s="319">
        <v>98928.479999999981</v>
      </c>
      <c r="I210" s="319">
        <v>0</v>
      </c>
      <c r="J210" s="319">
        <v>0</v>
      </c>
      <c r="K210" s="319">
        <v>0</v>
      </c>
    </row>
    <row r="211" spans="1:11" x14ac:dyDescent="0.2">
      <c r="A211" s="45"/>
      <c r="B211" s="266" t="s">
        <v>685</v>
      </c>
      <c r="C211" s="319">
        <v>0</v>
      </c>
      <c r="D211" s="319">
        <v>0</v>
      </c>
      <c r="E211" s="319">
        <v>0</v>
      </c>
      <c r="F211" s="319">
        <v>0</v>
      </c>
      <c r="G211" s="319">
        <v>0</v>
      </c>
      <c r="H211" s="319">
        <v>1099312.52</v>
      </c>
      <c r="I211" s="319">
        <v>0</v>
      </c>
      <c r="J211" s="319">
        <v>0</v>
      </c>
      <c r="K211" s="319">
        <v>0</v>
      </c>
    </row>
    <row r="212" spans="1:11" x14ac:dyDescent="0.2">
      <c r="A212" s="45"/>
      <c r="B212" s="266" t="s">
        <v>686</v>
      </c>
      <c r="C212" s="319">
        <v>0</v>
      </c>
      <c r="D212" s="319">
        <v>0</v>
      </c>
      <c r="E212" s="319">
        <v>0</v>
      </c>
      <c r="F212" s="319">
        <v>0</v>
      </c>
      <c r="G212" s="319">
        <v>0</v>
      </c>
      <c r="H212" s="319">
        <v>1022522.4999999999</v>
      </c>
      <c r="I212" s="319">
        <v>0</v>
      </c>
      <c r="J212" s="319">
        <v>0</v>
      </c>
      <c r="K212" s="319">
        <v>0</v>
      </c>
    </row>
    <row r="213" spans="1:11" x14ac:dyDescent="0.2">
      <c r="A213" s="45"/>
      <c r="B213" s="266" t="s">
        <v>687</v>
      </c>
      <c r="C213" s="319">
        <v>0</v>
      </c>
      <c r="D213" s="319">
        <v>0</v>
      </c>
      <c r="E213" s="319">
        <v>0</v>
      </c>
      <c r="F213" s="319">
        <v>0</v>
      </c>
      <c r="G213" s="319">
        <v>0</v>
      </c>
      <c r="H213" s="319">
        <v>834163.80999999982</v>
      </c>
      <c r="I213" s="319">
        <v>0</v>
      </c>
      <c r="J213" s="319">
        <v>0</v>
      </c>
      <c r="K213" s="319">
        <v>0</v>
      </c>
    </row>
    <row r="214" spans="1:11" x14ac:dyDescent="0.2">
      <c r="A214" s="45"/>
      <c r="B214" s="266" t="s">
        <v>688</v>
      </c>
      <c r="C214" s="319">
        <v>0</v>
      </c>
      <c r="D214" s="319">
        <v>0</v>
      </c>
      <c r="E214" s="319">
        <v>0</v>
      </c>
      <c r="F214" s="319">
        <v>0</v>
      </c>
      <c r="G214" s="319">
        <v>0</v>
      </c>
      <c r="H214" s="319">
        <v>544782.83000000007</v>
      </c>
      <c r="I214" s="319">
        <v>0</v>
      </c>
      <c r="J214" s="319">
        <v>0</v>
      </c>
      <c r="K214" s="319">
        <v>0</v>
      </c>
    </row>
    <row r="215" spans="1:11" x14ac:dyDescent="0.2">
      <c r="A215" s="45"/>
      <c r="B215" s="266" t="s">
        <v>689</v>
      </c>
      <c r="C215" s="319">
        <v>0</v>
      </c>
      <c r="D215" s="319">
        <v>0</v>
      </c>
      <c r="E215" s="319">
        <v>0</v>
      </c>
      <c r="F215" s="319">
        <v>0</v>
      </c>
      <c r="G215" s="319">
        <v>0</v>
      </c>
      <c r="H215" s="319">
        <v>369814.9</v>
      </c>
      <c r="I215" s="319">
        <v>0</v>
      </c>
      <c r="J215" s="319">
        <v>0</v>
      </c>
      <c r="K215" s="319">
        <v>0</v>
      </c>
    </row>
    <row r="216" spans="1:11" x14ac:dyDescent="0.2">
      <c r="A216" s="45"/>
      <c r="B216" s="266" t="s">
        <v>690</v>
      </c>
      <c r="C216" s="319">
        <v>0</v>
      </c>
      <c r="D216" s="319">
        <v>0</v>
      </c>
      <c r="E216" s="319">
        <v>0</v>
      </c>
      <c r="F216" s="319">
        <v>0</v>
      </c>
      <c r="G216" s="319">
        <v>0</v>
      </c>
      <c r="H216" s="319">
        <v>0</v>
      </c>
      <c r="I216" s="319">
        <v>42813.31</v>
      </c>
      <c r="J216" s="319">
        <v>0</v>
      </c>
      <c r="K216" s="319">
        <v>0</v>
      </c>
    </row>
    <row r="217" spans="1:11" x14ac:dyDescent="0.2">
      <c r="A217" s="45"/>
      <c r="B217" s="265" t="s">
        <v>405</v>
      </c>
      <c r="C217" s="286"/>
      <c r="D217" s="286"/>
      <c r="E217" s="286"/>
      <c r="F217" s="286"/>
      <c r="G217" s="286"/>
      <c r="H217" s="286"/>
      <c r="I217" s="286"/>
      <c r="J217" s="286"/>
      <c r="K217" s="286"/>
    </row>
    <row r="218" spans="1:11" x14ac:dyDescent="0.2">
      <c r="A218" s="45"/>
      <c r="B218" s="266" t="s">
        <v>406</v>
      </c>
      <c r="C218" s="286">
        <v>826371.86</v>
      </c>
      <c r="D218" s="286">
        <v>0</v>
      </c>
      <c r="E218" s="286">
        <v>0</v>
      </c>
      <c r="F218" s="286">
        <v>0</v>
      </c>
      <c r="G218" s="286">
        <v>0</v>
      </c>
      <c r="H218" s="286">
        <v>0</v>
      </c>
      <c r="I218" s="286">
        <v>0</v>
      </c>
      <c r="J218" s="286">
        <v>0</v>
      </c>
      <c r="K218" s="286">
        <v>0</v>
      </c>
    </row>
    <row r="219" spans="1:11" x14ac:dyDescent="0.2">
      <c r="A219" s="45"/>
      <c r="B219" s="266" t="s">
        <v>387</v>
      </c>
      <c r="C219" s="286">
        <v>0</v>
      </c>
      <c r="D219" s="286">
        <v>0</v>
      </c>
      <c r="E219" s="286">
        <v>0</v>
      </c>
      <c r="F219" s="286">
        <v>0</v>
      </c>
      <c r="G219" s="286">
        <v>0</v>
      </c>
      <c r="H219" s="286">
        <v>0</v>
      </c>
      <c r="I219" s="286">
        <v>0</v>
      </c>
      <c r="J219" s="286">
        <v>0</v>
      </c>
      <c r="K219" s="286">
        <v>0</v>
      </c>
    </row>
    <row r="220" spans="1:11" x14ac:dyDescent="0.2">
      <c r="B220" s="266" t="s">
        <v>381</v>
      </c>
      <c r="C220" s="286">
        <v>5800.05</v>
      </c>
      <c r="D220" s="286">
        <v>0</v>
      </c>
      <c r="E220" s="286">
        <v>0</v>
      </c>
      <c r="F220" s="286">
        <v>0</v>
      </c>
      <c r="G220" s="286">
        <v>0</v>
      </c>
      <c r="H220" s="286">
        <v>0</v>
      </c>
      <c r="I220" s="286">
        <v>0</v>
      </c>
      <c r="J220" s="286">
        <v>0</v>
      </c>
      <c r="K220" s="286">
        <v>0</v>
      </c>
    </row>
    <row r="221" spans="1:11" x14ac:dyDescent="0.2">
      <c r="B221" s="266" t="s">
        <v>581</v>
      </c>
      <c r="C221" s="286">
        <v>0</v>
      </c>
      <c r="D221" s="286">
        <v>54795.72</v>
      </c>
      <c r="E221" s="286">
        <v>0</v>
      </c>
      <c r="F221" s="286">
        <v>0</v>
      </c>
      <c r="G221" s="286">
        <v>0</v>
      </c>
      <c r="H221" s="286">
        <v>0</v>
      </c>
      <c r="I221" s="286">
        <v>0</v>
      </c>
      <c r="J221" s="286">
        <v>0</v>
      </c>
      <c r="K221" s="286">
        <v>0</v>
      </c>
    </row>
    <row r="222" spans="1:11" x14ac:dyDescent="0.2">
      <c r="B222" s="266" t="s">
        <v>416</v>
      </c>
      <c r="C222" s="286">
        <v>0</v>
      </c>
      <c r="D222" s="286">
        <v>0</v>
      </c>
      <c r="E222" s="286">
        <v>167676.69</v>
      </c>
      <c r="F222" s="286">
        <v>0</v>
      </c>
      <c r="G222" s="286">
        <v>0</v>
      </c>
      <c r="H222" s="286">
        <v>0</v>
      </c>
      <c r="I222" s="286">
        <v>0</v>
      </c>
      <c r="J222" s="286">
        <v>0</v>
      </c>
      <c r="K222" s="286">
        <v>0</v>
      </c>
    </row>
    <row r="223" spans="1:11" x14ac:dyDescent="0.2">
      <c r="B223" s="266" t="s">
        <v>409</v>
      </c>
      <c r="C223" s="286">
        <v>0</v>
      </c>
      <c r="D223" s="286">
        <v>0</v>
      </c>
      <c r="E223" s="286">
        <v>0</v>
      </c>
      <c r="F223" s="286">
        <v>569830.1</v>
      </c>
      <c r="G223" s="286">
        <v>0</v>
      </c>
      <c r="H223" s="286">
        <v>0</v>
      </c>
      <c r="I223" s="286">
        <v>0</v>
      </c>
      <c r="J223" s="286">
        <v>0</v>
      </c>
      <c r="K223" s="286">
        <v>0</v>
      </c>
    </row>
    <row r="224" spans="1:11" x14ac:dyDescent="0.2">
      <c r="B224" s="266" t="s">
        <v>417</v>
      </c>
      <c r="C224" s="286">
        <v>0</v>
      </c>
      <c r="D224" s="286">
        <v>0</v>
      </c>
      <c r="E224" s="286">
        <v>0</v>
      </c>
      <c r="F224" s="286">
        <v>0</v>
      </c>
      <c r="G224" s="286">
        <v>0</v>
      </c>
      <c r="H224" s="286">
        <v>220755.47</v>
      </c>
      <c r="I224" s="286">
        <v>0</v>
      </c>
      <c r="J224" s="286">
        <v>0</v>
      </c>
      <c r="K224" s="286">
        <v>0</v>
      </c>
    </row>
    <row r="225" spans="1:11" x14ac:dyDescent="0.2">
      <c r="B225" s="266" t="s">
        <v>418</v>
      </c>
      <c r="C225" s="286">
        <v>0</v>
      </c>
      <c r="D225" s="286">
        <v>0</v>
      </c>
      <c r="E225" s="286">
        <v>0</v>
      </c>
      <c r="F225" s="286">
        <v>0</v>
      </c>
      <c r="G225" s="286">
        <v>0</v>
      </c>
      <c r="H225" s="286">
        <v>54965.759999999995</v>
      </c>
      <c r="I225" s="286">
        <v>0</v>
      </c>
      <c r="J225" s="286">
        <v>0</v>
      </c>
      <c r="K225" s="286">
        <v>0</v>
      </c>
    </row>
    <row r="226" spans="1:11" x14ac:dyDescent="0.2">
      <c r="B226" s="266" t="s">
        <v>419</v>
      </c>
      <c r="C226" s="286">
        <v>0</v>
      </c>
      <c r="D226" s="286">
        <v>0</v>
      </c>
      <c r="E226" s="286">
        <v>0</v>
      </c>
      <c r="F226" s="286">
        <v>0</v>
      </c>
      <c r="G226" s="286">
        <v>0</v>
      </c>
      <c r="H226" s="286">
        <v>48918.490000000005</v>
      </c>
      <c r="I226" s="286">
        <v>0</v>
      </c>
      <c r="J226" s="286">
        <v>0</v>
      </c>
      <c r="K226" s="286">
        <v>0</v>
      </c>
    </row>
    <row r="227" spans="1:11" x14ac:dyDescent="0.2">
      <c r="B227" s="266" t="s">
        <v>420</v>
      </c>
      <c r="C227" s="286">
        <v>0</v>
      </c>
      <c r="D227" s="286">
        <v>0</v>
      </c>
      <c r="E227" s="286">
        <v>0</v>
      </c>
      <c r="F227" s="286">
        <v>0</v>
      </c>
      <c r="G227" s="286">
        <v>0</v>
      </c>
      <c r="H227" s="286">
        <v>0</v>
      </c>
      <c r="I227" s="286">
        <v>20533.97</v>
      </c>
      <c r="J227" s="286">
        <v>0</v>
      </c>
      <c r="K227" s="286">
        <v>0</v>
      </c>
    </row>
    <row r="228" spans="1:11" x14ac:dyDescent="0.2">
      <c r="B228" s="266" t="s">
        <v>421</v>
      </c>
      <c r="C228" s="286">
        <v>0</v>
      </c>
      <c r="D228" s="286">
        <v>0</v>
      </c>
      <c r="E228" s="286">
        <v>0</v>
      </c>
      <c r="F228" s="286">
        <v>0</v>
      </c>
      <c r="G228" s="286">
        <v>0</v>
      </c>
      <c r="H228" s="286">
        <v>0</v>
      </c>
      <c r="I228" s="286">
        <v>462702.91</v>
      </c>
      <c r="J228" s="286">
        <v>0</v>
      </c>
      <c r="K228" s="286">
        <v>0</v>
      </c>
    </row>
    <row r="229" spans="1:11" x14ac:dyDescent="0.2">
      <c r="B229" s="266" t="s">
        <v>422</v>
      </c>
      <c r="C229" s="286">
        <v>0</v>
      </c>
      <c r="D229" s="286">
        <v>0</v>
      </c>
      <c r="E229" s="286">
        <v>0</v>
      </c>
      <c r="F229" s="286">
        <v>0</v>
      </c>
      <c r="G229" s="286">
        <v>0</v>
      </c>
      <c r="H229" s="286">
        <v>0</v>
      </c>
      <c r="I229" s="286">
        <v>0</v>
      </c>
      <c r="J229" s="286">
        <v>0</v>
      </c>
      <c r="K229" s="286">
        <v>160500</v>
      </c>
    </row>
    <row r="230" spans="1:11" x14ac:dyDescent="0.2">
      <c r="B230" s="266" t="s">
        <v>423</v>
      </c>
      <c r="C230" s="286">
        <v>0</v>
      </c>
      <c r="D230" s="286">
        <v>0</v>
      </c>
      <c r="E230" s="286">
        <v>0</v>
      </c>
      <c r="F230" s="286">
        <v>0</v>
      </c>
      <c r="G230" s="286">
        <v>0</v>
      </c>
      <c r="H230" s="286">
        <v>0</v>
      </c>
      <c r="I230" s="286">
        <v>0</v>
      </c>
      <c r="J230" s="286">
        <v>0</v>
      </c>
      <c r="K230" s="286">
        <v>1559997.33</v>
      </c>
    </row>
    <row r="231" spans="1:11" x14ac:dyDescent="0.2">
      <c r="A231" s="45"/>
      <c r="B231" s="266" t="s">
        <v>424</v>
      </c>
      <c r="C231" s="286">
        <v>0</v>
      </c>
      <c r="D231" s="286">
        <v>0</v>
      </c>
      <c r="E231" s="286">
        <v>0</v>
      </c>
      <c r="F231" s="286">
        <v>0</v>
      </c>
      <c r="G231" s="286">
        <v>0</v>
      </c>
      <c r="H231" s="286">
        <v>0</v>
      </c>
      <c r="I231" s="286">
        <v>0</v>
      </c>
      <c r="J231" s="286">
        <v>0</v>
      </c>
      <c r="K231" s="286">
        <v>564256.63</v>
      </c>
    </row>
    <row r="232" spans="1:11" x14ac:dyDescent="0.2">
      <c r="A232" s="45"/>
      <c r="B232" s="266" t="s">
        <v>582</v>
      </c>
      <c r="C232" s="286">
        <v>0</v>
      </c>
      <c r="D232" s="286">
        <v>0</v>
      </c>
      <c r="E232" s="286">
        <v>0</v>
      </c>
      <c r="F232" s="286">
        <v>0</v>
      </c>
      <c r="G232" s="286">
        <v>0</v>
      </c>
      <c r="H232" s="286">
        <v>0</v>
      </c>
      <c r="I232" s="286">
        <v>0</v>
      </c>
      <c r="J232" s="286">
        <v>0</v>
      </c>
      <c r="K232" s="286">
        <v>118348.72</v>
      </c>
    </row>
    <row r="233" spans="1:11" x14ac:dyDescent="0.2">
      <c r="B233" s="265" t="s">
        <v>425</v>
      </c>
      <c r="C233" s="286"/>
      <c r="D233" s="286"/>
      <c r="E233" s="286"/>
      <c r="F233" s="286"/>
      <c r="G233" s="286"/>
      <c r="H233" s="286"/>
      <c r="I233" s="286"/>
      <c r="J233" s="286"/>
      <c r="K233" s="286"/>
    </row>
    <row r="234" spans="1:11" x14ac:dyDescent="0.2">
      <c r="B234" s="266" t="s">
        <v>426</v>
      </c>
      <c r="C234" s="286">
        <v>3599</v>
      </c>
      <c r="D234" s="286">
        <v>286280.31249976484</v>
      </c>
      <c r="E234" s="286">
        <v>2938586.2475002357</v>
      </c>
      <c r="F234" s="286">
        <v>52464.299999999814</v>
      </c>
      <c r="G234" s="286">
        <v>486092.2</v>
      </c>
      <c r="H234" s="286">
        <v>589769.63</v>
      </c>
      <c r="I234" s="286">
        <v>0</v>
      </c>
      <c r="J234" s="286">
        <v>104074.43</v>
      </c>
      <c r="K234" s="286">
        <v>0</v>
      </c>
    </row>
    <row r="235" spans="1:11" x14ac:dyDescent="0.2">
      <c r="B235" s="31" t="s">
        <v>427</v>
      </c>
      <c r="C235" s="279"/>
      <c r="D235" s="279"/>
      <c r="E235" s="279"/>
      <c r="F235" s="279"/>
      <c r="G235" s="279"/>
      <c r="H235" s="279"/>
      <c r="I235" s="279"/>
      <c r="J235" s="279"/>
      <c r="K235" s="279"/>
    </row>
    <row r="236" spans="1:11" x14ac:dyDescent="0.2">
      <c r="B236" s="270" t="s">
        <v>403</v>
      </c>
      <c r="C236" s="286">
        <v>30527949</v>
      </c>
      <c r="D236" s="286">
        <v>0</v>
      </c>
      <c r="E236" s="286">
        <v>0</v>
      </c>
      <c r="F236" s="286">
        <v>0</v>
      </c>
      <c r="G236" s="286">
        <v>0</v>
      </c>
      <c r="H236" s="286">
        <v>0</v>
      </c>
      <c r="I236" s="286">
        <v>0</v>
      </c>
      <c r="J236" s="286">
        <v>0</v>
      </c>
      <c r="K236" s="286">
        <v>0</v>
      </c>
    </row>
    <row r="237" spans="1:11" x14ac:dyDescent="0.2">
      <c r="B237" s="206" t="s">
        <v>405</v>
      </c>
      <c r="C237" s="281">
        <v>27780819</v>
      </c>
      <c r="D237" s="281">
        <v>0</v>
      </c>
      <c r="E237" s="281">
        <v>0</v>
      </c>
      <c r="F237" s="281">
        <v>0</v>
      </c>
      <c r="G237" s="281">
        <v>0</v>
      </c>
      <c r="H237" s="281">
        <v>0</v>
      </c>
      <c r="I237" s="281">
        <v>0</v>
      </c>
      <c r="J237" s="281">
        <v>0</v>
      </c>
      <c r="K237" s="281">
        <v>0</v>
      </c>
    </row>
    <row r="238" spans="1:11" x14ac:dyDescent="0.2">
      <c r="B238" s="220"/>
      <c r="C238" s="183"/>
      <c r="D238" s="183"/>
      <c r="E238" s="183"/>
      <c r="F238" s="183"/>
      <c r="G238" s="183"/>
      <c r="H238" s="183"/>
      <c r="I238" s="183"/>
      <c r="J238" s="183"/>
      <c r="K238" s="183"/>
    </row>
    <row r="239" spans="1:11" x14ac:dyDescent="0.2">
      <c r="B239" s="220"/>
      <c r="C239" s="183"/>
      <c r="D239" s="183"/>
      <c r="E239" s="183"/>
      <c r="F239" s="183"/>
      <c r="G239" s="324"/>
      <c r="H239" s="324"/>
      <c r="I239" s="183"/>
      <c r="J239" s="183"/>
      <c r="K239" s="183"/>
    </row>
    <row r="240" spans="1:11" x14ac:dyDescent="0.2">
      <c r="B240" s="39" t="s">
        <v>667</v>
      </c>
      <c r="G240" s="168"/>
      <c r="H240" s="168"/>
    </row>
    <row r="241" spans="2:11" x14ac:dyDescent="0.2">
      <c r="B241" s="1"/>
    </row>
    <row r="242" spans="2:11" x14ac:dyDescent="0.2">
      <c r="B242" s="35"/>
      <c r="C242" s="176">
        <v>2011</v>
      </c>
      <c r="D242" s="176">
        <v>2012</v>
      </c>
      <c r="E242" s="176">
        <v>2013</v>
      </c>
      <c r="F242" s="176">
        <v>2014</v>
      </c>
      <c r="G242" s="176">
        <v>2015</v>
      </c>
      <c r="H242" s="176">
        <v>2016</v>
      </c>
      <c r="I242" s="176">
        <v>2017</v>
      </c>
      <c r="J242" s="176">
        <v>2018</v>
      </c>
      <c r="K242" s="176">
        <v>2019</v>
      </c>
    </row>
    <row r="243" spans="2:11" x14ac:dyDescent="0.2">
      <c r="B243" s="31" t="s">
        <v>372</v>
      </c>
      <c r="C243" s="138"/>
      <c r="D243" s="138"/>
      <c r="E243" s="138"/>
      <c r="F243" s="138"/>
      <c r="G243" s="138"/>
      <c r="H243" s="138"/>
      <c r="I243" s="138"/>
      <c r="J243" s="138"/>
      <c r="K243" s="138"/>
    </row>
    <row r="244" spans="2:11" x14ac:dyDescent="0.2">
      <c r="B244" s="186" t="s">
        <v>373</v>
      </c>
    </row>
    <row r="245" spans="2:11" x14ac:dyDescent="0.2">
      <c r="B245" s="182" t="s">
        <v>430</v>
      </c>
      <c r="C245" s="183"/>
      <c r="D245" s="183">
        <f>+SUM($C12:C12)*'2.2.3.1.TasasDeprec'!$C10</f>
        <v>6770.7517679629191</v>
      </c>
      <c r="E245" s="183">
        <f>+SUM($C12:D12)*'2.2.3.1.TasasDeprec'!$C10</f>
        <v>10933.361939326136</v>
      </c>
      <c r="F245" s="183">
        <f>+SUM($C12:E12)*'2.2.3.1.TasasDeprec'!$C10</f>
        <v>23411.076225040422</v>
      </c>
      <c r="G245" s="183">
        <f>+SUM($C12:F12)*'2.2.3.1.TasasDeprec'!$C10</f>
        <v>23397.484796468991</v>
      </c>
      <c r="H245" s="183">
        <f>+SUM($C12:G12)*'2.2.3.1.TasasDeprec'!$C10</f>
        <v>23397.484796468991</v>
      </c>
      <c r="I245" s="183">
        <f>+SUM($C12:H12)*'2.2.3.1.TasasDeprec'!$C10</f>
        <v>23397.484796468991</v>
      </c>
      <c r="J245" s="183">
        <f>+SUM($C12:I12)*'2.2.3.1.TasasDeprec'!$C10</f>
        <v>23397.484796468991</v>
      </c>
      <c r="K245" s="214">
        <f>+SUM($C12:J12)*'2.2.3.1.TasasDeprec'!$C10</f>
        <v>23397.484796468991</v>
      </c>
    </row>
    <row r="246" spans="2:11" x14ac:dyDescent="0.2">
      <c r="B246" s="182" t="s">
        <v>592</v>
      </c>
      <c r="C246" s="183"/>
      <c r="D246" s="183">
        <f>+SUM($C13:C13)*'2.2.3.1.TasasDeprec'!$C11</f>
        <v>0</v>
      </c>
      <c r="E246" s="183">
        <f>+SUM($C13:D13)*'2.2.3.1.TasasDeprec'!$C11</f>
        <v>0</v>
      </c>
      <c r="F246" s="183">
        <f>+SUM($C13:E13)*'2.2.3.1.TasasDeprec'!$C11</f>
        <v>494.18700000000001</v>
      </c>
      <c r="G246" s="183">
        <f>+SUM($C13:F13)*'2.2.3.1.TasasDeprec'!$C11</f>
        <v>494.18700000000001</v>
      </c>
      <c r="H246" s="183">
        <f>+SUM($C13:G13)*'2.2.3.1.TasasDeprec'!$C11</f>
        <v>494.18700000000001</v>
      </c>
      <c r="I246" s="183">
        <f>+SUM($C13:H13)*'2.2.3.1.TasasDeprec'!$C11</f>
        <v>494.18700000000001</v>
      </c>
      <c r="J246" s="183">
        <f>+SUM($C13:I13)*'2.2.3.1.TasasDeprec'!$C11</f>
        <v>494.18700000000001</v>
      </c>
      <c r="K246" s="214">
        <f>+SUM($C13:J13)*'2.2.3.1.TasasDeprec'!$C11</f>
        <v>494.18700000000001</v>
      </c>
    </row>
    <row r="247" spans="2:11" x14ac:dyDescent="0.2">
      <c r="B247" s="182" t="s">
        <v>431</v>
      </c>
      <c r="C247" s="183"/>
      <c r="D247" s="183">
        <f>+SUM($C14:C14)*'2.2.3.1.TasasDeprec'!$C12</f>
        <v>212.3401429828169</v>
      </c>
      <c r="E247" s="183">
        <f>+SUM($C14:D14)*'2.2.3.1.TasasDeprec'!$C12</f>
        <v>213.04188473111248</v>
      </c>
      <c r="F247" s="183">
        <f>+SUM($C14:E14)*'2.2.3.1.TasasDeprec'!$C12</f>
        <v>213.04188473111248</v>
      </c>
      <c r="G247" s="183">
        <f>+SUM($C14:F14)*'2.2.3.1.TasasDeprec'!$C12</f>
        <v>213.04188473111248</v>
      </c>
      <c r="H247" s="183">
        <f>+SUM($C14:G14)*'2.2.3.1.TasasDeprec'!$C12</f>
        <v>213.04188473111248</v>
      </c>
      <c r="I247" s="183">
        <f>+SUM($C14:H14)*'2.2.3.1.TasasDeprec'!$C12</f>
        <v>213.04188473111248</v>
      </c>
      <c r="J247" s="183">
        <f>+SUM($C14:I14)*'2.2.3.1.TasasDeprec'!$C12</f>
        <v>213.04188473111248</v>
      </c>
      <c r="K247" s="214">
        <f>+SUM($C14:J14)*'2.2.3.1.TasasDeprec'!$C12</f>
        <v>213.04188473111248</v>
      </c>
    </row>
    <row r="248" spans="2:11" x14ac:dyDescent="0.2">
      <c r="B248" s="182" t="s">
        <v>560</v>
      </c>
      <c r="C248" s="183"/>
      <c r="D248" s="183">
        <f>+SUM($C15:C15)*'2.2.3.1.TasasDeprec'!$C13</f>
        <v>125.51360111781025</v>
      </c>
      <c r="E248" s="183">
        <f>+SUM($C15:D15)*'2.2.3.1.TasasDeprec'!$C13</f>
        <v>125.92839849265431</v>
      </c>
      <c r="F248" s="183">
        <f>+SUM($C15:E15)*'2.2.3.1.TasasDeprec'!$C13</f>
        <v>125.92839849265431</v>
      </c>
      <c r="G248" s="183">
        <f>+SUM($C15:F15)*'2.2.3.1.TasasDeprec'!$C13</f>
        <v>125.92839849265431</v>
      </c>
      <c r="H248" s="183">
        <f>+SUM($C15:G15)*'2.2.3.1.TasasDeprec'!$C13</f>
        <v>125.92839849265431</v>
      </c>
      <c r="I248" s="183">
        <f>+SUM($C15:H15)*'2.2.3.1.TasasDeprec'!$C13</f>
        <v>125.92839849265431</v>
      </c>
      <c r="J248" s="183">
        <f>+SUM($C15:I15)*'2.2.3.1.TasasDeprec'!$C13</f>
        <v>125.92839849265431</v>
      </c>
      <c r="K248" s="214">
        <f>+SUM($C15:J15)*'2.2.3.1.TasasDeprec'!$C13</f>
        <v>125.92839849265431</v>
      </c>
    </row>
    <row r="249" spans="2:11" x14ac:dyDescent="0.2">
      <c r="B249" s="182" t="s">
        <v>561</v>
      </c>
      <c r="C249" s="183"/>
      <c r="D249" s="183">
        <f>+SUM($C16:C16)*'2.2.3.1.TasasDeprec'!$C14</f>
        <v>0</v>
      </c>
      <c r="E249" s="183">
        <f>+SUM($C16:D16)*'2.2.3.1.TasasDeprec'!$C14</f>
        <v>330.93066322108098</v>
      </c>
      <c r="F249" s="183">
        <f>+SUM($C16:E16)*'2.2.3.1.TasasDeprec'!$C14</f>
        <v>330.93066322108098</v>
      </c>
      <c r="G249" s="183">
        <f>+SUM($C16:F16)*'2.2.3.1.TasasDeprec'!$C14</f>
        <v>330.93066322108098</v>
      </c>
      <c r="H249" s="183">
        <f>+SUM($C16:G16)*'2.2.3.1.TasasDeprec'!$C14</f>
        <v>330.93066322108098</v>
      </c>
      <c r="I249" s="183">
        <f>+SUM($C16:H16)*'2.2.3.1.TasasDeprec'!$C14</f>
        <v>330.93066322108098</v>
      </c>
      <c r="J249" s="183">
        <f>+SUM($C16:I16)*'2.2.3.1.TasasDeprec'!$C14</f>
        <v>330.93066322108098</v>
      </c>
      <c r="K249" s="214">
        <f>+SUM($C16:J16)*'2.2.3.1.TasasDeprec'!$C14</f>
        <v>330.93066322108098</v>
      </c>
    </row>
    <row r="250" spans="2:11" x14ac:dyDescent="0.2">
      <c r="B250" s="182" t="s">
        <v>562</v>
      </c>
      <c r="C250" s="183"/>
      <c r="D250" s="183">
        <f>+SUM($C17:C17)*'2.2.3.1.TasasDeprec'!$C15</f>
        <v>0</v>
      </c>
      <c r="E250" s="183">
        <f>+SUM($C17:D17)*'2.2.3.1.TasasDeprec'!$C15</f>
        <v>0</v>
      </c>
      <c r="F250" s="183">
        <f>+SUM($C17:E17)*'2.2.3.1.TasasDeprec'!$C15</f>
        <v>321.45729794356771</v>
      </c>
      <c r="G250" s="183">
        <f>+SUM($C17:F17)*'2.2.3.1.TasasDeprec'!$C15</f>
        <v>321.45729794356771</v>
      </c>
      <c r="H250" s="183">
        <f>+SUM($C17:G17)*'2.2.3.1.TasasDeprec'!$C15</f>
        <v>321.45729794356771</v>
      </c>
      <c r="I250" s="183">
        <f>+SUM($C17:H17)*'2.2.3.1.TasasDeprec'!$C15</f>
        <v>321.45729794356771</v>
      </c>
      <c r="J250" s="183">
        <f>+SUM($C17:I17)*'2.2.3.1.TasasDeprec'!$C15</f>
        <v>321.45729794356771</v>
      </c>
      <c r="K250" s="214">
        <f>+SUM($C17:J17)*'2.2.3.1.TasasDeprec'!$C15</f>
        <v>321.45729794356771</v>
      </c>
    </row>
    <row r="251" spans="2:11" x14ac:dyDescent="0.2">
      <c r="B251" s="182" t="s">
        <v>593</v>
      </c>
      <c r="C251" s="183"/>
      <c r="D251" s="183">
        <f>+SUM($C18:C18)*'2.2.3.1.TasasDeprec'!$C16</f>
        <v>0</v>
      </c>
      <c r="E251" s="183">
        <f>+SUM($C18:D18)*'2.2.3.1.TasasDeprec'!$C16</f>
        <v>0</v>
      </c>
      <c r="F251" s="183">
        <f>+SUM($C18:E18)*'2.2.3.1.TasasDeprec'!$C16</f>
        <v>419.41666335057698</v>
      </c>
      <c r="G251" s="183">
        <f>+SUM($C18:F18)*'2.2.3.1.TasasDeprec'!$C16</f>
        <v>419.41666335057698</v>
      </c>
      <c r="H251" s="183">
        <f>+SUM($C18:G18)*'2.2.3.1.TasasDeprec'!$C16</f>
        <v>419.41666335057698</v>
      </c>
      <c r="I251" s="183">
        <f>+SUM($C18:H18)*'2.2.3.1.TasasDeprec'!$C16</f>
        <v>419.41666335057698</v>
      </c>
      <c r="J251" s="183">
        <f>+SUM($C18:I18)*'2.2.3.1.TasasDeprec'!$C16</f>
        <v>419.41666335057698</v>
      </c>
      <c r="K251" s="214">
        <f>+SUM($C18:J18)*'2.2.3.1.TasasDeprec'!$C16</f>
        <v>419.41666335057698</v>
      </c>
    </row>
    <row r="252" spans="2:11" x14ac:dyDescent="0.2">
      <c r="B252" s="182" t="s">
        <v>563</v>
      </c>
      <c r="C252" s="183"/>
      <c r="D252" s="183">
        <f>+SUM($C19:C19)*'2.2.3.1.TasasDeprec'!$C17</f>
        <v>0</v>
      </c>
      <c r="E252" s="183">
        <f>+SUM($C19:D19)*'2.2.3.1.TasasDeprec'!$C17</f>
        <v>1376.9733333333334</v>
      </c>
      <c r="F252" s="183">
        <f>+SUM($C19:E19)*'2.2.3.1.TasasDeprec'!$C17</f>
        <v>1376.9733333333334</v>
      </c>
      <c r="G252" s="183">
        <f>+SUM($C19:F19)*'2.2.3.1.TasasDeprec'!$C17</f>
        <v>1376.9733333333334</v>
      </c>
      <c r="H252" s="183">
        <v>0</v>
      </c>
      <c r="I252" s="183">
        <v>0</v>
      </c>
      <c r="J252" s="183">
        <v>0</v>
      </c>
      <c r="K252" s="214">
        <v>0</v>
      </c>
    </row>
    <row r="253" spans="2:11" x14ac:dyDescent="0.2">
      <c r="B253" s="182" t="s">
        <v>594</v>
      </c>
      <c r="C253" s="183"/>
      <c r="D253" s="183">
        <f>+SUM($C20:C20)*'2.2.3.1.TasasDeprec'!$C18</f>
        <v>0</v>
      </c>
      <c r="E253" s="183">
        <f>+SUM($C20:D20)*'2.2.3.1.TasasDeprec'!$C18</f>
        <v>0</v>
      </c>
      <c r="F253" s="183">
        <f>+SUM($C20:E20)*'2.2.3.1.TasasDeprec'!$C18</f>
        <v>0</v>
      </c>
      <c r="G253" s="183">
        <f>+SUM($C20:F20)*'2.2.3.1.TasasDeprec'!$C18</f>
        <v>1026.6666666666665</v>
      </c>
      <c r="H253" s="183">
        <f>+SUM($C20:G20)*'2.2.3.1.TasasDeprec'!$C18</f>
        <v>1026.6666666666665</v>
      </c>
      <c r="I253" s="183">
        <f>+SUM($C20:H20)*'2.2.3.1.TasasDeprec'!$C18</f>
        <v>1026.6666666666665</v>
      </c>
      <c r="J253" s="183">
        <v>0</v>
      </c>
      <c r="K253" s="214">
        <v>0</v>
      </c>
    </row>
    <row r="254" spans="2:11" x14ac:dyDescent="0.2">
      <c r="B254" s="182" t="s">
        <v>656</v>
      </c>
      <c r="C254" s="183"/>
      <c r="D254" s="183">
        <f>+SUM($C21:C21)*'2.2.3.1.TasasDeprec'!$C19</f>
        <v>0</v>
      </c>
      <c r="E254" s="183">
        <f>+SUM($C21:D21)*'2.2.3.1.TasasDeprec'!$C19</f>
        <v>78.433984401262734</v>
      </c>
      <c r="F254" s="183">
        <f>+SUM($C21:E21)*'2.2.3.1.TasasDeprec'!$C19</f>
        <v>78.435000000000002</v>
      </c>
      <c r="G254" s="183">
        <f>+SUM($C21:F21)*'2.2.3.1.TasasDeprec'!$C19</f>
        <v>78.435000000000002</v>
      </c>
      <c r="H254" s="183">
        <f>+SUM($C21:G21)*'2.2.3.1.TasasDeprec'!$C19</f>
        <v>78.435000000000002</v>
      </c>
      <c r="I254" s="183">
        <v>0</v>
      </c>
      <c r="J254" s="183">
        <v>0</v>
      </c>
      <c r="K254" s="214">
        <v>0</v>
      </c>
    </row>
    <row r="255" spans="2:11" x14ac:dyDescent="0.2">
      <c r="B255" s="182" t="s">
        <v>432</v>
      </c>
      <c r="C255" s="183"/>
      <c r="D255" s="183">
        <f>+SUM($C22:C22)*'2.2.3.1.TasasDeprec'!$C20</f>
        <v>28810.59141038929</v>
      </c>
      <c r="E255" s="183">
        <f>+SUM($C22:D22)*'2.2.3.1.TasasDeprec'!$C20</f>
        <v>91577.532063992097</v>
      </c>
      <c r="F255" s="183">
        <f>+SUM($C22:E22)*'2.2.3.1.TasasDeprec'!$C20</f>
        <v>129768.65206399211</v>
      </c>
      <c r="G255" s="183">
        <f>+SUM($C22:F22)*'2.2.3.1.TasasDeprec'!$C20</f>
        <v>140695.72349256353</v>
      </c>
      <c r="H255" s="183">
        <f>+(SUM($C22:G22))*'2.2.3.1.TasasDeprec'!$C20</f>
        <v>145985.82492113495</v>
      </c>
      <c r="I255" s="183">
        <f>+(SUM($C22:H22))*'2.2.3.1.TasasDeprec'!$C20</f>
        <v>144661.49634970637</v>
      </c>
      <c r="J255" s="183">
        <f>+(SUM($C22:I22))*'2.2.3.1.TasasDeprec'!$C20</f>
        <v>144661.49634970637</v>
      </c>
      <c r="K255" s="183">
        <f>+(SUM($C22:J22))*'2.2.3.1.TasasDeprec'!$C20</f>
        <v>144661.49634970637</v>
      </c>
    </row>
    <row r="256" spans="2:11" x14ac:dyDescent="0.2">
      <c r="B256" s="182" t="s">
        <v>564</v>
      </c>
      <c r="C256" s="183"/>
      <c r="D256" s="183">
        <f>+SUM($C23:C23)*'2.2.3.1.TasasDeprec'!$C21</f>
        <v>1478.6659944836349</v>
      </c>
      <c r="E256" s="183">
        <f>+SUM($C23:D23)*'2.2.3.1.TasasDeprec'!$C21</f>
        <v>14960.853358218706</v>
      </c>
      <c r="F256" s="183">
        <f>+SUM($C23:E23)*'2.2.3.1.TasasDeprec'!$C21</f>
        <v>19389.509858218706</v>
      </c>
      <c r="G256" s="183">
        <f>+SUM($C23:F23)*'2.2.3.1.TasasDeprec'!$C21</f>
        <v>19389.509858218706</v>
      </c>
      <c r="H256" s="183">
        <f>+SUM($C23:G23)*'2.2.3.1.TasasDeprec'!$C21</f>
        <v>19389.509858218706</v>
      </c>
      <c r="I256" s="183">
        <f>+SUM($C23:H23)*'2.2.3.1.TasasDeprec'!$C21</f>
        <v>19389.509858218706</v>
      </c>
      <c r="J256" s="183">
        <f>+SUM($C23:I23)*'2.2.3.1.TasasDeprec'!$C21</f>
        <v>19389.509858218706</v>
      </c>
      <c r="K256" s="214">
        <f>+SUM($C23:J23)*'2.2.3.1.TasasDeprec'!$C21</f>
        <v>19389.509858218706</v>
      </c>
    </row>
    <row r="257" spans="2:11" x14ac:dyDescent="0.2">
      <c r="B257" s="182" t="s">
        <v>657</v>
      </c>
      <c r="C257" s="183"/>
      <c r="D257" s="183">
        <f>+SUM($C24:C24)*'2.2.3.1.TasasDeprec'!$C22</f>
        <v>0</v>
      </c>
      <c r="E257" s="183">
        <f>+SUM($C24:D24)*'2.2.3.1.TasasDeprec'!$C22</f>
        <v>0</v>
      </c>
      <c r="F257" s="183">
        <f>+SUM($C24:E24)*'2.2.3.1.TasasDeprec'!$C22</f>
        <v>0</v>
      </c>
      <c r="G257" s="183">
        <f>+SUM($C24:F24)*'2.2.3.1.TasasDeprec'!$C22</f>
        <v>488.68639999999999</v>
      </c>
      <c r="H257" s="183">
        <f>+SUM($C24:G24)*'2.2.3.1.TasasDeprec'!$C22</f>
        <v>488.68639999999999</v>
      </c>
      <c r="I257" s="183">
        <f>+SUM($C24:H24)*'2.2.3.1.TasasDeprec'!$C22</f>
        <v>488.68639999999999</v>
      </c>
      <c r="J257" s="183">
        <f>+SUM($C24:I24)*'2.2.3.1.TasasDeprec'!$C22</f>
        <v>488.68639999999999</v>
      </c>
      <c r="K257" s="214">
        <f>+SUM($C24:J24)*'2.2.3.1.TasasDeprec'!$C22</f>
        <v>488.68639999999999</v>
      </c>
    </row>
    <row r="258" spans="2:11" x14ac:dyDescent="0.2">
      <c r="B258" s="182" t="s">
        <v>595</v>
      </c>
      <c r="C258" s="183"/>
      <c r="D258" s="183">
        <f>+SUM($C25:C25)*'2.2.3.1.TasasDeprec'!$C23</f>
        <v>0</v>
      </c>
      <c r="E258" s="183">
        <f>+SUM($C25:D25)*'2.2.3.1.TasasDeprec'!$C23</f>
        <v>0</v>
      </c>
      <c r="F258" s="183">
        <f>+SUM($C25:E25)*'2.2.3.1.TasasDeprec'!$C23</f>
        <v>344.60862325304788</v>
      </c>
      <c r="G258" s="183">
        <f>+SUM($C25:F25)*'2.2.3.1.TasasDeprec'!$C23</f>
        <v>344.60862325304788</v>
      </c>
      <c r="H258" s="183">
        <f>+SUM($C25:G25)*'2.2.3.1.TasasDeprec'!$C23</f>
        <v>344.60862325304788</v>
      </c>
      <c r="I258" s="183">
        <f>+SUM($C25:H25)*'2.2.3.1.TasasDeprec'!$C23</f>
        <v>344.60862325304788</v>
      </c>
      <c r="J258" s="183">
        <f>+SUM($C25:I25)*'2.2.3.1.TasasDeprec'!$C23</f>
        <v>344.60862325304788</v>
      </c>
      <c r="K258" s="214">
        <f>+SUM($C25:J25)*'2.2.3.1.TasasDeprec'!$C23</f>
        <v>344.60862325304788</v>
      </c>
    </row>
    <row r="259" spans="2:11" x14ac:dyDescent="0.2">
      <c r="B259" s="182" t="s">
        <v>565</v>
      </c>
      <c r="C259" s="183"/>
      <c r="D259" s="183">
        <f>+SUM($C26:C26)*'2.2.3.1.TasasDeprec'!$C24</f>
        <v>0</v>
      </c>
      <c r="E259" s="183">
        <f>+SUM($C26:D26)*'2.2.3.1.TasasDeprec'!$C24</f>
        <v>268.90165340487806</v>
      </c>
      <c r="F259" s="183">
        <f>+SUM($C26:E26)*'2.2.3.1.TasasDeprec'!$C24</f>
        <v>268.90165340487806</v>
      </c>
      <c r="G259" s="183">
        <f>+SUM($C26:F26)*'2.2.3.1.TasasDeprec'!$C24</f>
        <v>268.90165340487806</v>
      </c>
      <c r="H259" s="183">
        <f>+SUM($C26:G26)*'2.2.3.1.TasasDeprec'!$C24</f>
        <v>268.90165340487806</v>
      </c>
      <c r="I259" s="183">
        <f>+SUM($C26:H26)*'2.2.3.1.TasasDeprec'!$C24</f>
        <v>268.90165340487806</v>
      </c>
      <c r="J259" s="183">
        <f>+SUM($C26:I26)*'2.2.3.1.TasasDeprec'!$C24</f>
        <v>268.90165340487806</v>
      </c>
      <c r="K259" s="214">
        <f>+SUM($C26:J26)*'2.2.3.1.TasasDeprec'!$C24</f>
        <v>268.90165340487806</v>
      </c>
    </row>
    <row r="260" spans="2:11" x14ac:dyDescent="0.2">
      <c r="B260" s="182" t="s">
        <v>374</v>
      </c>
      <c r="C260" s="183"/>
      <c r="D260" s="183">
        <f>+SUM($C27:C27)*'2.2.3.1.TasasDeprec'!$C25</f>
        <v>0</v>
      </c>
      <c r="E260" s="183">
        <f>+SUM($C27:D27)*'2.2.3.1.TasasDeprec'!$C25</f>
        <v>22409.656666666666</v>
      </c>
      <c r="F260" s="183">
        <f>+SUM($C27:E27)*'2.2.3.1.TasasDeprec'!$C25</f>
        <v>22409.656666666666</v>
      </c>
      <c r="G260" s="183">
        <f>+SUM($C27:F27)*'2.2.3.1.TasasDeprec'!$C25</f>
        <v>22409.656666666666</v>
      </c>
      <c r="H260" s="183">
        <v>0</v>
      </c>
      <c r="I260" s="183">
        <f>+SUM($H27:H27)*'2.2.3.1.TasasDeprec'!$C25</f>
        <v>1956.6666666666665</v>
      </c>
      <c r="J260" s="183">
        <f>+SUM($H27:I27)*'2.2.3.1.TasasDeprec'!$C25</f>
        <v>1956.6666666666665</v>
      </c>
      <c r="K260" s="214">
        <f>+SUM($H27:J27)*'2.2.3.1.TasasDeprec'!$C25</f>
        <v>1956.6666666666665</v>
      </c>
    </row>
    <row r="261" spans="2:11" x14ac:dyDescent="0.2">
      <c r="B261" s="182" t="s">
        <v>566</v>
      </c>
      <c r="C261" s="183"/>
      <c r="D261" s="183">
        <f>+SUM($C28:C28)*'2.2.3.1.TasasDeprec'!$C26</f>
        <v>0</v>
      </c>
      <c r="E261" s="183">
        <f>+SUM($C28:D28)*'2.2.3.1.TasasDeprec'!$C26</f>
        <v>1802.679795987159</v>
      </c>
      <c r="F261" s="183">
        <f>+SUM($C28:E28)*'2.2.3.1.TasasDeprec'!$C26</f>
        <v>1802.679795987159</v>
      </c>
      <c r="G261" s="183">
        <f>+SUM($C28:F28)*'2.2.3.1.TasasDeprec'!$C26</f>
        <v>1802.679795987159</v>
      </c>
      <c r="H261" s="183">
        <f>+SUM($C28:G28)*'2.2.3.1.TasasDeprec'!$C26</f>
        <v>1802.679795987159</v>
      </c>
      <c r="I261" s="183">
        <f>+SUM($C28:H28)*'2.2.3.1.TasasDeprec'!$C26</f>
        <v>1802.679795987159</v>
      </c>
      <c r="J261" s="183">
        <f>+SUM($C28:I28)*'2.2.3.1.TasasDeprec'!$C26</f>
        <v>1802.679795987159</v>
      </c>
      <c r="K261" s="214">
        <f>+SUM($C28:J28)*'2.2.3.1.TasasDeprec'!$C26</f>
        <v>1802.679795987159</v>
      </c>
    </row>
    <row r="262" spans="2:11" x14ac:dyDescent="0.2">
      <c r="B262" s="182" t="s">
        <v>567</v>
      </c>
      <c r="C262" s="183"/>
      <c r="D262" s="183">
        <f>+SUM($C29:C29)*'2.2.3.1.TasasDeprec'!$C27</f>
        <v>0</v>
      </c>
      <c r="E262" s="183">
        <f>+SUM($C29:D29)*'2.2.3.1.TasasDeprec'!$C27</f>
        <v>709.70857142857142</v>
      </c>
      <c r="F262" s="183">
        <f>+SUM($C29:E29)*'2.2.3.1.TasasDeprec'!$C27</f>
        <v>709.70857142857142</v>
      </c>
      <c r="G262" s="183">
        <f>+SUM($C29:F29)*'2.2.3.1.TasasDeprec'!$C27</f>
        <v>709.70857142857142</v>
      </c>
      <c r="H262" s="183">
        <f>+SUM($C29:G29)*'2.2.3.1.TasasDeprec'!$C27</f>
        <v>709.70857142857142</v>
      </c>
      <c r="I262" s="183">
        <f>+SUM($C29:H29)*'2.2.3.1.TasasDeprec'!$C27</f>
        <v>709.70857142857142</v>
      </c>
      <c r="J262" s="183">
        <f>+SUM($C29:I29)*'2.2.3.1.TasasDeprec'!$C27</f>
        <v>709.70857142857142</v>
      </c>
      <c r="K262" s="214">
        <f>+SUM($C29:J29)*'2.2.3.1.TasasDeprec'!$C27</f>
        <v>709.70857142857142</v>
      </c>
    </row>
    <row r="263" spans="2:11" x14ac:dyDescent="0.2">
      <c r="B263" s="182" t="s">
        <v>433</v>
      </c>
      <c r="C263" s="183"/>
      <c r="D263" s="183">
        <f>+SUM($C30:C30)*'2.2.3.1.TasasDeprec'!$C28</f>
        <v>0</v>
      </c>
      <c r="E263" s="183">
        <f>+SUM($C30:D30)*'2.2.3.1.TasasDeprec'!$C28</f>
        <v>493.87875578855397</v>
      </c>
      <c r="F263" s="183">
        <f>+SUM($C30:E30)*'2.2.3.1.TasasDeprec'!$C28</f>
        <v>493.87875578855397</v>
      </c>
      <c r="G263" s="183">
        <f>+SUM($C30:F30)*'2.2.3.1.TasasDeprec'!$C28</f>
        <v>493.87875578855397</v>
      </c>
      <c r="H263" s="183">
        <f>+SUM($C30:G30)*'2.2.3.1.TasasDeprec'!$C28</f>
        <v>493.87875578855397</v>
      </c>
      <c r="I263" s="183">
        <f>+SUM($C30:H30)*'2.2.3.1.TasasDeprec'!$C28</f>
        <v>493.87875578855397</v>
      </c>
      <c r="J263" s="183">
        <f>+SUM($C30:I30)*'2.2.3.1.TasasDeprec'!$C28</f>
        <v>493.87875578855397</v>
      </c>
      <c r="K263" s="214">
        <f>+SUM($C30:J30)*'2.2.3.1.TasasDeprec'!$C28</f>
        <v>493.87875578855397</v>
      </c>
    </row>
    <row r="264" spans="2:11" x14ac:dyDescent="0.2">
      <c r="B264" s="182" t="s">
        <v>434</v>
      </c>
      <c r="C264" s="183"/>
      <c r="D264" s="183">
        <f>+SUM($C31:C31)*'2.2.3.1.TasasDeprec'!$C29</f>
        <v>0</v>
      </c>
      <c r="E264" s="183">
        <f>+SUM($C31:D31)*'2.2.3.1.TasasDeprec'!$C29</f>
        <v>4138.4285714285716</v>
      </c>
      <c r="F264" s="183">
        <f>+SUM($C31:E31)*'2.2.3.1.TasasDeprec'!$C29</f>
        <v>4138.4285714285716</v>
      </c>
      <c r="G264" s="183">
        <f>+SUM($C31:F31)*'2.2.3.1.TasasDeprec'!$C29</f>
        <v>4138.4285714285716</v>
      </c>
      <c r="H264" s="183">
        <f>+SUM($C31:G31)*'2.2.3.1.TasasDeprec'!$C29</f>
        <v>4138.4285714285716</v>
      </c>
      <c r="I264" s="183">
        <f>+SUM($C31:H31)*'2.2.3.1.TasasDeprec'!$C29</f>
        <v>4138.4285714285716</v>
      </c>
      <c r="J264" s="183">
        <f>+SUM($C31:I31)*'2.2.3.1.TasasDeprec'!$C29</f>
        <v>4138.4285714285716</v>
      </c>
      <c r="K264" s="214">
        <f>+SUM($C31:J31)*'2.2.3.1.TasasDeprec'!$C29</f>
        <v>4138.4285714285716</v>
      </c>
    </row>
    <row r="265" spans="2:11" x14ac:dyDescent="0.2">
      <c r="B265" s="182" t="s">
        <v>568</v>
      </c>
      <c r="C265" s="183"/>
      <c r="D265" s="183">
        <f>+SUM($C32:C32)*'2.2.3.1.TasasDeprec'!$C30</f>
        <v>0</v>
      </c>
      <c r="E265" s="183">
        <f>+SUM($C32:D32)*'2.2.3.1.TasasDeprec'!$C30</f>
        <v>0</v>
      </c>
      <c r="F265" s="183">
        <f>+SUM($C32:E32)*'2.2.3.1.TasasDeprec'!$C30</f>
        <v>198.15999999999997</v>
      </c>
      <c r="G265" s="183">
        <f>+SUM($C32:F32)*'2.2.3.1.TasasDeprec'!$C30</f>
        <v>198.15999999999997</v>
      </c>
      <c r="H265" s="183">
        <f>+SUM($C32:G32)*'2.2.3.1.TasasDeprec'!$C30</f>
        <v>198.15999999999997</v>
      </c>
      <c r="I265" s="183">
        <f>+SUM($C32:H32)*'2.2.3.1.TasasDeprec'!$C30</f>
        <v>198.15999999999997</v>
      </c>
      <c r="J265" s="183">
        <f>+SUM($C32:I32)*'2.2.3.1.TasasDeprec'!$C30</f>
        <v>198.15999999999997</v>
      </c>
      <c r="K265" s="214">
        <f>+SUM($C32:J32)*'2.2.3.1.TasasDeprec'!$C30</f>
        <v>198.15999999999997</v>
      </c>
    </row>
    <row r="266" spans="2:11" x14ac:dyDescent="0.2">
      <c r="B266" s="182" t="s">
        <v>435</v>
      </c>
      <c r="C266" s="183"/>
      <c r="D266" s="183">
        <f>+SUM($C33:C33)*'2.2.3.1.TasasDeprec'!$C31</f>
        <v>0</v>
      </c>
      <c r="E266" s="183">
        <f>+SUM($C33:D33)*'2.2.3.1.TasasDeprec'!$C31</f>
        <v>0</v>
      </c>
      <c r="F266" s="183">
        <f>+SUM($C33:E33)*'2.2.3.1.TasasDeprec'!$C31</f>
        <v>1197.6585714285713</v>
      </c>
      <c r="G266" s="183">
        <f>+SUM($C33:F33)*'2.2.3.1.TasasDeprec'!$C31</f>
        <v>1197.6585714285713</v>
      </c>
      <c r="H266" s="183">
        <f>+SUM($C33:G33)*'2.2.3.1.TasasDeprec'!$C31</f>
        <v>1197.6585714285713</v>
      </c>
      <c r="I266" s="183">
        <f>+SUM($C33:H33)*'2.2.3.1.TasasDeprec'!$C31</f>
        <v>1197.6585714285713</v>
      </c>
      <c r="J266" s="183">
        <f>+SUM($C33:I33)*'2.2.3.1.TasasDeprec'!$C31</f>
        <v>1197.6585714285713</v>
      </c>
      <c r="K266" s="214">
        <f>+SUM($C33:J33)*'2.2.3.1.TasasDeprec'!$C31</f>
        <v>1197.6585714285713</v>
      </c>
    </row>
    <row r="267" spans="2:11" x14ac:dyDescent="0.2">
      <c r="B267" s="182" t="s">
        <v>435</v>
      </c>
      <c r="C267" s="183"/>
      <c r="D267" s="183">
        <f>+SUM($C34:C34)*'2.2.3.1.TasasDeprec'!$C32</f>
        <v>0</v>
      </c>
      <c r="E267" s="183">
        <f>+SUM($C34:D34)*'2.2.3.1.TasasDeprec'!$C32</f>
        <v>0</v>
      </c>
      <c r="F267" s="183">
        <f>+SUM($C34:E34)*'2.2.3.1.TasasDeprec'!$C32</f>
        <v>1102.0571428571427</v>
      </c>
      <c r="G267" s="183">
        <f>+SUM($C34:F34)*'2.2.3.1.TasasDeprec'!$C32</f>
        <v>1102.0571428571427</v>
      </c>
      <c r="H267" s="183">
        <f>+SUM($C34:G34)*'2.2.3.1.TasasDeprec'!$C32</f>
        <v>1102.0571428571427</v>
      </c>
      <c r="I267" s="183">
        <f>+SUM($C34:H34)*'2.2.3.1.TasasDeprec'!$C32</f>
        <v>1102.0571428571427</v>
      </c>
      <c r="J267" s="183">
        <f>+SUM($C34:I34)*'2.2.3.1.TasasDeprec'!$C32</f>
        <v>1102.0571428571427</v>
      </c>
      <c r="K267" s="214">
        <f>+SUM($C34:J34)*'2.2.3.1.TasasDeprec'!$C32</f>
        <v>1102.0571428571427</v>
      </c>
    </row>
    <row r="268" spans="2:11" x14ac:dyDescent="0.2">
      <c r="B268" s="182" t="s">
        <v>596</v>
      </c>
      <c r="C268" s="183"/>
      <c r="D268" s="183">
        <f>+SUM($C35:C35)*'2.2.3.1.TasasDeprec'!$C33</f>
        <v>0</v>
      </c>
      <c r="E268" s="183">
        <f>+SUM($C35:D35)*'2.2.3.1.TasasDeprec'!$C33</f>
        <v>0</v>
      </c>
      <c r="F268" s="183">
        <f>+SUM($C35:E35)*'2.2.3.1.TasasDeprec'!$C33</f>
        <v>0</v>
      </c>
      <c r="G268" s="183">
        <f>+SUM($C35:F35)*'2.2.3.1.TasasDeprec'!$C33</f>
        <v>1734.9271428571428</v>
      </c>
      <c r="H268" s="183">
        <f>+SUM($C35:G35)*'2.2.3.1.TasasDeprec'!$C33</f>
        <v>1734.9271428571428</v>
      </c>
      <c r="I268" s="183">
        <f>+SUM($C35:H35)*'2.2.3.1.TasasDeprec'!$C33</f>
        <v>1734.9271428571428</v>
      </c>
      <c r="J268" s="183">
        <f>+SUM($C35:I35)*'2.2.3.1.TasasDeprec'!$C33</f>
        <v>1734.9271428571428</v>
      </c>
      <c r="K268" s="214">
        <f>+SUM($C35:J35)*'2.2.3.1.TasasDeprec'!$C33</f>
        <v>1734.9271428571428</v>
      </c>
    </row>
    <row r="269" spans="2:11" x14ac:dyDescent="0.2">
      <c r="B269" s="182" t="s">
        <v>597</v>
      </c>
      <c r="C269" s="183"/>
      <c r="D269" s="183">
        <f>+SUM($C36:C36)*'2.2.3.1.TasasDeprec'!$C34</f>
        <v>0</v>
      </c>
      <c r="E269" s="183">
        <f>+SUM($C36:D36)*'2.2.3.1.TasasDeprec'!$C34</f>
        <v>0</v>
      </c>
      <c r="F269" s="183">
        <f>+SUM($C36:E36)*'2.2.3.1.TasasDeprec'!$C34</f>
        <v>0</v>
      </c>
      <c r="G269" s="183">
        <f>+SUM($C36:F36)*'2.2.3.1.TasasDeprec'!$C34</f>
        <v>11503.54857142857</v>
      </c>
      <c r="H269" s="183">
        <f>+SUM($C36:G36)*'2.2.3.1.TasasDeprec'!$C34</f>
        <v>11503.54857142857</v>
      </c>
      <c r="I269" s="183">
        <f>+SUM($C36:H36)*'2.2.3.1.TasasDeprec'!$C34</f>
        <v>11503.54857142857</v>
      </c>
      <c r="J269" s="183">
        <f>+SUM($C36:I36)*'2.2.3.1.TasasDeprec'!$C34</f>
        <v>11503.54857142857</v>
      </c>
      <c r="K269" s="214">
        <f>+SUM($C36:J36)*'2.2.3.1.TasasDeprec'!$C34</f>
        <v>11503.54857142857</v>
      </c>
    </row>
    <row r="270" spans="2:11" x14ac:dyDescent="0.2">
      <c r="B270" s="182" t="s">
        <v>598</v>
      </c>
      <c r="C270" s="183"/>
      <c r="D270" s="183">
        <f>+SUM($C37:C37)*'2.2.3.1.TasasDeprec'!$C35</f>
        <v>0</v>
      </c>
      <c r="E270" s="183">
        <f>+SUM($C37:D37)*'2.2.3.1.TasasDeprec'!$C35</f>
        <v>0</v>
      </c>
      <c r="F270" s="183">
        <f>+SUM($C37:E37)*'2.2.3.1.TasasDeprec'!$C35</f>
        <v>0</v>
      </c>
      <c r="G270" s="183">
        <f>+SUM($C37:F37)*'2.2.3.1.TasasDeprec'!$C35</f>
        <v>2344.0871428571427</v>
      </c>
      <c r="H270" s="183">
        <f>+SUM($C37:G37)*'2.2.3.1.TasasDeprec'!$C35</f>
        <v>2344.0871428571427</v>
      </c>
      <c r="I270" s="183">
        <f>+SUM($C37:H37)*'2.2.3.1.TasasDeprec'!$C35</f>
        <v>2344.0871428571427</v>
      </c>
      <c r="J270" s="183">
        <f>+SUM($C37:I37)*'2.2.3.1.TasasDeprec'!$C35</f>
        <v>2344.0871428571427</v>
      </c>
      <c r="K270" s="214">
        <f>+SUM($C37:J37)*'2.2.3.1.TasasDeprec'!$C35</f>
        <v>2344.0871428571427</v>
      </c>
    </row>
    <row r="271" spans="2:11" x14ac:dyDescent="0.2">
      <c r="B271" s="182" t="s">
        <v>599</v>
      </c>
      <c r="C271" s="183"/>
      <c r="D271" s="183">
        <f>+SUM($C38:C38)*'2.2.3.1.TasasDeprec'!$C36</f>
        <v>0</v>
      </c>
      <c r="E271" s="183">
        <f>+SUM($C38:D38)*'2.2.3.1.TasasDeprec'!$C36</f>
        <v>0</v>
      </c>
      <c r="F271" s="183">
        <f>+SUM($C38:E38)*'2.2.3.1.TasasDeprec'!$C36</f>
        <v>0</v>
      </c>
      <c r="G271" s="183">
        <f>+SUM($C38:F38)*'2.2.3.1.TasasDeprec'!$C36</f>
        <v>0</v>
      </c>
      <c r="H271" s="183">
        <f>+(SUM($C38:G38))*'2.2.3.1.TasasDeprec'!$C36</f>
        <v>4898.8385714285714</v>
      </c>
      <c r="I271" s="183">
        <f>+(SUM($C38:H38))*'2.2.3.1.TasasDeprec'!$C36</f>
        <v>4898.8385714285714</v>
      </c>
      <c r="J271" s="183">
        <f>+(SUM($C38:I38))*'2.2.3.1.TasasDeprec'!$C36</f>
        <v>4898.8385714285714</v>
      </c>
      <c r="K271" s="183">
        <f>+(SUM($C38:J38))*'2.2.3.1.TasasDeprec'!$C36</f>
        <v>4898.8385714285714</v>
      </c>
    </row>
    <row r="272" spans="2:11" x14ac:dyDescent="0.2">
      <c r="B272" s="182" t="s">
        <v>600</v>
      </c>
      <c r="C272" s="183"/>
      <c r="D272" s="183">
        <f>+SUM($C39:C39)*'2.2.3.1.TasasDeprec'!$C37</f>
        <v>0</v>
      </c>
      <c r="E272" s="183">
        <f>+SUM($C39:D39)*'2.2.3.1.TasasDeprec'!$C37</f>
        <v>0</v>
      </c>
      <c r="F272" s="183">
        <f>+SUM($C39:E39)*'2.2.3.1.TasasDeprec'!$C37</f>
        <v>0</v>
      </c>
      <c r="G272" s="183">
        <f>+SUM($C39:F39)*'2.2.3.1.TasasDeprec'!$C37</f>
        <v>0</v>
      </c>
      <c r="H272" s="183">
        <f>+SUM($C39:G39)*'2.2.3.1.TasasDeprec'!$C37</f>
        <v>0</v>
      </c>
      <c r="I272" s="183">
        <f>+(SUM($C39:H39))*'2.2.3.1.TasasDeprec'!$C37</f>
        <v>7381.4285714285706</v>
      </c>
      <c r="J272" s="183">
        <f>+(SUM($C39:I39))*'2.2.3.1.TasasDeprec'!$C37</f>
        <v>7381.4285714285706</v>
      </c>
      <c r="K272" s="183">
        <f>+(SUM($C39:J39))*'2.2.3.1.TasasDeprec'!$C37</f>
        <v>7381.4285714285706</v>
      </c>
    </row>
    <row r="273" spans="2:11" x14ac:dyDescent="0.2">
      <c r="B273" s="182" t="s">
        <v>601</v>
      </c>
      <c r="C273" s="183"/>
      <c r="D273" s="183">
        <f>+SUM($C40:C40)*'2.2.3.1.TasasDeprec'!$C38</f>
        <v>0</v>
      </c>
      <c r="E273" s="183">
        <f>+SUM($C40:D40)*'2.2.3.1.TasasDeprec'!$C38</f>
        <v>7533.880666666666</v>
      </c>
      <c r="F273" s="183">
        <f>+SUM($C40:E40)*'2.2.3.1.TasasDeprec'!$C38</f>
        <v>7533.880666666666</v>
      </c>
      <c r="G273" s="183">
        <f>+SUM($C40:F40)*'2.2.3.1.TasasDeprec'!$C38</f>
        <v>7533.880666666666</v>
      </c>
      <c r="H273" s="183">
        <f>+SUM($C40:G40)*'2.2.3.1.TasasDeprec'!$C38</f>
        <v>7533.880666666666</v>
      </c>
      <c r="I273" s="183">
        <f>+SUM($C40:H40)*'2.2.3.1.TasasDeprec'!$C38</f>
        <v>7533.880666666666</v>
      </c>
      <c r="J273" s="183">
        <f>+SUM($C40:I40)*'2.2.3.1.TasasDeprec'!$C38</f>
        <v>7533.880666666666</v>
      </c>
      <c r="K273" s="214">
        <f>+SUM($C40:J40)*'2.2.3.1.TasasDeprec'!$C38</f>
        <v>7533.880666666666</v>
      </c>
    </row>
    <row r="274" spans="2:11" x14ac:dyDescent="0.2">
      <c r="B274" s="182" t="s">
        <v>658</v>
      </c>
      <c r="C274" s="183"/>
      <c r="D274" s="183">
        <f>+SUM($C41:C41)*'2.2.3.1.TasasDeprec'!$C39</f>
        <v>0</v>
      </c>
      <c r="E274" s="183">
        <f>+SUM($C41:D41)*'2.2.3.1.TasasDeprec'!$C39</f>
        <v>0</v>
      </c>
      <c r="F274" s="183">
        <f>+SUM($C41:E41)*'2.2.3.1.TasasDeprec'!$C39</f>
        <v>8887.7206666666661</v>
      </c>
      <c r="G274" s="183">
        <f>+SUM($C41:F41)*'2.2.3.1.TasasDeprec'!$C39</f>
        <v>8887.7206666666661</v>
      </c>
      <c r="H274" s="183">
        <f>+SUM($C41:G41)*'2.2.3.1.TasasDeprec'!$C39</f>
        <v>8887.7206666666661</v>
      </c>
      <c r="I274" s="183">
        <f>+SUM($C41:H41)*'2.2.3.1.TasasDeprec'!$C39</f>
        <v>8887.7206666666661</v>
      </c>
      <c r="J274" s="183">
        <f>+SUM($C41:I41)*'2.2.3.1.TasasDeprec'!$C39</f>
        <v>8887.7206666666661</v>
      </c>
      <c r="K274" s="214">
        <f>+SUM($C41:J41)*'2.2.3.1.TasasDeprec'!$C39</f>
        <v>8887.7206666666661</v>
      </c>
    </row>
    <row r="275" spans="2:11" x14ac:dyDescent="0.2">
      <c r="B275" s="182" t="s">
        <v>569</v>
      </c>
      <c r="C275" s="183"/>
      <c r="D275" s="183">
        <f>+SUM($C42:C42)*'2.2.3.1.TasasDeprec'!$C40</f>
        <v>9450.1280275626777</v>
      </c>
      <c r="E275" s="183">
        <f>+SUM($C42:D42)*'2.2.3.1.TasasDeprec'!$C40</f>
        <v>9460.2970000000005</v>
      </c>
      <c r="F275" s="183">
        <f>+SUM($C42:E42)*'2.2.3.1.TasasDeprec'!$C40</f>
        <v>9460.2970000000005</v>
      </c>
      <c r="G275" s="183">
        <f>+SUM($C42:F42)*'2.2.3.1.TasasDeprec'!$C40</f>
        <v>9460.2970000000005</v>
      </c>
      <c r="H275" s="183">
        <f>+SUM($C42:G42)*'2.2.3.1.TasasDeprec'!$C40</f>
        <v>9460.2970000000005</v>
      </c>
      <c r="I275" s="183">
        <f>+SUM($C42:H42)*'2.2.3.1.TasasDeprec'!$C40</f>
        <v>9460.2970000000005</v>
      </c>
      <c r="J275" s="183">
        <f>+SUM($C42:I42)*'2.2.3.1.TasasDeprec'!$C40</f>
        <v>9460.2970000000005</v>
      </c>
      <c r="K275" s="214">
        <f>+SUM($C42:J42)*'2.2.3.1.TasasDeprec'!$C40</f>
        <v>9460.2970000000005</v>
      </c>
    </row>
    <row r="276" spans="2:11" x14ac:dyDescent="0.2">
      <c r="B276" s="182" t="s">
        <v>602</v>
      </c>
      <c r="C276" s="183"/>
      <c r="D276" s="183">
        <f>+SUM($C43:C43)*'2.2.3.1.TasasDeprec'!$C41</f>
        <v>0</v>
      </c>
      <c r="E276" s="183">
        <f>+SUM($C43:D43)*'2.2.3.1.TasasDeprec'!$C41</f>
        <v>0</v>
      </c>
      <c r="F276" s="183">
        <f>+SUM($C43:E43)*'2.2.3.1.TasasDeprec'!$C41</f>
        <v>0</v>
      </c>
      <c r="G276" s="183">
        <f>+SUM($C43:F43)*'2.2.3.1.TasasDeprec'!$C41</f>
        <v>0</v>
      </c>
      <c r="H276" s="183">
        <f>+(SUM($C43:G43))*'2.2.3.1.TasasDeprec'!$C41</f>
        <v>17412.7595</v>
      </c>
      <c r="I276" s="183">
        <f>+(SUM($C43:H43))*'2.2.3.1.TasasDeprec'!$C41</f>
        <v>17412.7595</v>
      </c>
      <c r="J276" s="183">
        <f>+(SUM($C43:I43))*'2.2.3.1.TasasDeprec'!$C41</f>
        <v>17412.7595</v>
      </c>
      <c r="K276" s="183">
        <f>+(SUM($C43:J43))*'2.2.3.1.TasasDeprec'!$C41</f>
        <v>17412.7595</v>
      </c>
    </row>
    <row r="277" spans="2:11" x14ac:dyDescent="0.2">
      <c r="B277" s="182" t="s">
        <v>603</v>
      </c>
      <c r="C277" s="183"/>
      <c r="D277" s="183">
        <f>+SUM($C44:C44)*'2.2.3.1.TasasDeprec'!$C42</f>
        <v>0</v>
      </c>
      <c r="E277" s="183">
        <f>+SUM($C44:D44)*'2.2.3.1.TasasDeprec'!$C42</f>
        <v>0</v>
      </c>
      <c r="F277" s="183">
        <f>+SUM($C44:E44)*'2.2.3.1.TasasDeprec'!$C42</f>
        <v>94.184093452714066</v>
      </c>
      <c r="G277" s="183">
        <f>+SUM($C44:F44)*'2.2.3.1.TasasDeprec'!$C42</f>
        <v>94.184093452714066</v>
      </c>
      <c r="H277" s="183">
        <f>+SUM($C44:G44)*'2.2.3.1.TasasDeprec'!$C42</f>
        <v>94.184093452714066</v>
      </c>
      <c r="I277" s="183">
        <f>+SUM($C44:H44)*'2.2.3.1.TasasDeprec'!$C42</f>
        <v>94.184093452714066</v>
      </c>
      <c r="J277" s="183">
        <f>+SUM($C44:I44)*'2.2.3.1.TasasDeprec'!$C42</f>
        <v>94.184093452714066</v>
      </c>
      <c r="K277" s="214">
        <f>+SUM($C44:J44)*'2.2.3.1.TasasDeprec'!$C42</f>
        <v>94.184093452714066</v>
      </c>
    </row>
    <row r="278" spans="2:11" x14ac:dyDescent="0.2">
      <c r="B278" s="182" t="s">
        <v>375</v>
      </c>
      <c r="C278" s="183"/>
      <c r="D278" s="183">
        <f>+SUM($C45:C45)*'2.2.3.1.TasasDeprec'!$C43</f>
        <v>0</v>
      </c>
      <c r="E278" s="183">
        <f>+SUM($C45:D45)*'2.2.3.1.TasasDeprec'!$C43</f>
        <v>737.39970727432069</v>
      </c>
      <c r="F278" s="183">
        <f>+SUM($C45:E45)*'2.2.3.1.TasasDeprec'!$C43</f>
        <v>737.40033245149903</v>
      </c>
      <c r="G278" s="183">
        <f>+SUM($C45:F45)*'2.2.3.1.TasasDeprec'!$C43</f>
        <v>737.40033245149903</v>
      </c>
      <c r="H278" s="183">
        <f>+SUM($C45:G45)*'2.2.3.1.TasasDeprec'!$C43</f>
        <v>737.40033245149903</v>
      </c>
      <c r="I278" s="183">
        <f>+SUM($C45:H45)*'2.2.3.1.TasasDeprec'!$C43</f>
        <v>737.40033245149903</v>
      </c>
      <c r="J278" s="183">
        <f>+SUM($C45:I45)*'2.2.3.1.TasasDeprec'!$C43</f>
        <v>737.40033245149903</v>
      </c>
      <c r="K278" s="214">
        <f>+SUM($C45:J45)*'2.2.3.1.TasasDeprec'!$C43</f>
        <v>737.40033245149903</v>
      </c>
    </row>
    <row r="279" spans="2:11" x14ac:dyDescent="0.2">
      <c r="B279" s="182" t="s">
        <v>376</v>
      </c>
      <c r="C279" s="183"/>
      <c r="D279" s="183">
        <f>+SUM($C46:C46)*'2.2.3.1.TasasDeprec'!$C44</f>
        <v>0</v>
      </c>
      <c r="E279" s="183">
        <f>+SUM($C46:D46)*'2.2.3.1.TasasDeprec'!$C44</f>
        <v>84.001922427983544</v>
      </c>
      <c r="F279" s="183">
        <f>+SUM($C46:E46)*'2.2.3.1.TasasDeprec'!$C44</f>
        <v>84.001922427983544</v>
      </c>
      <c r="G279" s="183">
        <f>+SUM($C46:F46)*'2.2.3.1.TasasDeprec'!$C44</f>
        <v>84.001922427983544</v>
      </c>
      <c r="H279" s="183">
        <f>+SUM($C46:G46)*'2.2.3.1.TasasDeprec'!$C44</f>
        <v>84.001922427983544</v>
      </c>
      <c r="I279" s="183">
        <f>+SUM($C46:H46)*'2.2.3.1.TasasDeprec'!$C44</f>
        <v>84.001922427983544</v>
      </c>
      <c r="J279" s="183">
        <f>+SUM($C46:I46)*'2.2.3.1.TasasDeprec'!$C44</f>
        <v>84.001922427983544</v>
      </c>
      <c r="K279" s="214">
        <f>+SUM($C46:J46)*'2.2.3.1.TasasDeprec'!$C44</f>
        <v>84.001922427983544</v>
      </c>
    </row>
    <row r="280" spans="2:11" x14ac:dyDescent="0.2">
      <c r="B280" s="182" t="s">
        <v>377</v>
      </c>
      <c r="C280" s="183"/>
      <c r="D280" s="183">
        <f>+SUM($C47:C47)*'2.2.3.1.TasasDeprec'!$C45</f>
        <v>0</v>
      </c>
      <c r="E280" s="183">
        <f>+SUM($C47:D47)*'2.2.3.1.TasasDeprec'!$C45</f>
        <v>0</v>
      </c>
      <c r="F280" s="183">
        <f>+SUM($C47:E47)*'2.2.3.1.TasasDeprec'!$C45</f>
        <v>9246.4974534769844</v>
      </c>
      <c r="G280" s="183">
        <f>+SUM($C47:F47)*'2.2.3.1.TasasDeprec'!$C45</f>
        <v>9246.4974534769844</v>
      </c>
      <c r="H280" s="183">
        <f>+SUM($C47:G47)*'2.2.3.1.TasasDeprec'!$C45</f>
        <v>9246.4974534769844</v>
      </c>
      <c r="I280" s="183">
        <f>+SUM($C47:H47)*'2.2.3.1.TasasDeprec'!$C45</f>
        <v>9246.4974534769844</v>
      </c>
      <c r="J280" s="183">
        <f>+SUM($C47:I47)*'2.2.3.1.TasasDeprec'!$C45</f>
        <v>9246.4974534769844</v>
      </c>
      <c r="K280" s="214">
        <f>+SUM($C47:J47)*'2.2.3.1.TasasDeprec'!$C45</f>
        <v>9246.4974534769844</v>
      </c>
    </row>
    <row r="281" spans="2:11" x14ac:dyDescent="0.2">
      <c r="B281" s="182" t="s">
        <v>378</v>
      </c>
      <c r="C281" s="183"/>
      <c r="D281" s="183">
        <f>+SUM($C48:C48)*'2.2.3.1.TasasDeprec'!$C46</f>
        <v>0</v>
      </c>
      <c r="E281" s="183">
        <f>+SUM($C48:D48)*'2.2.3.1.TasasDeprec'!$C46</f>
        <v>0</v>
      </c>
      <c r="F281" s="183">
        <f>+SUM($C48:E48)*'2.2.3.1.TasasDeprec'!$C46</f>
        <v>19466.514285714286</v>
      </c>
      <c r="G281" s="183">
        <f>+SUM($C48:F48)*'2.2.3.1.TasasDeprec'!$C46</f>
        <v>22653.807142857142</v>
      </c>
      <c r="H281" s="183">
        <f>+SUM($C48:G48)*'2.2.3.1.TasasDeprec'!$C46</f>
        <v>22653.807142857142</v>
      </c>
      <c r="I281" s="183">
        <f>+(SUM($C48:H48))*'2.2.3.1.TasasDeprec'!$C46</f>
        <v>23264.521428571428</v>
      </c>
      <c r="J281" s="183">
        <f>+(SUM($C48:I48))*'2.2.3.1.TasasDeprec'!$C46</f>
        <v>27468.807142857142</v>
      </c>
      <c r="K281" s="183">
        <f>+(SUM($C48:J48))*'2.2.3.1.TasasDeprec'!$C46</f>
        <v>27468.807142857142</v>
      </c>
    </row>
    <row r="282" spans="2:11" x14ac:dyDescent="0.2">
      <c r="B282" s="182" t="s">
        <v>379</v>
      </c>
      <c r="C282" s="183"/>
      <c r="D282" s="183">
        <f>+SUM($C49:C49)*'2.2.3.1.TasasDeprec'!$C47</f>
        <v>0</v>
      </c>
      <c r="E282" s="183">
        <f>+SUM($C49:D49)*'2.2.3.1.TasasDeprec'!$C47</f>
        <v>0</v>
      </c>
      <c r="F282" s="183">
        <f>+SUM($C49:E49)*'2.2.3.1.TasasDeprec'!$C47</f>
        <v>0</v>
      </c>
      <c r="G282" s="183">
        <f>+SUM($C49:F49)*'2.2.3.1.TasasDeprec'!$C47</f>
        <v>0</v>
      </c>
      <c r="H282" s="183">
        <f>+SUM($C49:G49)*'2.2.3.1.TasasDeprec'!$C47</f>
        <v>0</v>
      </c>
      <c r="I282" s="183">
        <f>+(SUM($C49:H49))*'2.2.3.1.TasasDeprec'!$C47</f>
        <v>1192.8571428571429</v>
      </c>
      <c r="J282" s="183">
        <f>+(SUM($C49:I49))*'2.2.3.1.TasasDeprec'!$C47</f>
        <v>1192.8571428571429</v>
      </c>
      <c r="K282" s="183">
        <f>+(SUM($C49:J49))*'2.2.3.1.TasasDeprec'!$C47</f>
        <v>1192.8571428571429</v>
      </c>
    </row>
    <row r="283" spans="2:11" x14ac:dyDescent="0.2">
      <c r="B283" s="186" t="s">
        <v>380</v>
      </c>
      <c r="C283" s="183"/>
      <c r="D283" s="183"/>
      <c r="E283" s="183"/>
      <c r="F283" s="183"/>
      <c r="G283" s="183"/>
      <c r="H283" s="183"/>
      <c r="I283" s="183"/>
      <c r="J283" s="183"/>
      <c r="K283" s="214"/>
    </row>
    <row r="284" spans="2:11" x14ac:dyDescent="0.2">
      <c r="B284" s="220" t="s">
        <v>381</v>
      </c>
      <c r="C284" s="214"/>
      <c r="D284" s="214">
        <f>+SUM($C51:C51)*'2.2.3.1.TasasDeprec'!$C49</f>
        <v>122065.97202384971</v>
      </c>
      <c r="E284" s="214">
        <f>+SUM($C51:D51)*'2.2.3.1.TasasDeprec'!$C49</f>
        <v>133990.91096177173</v>
      </c>
      <c r="F284" s="214">
        <f>+SUM($C51:E51)*'2.2.3.1.TasasDeprec'!$C49</f>
        <v>153395.99600000001</v>
      </c>
      <c r="G284" s="214">
        <f>+SUM($C51:F51)*'2.2.3.1.TasasDeprec'!$C49</f>
        <v>144073.96200000003</v>
      </c>
      <c r="H284" s="214">
        <f>+SUM($C51:G51)*'2.2.3.1.TasasDeprec'!$C49</f>
        <v>144073.96200000003</v>
      </c>
      <c r="I284" s="214">
        <v>22769.007014378498</v>
      </c>
      <c r="J284" s="214">
        <v>0</v>
      </c>
      <c r="K284" s="214">
        <v>0</v>
      </c>
    </row>
    <row r="285" spans="2:11" x14ac:dyDescent="0.2">
      <c r="B285" s="182" t="s">
        <v>570</v>
      </c>
      <c r="C285" s="183"/>
      <c r="D285" s="183">
        <f>+SUM($C52:C52)*'2.2.3.1.TasasDeprec'!$C50</f>
        <v>100025.87120325345</v>
      </c>
      <c r="E285" s="183">
        <f>+SUM($C52:D52)*'2.2.3.1.TasasDeprec'!$C50</f>
        <v>101063.50112588314</v>
      </c>
      <c r="F285" s="183">
        <f>+SUM($C52:E52)*'2.2.3.1.TasasDeprec'!$C50</f>
        <v>101063.50200000001</v>
      </c>
      <c r="G285" s="183">
        <f>+SUM($C52:F52)*'2.2.3.1.TasasDeprec'!$C50</f>
        <v>101063.50200000001</v>
      </c>
      <c r="H285" s="183">
        <f>+SUM($C52:G52)*'2.2.3.1.TasasDeprec'!$C50</f>
        <v>101063.50200000001</v>
      </c>
      <c r="I285" s="183">
        <v>1037.6316708633967</v>
      </c>
      <c r="J285" s="183">
        <v>0</v>
      </c>
      <c r="K285" s="214">
        <v>0</v>
      </c>
    </row>
    <row r="286" spans="2:11" x14ac:dyDescent="0.2">
      <c r="B286" s="182" t="s">
        <v>382</v>
      </c>
      <c r="C286" s="183"/>
      <c r="D286" s="183">
        <f>+SUM($C53:C53)*'2.2.3.1.TasasDeprec'!$C51</f>
        <v>1354.5421716619121</v>
      </c>
      <c r="E286" s="183">
        <f>+SUM($C53:D53)*'2.2.3.1.TasasDeprec'!$C51</f>
        <v>1368.5936712576936</v>
      </c>
      <c r="F286" s="183">
        <f>+SUM($C53:E53)*'2.2.3.1.TasasDeprec'!$C51</f>
        <v>1368.5920000000001</v>
      </c>
      <c r="G286" s="183">
        <f>+SUM($C53:F53)*'2.2.3.1.TasasDeprec'!$C51</f>
        <v>1368.5920000000001</v>
      </c>
      <c r="H286" s="183">
        <f>+SUM($C53:G53)*'2.2.3.1.TasasDeprec'!$C51</f>
        <v>1368.5920000000001</v>
      </c>
      <c r="I286" s="183">
        <v>14</v>
      </c>
      <c r="J286" s="183">
        <v>0</v>
      </c>
      <c r="K286" s="214">
        <v>0</v>
      </c>
    </row>
    <row r="287" spans="2:11" x14ac:dyDescent="0.2">
      <c r="B287" s="182" t="s">
        <v>383</v>
      </c>
      <c r="C287" s="183"/>
      <c r="D287" s="183">
        <f>+SUM($C54:C54)*'2.2.3.1.TasasDeprec'!$C52</f>
        <v>0</v>
      </c>
      <c r="E287" s="183">
        <f>+SUM($C54:D54)*'2.2.3.1.TasasDeprec'!$C52</f>
        <v>3529.5542081727067</v>
      </c>
      <c r="F287" s="183">
        <f>+SUM($C54:E54)*'2.2.3.1.TasasDeprec'!$C52</f>
        <v>3529.5540000000001</v>
      </c>
      <c r="G287" s="183">
        <f>+SUM($C54:F54)*'2.2.3.1.TasasDeprec'!$C52</f>
        <v>3529.5540000000001</v>
      </c>
      <c r="H287" s="183">
        <f>+SUM($C54:G54)*'2.2.3.1.TasasDeprec'!$C52</f>
        <v>3529.5540000000001</v>
      </c>
      <c r="I287" s="183">
        <f>+SUM($C54:H54)*'2.2.3.1.TasasDeprec'!$C52</f>
        <v>3529.5540000000001</v>
      </c>
      <c r="J287" s="183">
        <v>0</v>
      </c>
      <c r="K287" s="214">
        <v>0</v>
      </c>
    </row>
    <row r="288" spans="2:11" x14ac:dyDescent="0.2">
      <c r="B288" s="182" t="s">
        <v>384</v>
      </c>
      <c r="C288" s="183"/>
      <c r="D288" s="183">
        <f>+SUM($C55:C55)*'2.2.3.1.TasasDeprec'!$C53</f>
        <v>0</v>
      </c>
      <c r="E288" s="183">
        <f>+SUM($C55:D55)*'2.2.3.1.TasasDeprec'!$C53</f>
        <v>0</v>
      </c>
      <c r="F288" s="183">
        <f>+SUM($C55:E55)*'2.2.3.1.TasasDeprec'!$C53</f>
        <v>0</v>
      </c>
      <c r="G288" s="183">
        <f>+SUM($C55:F55)*'2.2.3.1.TasasDeprec'!$C53</f>
        <v>0</v>
      </c>
      <c r="H288" s="183">
        <f>+SUM($C55:G55)*'2.2.3.1.TasasDeprec'!$C53</f>
        <v>0</v>
      </c>
      <c r="I288" s="183">
        <f>+(SUM($C55:H55))*'2.2.3.1.TasasDeprec'!$C53</f>
        <v>11438.988000000001</v>
      </c>
      <c r="J288" s="183">
        <f>+(SUM($C55:I55))*'2.2.3.1.TasasDeprec'!$C53</f>
        <v>11438.988000000001</v>
      </c>
      <c r="K288" s="183">
        <f>+(SUM($C55:J55))*'2.2.3.1.TasasDeprec'!$C53</f>
        <v>11438.988000000001</v>
      </c>
    </row>
    <row r="289" spans="2:11" x14ac:dyDescent="0.2">
      <c r="B289" s="186" t="s">
        <v>385</v>
      </c>
      <c r="C289" s="183"/>
      <c r="D289" s="183"/>
      <c r="E289" s="183"/>
      <c r="F289" s="183"/>
      <c r="G289" s="183"/>
      <c r="H289" s="183"/>
      <c r="I289" s="183"/>
      <c r="J289" s="183"/>
      <c r="K289" s="214"/>
    </row>
    <row r="290" spans="2:11" x14ac:dyDescent="0.2">
      <c r="B290" s="182" t="s">
        <v>583</v>
      </c>
      <c r="C290" s="183"/>
      <c r="D290" s="183">
        <f>+SUM($C57:C57)*'2.2.3.1.TasasDeprec'!$C55</f>
        <v>245.21587779108881</v>
      </c>
      <c r="E290" s="183">
        <f>+SUM($C57:D57)*'2.2.3.1.TasasDeprec'!$C55</f>
        <v>245.27520098948668</v>
      </c>
      <c r="F290" s="183">
        <f>+SUM($C57:E57)*'2.2.3.1.TasasDeprec'!$C55</f>
        <v>245.27520098948668</v>
      </c>
      <c r="G290" s="183">
        <v>0</v>
      </c>
      <c r="H290" s="183">
        <v>0</v>
      </c>
      <c r="I290" s="183">
        <v>0</v>
      </c>
      <c r="J290" s="183">
        <v>0</v>
      </c>
      <c r="K290" s="214">
        <v>0</v>
      </c>
    </row>
    <row r="291" spans="2:11" x14ac:dyDescent="0.2">
      <c r="B291" s="182" t="s">
        <v>436</v>
      </c>
      <c r="C291" s="183"/>
      <c r="D291" s="183">
        <f>+SUM($C58:C58)*'2.2.3.1.TasasDeprec'!$C56</f>
        <v>0</v>
      </c>
      <c r="E291" s="183">
        <f>+SUM($C58:D58)*'2.2.3.1.TasasDeprec'!$C56</f>
        <v>0</v>
      </c>
      <c r="F291" s="183">
        <f>+SUM($C58:E58)*'2.2.3.1.TasasDeprec'!$C56</f>
        <v>0</v>
      </c>
      <c r="G291" s="183">
        <f>+SUM($C58:F58)*'2.2.3.1.TasasDeprec'!$C56</f>
        <v>0</v>
      </c>
      <c r="H291" s="183">
        <f>+SUM($C58:G58)*'2.2.3.1.TasasDeprec'!$C56</f>
        <v>0</v>
      </c>
      <c r="I291" s="183">
        <f>+SUM($C58:H58)*'2.2.3.1.TasasDeprec'!$C56</f>
        <v>0</v>
      </c>
      <c r="J291" s="183">
        <f>+SUM($C58:I58)*'2.2.3.1.TasasDeprec'!$C56</f>
        <v>0</v>
      </c>
      <c r="K291" s="214">
        <f>+SUM($C58:J58)*'2.2.3.1.TasasDeprec'!$C56</f>
        <v>193.79999999999998</v>
      </c>
    </row>
    <row r="292" spans="2:11" x14ac:dyDescent="0.2">
      <c r="B292" s="182" t="s">
        <v>604</v>
      </c>
      <c r="C292" s="183"/>
      <c r="D292" s="183">
        <f>+SUM($C59:C59)*'2.2.3.1.TasasDeprec'!$C57</f>
        <v>0</v>
      </c>
      <c r="E292" s="183">
        <f>+SUM($C59:D59)*'2.2.3.1.TasasDeprec'!$C57</f>
        <v>133.06399999999999</v>
      </c>
      <c r="F292" s="183">
        <f>+SUM($C59:E59)*'2.2.3.1.TasasDeprec'!$C57</f>
        <v>133.06399999999999</v>
      </c>
      <c r="G292" s="183">
        <f>+SUM($C59:F59)*'2.2.3.1.TasasDeprec'!$C57</f>
        <v>133.06399999999999</v>
      </c>
      <c r="H292" s="183">
        <f>+SUM($C59:G59)*'2.2.3.1.TasasDeprec'!$C57</f>
        <v>133.06399999999999</v>
      </c>
      <c r="I292" s="183">
        <f>+SUM($C59:H59)*'2.2.3.1.TasasDeprec'!$C57</f>
        <v>133.06399999999999</v>
      </c>
      <c r="J292" s="183">
        <v>0</v>
      </c>
      <c r="K292" s="214">
        <v>0</v>
      </c>
    </row>
    <row r="293" spans="2:11" x14ac:dyDescent="0.2">
      <c r="B293" s="182" t="s">
        <v>437</v>
      </c>
      <c r="C293" s="183"/>
      <c r="D293" s="183">
        <f>+SUM($C60:C60)*'2.2.3.1.TasasDeprec'!$C58</f>
        <v>0</v>
      </c>
      <c r="E293" s="183">
        <f>+SUM($C60:D60)*'2.2.3.1.TasasDeprec'!$C58</f>
        <v>0</v>
      </c>
      <c r="F293" s="183">
        <f>+SUM($C60:E60)*'2.2.3.1.TasasDeprec'!$C58</f>
        <v>0</v>
      </c>
      <c r="G293" s="183">
        <f>+SUM($C60:F60)*'2.2.3.1.TasasDeprec'!$C58</f>
        <v>0</v>
      </c>
      <c r="H293" s="183">
        <f>+SUM($C60:G60)*'2.2.3.1.TasasDeprec'!$C58</f>
        <v>0</v>
      </c>
      <c r="I293" s="183">
        <f>+(SUM($C60:H60))*'2.2.3.1.TasasDeprec'!$C58</f>
        <v>1001.558</v>
      </c>
      <c r="J293" s="183">
        <f>+(SUM($C60:I60))*'2.2.3.1.TasasDeprec'!$C58</f>
        <v>1001.558</v>
      </c>
      <c r="K293" s="183">
        <f>+(SUM($C60:J60))*'2.2.3.1.TasasDeprec'!$C58</f>
        <v>1001.558</v>
      </c>
    </row>
    <row r="294" spans="2:11" x14ac:dyDescent="0.2">
      <c r="B294" s="182" t="s">
        <v>605</v>
      </c>
      <c r="C294" s="183"/>
      <c r="D294" s="183">
        <f>+SUM($C61:C61)*'2.2.3.1.TasasDeprec'!$C59</f>
        <v>0</v>
      </c>
      <c r="E294" s="183">
        <f>+SUM($C61:D61)*'2.2.3.1.TasasDeprec'!$C59</f>
        <v>0</v>
      </c>
      <c r="F294" s="183">
        <f>+SUM($C61:E61)*'2.2.3.1.TasasDeprec'!$C59</f>
        <v>0</v>
      </c>
      <c r="G294" s="183">
        <f>+SUM($C61:F61)*'2.2.3.1.TasasDeprec'!$C59</f>
        <v>0</v>
      </c>
      <c r="H294" s="183">
        <f>+SUM($C61:G61)*'2.2.3.1.TasasDeprec'!$C59</f>
        <v>0</v>
      </c>
      <c r="I294" s="183">
        <f>+SUM($C61:H61)*'2.2.3.1.TasasDeprec'!$C59</f>
        <v>0</v>
      </c>
      <c r="J294" s="183">
        <f>+SUM($C61:I61)*'2.2.3.1.TasasDeprec'!$C59</f>
        <v>605.00200000000007</v>
      </c>
      <c r="K294" s="214">
        <f>+SUM($C61:J61)*'2.2.3.1.TasasDeprec'!$C59</f>
        <v>605.00200000000007</v>
      </c>
    </row>
    <row r="295" spans="2:11" x14ac:dyDescent="0.2">
      <c r="B295" s="220" t="s">
        <v>438</v>
      </c>
      <c r="C295" s="214"/>
      <c r="D295" s="214">
        <f>+SUM($C62:C62)*'2.2.3.1.TasasDeprec'!$C60</f>
        <v>62159.006960693121</v>
      </c>
      <c r="E295" s="214">
        <f>+SUM($C62:D62)*'2.2.3.1.TasasDeprec'!$C60</f>
        <v>84124.661198177433</v>
      </c>
      <c r="F295" s="214">
        <f>+SUM($C62:E62)*'2.2.3.1.TasasDeprec'!$C60</f>
        <v>93271.203442761194</v>
      </c>
      <c r="G295" s="214">
        <f>+SUM($C62:F62)*'2.2.3.1.TasasDeprec'!$C60</f>
        <v>93242.060585618325</v>
      </c>
      <c r="H295" s="214">
        <f>+(SUM($C62:G62))*'2.2.3.1.TasasDeprec'!$C60</f>
        <v>92068.082014189757</v>
      </c>
      <c r="I295" s="214">
        <f>+(SUM($C62:H62))*'2.2.3.1.TasasDeprec'!$C60</f>
        <v>95090.502014189769</v>
      </c>
      <c r="J295" s="214">
        <f>+(SUM($C62:I62))*'2.2.3.1.TasasDeprec'!$C60</f>
        <v>95090.502014189769</v>
      </c>
      <c r="K295" s="214">
        <v>50587.495869508959</v>
      </c>
    </row>
    <row r="296" spans="2:11" x14ac:dyDescent="0.2">
      <c r="B296" s="186" t="s">
        <v>145</v>
      </c>
      <c r="C296" s="183"/>
      <c r="D296" s="183"/>
      <c r="E296" s="183"/>
      <c r="F296" s="183"/>
      <c r="G296" s="183"/>
      <c r="H296" s="183"/>
      <c r="I296" s="183"/>
      <c r="J296" s="183"/>
      <c r="K296" s="214"/>
    </row>
    <row r="297" spans="2:11" x14ac:dyDescent="0.2">
      <c r="B297" s="182" t="s">
        <v>571</v>
      </c>
      <c r="C297" s="183"/>
      <c r="D297" s="183">
        <f>+SUM($C64:C64)*'2.2.3.1.TasasDeprec'!$C62</f>
        <v>236.19711798460179</v>
      </c>
      <c r="E297" s="183">
        <f>+SUM($C64:D64)*'2.2.3.1.TasasDeprec'!$C62</f>
        <v>236.26097711812</v>
      </c>
      <c r="F297" s="183">
        <f>+SUM($C64:E64)*'2.2.3.1.TasasDeprec'!$C62</f>
        <v>236.26097711812</v>
      </c>
      <c r="G297" s="183">
        <v>0</v>
      </c>
      <c r="H297" s="183">
        <v>0</v>
      </c>
      <c r="I297" s="183">
        <v>0</v>
      </c>
      <c r="J297" s="183">
        <v>0</v>
      </c>
      <c r="K297" s="214">
        <v>0</v>
      </c>
    </row>
    <row r="298" spans="2:11" x14ac:dyDescent="0.2">
      <c r="B298" s="182" t="s">
        <v>145</v>
      </c>
      <c r="C298" s="183"/>
      <c r="D298" s="183">
        <f>+SUM($C65:C65)*'2.2.3.1.TasasDeprec'!$C63</f>
        <v>189725.89237020505</v>
      </c>
      <c r="E298" s="183">
        <f>+SUM($C65:D65)*'2.2.3.1.TasasDeprec'!$C63</f>
        <v>329944.49949542398</v>
      </c>
      <c r="F298" s="183">
        <f>+SUM($C65:E65)*'2.2.3.1.TasasDeprec'!$C63</f>
        <v>362030.32616209064</v>
      </c>
      <c r="G298" s="183">
        <v>367718.81045855227</v>
      </c>
      <c r="H298" s="183">
        <v>0</v>
      </c>
      <c r="I298" s="183">
        <f>+SUM($H65:H65)*'2.2.3.1.TasasDeprec'!$C63</f>
        <v>19771.240000000009</v>
      </c>
      <c r="J298" s="183">
        <f>+SUM($H65:I65)*'2.2.3.1.TasasDeprec'!$C63</f>
        <v>19771.240000000009</v>
      </c>
      <c r="K298" s="214">
        <f>+SUM($H65:J65)*'2.2.3.1.TasasDeprec'!$C63</f>
        <v>19771.240000000009</v>
      </c>
    </row>
    <row r="299" spans="2:11" x14ac:dyDescent="0.2">
      <c r="B299" s="182" t="s">
        <v>439</v>
      </c>
      <c r="C299" s="183"/>
      <c r="D299" s="183">
        <f>+SUM($C66:C66)*'2.2.3.1.TasasDeprec'!$C64</f>
        <v>0</v>
      </c>
      <c r="E299" s="183">
        <f>+SUM($C66:D66)*'2.2.3.1.TasasDeprec'!$C64</f>
        <v>0</v>
      </c>
      <c r="F299" s="183">
        <f>+SUM($C66:E66)*'2.2.3.1.TasasDeprec'!$C64</f>
        <v>0</v>
      </c>
      <c r="G299" s="183">
        <f>+SUM($C66:F66)*'2.2.3.1.TasasDeprec'!$C64</f>
        <v>0</v>
      </c>
      <c r="H299" s="183">
        <f>+SUM($C66:G66)*'2.2.3.1.TasasDeprec'!$C64</f>
        <v>0</v>
      </c>
      <c r="I299" s="183">
        <f>+SUM($C66:H66)*'2.2.3.1.TasasDeprec'!$C64</f>
        <v>0</v>
      </c>
      <c r="J299" s="183">
        <f>+SUM($C66:I66)*'2.2.3.1.TasasDeprec'!$C64</f>
        <v>651.26666666666665</v>
      </c>
      <c r="K299" s="214">
        <f>+SUM($C66:J66)*'2.2.3.1.TasasDeprec'!$C64</f>
        <v>651.26666666666665</v>
      </c>
    </row>
    <row r="300" spans="2:11" x14ac:dyDescent="0.2">
      <c r="B300" s="182" t="s">
        <v>440</v>
      </c>
      <c r="C300" s="183"/>
      <c r="D300" s="183">
        <f>+SUM($C67:C67)*'2.2.3.1.TasasDeprec'!$C65</f>
        <v>0</v>
      </c>
      <c r="E300" s="183">
        <f>+SUM($C67:D67)*'2.2.3.1.TasasDeprec'!$C65</f>
        <v>0</v>
      </c>
      <c r="F300" s="183">
        <f>+SUM($C67:E67)*'2.2.3.1.TasasDeprec'!$C65</f>
        <v>0</v>
      </c>
      <c r="G300" s="183">
        <f>+SUM($C67:F67)*'2.2.3.1.TasasDeprec'!$C65</f>
        <v>0</v>
      </c>
      <c r="H300" s="183">
        <f>+SUM($C67:G67)*'2.2.3.1.TasasDeprec'!$C65</f>
        <v>0</v>
      </c>
      <c r="I300" s="183">
        <f>+SUM($C67:H67)*'2.2.3.1.TasasDeprec'!$C65</f>
        <v>0</v>
      </c>
      <c r="J300" s="183">
        <f>+SUM($C67:I67)*'2.2.3.1.TasasDeprec'!$C65</f>
        <v>926.02666666666664</v>
      </c>
      <c r="K300" s="214">
        <f>+SUM($C67:J67)*'2.2.3.1.TasasDeprec'!$C65</f>
        <v>926.02666666666664</v>
      </c>
    </row>
    <row r="301" spans="2:11" x14ac:dyDescent="0.2">
      <c r="B301" s="182" t="s">
        <v>441</v>
      </c>
      <c r="C301" s="183"/>
      <c r="D301" s="183">
        <f>+SUM($C68:C68)*'2.2.3.1.TasasDeprec'!$C66</f>
        <v>0</v>
      </c>
      <c r="E301" s="183">
        <f>+SUM($C68:D68)*'2.2.3.1.TasasDeprec'!$C66</f>
        <v>0</v>
      </c>
      <c r="F301" s="183">
        <f>+SUM($C68:E68)*'2.2.3.1.TasasDeprec'!$C66</f>
        <v>858.97400000000005</v>
      </c>
      <c r="G301" s="183">
        <f>+SUM($C68:F68)*'2.2.3.1.TasasDeprec'!$C66</f>
        <v>858.97400000000005</v>
      </c>
      <c r="H301" s="183">
        <f>+SUM($C68:G68)*'2.2.3.1.TasasDeprec'!$C66</f>
        <v>858.97400000000005</v>
      </c>
      <c r="I301" s="183">
        <f>+SUM($C68:H68)*'2.2.3.1.TasasDeprec'!$C66</f>
        <v>858.97400000000005</v>
      </c>
      <c r="J301" s="183">
        <f>+SUM($C68:I68)*'2.2.3.1.TasasDeprec'!$C66</f>
        <v>858.97400000000005</v>
      </c>
      <c r="K301" s="214">
        <v>0</v>
      </c>
    </row>
    <row r="302" spans="2:11" x14ac:dyDescent="0.2">
      <c r="B302" s="182" t="s">
        <v>572</v>
      </c>
      <c r="C302" s="183"/>
      <c r="D302" s="183">
        <f>+SUM($C69:C69)*'2.2.3.1.TasasDeprec'!$C67</f>
        <v>0</v>
      </c>
      <c r="E302" s="183">
        <f>+SUM($C69:D69)*'2.2.3.1.TasasDeprec'!$C67</f>
        <v>0</v>
      </c>
      <c r="F302" s="183">
        <f>+SUM($C69:E69)*'2.2.3.1.TasasDeprec'!$C67</f>
        <v>0</v>
      </c>
      <c r="G302" s="183">
        <f>+SUM($C69:F69)*'2.2.3.1.TasasDeprec'!$C67</f>
        <v>0</v>
      </c>
      <c r="H302" s="183">
        <f>+SUM($C69:G69)*'2.2.3.1.TasasDeprec'!$C67</f>
        <v>0</v>
      </c>
      <c r="I302" s="183">
        <f>+SUM($C69:H69)*'2.2.3.1.TasasDeprec'!$C67</f>
        <v>0</v>
      </c>
      <c r="J302" s="183">
        <f>+SUM($C69:I69)*'2.2.3.1.TasasDeprec'!$C67</f>
        <v>712.98</v>
      </c>
      <c r="K302" s="214">
        <f>+SUM($C69:J69)*'2.2.3.1.TasasDeprec'!$C67</f>
        <v>712.98</v>
      </c>
    </row>
    <row r="303" spans="2:11" x14ac:dyDescent="0.2">
      <c r="B303" s="182" t="s">
        <v>442</v>
      </c>
      <c r="C303" s="183"/>
      <c r="D303" s="183">
        <f>+SUM($C70:C70)*'2.2.3.1.TasasDeprec'!$C68</f>
        <v>61130.978556585964</v>
      </c>
      <c r="E303" s="183">
        <f>+SUM($C70:D70)*'2.2.3.1.TasasDeprec'!$C68</f>
        <v>77552.535083717463</v>
      </c>
      <c r="F303" s="183">
        <f>+SUM($C70:E70)*'2.2.3.1.TasasDeprec'!$C68</f>
        <v>79138.986512288902</v>
      </c>
      <c r="G303" s="183">
        <f>+SUM($C70:F70)*'2.2.3.1.TasasDeprec'!$C68</f>
        <v>80423.216512288898</v>
      </c>
      <c r="H303" s="183">
        <f>+(SUM($C70:G70))*'2.2.3.1.TasasDeprec'!$C68</f>
        <v>91280.359369431753</v>
      </c>
      <c r="I303" s="183">
        <f>+(SUM($C70:H70))*'2.2.3.1.TasasDeprec'!$C68</f>
        <v>85751.575083717471</v>
      </c>
      <c r="J303" s="183">
        <f>+(SUM($C70:I70))*'2.2.3.1.TasasDeprec'!$C68</f>
        <v>104347.64222657461</v>
      </c>
      <c r="K303" s="183">
        <f>+(SUM($C70:J70))*'2.2.3.1.TasasDeprec'!$C68</f>
        <v>112348.28794086032</v>
      </c>
    </row>
    <row r="304" spans="2:11" x14ac:dyDescent="0.2">
      <c r="B304" s="182" t="s">
        <v>606</v>
      </c>
      <c r="C304" s="183"/>
      <c r="D304" s="183">
        <f>+SUM($C71:C71)*'2.2.3.1.TasasDeprec'!$C69</f>
        <v>0</v>
      </c>
      <c r="E304" s="183">
        <f>+SUM($C71:D71)*'2.2.3.1.TasasDeprec'!$C69</f>
        <v>0</v>
      </c>
      <c r="F304" s="183">
        <f>+SUM($C71:E71)*'2.2.3.1.TasasDeprec'!$C69</f>
        <v>0</v>
      </c>
      <c r="G304" s="183">
        <f>+SUM($C71:F71)*'2.2.3.1.TasasDeprec'!$C69</f>
        <v>0</v>
      </c>
      <c r="H304" s="183">
        <f>+(SUM($C71:G71))*'2.2.3.1.TasasDeprec'!$C69</f>
        <v>146.66666666666666</v>
      </c>
      <c r="I304" s="183">
        <f>+(SUM($C71:H71))*'2.2.3.1.TasasDeprec'!$C69</f>
        <v>146.66666666666666</v>
      </c>
      <c r="J304" s="183">
        <f>+(SUM($C71:I71))*'2.2.3.1.TasasDeprec'!$C69</f>
        <v>146.66666666666666</v>
      </c>
      <c r="K304" s="183">
        <f>+(SUM($C71:J71))*'2.2.3.1.TasasDeprec'!$C69</f>
        <v>146.66666666666666</v>
      </c>
    </row>
    <row r="305" spans="2:11" x14ac:dyDescent="0.2">
      <c r="B305" s="182" t="s">
        <v>443</v>
      </c>
      <c r="C305" s="183"/>
      <c r="D305" s="183">
        <f>+SUM($C72:C72)*'2.2.3.1.TasasDeprec'!$C70</f>
        <v>0</v>
      </c>
      <c r="E305" s="183">
        <f>+SUM($C72:D72)*'2.2.3.1.TasasDeprec'!$C70</f>
        <v>0</v>
      </c>
      <c r="F305" s="183">
        <f>+SUM($C72:E72)*'2.2.3.1.TasasDeprec'!$C70</f>
        <v>0</v>
      </c>
      <c r="G305" s="183">
        <f>+SUM($C72:F72)*'2.2.3.1.TasasDeprec'!$C70</f>
        <v>0</v>
      </c>
      <c r="H305" s="183">
        <f>+SUM($C72:G72)*'2.2.3.1.TasasDeprec'!$C70</f>
        <v>0</v>
      </c>
      <c r="I305" s="183">
        <f>+(SUM($C72:H72))*'2.2.3.1.TasasDeprec'!$C70</f>
        <v>96.583333333333329</v>
      </c>
      <c r="J305" s="183">
        <f>+(SUM($C72:I72))*'2.2.3.1.TasasDeprec'!$C70</f>
        <v>96.583333333333329</v>
      </c>
      <c r="K305" s="183">
        <f>+(SUM($C72:J72))*'2.2.3.1.TasasDeprec'!$C70</f>
        <v>96.583333333333329</v>
      </c>
    </row>
    <row r="306" spans="2:11" x14ac:dyDescent="0.2">
      <c r="B306" s="182" t="s">
        <v>607</v>
      </c>
      <c r="C306" s="183"/>
      <c r="D306" s="183">
        <f>+SUM($C73:C73)*'2.2.3.1.TasasDeprec'!$C71</f>
        <v>0</v>
      </c>
      <c r="E306" s="183">
        <f>+SUM($C73:D73)*'2.2.3.1.TasasDeprec'!$C71</f>
        <v>865.57299999999998</v>
      </c>
      <c r="F306" s="183">
        <f>+SUM($C73:E73)*'2.2.3.1.TasasDeprec'!$C71</f>
        <v>2999.7810000000004</v>
      </c>
      <c r="G306" s="183">
        <f>+SUM($C73:F73)*'2.2.3.1.TasasDeprec'!$C71</f>
        <v>2999.7810000000004</v>
      </c>
      <c r="H306" s="183">
        <f>+SUM($C73:G73)*'2.2.3.1.TasasDeprec'!$C71</f>
        <v>2999.7810000000004</v>
      </c>
      <c r="I306" s="183">
        <f>+SUM($C73:H73)*'2.2.3.1.TasasDeprec'!$C71</f>
        <v>2999.7810000000004</v>
      </c>
      <c r="J306" s="183">
        <f>+SUM($C73:I73)*'2.2.3.1.TasasDeprec'!$C71</f>
        <v>2999.7810000000004</v>
      </c>
      <c r="K306" s="214">
        <f>+SUM($C73:J73)*'2.2.3.1.TasasDeprec'!$C71</f>
        <v>2999.7810000000004</v>
      </c>
    </row>
    <row r="307" spans="2:11" x14ac:dyDescent="0.2">
      <c r="B307" s="186" t="s">
        <v>146</v>
      </c>
      <c r="C307" s="183"/>
      <c r="D307" s="183">
        <f>+SUM($C74:C74)*'2.2.3.1.TasasDeprec'!$C72</f>
        <v>83413.620836905087</v>
      </c>
      <c r="E307" s="183">
        <f>+SUM($C74:D74)*'2.2.3.1.TasasDeprec'!$C72</f>
        <v>122710.65547816911</v>
      </c>
      <c r="F307" s="183">
        <f>+SUM($C74:E74)*'2.2.3.1.TasasDeprec'!$C72</f>
        <v>134273.33333333328</v>
      </c>
      <c r="G307" s="183">
        <f>+SUM($C74:F74)*'2.2.3.1.TasasDeprec'!$C72</f>
        <v>146981.56666666665</v>
      </c>
      <c r="H307" s="183">
        <f>+(SUM($C74:G74))*'2.2.3.1.TasasDeprec'!$C72</f>
        <v>202262.46333333282</v>
      </c>
      <c r="I307" s="183">
        <f>+(SUM($C74:H74))*'2.2.3.1.TasasDeprec'!$C72</f>
        <v>291196.8299999999</v>
      </c>
      <c r="J307" s="183">
        <f>+(SUM($C74:I74))*'2.2.3.1.TasasDeprec'!$C72</f>
        <v>594044.45000000135</v>
      </c>
      <c r="K307" s="183">
        <f>+(SUM($C74:J74))*'2.2.3.1.TasasDeprec'!$C72</f>
        <v>654056.40333333483</v>
      </c>
    </row>
    <row r="308" spans="2:11" x14ac:dyDescent="0.2">
      <c r="B308" s="186" t="s">
        <v>386</v>
      </c>
      <c r="C308" s="183"/>
      <c r="D308" s="183"/>
      <c r="E308" s="183"/>
      <c r="F308" s="183"/>
      <c r="G308" s="183"/>
      <c r="H308" s="183"/>
      <c r="I308" s="183"/>
      <c r="J308" s="183"/>
      <c r="K308" s="214"/>
    </row>
    <row r="309" spans="2:11" x14ac:dyDescent="0.2">
      <c r="B309" s="182" t="s">
        <v>444</v>
      </c>
      <c r="C309" s="183"/>
      <c r="D309" s="183">
        <f>+SUM($C76:C76)*'2.2.3.1.TasasDeprec'!$C74</f>
        <v>5470.2194001948674</v>
      </c>
      <c r="E309" s="183">
        <f>+SUM($C76:D76)*'2.2.3.1.TasasDeprec'!$C74</f>
        <v>5471.6983491085184</v>
      </c>
      <c r="F309" s="183">
        <f>+SUM($C76:E76)*'2.2.3.1.TasasDeprec'!$C74</f>
        <v>5471.6983491085184</v>
      </c>
      <c r="G309" s="183">
        <f>+SUM($C76:F76)*'2.2.3.1.TasasDeprec'!$C74</f>
        <v>5471.6983491085184</v>
      </c>
      <c r="H309" s="183">
        <f>+SUM($C76:G76)*'2.2.3.1.TasasDeprec'!$C74</f>
        <v>5471.6983491085184</v>
      </c>
      <c r="I309" s="183">
        <f>+SUM($C76:H76)*'2.2.3.1.TasasDeprec'!$C74</f>
        <v>5471.6983491085184</v>
      </c>
      <c r="J309" s="183">
        <f>+SUM($C76:I76)*'2.2.3.1.TasasDeprec'!$C74</f>
        <v>5471.6983491085184</v>
      </c>
      <c r="K309" s="214">
        <v>1</v>
      </c>
    </row>
    <row r="310" spans="2:11" x14ac:dyDescent="0.2">
      <c r="B310" s="182" t="s">
        <v>445</v>
      </c>
      <c r="C310" s="183"/>
      <c r="D310" s="183">
        <f>+SUM($C77:C77)*'2.2.3.1.TasasDeprec'!$C75</f>
        <v>0</v>
      </c>
      <c r="E310" s="183">
        <f>+SUM($C77:D77)*'2.2.3.1.TasasDeprec'!$C75</f>
        <v>284.61999999999995</v>
      </c>
      <c r="F310" s="183">
        <f>+SUM($C77:E77)*'2.2.3.1.TasasDeprec'!$C75</f>
        <v>284.61999999999995</v>
      </c>
      <c r="G310" s="183">
        <f>+SUM($C77:F77)*'2.2.3.1.TasasDeprec'!$C75</f>
        <v>284.61999999999995</v>
      </c>
      <c r="H310" s="183">
        <v>0</v>
      </c>
      <c r="I310" s="183">
        <v>0</v>
      </c>
      <c r="J310" s="183">
        <v>0</v>
      </c>
      <c r="K310" s="214">
        <v>0</v>
      </c>
    </row>
    <row r="311" spans="2:11" x14ac:dyDescent="0.2">
      <c r="B311" s="182" t="s">
        <v>446</v>
      </c>
      <c r="C311" s="183"/>
      <c r="D311" s="183">
        <f>+SUM($C78:C78)*'2.2.3.1.TasasDeprec'!$C76</f>
        <v>3850.9633865390215</v>
      </c>
      <c r="E311" s="183">
        <f>+SUM($C78:D78)*'2.2.3.1.TasasDeprec'!$C76</f>
        <v>3890.9117998120696</v>
      </c>
      <c r="F311" s="183">
        <f>+SUM($C78:E78)*'2.2.3.1.TasasDeprec'!$C76</f>
        <v>3890.9117998120696</v>
      </c>
      <c r="G311" s="183">
        <f>+SUM($C78:F78)*'2.2.3.1.TasasDeprec'!$C76</f>
        <v>3890.9117998120696</v>
      </c>
      <c r="H311" s="183">
        <f>+SUM($C78:G78)*'2.2.3.1.TasasDeprec'!$C76</f>
        <v>3890.9117998120696</v>
      </c>
      <c r="I311" s="183">
        <v>0</v>
      </c>
      <c r="J311" s="183">
        <v>0</v>
      </c>
      <c r="K311" s="214">
        <v>0</v>
      </c>
    </row>
    <row r="312" spans="2:11" x14ac:dyDescent="0.2">
      <c r="B312" s="182" t="s">
        <v>608</v>
      </c>
      <c r="C312" s="183"/>
      <c r="D312" s="183">
        <f>+SUM($C79:C79)*'2.2.3.1.TasasDeprec'!$C77</f>
        <v>0</v>
      </c>
      <c r="E312" s="183">
        <f>+SUM($C79:D79)*'2.2.3.1.TasasDeprec'!$C77</f>
        <v>0</v>
      </c>
      <c r="F312" s="183">
        <f>+SUM($C79:E79)*'2.2.3.1.TasasDeprec'!$C77</f>
        <v>7425.7142857142853</v>
      </c>
      <c r="G312" s="183">
        <f>+SUM($C79:F79)*'2.2.3.1.TasasDeprec'!$C77</f>
        <v>7425.7142857142853</v>
      </c>
      <c r="H312" s="183">
        <f>+SUM($C79:G79)*'2.2.3.1.TasasDeprec'!$C77</f>
        <v>7425.7142857142853</v>
      </c>
      <c r="I312" s="183">
        <f>+SUM($C79:H79)*'2.2.3.1.TasasDeprec'!$C77</f>
        <v>7425.7142857142853</v>
      </c>
      <c r="J312" s="183">
        <f>+SUM($C79:I79)*'2.2.3.1.TasasDeprec'!$C77</f>
        <v>7425.7142857142853</v>
      </c>
      <c r="K312" s="214">
        <f>+SUM($C79:J79)*'2.2.3.1.TasasDeprec'!$C77</f>
        <v>7425.7142857142853</v>
      </c>
    </row>
    <row r="313" spans="2:11" x14ac:dyDescent="0.2">
      <c r="B313" s="182" t="s">
        <v>609</v>
      </c>
      <c r="C313" s="183"/>
      <c r="D313" s="183">
        <f>+SUM($C80:C80)*'2.2.3.1.TasasDeprec'!$C78</f>
        <v>0</v>
      </c>
      <c r="E313" s="183">
        <f>+SUM($C80:D80)*'2.2.3.1.TasasDeprec'!$C78</f>
        <v>0</v>
      </c>
      <c r="F313" s="183">
        <f>+SUM($C80:E80)*'2.2.3.1.TasasDeprec'!$C78</f>
        <v>3712.8571428571427</v>
      </c>
      <c r="G313" s="183">
        <f>+SUM($C80:F80)*'2.2.3.1.TasasDeprec'!$C78</f>
        <v>3712.8571428571427</v>
      </c>
      <c r="H313" s="183">
        <f>+SUM($C80:G80)*'2.2.3.1.TasasDeprec'!$C78</f>
        <v>3712.8571428571427</v>
      </c>
      <c r="I313" s="183">
        <f>+SUM($C80:H80)*'2.2.3.1.TasasDeprec'!$C78</f>
        <v>3712.8571428571427</v>
      </c>
      <c r="J313" s="183">
        <f>+SUM($C80:I80)*'2.2.3.1.TasasDeprec'!$C78</f>
        <v>3712.8571428571427</v>
      </c>
      <c r="K313" s="214">
        <f>+SUM($C80:J80)*'2.2.3.1.TasasDeprec'!$C78</f>
        <v>3712.8571428571427</v>
      </c>
    </row>
    <row r="314" spans="2:11" x14ac:dyDescent="0.2">
      <c r="B314" s="182" t="s">
        <v>610</v>
      </c>
      <c r="C314" s="183"/>
      <c r="D314" s="183">
        <f>+SUM($C81:C81)*'2.2.3.1.TasasDeprec'!$C79</f>
        <v>0</v>
      </c>
      <c r="E314" s="183">
        <f>+SUM($C81:D81)*'2.2.3.1.TasasDeprec'!$C79</f>
        <v>0</v>
      </c>
      <c r="F314" s="183">
        <f>+SUM($C81:E81)*'2.2.3.1.TasasDeprec'!$C79</f>
        <v>67758.57142857142</v>
      </c>
      <c r="G314" s="183">
        <f>+SUM($C81:F81)*'2.2.3.1.TasasDeprec'!$C79</f>
        <v>67758.57142857142</v>
      </c>
      <c r="H314" s="183">
        <f>+SUM($C81:G81)*'2.2.3.1.TasasDeprec'!$C79</f>
        <v>67758.57142857142</v>
      </c>
      <c r="I314" s="183">
        <f>+SUM($C81:H81)*'2.2.3.1.TasasDeprec'!$C79</f>
        <v>67758.57142857142</v>
      </c>
      <c r="J314" s="183">
        <f>+SUM($C81:I81)*'2.2.3.1.TasasDeprec'!$C79</f>
        <v>67758.57142857142</v>
      </c>
      <c r="K314" s="214">
        <f>+SUM($C81:J81)*'2.2.3.1.TasasDeprec'!$C79</f>
        <v>67758.57142857142</v>
      </c>
    </row>
    <row r="315" spans="2:11" x14ac:dyDescent="0.2">
      <c r="B315" s="182" t="s">
        <v>611</v>
      </c>
      <c r="C315" s="183"/>
      <c r="D315" s="183">
        <f>+SUM($C82:C82)*'2.2.3.1.TasasDeprec'!$C80</f>
        <v>0</v>
      </c>
      <c r="E315" s="183">
        <f>+SUM($C82:D82)*'2.2.3.1.TasasDeprec'!$C80</f>
        <v>0</v>
      </c>
      <c r="F315" s="214">
        <f>+SUM($C82:E82)*'2.2.3.1.TasasDeprec'!$C80</f>
        <v>16145.539999999997</v>
      </c>
      <c r="G315" s="214">
        <f>+SUM($C82:F82)*'2.2.3.1.TasasDeprec'!$C80</f>
        <v>16145.539999999997</v>
      </c>
      <c r="H315" s="214">
        <f>+SUM($C82:G82)*'2.2.3.1.TasasDeprec'!$C80</f>
        <v>16145.539999999997</v>
      </c>
      <c r="I315" s="214">
        <f>+SUM($C82:H82)*'2.2.3.1.TasasDeprec'!$C80</f>
        <v>16145.539999999997</v>
      </c>
      <c r="J315" s="214">
        <f>+SUM($C82:I82)*'2.2.3.1.TasasDeprec'!$C80</f>
        <v>16145.539999999997</v>
      </c>
      <c r="K315" s="214">
        <f>+SUM($C82:J82)*'2.2.3.1.TasasDeprec'!$C80</f>
        <v>16145.539999999997</v>
      </c>
    </row>
    <row r="316" spans="2:11" x14ac:dyDescent="0.2">
      <c r="B316" s="182" t="s">
        <v>573</v>
      </c>
      <c r="C316" s="183"/>
      <c r="D316" s="183">
        <f>+SUM($C83:C83)*'2.2.3.1.TasasDeprec'!$C81</f>
        <v>0</v>
      </c>
      <c r="E316" s="183">
        <f>+SUM($C83:D83)*'2.2.3.1.TasasDeprec'!$C81</f>
        <v>2989.6666666666665</v>
      </c>
      <c r="F316" s="214">
        <f>+SUM($C83:E83)*'2.2.3.1.TasasDeprec'!$C81</f>
        <v>2989.6666666666665</v>
      </c>
      <c r="G316" s="214">
        <f>+SUM($C83:F83)*'2.2.3.1.TasasDeprec'!$C81</f>
        <v>2989.6666666666665</v>
      </c>
      <c r="H316" s="214">
        <v>0</v>
      </c>
      <c r="I316" s="214">
        <v>0</v>
      </c>
      <c r="J316" s="214">
        <v>0</v>
      </c>
      <c r="K316" s="214">
        <v>0</v>
      </c>
    </row>
    <row r="317" spans="2:11" x14ac:dyDescent="0.2">
      <c r="B317" s="182" t="s">
        <v>486</v>
      </c>
      <c r="C317" s="183"/>
      <c r="D317" s="183">
        <f>+SUM($C84:C84)*'2.2.3.1.TasasDeprec'!$C82</f>
        <v>3212.744674110405</v>
      </c>
      <c r="E317" s="183">
        <f>+SUM($C84:D84)*'2.2.3.1.TasasDeprec'!$C82</f>
        <v>19217.830000000005</v>
      </c>
      <c r="F317" s="214">
        <f>+SUM($C84:E84)*'2.2.3.1.TasasDeprec'!$C82</f>
        <v>19217.830000000005</v>
      </c>
      <c r="G317" s="214">
        <f>+SUM($C84:F84)*'2.2.3.1.TasasDeprec'!$C82</f>
        <v>19217.830000000005</v>
      </c>
      <c r="H317" s="214">
        <f>+SUM($C84:G84)*'2.2.3.1.TasasDeprec'!$C82</f>
        <v>19217.830000000005</v>
      </c>
      <c r="I317" s="214">
        <f>+SUM($C84:H84)*'2.2.3.1.TasasDeprec'!$C82</f>
        <v>19217.830000000005</v>
      </c>
      <c r="J317" s="214">
        <f>+SUM($C84:I84)*'2.2.3.1.TasasDeprec'!$C82</f>
        <v>19217.830000000005</v>
      </c>
      <c r="K317" s="214">
        <v>16005.085325889635</v>
      </c>
    </row>
    <row r="318" spans="2:11" x14ac:dyDescent="0.2">
      <c r="B318" s="182" t="s">
        <v>487</v>
      </c>
      <c r="C318" s="183"/>
      <c r="D318" s="183">
        <f>+SUM($C85:C85)*'2.2.3.1.TasasDeprec'!$C83</f>
        <v>0</v>
      </c>
      <c r="E318" s="183">
        <f>+SUM($C85:D85)*'2.2.3.1.TasasDeprec'!$C83</f>
        <v>2342.8571428571427</v>
      </c>
      <c r="F318" s="214">
        <f>+SUM($C85:E85)*'2.2.3.1.TasasDeprec'!$C83</f>
        <v>2342.8571428571427</v>
      </c>
      <c r="G318" s="214">
        <f>+SUM($C85:F85)*'2.2.3.1.TasasDeprec'!$C83</f>
        <v>2342.8571428571427</v>
      </c>
      <c r="H318" s="214">
        <f>+SUM($C85:G85)*'2.2.3.1.TasasDeprec'!$C83</f>
        <v>2342.8571428571427</v>
      </c>
      <c r="I318" s="214">
        <f>+SUM($C85:H85)*'2.2.3.1.TasasDeprec'!$C83</f>
        <v>2342.8571428571427</v>
      </c>
      <c r="J318" s="214">
        <f>+SUM($C85:I85)*'2.2.3.1.TasasDeprec'!$C83</f>
        <v>2342.8571428571427</v>
      </c>
      <c r="K318" s="214">
        <f>+SUM($C85:J85)*'2.2.3.1.TasasDeprec'!$C83</f>
        <v>2342.8571428571427</v>
      </c>
    </row>
    <row r="319" spans="2:11" x14ac:dyDescent="0.2">
      <c r="B319" s="182" t="s">
        <v>488</v>
      </c>
      <c r="C319" s="183"/>
      <c r="D319" s="183">
        <f>+SUM($C86:C86)*'2.2.3.1.TasasDeprec'!$C84</f>
        <v>0</v>
      </c>
      <c r="E319" s="183">
        <f>+SUM($C86:D86)*'2.2.3.1.TasasDeprec'!$C84</f>
        <v>428.57142857142856</v>
      </c>
      <c r="F319" s="214">
        <f>+SUM($C86:E86)*'2.2.3.1.TasasDeprec'!$C84</f>
        <v>428.57142857142856</v>
      </c>
      <c r="G319" s="214">
        <f>+SUM($C86:F86)*'2.2.3.1.TasasDeprec'!$C84</f>
        <v>428.57142857142856</v>
      </c>
      <c r="H319" s="214">
        <f>+SUM($C86:G86)*'2.2.3.1.TasasDeprec'!$C84</f>
        <v>428.57142857142856</v>
      </c>
      <c r="I319" s="214">
        <f>+SUM($C86:H86)*'2.2.3.1.TasasDeprec'!$C84</f>
        <v>428.57142857142856</v>
      </c>
      <c r="J319" s="214">
        <f>+SUM($C86:I86)*'2.2.3.1.TasasDeprec'!$C84</f>
        <v>428.57142857142856</v>
      </c>
      <c r="K319" s="214">
        <f>+SUM($C86:J86)*'2.2.3.1.TasasDeprec'!$C84</f>
        <v>428.57142857142856</v>
      </c>
    </row>
    <row r="320" spans="2:11" x14ac:dyDescent="0.2">
      <c r="B320" s="182" t="s">
        <v>574</v>
      </c>
      <c r="C320" s="183"/>
      <c r="D320" s="183">
        <f>+SUM($C87:C87)*'2.2.3.1.TasasDeprec'!$C85</f>
        <v>0</v>
      </c>
      <c r="E320" s="183">
        <f>+SUM($C87:D87)*'2.2.3.1.TasasDeprec'!$C85</f>
        <v>0</v>
      </c>
      <c r="F320" s="214">
        <f>+SUM($C87:E87)*'2.2.3.1.TasasDeprec'!$C85</f>
        <v>0</v>
      </c>
      <c r="G320" s="214">
        <f>+SUM($C87:F87)*'2.2.3.1.TasasDeprec'!$C85</f>
        <v>21737.115714285708</v>
      </c>
      <c r="H320" s="214">
        <f>+SUM($C87:G87)*'2.2.3.1.TasasDeprec'!$C85</f>
        <v>21737.115714285708</v>
      </c>
      <c r="I320" s="214">
        <f>+SUM($C87:H87)*'2.2.3.1.TasasDeprec'!$C85</f>
        <v>21737.115714285708</v>
      </c>
      <c r="J320" s="214">
        <f>+SUM($C87:I87)*'2.2.3.1.TasasDeprec'!$C85</f>
        <v>21737.115714285708</v>
      </c>
      <c r="K320" s="214">
        <f>+SUM($C87:J87)*'2.2.3.1.TasasDeprec'!$C85</f>
        <v>21737.115714285708</v>
      </c>
    </row>
    <row r="321" spans="2:11" x14ac:dyDescent="0.2">
      <c r="B321" s="182" t="s">
        <v>612</v>
      </c>
      <c r="C321" s="183"/>
      <c r="D321" s="183">
        <f>+SUM($C88:C88)*'2.2.3.1.TasasDeprec'!$C86</f>
        <v>0</v>
      </c>
      <c r="E321" s="183">
        <f>+SUM($C88:D88)*'2.2.3.1.TasasDeprec'!$C86</f>
        <v>0</v>
      </c>
      <c r="F321" s="214">
        <f>+SUM($C88:E88)*'2.2.3.1.TasasDeprec'!$C86</f>
        <v>0</v>
      </c>
      <c r="G321" s="214">
        <f>+SUM($C88:F88)*'2.2.3.1.TasasDeprec'!$C86</f>
        <v>7616.3171428571422</v>
      </c>
      <c r="H321" s="214">
        <f>+SUM($C88:G88)*'2.2.3.1.TasasDeprec'!$C86</f>
        <v>7616.3171428571422</v>
      </c>
      <c r="I321" s="214">
        <f>+SUM($C88:H88)*'2.2.3.1.TasasDeprec'!$C86</f>
        <v>7616.3171428571422</v>
      </c>
      <c r="J321" s="214">
        <f>+SUM($C88:I88)*'2.2.3.1.TasasDeprec'!$C86</f>
        <v>7616.3171428571422</v>
      </c>
      <c r="K321" s="214">
        <f>+SUM($C88:J88)*'2.2.3.1.TasasDeprec'!$C86</f>
        <v>7616.3171428571422</v>
      </c>
    </row>
    <row r="322" spans="2:11" x14ac:dyDescent="0.2">
      <c r="B322" s="182" t="s">
        <v>489</v>
      </c>
      <c r="C322" s="183"/>
      <c r="D322" s="183">
        <f>+SUM($C89:C89)*'2.2.3.1.TasasDeprec'!$C87</f>
        <v>0</v>
      </c>
      <c r="E322" s="183">
        <f>+SUM($C89:D89)*'2.2.3.1.TasasDeprec'!$C87</f>
        <v>200</v>
      </c>
      <c r="F322" s="214">
        <f>+SUM($C89:E89)*'2.2.3.1.TasasDeprec'!$C87</f>
        <v>200</v>
      </c>
      <c r="G322" s="214">
        <f>+SUM($C89:F89)*'2.2.3.1.TasasDeprec'!$C87</f>
        <v>200</v>
      </c>
      <c r="H322" s="214">
        <f>+SUM($C89:G89)*'2.2.3.1.TasasDeprec'!$C87</f>
        <v>200</v>
      </c>
      <c r="I322" s="214">
        <f>+SUM($C89:H89)*'2.2.3.1.TasasDeprec'!$C87</f>
        <v>200</v>
      </c>
      <c r="J322" s="214">
        <f>+SUM($C89:I89)*'2.2.3.1.TasasDeprec'!$C87</f>
        <v>200</v>
      </c>
      <c r="K322" s="214">
        <f>+SUM($C89:J89)*'2.2.3.1.TasasDeprec'!$C87</f>
        <v>200</v>
      </c>
    </row>
    <row r="323" spans="2:11" x14ac:dyDescent="0.2">
      <c r="B323" s="182" t="s">
        <v>489</v>
      </c>
      <c r="C323" s="183"/>
      <c r="D323" s="183">
        <f>+SUM($C90:C90)*'2.2.3.1.TasasDeprec'!$C88</f>
        <v>0</v>
      </c>
      <c r="E323" s="183">
        <f>+SUM($C90:D90)*'2.2.3.1.TasasDeprec'!$C88</f>
        <v>500</v>
      </c>
      <c r="F323" s="214">
        <f>+SUM($C90:E90)*'2.2.3.1.TasasDeprec'!$C88</f>
        <v>500</v>
      </c>
      <c r="G323" s="214">
        <f>+SUM($C90:F90)*'2.2.3.1.TasasDeprec'!$C88</f>
        <v>500</v>
      </c>
      <c r="H323" s="214">
        <f>+SUM($C90:G90)*'2.2.3.1.TasasDeprec'!$C88</f>
        <v>500</v>
      </c>
      <c r="I323" s="214">
        <f>+SUM($C90:H90)*'2.2.3.1.TasasDeprec'!$C88</f>
        <v>500</v>
      </c>
      <c r="J323" s="214">
        <f>+SUM($C90:I90)*'2.2.3.1.TasasDeprec'!$C88</f>
        <v>500</v>
      </c>
      <c r="K323" s="214">
        <f>+SUM($C90:J90)*'2.2.3.1.TasasDeprec'!$C88</f>
        <v>500</v>
      </c>
    </row>
    <row r="324" spans="2:11" x14ac:dyDescent="0.2">
      <c r="B324" s="182" t="s">
        <v>613</v>
      </c>
      <c r="C324" s="183"/>
      <c r="D324" s="183">
        <f>+SUM($C91:C91)*'2.2.3.1.TasasDeprec'!$C89</f>
        <v>221.57428571428571</v>
      </c>
      <c r="E324" s="183">
        <f>+SUM($C91:D91)*'2.2.3.1.TasasDeprec'!$C89</f>
        <v>956.25722222832951</v>
      </c>
      <c r="F324" s="183">
        <f>+SUM($C91:E91)*'2.2.3.1.TasasDeprec'!$C89</f>
        <v>956.25722222832951</v>
      </c>
      <c r="G324" s="183">
        <f>+SUM($C91:F91)*'2.2.3.1.TasasDeprec'!$C89</f>
        <v>956.25722222832951</v>
      </c>
      <c r="H324" s="183">
        <f>+SUM($C91:G91)*'2.2.3.1.TasasDeprec'!$C89</f>
        <v>956.25722222832951</v>
      </c>
      <c r="I324" s="183">
        <f>+SUM($C91:H91)*'2.2.3.1.TasasDeprec'!$C89</f>
        <v>956.25722222832951</v>
      </c>
      <c r="J324" s="183">
        <f>+SUM($C91:I91)*'2.2.3.1.TasasDeprec'!$C89</f>
        <v>956.25722222832951</v>
      </c>
      <c r="K324" s="214">
        <v>735</v>
      </c>
    </row>
    <row r="325" spans="2:11" x14ac:dyDescent="0.2">
      <c r="B325" s="182" t="s">
        <v>447</v>
      </c>
      <c r="C325" s="183"/>
      <c r="D325" s="183">
        <f>+SUM($C92:C92)*'2.2.3.1.TasasDeprec'!$C90</f>
        <v>0</v>
      </c>
      <c r="E325" s="183">
        <f>+SUM($C92:D92)*'2.2.3.1.TasasDeprec'!$C90</f>
        <v>5722.4524251726789</v>
      </c>
      <c r="F325" s="183">
        <f>+SUM($C92:E92)*'2.2.3.1.TasasDeprec'!$C90</f>
        <v>5722.4524251726789</v>
      </c>
      <c r="G325" s="183">
        <f>+SUM($C92:F92)*'2.2.3.1.TasasDeprec'!$C90</f>
        <v>5722.4524251726789</v>
      </c>
      <c r="H325" s="183">
        <f>+SUM($C92:G92)*'2.2.3.1.TasasDeprec'!$C90</f>
        <v>5722.4524251726789</v>
      </c>
      <c r="I325" s="183">
        <f>+SUM($C92:H92)*'2.2.3.1.TasasDeprec'!$C90</f>
        <v>5722.4524251726789</v>
      </c>
      <c r="J325" s="183">
        <f>+SUM($C92:I92)*'2.2.3.1.TasasDeprec'!$C90</f>
        <v>5722.4524251726789</v>
      </c>
      <c r="K325" s="214">
        <f>+SUM($C92:J92)*'2.2.3.1.TasasDeprec'!$C90</f>
        <v>5722.4524251726789</v>
      </c>
    </row>
    <row r="326" spans="2:11" x14ac:dyDescent="0.2">
      <c r="B326" s="182" t="s">
        <v>614</v>
      </c>
      <c r="C326" s="183"/>
      <c r="D326" s="183">
        <f>+SUM($C93:C93)*'2.2.3.1.TasasDeprec'!$C91</f>
        <v>0</v>
      </c>
      <c r="E326" s="183">
        <f>+SUM($C93:D93)*'2.2.3.1.TasasDeprec'!$C91</f>
        <v>0</v>
      </c>
      <c r="F326" s="183">
        <f>+SUM($C93:E93)*'2.2.3.1.TasasDeprec'!$C91</f>
        <v>1200</v>
      </c>
      <c r="G326" s="183">
        <f>+SUM($C93:F93)*'2.2.3.1.TasasDeprec'!$C91</f>
        <v>1200</v>
      </c>
      <c r="H326" s="183">
        <f>+SUM($C93:G93)*'2.2.3.1.TasasDeprec'!$C91</f>
        <v>1200</v>
      </c>
      <c r="I326" s="183">
        <f>+SUM($C93:H93)*'2.2.3.1.TasasDeprec'!$C91</f>
        <v>1200</v>
      </c>
      <c r="J326" s="183">
        <f>+SUM($C93:I93)*'2.2.3.1.TasasDeprec'!$C91</f>
        <v>1200</v>
      </c>
      <c r="K326" s="214">
        <f>+SUM($C93:J93)*'2.2.3.1.TasasDeprec'!$C91</f>
        <v>1200</v>
      </c>
    </row>
    <row r="327" spans="2:11" x14ac:dyDescent="0.2">
      <c r="B327" s="182" t="s">
        <v>615</v>
      </c>
      <c r="C327" s="183"/>
      <c r="D327" s="183">
        <f>+SUM($C94:C94)*'2.2.3.1.TasasDeprec'!$C92</f>
        <v>0</v>
      </c>
      <c r="E327" s="183">
        <f>+SUM($C94:D94)*'2.2.3.1.TasasDeprec'!$C92</f>
        <v>0</v>
      </c>
      <c r="F327" s="183">
        <f>+SUM($C94:E94)*'2.2.3.1.TasasDeprec'!$C92</f>
        <v>8285.7142857142844</v>
      </c>
      <c r="G327" s="183">
        <f>+SUM($C94:F94)*'2.2.3.1.TasasDeprec'!$C92</f>
        <v>8285.7142857142844</v>
      </c>
      <c r="H327" s="183">
        <f>+SUM($C94:G94)*'2.2.3.1.TasasDeprec'!$C92</f>
        <v>8285.7142857142844</v>
      </c>
      <c r="I327" s="183">
        <f>+SUM($C94:H94)*'2.2.3.1.TasasDeprec'!$C92</f>
        <v>8285.7142857142844</v>
      </c>
      <c r="J327" s="183">
        <f>+SUM($C94:I94)*'2.2.3.1.TasasDeprec'!$C92</f>
        <v>8285.7142857142844</v>
      </c>
      <c r="K327" s="214">
        <f>+SUM($C94:J94)*'2.2.3.1.TasasDeprec'!$C92</f>
        <v>8285.7142857142844</v>
      </c>
    </row>
    <row r="328" spans="2:11" x14ac:dyDescent="0.2">
      <c r="B328" s="182" t="s">
        <v>616</v>
      </c>
      <c r="C328" s="183"/>
      <c r="D328" s="183">
        <f>+SUM($C95:C95)*'2.2.3.1.TasasDeprec'!$C93</f>
        <v>0</v>
      </c>
      <c r="E328" s="183">
        <f>+SUM($C95:D95)*'2.2.3.1.TasasDeprec'!$C93</f>
        <v>0</v>
      </c>
      <c r="F328" s="183">
        <f>+SUM($C95:E95)*'2.2.3.1.TasasDeprec'!$C93</f>
        <v>2124.58</v>
      </c>
      <c r="G328" s="183">
        <f>+SUM($C95:F95)*'2.2.3.1.TasasDeprec'!$C93</f>
        <v>2124.58</v>
      </c>
      <c r="H328" s="183">
        <f>+SUM($C95:G95)*'2.2.3.1.TasasDeprec'!$C93</f>
        <v>2124.58</v>
      </c>
      <c r="I328" s="183">
        <f>+SUM($C95:H95)*'2.2.3.1.TasasDeprec'!$C93</f>
        <v>2124.58</v>
      </c>
      <c r="J328" s="183">
        <f>+SUM($C95:I95)*'2.2.3.1.TasasDeprec'!$C93</f>
        <v>2124.58</v>
      </c>
      <c r="K328" s="214">
        <f>+SUM($C95:J95)*'2.2.3.1.TasasDeprec'!$C93</f>
        <v>2124.58</v>
      </c>
    </row>
    <row r="329" spans="2:11" x14ac:dyDescent="0.2">
      <c r="B329" s="182" t="s">
        <v>617</v>
      </c>
      <c r="C329" s="183"/>
      <c r="D329" s="183">
        <f>+SUM($C96:C96)*'2.2.3.1.TasasDeprec'!$C94</f>
        <v>0</v>
      </c>
      <c r="E329" s="183">
        <f>+SUM($C96:D96)*'2.2.3.1.TasasDeprec'!$C94</f>
        <v>0</v>
      </c>
      <c r="F329" s="183">
        <f>+SUM($C96:E96)*'2.2.3.1.TasasDeprec'!$C94</f>
        <v>885.71428571428567</v>
      </c>
      <c r="G329" s="183">
        <f>+SUM($C96:F96)*'2.2.3.1.TasasDeprec'!$C94</f>
        <v>885.71428571428567</v>
      </c>
      <c r="H329" s="183">
        <f>+SUM($C96:G96)*'2.2.3.1.TasasDeprec'!$C94</f>
        <v>885.71428571428567</v>
      </c>
      <c r="I329" s="183">
        <f>+SUM($C96:H96)*'2.2.3.1.TasasDeprec'!$C94</f>
        <v>885.71428571428567</v>
      </c>
      <c r="J329" s="183">
        <f>+SUM($C96:I96)*'2.2.3.1.TasasDeprec'!$C94</f>
        <v>885.71428571428567</v>
      </c>
      <c r="K329" s="214">
        <f>+SUM($C96:J96)*'2.2.3.1.TasasDeprec'!$C94</f>
        <v>885.71428571428567</v>
      </c>
    </row>
    <row r="330" spans="2:11" x14ac:dyDescent="0.2">
      <c r="B330" s="182" t="s">
        <v>618</v>
      </c>
      <c r="C330" s="183"/>
      <c r="D330" s="183">
        <f>+SUM($C97:C97)*'2.2.3.1.TasasDeprec'!$C95</f>
        <v>0</v>
      </c>
      <c r="E330" s="183">
        <f>+SUM($C97:D97)*'2.2.3.1.TasasDeprec'!$C95</f>
        <v>0</v>
      </c>
      <c r="F330" s="183">
        <f>+SUM($C97:E97)*'2.2.3.1.TasasDeprec'!$C95</f>
        <v>0</v>
      </c>
      <c r="G330" s="183">
        <f>+SUM($C97:F97)*'2.2.3.1.TasasDeprec'!$C95</f>
        <v>0</v>
      </c>
      <c r="H330" s="183">
        <f>+(SUM($C97:G97))*'2.2.3.1.TasasDeprec'!$C95</f>
        <v>1157.1428571428571</v>
      </c>
      <c r="I330" s="183">
        <f>+(SUM($C97:H97))*'2.2.3.1.TasasDeprec'!$C95</f>
        <v>1157.1428571428571</v>
      </c>
      <c r="J330" s="183">
        <f>+(SUM($C97:I97))*'2.2.3.1.TasasDeprec'!$C95</f>
        <v>1157.1428571428571</v>
      </c>
      <c r="K330" s="183">
        <f>+(SUM($C97:J97))*'2.2.3.1.TasasDeprec'!$C95</f>
        <v>1157.1428571428571</v>
      </c>
    </row>
    <row r="331" spans="2:11" x14ac:dyDescent="0.2">
      <c r="B331" s="182" t="s">
        <v>619</v>
      </c>
      <c r="C331" s="183"/>
      <c r="D331" s="183">
        <f>+SUM($C98:C98)*'2.2.3.1.TasasDeprec'!$C96</f>
        <v>0</v>
      </c>
      <c r="E331" s="183">
        <f>+SUM($C98:D98)*'2.2.3.1.TasasDeprec'!$C96</f>
        <v>0</v>
      </c>
      <c r="F331" s="183">
        <f>+SUM($C98:E98)*'2.2.3.1.TasasDeprec'!$C96</f>
        <v>0</v>
      </c>
      <c r="G331" s="183">
        <f>+SUM($C98:F98)*'2.2.3.1.TasasDeprec'!$C96</f>
        <v>0</v>
      </c>
      <c r="H331" s="183">
        <f>+(SUM($C98:G98))*'2.2.3.1.TasasDeprec'!$C96</f>
        <v>6249.2199999999993</v>
      </c>
      <c r="I331" s="183">
        <f>+(SUM($C98:H98))*'2.2.3.1.TasasDeprec'!$C96</f>
        <v>6249.2199999999993</v>
      </c>
      <c r="J331" s="183">
        <f>+(SUM($C98:I98))*'2.2.3.1.TasasDeprec'!$C96</f>
        <v>6249.2199999999993</v>
      </c>
      <c r="K331" s="183">
        <f>+(SUM($C98:J98))*'2.2.3.1.TasasDeprec'!$C96</f>
        <v>6249.2199999999993</v>
      </c>
    </row>
    <row r="332" spans="2:11" x14ac:dyDescent="0.2">
      <c r="B332" s="182" t="s">
        <v>448</v>
      </c>
      <c r="C332" s="183"/>
      <c r="D332" s="183">
        <f>+SUM($C99:C99)*'2.2.3.1.TasasDeprec'!$C97</f>
        <v>815.34167736819541</v>
      </c>
      <c r="E332" s="183">
        <f>+SUM($C99:D99)*'2.2.3.1.TasasDeprec'!$C97</f>
        <v>801.24400000000003</v>
      </c>
      <c r="F332" s="183">
        <f>+SUM($C99:E99)*'2.2.3.1.TasasDeprec'!$C97</f>
        <v>801.24400000000003</v>
      </c>
      <c r="G332" s="183">
        <f>+SUM($C99:F99)*'2.2.3.1.TasasDeprec'!$C97</f>
        <v>801.24400000000003</v>
      </c>
      <c r="H332" s="183">
        <f>+SUM($C99:G99)*'2.2.3.1.TasasDeprec'!$C97</f>
        <v>801.24400000000003</v>
      </c>
      <c r="I332" s="183">
        <f>+SUM($C99:H99)*'2.2.3.1.TasasDeprec'!$C97</f>
        <v>801.24400000000003</v>
      </c>
      <c r="J332" s="183">
        <f>+SUM($C99:I99)*'2.2.3.1.TasasDeprec'!$C97</f>
        <v>801.24400000000003</v>
      </c>
      <c r="K332" s="214">
        <f>+SUM($C99:J99)*'2.2.3.1.TasasDeprec'!$C97</f>
        <v>801.24400000000003</v>
      </c>
    </row>
    <row r="333" spans="2:11" x14ac:dyDescent="0.2">
      <c r="B333" s="182" t="s">
        <v>449</v>
      </c>
      <c r="C333" s="183"/>
      <c r="D333" s="183">
        <f>+SUM($C100:C100)*'2.2.3.1.TasasDeprec'!$C98</f>
        <v>54.971852992335108</v>
      </c>
      <c r="E333" s="183">
        <f>+SUM($C100:D100)*'2.2.3.1.TasasDeprec'!$C98</f>
        <v>55.344341372912801</v>
      </c>
      <c r="F333" s="183">
        <f>+SUM($C100:E100)*'2.2.3.1.TasasDeprec'!$C98</f>
        <v>55.344341372912801</v>
      </c>
      <c r="G333" s="183">
        <f>+SUM($C100:F100)*'2.2.3.1.TasasDeprec'!$C98</f>
        <v>55.344341372912801</v>
      </c>
      <c r="H333" s="214">
        <f>+SUM($C100:G100)*'2.2.3.1.TasasDeprec'!$C98</f>
        <v>55.344341372912801</v>
      </c>
      <c r="I333" s="214">
        <f>+SUM($C100:H100)*'2.2.3.1.TasasDeprec'!$C98</f>
        <v>55.344341372912801</v>
      </c>
      <c r="J333" s="214">
        <f>+SUM($C100:I100)*'2.2.3.1.TasasDeprec'!$C98</f>
        <v>55.344341372912801</v>
      </c>
      <c r="K333" s="214">
        <f>+SUM($C100:J100)*'2.2.3.1.TasasDeprec'!$C98</f>
        <v>55.344341372912801</v>
      </c>
    </row>
    <row r="334" spans="2:11" x14ac:dyDescent="0.2">
      <c r="B334" s="182" t="s">
        <v>575</v>
      </c>
      <c r="C334" s="183"/>
      <c r="D334" s="183">
        <f>+SUM($C101:C101)*'2.2.3.1.TasasDeprec'!$C99</f>
        <v>0</v>
      </c>
      <c r="E334" s="183">
        <f>+SUM($C101:D101)*'2.2.3.1.TasasDeprec'!$C99</f>
        <v>3156.1663541263943</v>
      </c>
      <c r="F334" s="183">
        <f>+SUM($C101:E101)*'2.2.3.1.TasasDeprec'!$C99</f>
        <v>3156.1663541263943</v>
      </c>
      <c r="G334" s="183">
        <f>+SUM($C101:F101)*'2.2.3.1.TasasDeprec'!$C99</f>
        <v>3156.1663541263943</v>
      </c>
      <c r="H334" s="214">
        <f>+SUM($C101:G101)*'2.2.3.1.TasasDeprec'!$C99</f>
        <v>3156.1663541263943</v>
      </c>
      <c r="I334" s="214">
        <f>+SUM($C101:H101)*'2.2.3.1.TasasDeprec'!$C99</f>
        <v>3156.1663541263943</v>
      </c>
      <c r="J334" s="214">
        <f>+SUM($C101:I101)*'2.2.3.1.TasasDeprec'!$C99</f>
        <v>3156.1663541263943</v>
      </c>
      <c r="K334" s="214">
        <f>+SUM($C101:J101)*'2.2.3.1.TasasDeprec'!$C99</f>
        <v>3156.1663541263943</v>
      </c>
    </row>
    <row r="335" spans="2:11" x14ac:dyDescent="0.2">
      <c r="B335" s="182" t="s">
        <v>450</v>
      </c>
      <c r="C335" s="183"/>
      <c r="D335" s="183">
        <f>+SUM($C102:C102)*'2.2.3.1.TasasDeprec'!$C100</f>
        <v>0</v>
      </c>
      <c r="E335" s="183">
        <f>+SUM($C102:D102)*'2.2.3.1.TasasDeprec'!$C100</f>
        <v>62.95</v>
      </c>
      <c r="F335" s="183">
        <f>+SUM($C102:E102)*'2.2.3.1.TasasDeprec'!$C100</f>
        <v>62.95</v>
      </c>
      <c r="G335" s="183">
        <f>+SUM($C102:F102)*'2.2.3.1.TasasDeprec'!$C100</f>
        <v>62.95</v>
      </c>
      <c r="H335" s="214">
        <f>+SUM($C102:G102)*'2.2.3.1.TasasDeprec'!$C100</f>
        <v>62.95</v>
      </c>
      <c r="I335" s="214">
        <f>+SUM($C102:H102)*'2.2.3.1.TasasDeprec'!$C100</f>
        <v>62.95</v>
      </c>
      <c r="J335" s="214">
        <f>+SUM($C102:I102)*'2.2.3.1.TasasDeprec'!$C100</f>
        <v>62.95</v>
      </c>
      <c r="K335" s="214">
        <f>+SUM($C102:J102)*'2.2.3.1.TasasDeprec'!$C100</f>
        <v>62.95</v>
      </c>
    </row>
    <row r="336" spans="2:11" x14ac:dyDescent="0.2">
      <c r="B336" s="182" t="s">
        <v>451</v>
      </c>
      <c r="C336" s="183"/>
      <c r="D336" s="183">
        <f>+SUM($C103:C103)*'2.2.3.1.TasasDeprec'!$C101</f>
        <v>0</v>
      </c>
      <c r="E336" s="183">
        <f>+SUM($C103:D103)*'2.2.3.1.TasasDeprec'!$C101</f>
        <v>90.524000000000001</v>
      </c>
      <c r="F336" s="183">
        <f>+SUM($C103:E103)*'2.2.3.1.TasasDeprec'!$C101</f>
        <v>90.524000000000001</v>
      </c>
      <c r="G336" s="183">
        <f>+SUM($C103:F103)*'2.2.3.1.TasasDeprec'!$C101</f>
        <v>90.524000000000001</v>
      </c>
      <c r="H336" s="214">
        <f>+SUM($C103:G103)*'2.2.3.1.TasasDeprec'!$C101</f>
        <v>90.524000000000001</v>
      </c>
      <c r="I336" s="214">
        <f>+SUM($C103:H103)*'2.2.3.1.TasasDeprec'!$C101</f>
        <v>90.524000000000001</v>
      </c>
      <c r="J336" s="214">
        <f>+SUM($C103:I103)*'2.2.3.1.TasasDeprec'!$C101</f>
        <v>90.524000000000001</v>
      </c>
      <c r="K336" s="214">
        <f>+SUM($C103:J103)*'2.2.3.1.TasasDeprec'!$C101</f>
        <v>90.524000000000001</v>
      </c>
    </row>
    <row r="337" spans="2:11" x14ac:dyDescent="0.2">
      <c r="B337" s="182" t="s">
        <v>620</v>
      </c>
      <c r="C337" s="183"/>
      <c r="D337" s="183">
        <f>+SUM($C104:C104)*'2.2.3.1.TasasDeprec'!$C102</f>
        <v>0</v>
      </c>
      <c r="E337" s="183">
        <f>+SUM($C104:D104)*'2.2.3.1.TasasDeprec'!$C102</f>
        <v>0</v>
      </c>
      <c r="F337" s="183">
        <f>+SUM($C104:E104)*'2.2.3.1.TasasDeprec'!$C102</f>
        <v>0</v>
      </c>
      <c r="G337" s="183">
        <f>+SUM($C104:F104)*'2.2.3.1.TasasDeprec'!$C102</f>
        <v>0</v>
      </c>
      <c r="H337" s="214">
        <f>+(SUM($C104:G104))*'2.2.3.1.TasasDeprec'!$C102</f>
        <v>68.5</v>
      </c>
      <c r="I337" s="214">
        <f>+(SUM($C104:H104))*'2.2.3.1.TasasDeprec'!$C102</f>
        <v>68.5</v>
      </c>
      <c r="J337" s="214">
        <f>+(SUM($C104:I104))*'2.2.3.1.TasasDeprec'!$C102</f>
        <v>68.5</v>
      </c>
      <c r="K337" s="214">
        <f>+(SUM($C104:J104))*'2.2.3.1.TasasDeprec'!$C102</f>
        <v>68.5</v>
      </c>
    </row>
    <row r="338" spans="2:11" x14ac:dyDescent="0.2">
      <c r="B338" s="182" t="s">
        <v>621</v>
      </c>
      <c r="C338" s="183"/>
      <c r="D338" s="183">
        <f>+SUM($C105:C105)*'2.2.3.1.TasasDeprec'!$C103</f>
        <v>0</v>
      </c>
      <c r="E338" s="183">
        <f>+SUM($C105:D105)*'2.2.3.1.TasasDeprec'!$C103</f>
        <v>0</v>
      </c>
      <c r="F338" s="183">
        <f>+SUM($C105:E105)*'2.2.3.1.TasasDeprec'!$C103</f>
        <v>6810.7406666666666</v>
      </c>
      <c r="G338" s="183">
        <f>+SUM($C105:F105)*'2.2.3.1.TasasDeprec'!$C103</f>
        <v>6810.7406666666666</v>
      </c>
      <c r="H338" s="214">
        <f>+SUM($C105:G105)*'2.2.3.1.TasasDeprec'!$C103</f>
        <v>6810.7406666666666</v>
      </c>
      <c r="I338" s="214">
        <f>+SUM($C105:H105)*'2.2.3.1.TasasDeprec'!$C103</f>
        <v>6810.7406666666666</v>
      </c>
      <c r="J338" s="214">
        <f>+SUM($C105:I105)*'2.2.3.1.TasasDeprec'!$C103</f>
        <v>6810.7406666666666</v>
      </c>
      <c r="K338" s="214">
        <f>+SUM($C105:J105)*'2.2.3.1.TasasDeprec'!$C103</f>
        <v>6810.7406666666666</v>
      </c>
    </row>
    <row r="339" spans="2:11" x14ac:dyDescent="0.2">
      <c r="B339" s="182" t="s">
        <v>622</v>
      </c>
      <c r="C339" s="183"/>
      <c r="D339" s="183">
        <f>+SUM($C106:C106)*'2.2.3.1.TasasDeprec'!$C104</f>
        <v>0</v>
      </c>
      <c r="E339" s="183">
        <f>+SUM($C106:D106)*'2.2.3.1.TasasDeprec'!$C104</f>
        <v>0</v>
      </c>
      <c r="F339" s="183">
        <f>+SUM($C106:E106)*'2.2.3.1.TasasDeprec'!$C104</f>
        <v>2574.8373333333329</v>
      </c>
      <c r="G339" s="183">
        <f>+SUM($C106:F106)*'2.2.3.1.TasasDeprec'!$C104</f>
        <v>2574.8373333333329</v>
      </c>
      <c r="H339" s="214">
        <f>+SUM($C106:G106)*'2.2.3.1.TasasDeprec'!$C104</f>
        <v>2574.8373333333329</v>
      </c>
      <c r="I339" s="214">
        <f>+SUM($C106:H106)*'2.2.3.1.TasasDeprec'!$C104</f>
        <v>2574.8373333333329</v>
      </c>
      <c r="J339" s="214">
        <f>+SUM($C106:I106)*'2.2.3.1.TasasDeprec'!$C104</f>
        <v>2574.8373333333329</v>
      </c>
      <c r="K339" s="214">
        <f>+SUM($C106:J106)*'2.2.3.1.TasasDeprec'!$C104</f>
        <v>2574.8373333333329</v>
      </c>
    </row>
    <row r="340" spans="2:11" x14ac:dyDescent="0.2">
      <c r="B340" s="182" t="s">
        <v>388</v>
      </c>
      <c r="C340" s="183"/>
      <c r="D340" s="183">
        <f>+SUM($C107:C107)*'2.2.3.1.TasasDeprec'!$C105</f>
        <v>0</v>
      </c>
      <c r="E340" s="183">
        <f>+SUM($C107:D107)*'2.2.3.1.TasasDeprec'!$C105</f>
        <v>0</v>
      </c>
      <c r="F340" s="183">
        <f>+SUM($C107:E107)*'2.2.3.1.TasasDeprec'!$C105</f>
        <v>37093.044285714284</v>
      </c>
      <c r="G340" s="183">
        <f>+SUM($C107:F107)*'2.2.3.1.TasasDeprec'!$C105</f>
        <v>37093.044285714284</v>
      </c>
      <c r="H340" s="214">
        <f>+SUM($C107:G107)*'2.2.3.1.TasasDeprec'!$C105</f>
        <v>37093.044285714284</v>
      </c>
      <c r="I340" s="214">
        <f>+SUM($C107:H107)*'2.2.3.1.TasasDeprec'!$C105</f>
        <v>37093.044285714284</v>
      </c>
      <c r="J340" s="214">
        <f>+SUM($C107:I107)*'2.2.3.1.TasasDeprec'!$C105</f>
        <v>37093.044285714284</v>
      </c>
      <c r="K340" s="214">
        <f>+SUM($C107:J107)*'2.2.3.1.TasasDeprec'!$C105</f>
        <v>37093.044285714284</v>
      </c>
    </row>
    <row r="341" spans="2:11" x14ac:dyDescent="0.2">
      <c r="B341" s="182" t="s">
        <v>389</v>
      </c>
      <c r="C341" s="183"/>
      <c r="D341" s="183">
        <f>+SUM($C108:C108)*'2.2.3.1.TasasDeprec'!$C106</f>
        <v>0</v>
      </c>
      <c r="E341" s="183">
        <f>+SUM($C108:D108)*'2.2.3.1.TasasDeprec'!$C106</f>
        <v>345.38666666666666</v>
      </c>
      <c r="F341" s="183">
        <f>+SUM($C108:E108)*'2.2.3.1.TasasDeprec'!$C106</f>
        <v>345.38666666666666</v>
      </c>
      <c r="G341" s="183">
        <f>+SUM($C108:F108)*'2.2.3.1.TasasDeprec'!$C106</f>
        <v>345.38666666666666</v>
      </c>
      <c r="H341" s="214">
        <v>0</v>
      </c>
      <c r="I341" s="214">
        <v>0</v>
      </c>
      <c r="J341" s="214">
        <v>0</v>
      </c>
      <c r="K341" s="214">
        <v>0</v>
      </c>
    </row>
    <row r="342" spans="2:11" x14ac:dyDescent="0.2">
      <c r="B342" s="182" t="s">
        <v>390</v>
      </c>
      <c r="C342" s="183"/>
      <c r="D342" s="183">
        <f>+SUM($C109:C109)*'2.2.3.1.TasasDeprec'!$C107</f>
        <v>0</v>
      </c>
      <c r="E342" s="183">
        <f>+SUM($C109:D109)*'2.2.3.1.TasasDeprec'!$C107</f>
        <v>27440.483333333326</v>
      </c>
      <c r="F342" s="183">
        <f>+SUM($C109:E109)*'2.2.3.1.TasasDeprec'!$C107</f>
        <v>27440.483333333326</v>
      </c>
      <c r="G342" s="183">
        <f>+SUM($C109:F109)*'2.2.3.1.TasasDeprec'!$C107</f>
        <v>27440.483333333326</v>
      </c>
      <c r="H342" s="183">
        <v>0</v>
      </c>
      <c r="I342" s="183">
        <v>0</v>
      </c>
      <c r="J342" s="183">
        <v>0</v>
      </c>
      <c r="K342" s="214">
        <v>0</v>
      </c>
    </row>
    <row r="343" spans="2:11" x14ac:dyDescent="0.2">
      <c r="B343" s="182" t="s">
        <v>391</v>
      </c>
      <c r="C343" s="183"/>
      <c r="D343" s="183">
        <f>+SUM($C110:C110)*'2.2.3.1.TasasDeprec'!$C108</f>
        <v>0</v>
      </c>
      <c r="E343" s="183">
        <f>+SUM($C110:D110)*'2.2.3.1.TasasDeprec'!$C108</f>
        <v>445.85714285714283</v>
      </c>
      <c r="F343" s="183">
        <f>+SUM($C110:E110)*'2.2.3.1.TasasDeprec'!$C108</f>
        <v>445.85714285714283</v>
      </c>
      <c r="G343" s="183">
        <f>+SUM($C110:F110)*'2.2.3.1.TasasDeprec'!$C108</f>
        <v>445.85714285714283</v>
      </c>
      <c r="H343" s="183">
        <f>+SUM($C110:G110)*'2.2.3.1.TasasDeprec'!$C108</f>
        <v>445.85714285714283</v>
      </c>
      <c r="I343" s="183">
        <f>+SUM($C110:H110)*'2.2.3.1.TasasDeprec'!$C108</f>
        <v>445.85714285714283</v>
      </c>
      <c r="J343" s="183">
        <f>+SUM($C110:I110)*'2.2.3.1.TasasDeprec'!$C108</f>
        <v>445.85714285714283</v>
      </c>
      <c r="K343" s="214">
        <f>+SUM($C110:J110)*'2.2.3.1.TasasDeprec'!$C108</f>
        <v>445.85714285714283</v>
      </c>
    </row>
    <row r="344" spans="2:11" x14ac:dyDescent="0.2">
      <c r="B344" s="182" t="s">
        <v>392</v>
      </c>
      <c r="C344" s="183"/>
      <c r="D344" s="183">
        <f>+SUM($C111:C111)*'2.2.3.1.TasasDeprec'!$C109</f>
        <v>0</v>
      </c>
      <c r="E344" s="183">
        <f>+SUM($C111:D111)*'2.2.3.1.TasasDeprec'!$C109</f>
        <v>0</v>
      </c>
      <c r="F344" s="183">
        <f>+SUM($C111:E111)*'2.2.3.1.TasasDeprec'!$C109</f>
        <v>78600.007142857139</v>
      </c>
      <c r="G344" s="183">
        <f>+SUM($C111:F111)*'2.2.3.1.TasasDeprec'!$C109</f>
        <v>78600.007142857139</v>
      </c>
      <c r="H344" s="183">
        <f>+SUM($C111:G111)*'2.2.3.1.TasasDeprec'!$C109</f>
        <v>78600.007142857139</v>
      </c>
      <c r="I344" s="183">
        <f>+SUM($C111:H111)*'2.2.3.1.TasasDeprec'!$C109</f>
        <v>78600.007142857139</v>
      </c>
      <c r="J344" s="183">
        <f>+SUM($C111:I111)*'2.2.3.1.TasasDeprec'!$C109</f>
        <v>78600.007142857139</v>
      </c>
      <c r="K344" s="214">
        <f>+SUM($C111:J111)*'2.2.3.1.TasasDeprec'!$C109</f>
        <v>78600.007142857139</v>
      </c>
    </row>
    <row r="345" spans="2:11" x14ac:dyDescent="0.2">
      <c r="B345" s="182" t="s">
        <v>623</v>
      </c>
      <c r="C345" s="183"/>
      <c r="D345" s="183">
        <f>+SUM($C112:C112)*'2.2.3.1.TasasDeprec'!$C110</f>
        <v>0</v>
      </c>
      <c r="E345" s="183">
        <f>+SUM($C112:D112)*'2.2.3.1.TasasDeprec'!$C110</f>
        <v>0</v>
      </c>
      <c r="F345" s="183">
        <f>+SUM($C112:E112)*'2.2.3.1.TasasDeprec'!$C110</f>
        <v>42217.936000000002</v>
      </c>
      <c r="G345" s="183">
        <f>+SUM($C112:F112)*'2.2.3.1.TasasDeprec'!$C110</f>
        <v>42217.936000000002</v>
      </c>
      <c r="H345" s="183">
        <f>+SUM($C112:G112)*'2.2.3.1.TasasDeprec'!$C110</f>
        <v>42217.936000000002</v>
      </c>
      <c r="I345" s="183">
        <f>+SUM($C112:H112)*'2.2.3.1.TasasDeprec'!$C110</f>
        <v>42217.936000000002</v>
      </c>
      <c r="J345" s="183">
        <f>+SUM($C112:I112)*'2.2.3.1.TasasDeprec'!$C110</f>
        <v>42217.936000000002</v>
      </c>
      <c r="K345" s="214"/>
    </row>
    <row r="346" spans="2:11" x14ac:dyDescent="0.2">
      <c r="B346" s="182" t="s">
        <v>624</v>
      </c>
      <c r="C346" s="183"/>
      <c r="D346" s="183">
        <f>+SUM($C113:C113)*'2.2.3.1.TasasDeprec'!$C111</f>
        <v>0</v>
      </c>
      <c r="E346" s="183">
        <f>+SUM($C113:D113)*'2.2.3.1.TasasDeprec'!$C111</f>
        <v>0</v>
      </c>
      <c r="F346" s="183">
        <f>+SUM($C113:E113)*'2.2.3.1.TasasDeprec'!$C111</f>
        <v>0</v>
      </c>
      <c r="G346" s="183">
        <f>+SUM($C113:F113)*'2.2.3.1.TasasDeprec'!$C111</f>
        <v>0</v>
      </c>
      <c r="H346" s="183">
        <f>+SUM($C113:G113)*'2.2.3.1.TasasDeprec'!$C111</f>
        <v>0</v>
      </c>
      <c r="I346" s="183">
        <f>+(SUM($C113:H113))*'2.2.3.1.TasasDeprec'!$C111</f>
        <v>28804.582857142854</v>
      </c>
      <c r="J346" s="183">
        <f>+(SUM($C113:I113))*'2.2.3.1.TasasDeprec'!$C111</f>
        <v>28804.582857142854</v>
      </c>
      <c r="K346" s="183">
        <f>+(SUM($C113:J113))*'2.2.3.1.TasasDeprec'!$C111</f>
        <v>28804.582857142854</v>
      </c>
    </row>
    <row r="347" spans="2:11" x14ac:dyDescent="0.2">
      <c r="B347" s="182" t="s">
        <v>625</v>
      </c>
      <c r="C347" s="183"/>
      <c r="D347" s="183">
        <f>+SUM($C114:C114)*'2.2.3.1.TasasDeprec'!$C112</f>
        <v>0</v>
      </c>
      <c r="E347" s="183">
        <f>+SUM($C114:D114)*'2.2.3.1.TasasDeprec'!$C112</f>
        <v>0</v>
      </c>
      <c r="F347" s="183">
        <f>+SUM($C114:E114)*'2.2.3.1.TasasDeprec'!$C112</f>
        <v>10154.633000000002</v>
      </c>
      <c r="G347" s="183">
        <f>+SUM($C114:F114)*'2.2.3.1.TasasDeprec'!$C112</f>
        <v>10154.633000000002</v>
      </c>
      <c r="H347" s="183">
        <f>+SUM($C114:G114)*'2.2.3.1.TasasDeprec'!$C112</f>
        <v>10154.633000000002</v>
      </c>
      <c r="I347" s="183">
        <f>+SUM($C114:H114)*'2.2.3.1.TasasDeprec'!$C112</f>
        <v>10154.633000000002</v>
      </c>
      <c r="J347" s="183">
        <f>+SUM($C114:I114)*'2.2.3.1.TasasDeprec'!$C112</f>
        <v>10154.633000000002</v>
      </c>
      <c r="K347" s="214">
        <f>+SUM($C114:J114)*'2.2.3.1.TasasDeprec'!$C112</f>
        <v>10154.633000000002</v>
      </c>
    </row>
    <row r="348" spans="2:11" x14ac:dyDescent="0.2">
      <c r="B348" s="182" t="s">
        <v>625</v>
      </c>
      <c r="C348" s="183"/>
      <c r="D348" s="183">
        <f>+SUM($C115:C115)*'2.2.3.1.TasasDeprec'!$C113</f>
        <v>0</v>
      </c>
      <c r="E348" s="183">
        <f>+SUM($C115:D115)*'2.2.3.1.TasasDeprec'!$C113</f>
        <v>0</v>
      </c>
      <c r="F348" s="183">
        <f>+SUM($C115:E115)*'2.2.3.1.TasasDeprec'!$C113</f>
        <v>0</v>
      </c>
      <c r="G348" s="183">
        <f>+SUM($C115:F115)*'2.2.3.1.TasasDeprec'!$C113</f>
        <v>6098.567</v>
      </c>
      <c r="H348" s="183">
        <f>+SUM($C115:G115)*'2.2.3.1.TasasDeprec'!$C113</f>
        <v>6098.567</v>
      </c>
      <c r="I348" s="183">
        <f>+SUM($C115:H115)*'2.2.3.1.TasasDeprec'!$C113</f>
        <v>6098.567</v>
      </c>
      <c r="J348" s="183">
        <f>+SUM($C115:I115)*'2.2.3.1.TasasDeprec'!$C113</f>
        <v>6098.567</v>
      </c>
      <c r="K348" s="214">
        <f>+SUM($C115:J115)*'2.2.3.1.TasasDeprec'!$C113</f>
        <v>6098.567</v>
      </c>
    </row>
    <row r="349" spans="2:11" x14ac:dyDescent="0.2">
      <c r="B349" s="182" t="s">
        <v>393</v>
      </c>
      <c r="C349" s="183"/>
      <c r="D349" s="183">
        <f>+SUM($C116:C116)*'2.2.3.1.TasasDeprec'!$C114</f>
        <v>0</v>
      </c>
      <c r="E349" s="183">
        <f>+SUM($C116:D116)*'2.2.3.1.TasasDeprec'!$C114</f>
        <v>0</v>
      </c>
      <c r="F349" s="183">
        <f>+SUM($C116:E116)*'2.2.3.1.TasasDeprec'!$C114</f>
        <v>0</v>
      </c>
      <c r="G349" s="183">
        <f>+SUM($C116:F116)*'2.2.3.1.TasasDeprec'!$C114</f>
        <v>28562.877142857142</v>
      </c>
      <c r="H349" s="183">
        <f>+SUM($C116:G116)*'2.2.3.1.TasasDeprec'!$C114</f>
        <v>28562.877142857142</v>
      </c>
      <c r="I349" s="183">
        <f>+(SUM($C116:H116))*'2.2.3.1.TasasDeprec'!$C114</f>
        <v>31262.877142857142</v>
      </c>
      <c r="J349" s="183">
        <f>+(SUM($C116:I116))*'2.2.3.1.TasasDeprec'!$C114</f>
        <v>31262.877142857142</v>
      </c>
      <c r="K349" s="183">
        <f>+(SUM($C116:J116))*'2.2.3.1.TasasDeprec'!$C114</f>
        <v>31262.877142857142</v>
      </c>
    </row>
    <row r="350" spans="2:11" x14ac:dyDescent="0.2">
      <c r="B350" s="182" t="s">
        <v>394</v>
      </c>
      <c r="C350" s="183"/>
      <c r="D350" s="183">
        <f>+SUM($C117:C117)*'2.2.3.1.TasasDeprec'!$C115</f>
        <v>0</v>
      </c>
      <c r="E350" s="183">
        <f>+SUM($C117:D117)*'2.2.3.1.TasasDeprec'!$C115</f>
        <v>0</v>
      </c>
      <c r="F350" s="183">
        <f>+SUM($C117:E117)*'2.2.3.1.TasasDeprec'!$C115</f>
        <v>0</v>
      </c>
      <c r="G350" s="183">
        <f>+SUM($C117:F117)*'2.2.3.1.TasasDeprec'!$C115</f>
        <v>23953.812857142857</v>
      </c>
      <c r="H350" s="183">
        <f>+SUM($C117:G117)*'2.2.3.1.TasasDeprec'!$C115</f>
        <v>23953.812857142857</v>
      </c>
      <c r="I350" s="183">
        <f>+SUM($C117:H117)*'2.2.3.1.TasasDeprec'!$C115</f>
        <v>23953.812857142857</v>
      </c>
      <c r="J350" s="183">
        <f>+SUM($C117:I117)*'2.2.3.1.TasasDeprec'!$C115</f>
        <v>23953.812857142857</v>
      </c>
      <c r="K350" s="214">
        <f>+SUM($C117:J117)*'2.2.3.1.TasasDeprec'!$C115</f>
        <v>23953.812857142857</v>
      </c>
    </row>
    <row r="351" spans="2:11" x14ac:dyDescent="0.2">
      <c r="B351" s="182" t="s">
        <v>395</v>
      </c>
      <c r="C351" s="183"/>
      <c r="D351" s="183">
        <f>+SUM($C118:C118)*'2.2.3.1.TasasDeprec'!$C116</f>
        <v>0</v>
      </c>
      <c r="E351" s="183">
        <f>+SUM($C118:D118)*'2.2.3.1.TasasDeprec'!$C116</f>
        <v>0</v>
      </c>
      <c r="F351" s="183">
        <f>+SUM($C118:E118)*'2.2.3.1.TasasDeprec'!$C116</f>
        <v>0</v>
      </c>
      <c r="G351" s="183">
        <f>+SUM($C118:F118)*'2.2.3.1.TasasDeprec'!$C116</f>
        <v>0</v>
      </c>
      <c r="H351" s="183">
        <f>+SUM($C118:G118)*'2.2.3.1.TasasDeprec'!$C116</f>
        <v>0</v>
      </c>
      <c r="I351" s="183">
        <f>+(SUM($C118:H118))*'2.2.3.1.TasasDeprec'!$C116</f>
        <v>2998.5914285714284</v>
      </c>
      <c r="J351" s="183">
        <f>+(SUM($C118:I118))*'2.2.3.1.TasasDeprec'!$C116</f>
        <v>2998.5914285714284</v>
      </c>
      <c r="K351" s="183">
        <f>+(SUM($C118:J118))*'2.2.3.1.TasasDeprec'!$C116</f>
        <v>2998.5914285714284</v>
      </c>
    </row>
    <row r="352" spans="2:11" x14ac:dyDescent="0.2">
      <c r="B352" s="182" t="s">
        <v>396</v>
      </c>
      <c r="C352" s="183"/>
      <c r="D352" s="183">
        <f>+SUM($C119:C119)*'2.2.3.1.TasasDeprec'!$C117</f>
        <v>0</v>
      </c>
      <c r="E352" s="183">
        <f>+SUM($C119:D119)*'2.2.3.1.TasasDeprec'!$C117</f>
        <v>0</v>
      </c>
      <c r="F352" s="183">
        <f>+SUM($C119:E119)*'2.2.3.1.TasasDeprec'!$C117</f>
        <v>0</v>
      </c>
      <c r="G352" s="183">
        <f>+SUM($C119:F119)*'2.2.3.1.TasasDeprec'!$C117</f>
        <v>0</v>
      </c>
      <c r="H352" s="183">
        <f>+SUM($C119:G119)*'2.2.3.1.TasasDeprec'!$C117</f>
        <v>0</v>
      </c>
      <c r="I352" s="183">
        <f>+(SUM($C119:H119))*'2.2.3.1.TasasDeprec'!$C117</f>
        <v>5780.52</v>
      </c>
      <c r="J352" s="183">
        <f>+(SUM($C119:I119))*'2.2.3.1.TasasDeprec'!$C117</f>
        <v>5780.52</v>
      </c>
      <c r="K352" s="183">
        <f>+(SUM($C119:J119))*'2.2.3.1.TasasDeprec'!$C117</f>
        <v>5780.52</v>
      </c>
    </row>
    <row r="353" spans="2:11" x14ac:dyDescent="0.2">
      <c r="B353" s="182" t="s">
        <v>397</v>
      </c>
      <c r="C353" s="183"/>
      <c r="D353" s="183">
        <f>+SUM($C120:C120)*'2.2.3.1.TasasDeprec'!$C118</f>
        <v>0</v>
      </c>
      <c r="E353" s="183">
        <f>+SUM($C120:D120)*'2.2.3.1.TasasDeprec'!$C118</f>
        <v>0</v>
      </c>
      <c r="F353" s="183">
        <f>+SUM($C120:E120)*'2.2.3.1.TasasDeprec'!$C118</f>
        <v>0</v>
      </c>
      <c r="G353" s="183">
        <f>+SUM($C120:F120)*'2.2.3.1.TasasDeprec'!$C118</f>
        <v>0</v>
      </c>
      <c r="H353" s="183">
        <f>+SUM($C120:G120)*'2.2.3.1.TasasDeprec'!$C118</f>
        <v>0</v>
      </c>
      <c r="I353" s="183">
        <f>+(SUM($C120:H120))*'2.2.3.1.TasasDeprec'!$C118</f>
        <v>25173.174999999999</v>
      </c>
      <c r="J353" s="183">
        <f>+(SUM($C120:I120))*'2.2.3.1.TasasDeprec'!$C118</f>
        <v>25173.174999999999</v>
      </c>
      <c r="K353" s="183">
        <f>+(SUM($C120:J120))*'2.2.3.1.TasasDeprec'!$C118</f>
        <v>25173.174999999999</v>
      </c>
    </row>
    <row r="354" spans="2:11" x14ac:dyDescent="0.2">
      <c r="B354" s="182" t="s">
        <v>576</v>
      </c>
      <c r="C354" s="183"/>
      <c r="D354" s="183">
        <f>+SUM($C121:C121)*'2.2.3.1.TasasDeprec'!$C119</f>
        <v>0</v>
      </c>
      <c r="E354" s="183">
        <f>+SUM($C121:D121)*'2.2.3.1.TasasDeprec'!$C119</f>
        <v>0</v>
      </c>
      <c r="F354" s="183">
        <f>+SUM($C121:E121)*'2.2.3.1.TasasDeprec'!$C119</f>
        <v>0</v>
      </c>
      <c r="G354" s="183">
        <f>+SUM($C121:F121)*'2.2.3.1.TasasDeprec'!$C119</f>
        <v>0</v>
      </c>
      <c r="H354" s="183">
        <f>+SUM($C121:G121)*'2.2.3.1.TasasDeprec'!$C119</f>
        <v>0</v>
      </c>
      <c r="I354" s="183">
        <f>+(SUM($C121:H121))*'2.2.3.1.TasasDeprec'!$C119</f>
        <v>3580.9485714285711</v>
      </c>
      <c r="J354" s="183">
        <f>+(SUM($C121:I121))*'2.2.3.1.TasasDeprec'!$C119</f>
        <v>3580.9485714285711</v>
      </c>
      <c r="K354" s="183">
        <f>+(SUM($C121:J121))*'2.2.3.1.TasasDeprec'!$C119</f>
        <v>3580.9485714285711</v>
      </c>
    </row>
    <row r="355" spans="2:11" x14ac:dyDescent="0.2">
      <c r="B355" s="182" t="s">
        <v>577</v>
      </c>
      <c r="C355" s="183"/>
      <c r="D355" s="183">
        <f>+SUM($C122:C122)*'2.2.3.1.TasasDeprec'!$C120</f>
        <v>0</v>
      </c>
      <c r="E355" s="183">
        <f>+SUM($C122:D122)*'2.2.3.1.TasasDeprec'!$C120</f>
        <v>0</v>
      </c>
      <c r="F355" s="183">
        <f>+SUM($C122:E122)*'2.2.3.1.TasasDeprec'!$C120</f>
        <v>0</v>
      </c>
      <c r="G355" s="183">
        <f>+SUM($C122:F122)*'2.2.3.1.TasasDeprec'!$C120</f>
        <v>0</v>
      </c>
      <c r="H355" s="183">
        <f>+SUM($C122:G122)*'2.2.3.1.TasasDeprec'!$C120</f>
        <v>0</v>
      </c>
      <c r="I355" s="183">
        <f>+SUM($C122:H122)*'2.2.3.1.TasasDeprec'!$C120</f>
        <v>0</v>
      </c>
      <c r="J355" s="183">
        <f>+SUM($C122:I122)*'2.2.3.1.TasasDeprec'!$C120</f>
        <v>7143.6214285714277</v>
      </c>
      <c r="K355" s="214">
        <f>+SUM($C122:J122)*'2.2.3.1.TasasDeprec'!$C120</f>
        <v>7143.6214285714277</v>
      </c>
    </row>
    <row r="356" spans="2:11" x14ac:dyDescent="0.2">
      <c r="B356" s="182" t="s">
        <v>398</v>
      </c>
      <c r="C356" s="183"/>
      <c r="D356" s="183">
        <f>+SUM($C123:C123)*'2.2.3.1.TasasDeprec'!$C121</f>
        <v>0</v>
      </c>
      <c r="E356" s="183">
        <f>+SUM($C123:D123)*'2.2.3.1.TasasDeprec'!$C121</f>
        <v>0</v>
      </c>
      <c r="F356" s="183">
        <f>+SUM($C123:E123)*'2.2.3.1.TasasDeprec'!$C121</f>
        <v>0</v>
      </c>
      <c r="G356" s="183">
        <f>+SUM($C123:F123)*'2.2.3.1.TasasDeprec'!$C121</f>
        <v>0</v>
      </c>
      <c r="H356" s="183">
        <f>+SUM($C123:G123)*'2.2.3.1.TasasDeprec'!$C121</f>
        <v>0</v>
      </c>
      <c r="I356" s="183">
        <f>+SUM($C123:H123)*'2.2.3.1.TasasDeprec'!$C121</f>
        <v>0</v>
      </c>
      <c r="J356" s="183">
        <f>+SUM($C123:I123)*'2.2.3.1.TasasDeprec'!$C121</f>
        <v>0</v>
      </c>
      <c r="K356" s="214">
        <f>+SUM($C123:J123)*'2.2.3.1.TasasDeprec'!$C121</f>
        <v>0</v>
      </c>
    </row>
    <row r="357" spans="2:11" x14ac:dyDescent="0.2">
      <c r="B357" s="186" t="s">
        <v>399</v>
      </c>
      <c r="C357" s="183"/>
      <c r="D357" s="183">
        <f>+SUM($C124:C124)*'2.2.3.1.TasasDeprec'!$C122</f>
        <v>0</v>
      </c>
      <c r="E357" s="183">
        <f>+SUM($C124:D124)*'2.2.3.1.TasasDeprec'!$C122</f>
        <v>0</v>
      </c>
      <c r="F357" s="183">
        <f>+SUM($C124:E124)*'2.2.3.1.TasasDeprec'!$C122</f>
        <v>0</v>
      </c>
      <c r="G357" s="183">
        <f>+SUM($C124:F124)*'2.2.3.1.TasasDeprec'!$C122</f>
        <v>0</v>
      </c>
      <c r="H357" s="183">
        <f>+SUM($C124:G124)*'2.2.3.1.TasasDeprec'!$C122</f>
        <v>0</v>
      </c>
      <c r="I357" s="183">
        <f>+SUM($C124:H124)*'2.2.3.1.TasasDeprec'!$C122</f>
        <v>0</v>
      </c>
      <c r="J357" s="183">
        <f>+SUM($C124:I124)*'2.2.3.1.TasasDeprec'!$C122</f>
        <v>0</v>
      </c>
      <c r="K357" s="214">
        <f>+SUM($C124:J124)*'2.2.3.1.TasasDeprec'!$C122</f>
        <v>0</v>
      </c>
    </row>
    <row r="358" spans="2:11" x14ac:dyDescent="0.2">
      <c r="B358" s="31" t="s">
        <v>400</v>
      </c>
      <c r="C358" s="212"/>
      <c r="D358" s="212"/>
      <c r="E358" s="212"/>
      <c r="F358" s="212"/>
      <c r="G358" s="212"/>
      <c r="H358" s="212"/>
      <c r="I358" s="212"/>
      <c r="J358" s="212"/>
      <c r="K358" s="279"/>
    </row>
    <row r="359" spans="2:11" x14ac:dyDescent="0.2">
      <c r="B359" s="185" t="s">
        <v>401</v>
      </c>
      <c r="C359" s="183"/>
      <c r="D359" s="183"/>
      <c r="E359" s="183"/>
      <c r="F359" s="183"/>
      <c r="G359" s="183"/>
      <c r="H359" s="183"/>
      <c r="I359" s="183"/>
      <c r="J359" s="183"/>
      <c r="K359" s="214"/>
    </row>
    <row r="360" spans="2:11" x14ac:dyDescent="0.2">
      <c r="B360" s="265" t="s">
        <v>402</v>
      </c>
      <c r="C360" s="183"/>
      <c r="D360" s="183"/>
      <c r="E360" s="183"/>
      <c r="F360" s="183"/>
      <c r="G360" s="183"/>
      <c r="H360" s="183"/>
      <c r="I360" s="183"/>
      <c r="J360" s="183"/>
      <c r="K360" s="214"/>
    </row>
    <row r="361" spans="2:11" x14ac:dyDescent="0.2">
      <c r="B361" s="267" t="s">
        <v>403</v>
      </c>
      <c r="C361" s="183"/>
      <c r="D361" s="183"/>
      <c r="E361" s="183"/>
      <c r="F361" s="183"/>
      <c r="G361" s="183"/>
      <c r="H361" s="183"/>
      <c r="I361" s="183"/>
      <c r="J361" s="183"/>
      <c r="K361" s="214"/>
    </row>
    <row r="362" spans="2:11" x14ac:dyDescent="0.2">
      <c r="B362" s="268" t="s">
        <v>490</v>
      </c>
      <c r="C362" s="183"/>
      <c r="D362" s="183">
        <f>+SUM($C129:C129)*'2.2.3.1.TasasDeprec'!$C127</f>
        <v>0</v>
      </c>
      <c r="E362" s="183">
        <f>+SUM($C129:D129)*'2.2.3.1.TasasDeprec'!$C127</f>
        <v>0</v>
      </c>
      <c r="F362" s="183">
        <f>+SUM($C129:E129)*'2.2.3.1.TasasDeprec'!$C127</f>
        <v>0</v>
      </c>
      <c r="G362" s="183">
        <f>+SUM($C129:F129)*'2.2.3.1.TasasDeprec'!$C127</f>
        <v>0</v>
      </c>
      <c r="H362" s="183">
        <f>+SUM($C129:G129)*'2.2.3.1.TasasDeprec'!$C127</f>
        <v>1734173.3680769231</v>
      </c>
      <c r="I362" s="183">
        <f>+(SUM($C129:H129))*'2.2.3.1.TasasDeprec'!$C127</f>
        <v>3217854.577269231</v>
      </c>
      <c r="J362" s="183">
        <f>+(SUM($C129:I129))*'2.2.3.1.TasasDeprec'!$C127</f>
        <v>3217854.577269231</v>
      </c>
      <c r="K362" s="183">
        <f>+(SUM($C129:J129))*'2.2.3.1.TasasDeprec'!$C127</f>
        <v>3217854.577269231</v>
      </c>
    </row>
    <row r="363" spans="2:11" x14ac:dyDescent="0.2">
      <c r="B363" s="268" t="s">
        <v>491</v>
      </c>
      <c r="C363" s="183"/>
      <c r="D363" s="183">
        <f>+SUM($C130:C130)*'2.2.3.1.TasasDeprec'!$C128</f>
        <v>0</v>
      </c>
      <c r="E363" s="183">
        <f>+SUM($C130:D130)*'2.2.3.1.TasasDeprec'!$C128</f>
        <v>0</v>
      </c>
      <c r="F363" s="183">
        <f>+SUM($C130:E130)*'2.2.3.1.TasasDeprec'!$C128</f>
        <v>0</v>
      </c>
      <c r="G363" s="183">
        <f>+SUM($C130:F130)*'2.2.3.1.TasasDeprec'!$C128</f>
        <v>0</v>
      </c>
      <c r="H363" s="183">
        <f>+SUM($C130:G130)*'2.2.3.1.TasasDeprec'!$C128</f>
        <v>225464.35576923078</v>
      </c>
      <c r="I363" s="183">
        <f>+(SUM($C130:H130))*'2.2.3.1.TasasDeprec'!$C128</f>
        <v>225464.35576923078</v>
      </c>
      <c r="J363" s="183">
        <f>+(SUM($C130:I130))*'2.2.3.1.TasasDeprec'!$C128</f>
        <v>225464.35576923078</v>
      </c>
      <c r="K363" s="183">
        <f>+(SUM($C130:J130))*'2.2.3.1.TasasDeprec'!$C128</f>
        <v>225464.35576923078</v>
      </c>
    </row>
    <row r="364" spans="2:11" x14ac:dyDescent="0.2">
      <c r="B364" s="268" t="s">
        <v>492</v>
      </c>
      <c r="C364" s="183"/>
      <c r="D364" s="183">
        <f>+SUM($C131:C131)*'2.2.3.1.TasasDeprec'!$C129</f>
        <v>0</v>
      </c>
      <c r="E364" s="183">
        <f>+SUM($C131:D131)*'2.2.3.1.TasasDeprec'!$C129</f>
        <v>0</v>
      </c>
      <c r="F364" s="183">
        <f>+SUM($C131:E131)*'2.2.3.1.TasasDeprec'!$C129</f>
        <v>0</v>
      </c>
      <c r="G364" s="183">
        <f>+SUM($C131:F131)*'2.2.3.1.TasasDeprec'!$C129</f>
        <v>0</v>
      </c>
      <c r="H364" s="183">
        <f>+SUM($C131:G131)*'2.2.3.1.TasasDeprec'!$C129</f>
        <v>105596.57153846153</v>
      </c>
      <c r="I364" s="183">
        <f>+(SUM($C131:H131))*'2.2.3.1.TasasDeprec'!$C129</f>
        <v>105596.57153846153</v>
      </c>
      <c r="J364" s="183">
        <f>+(SUM($C131:I131))*'2.2.3.1.TasasDeprec'!$C129</f>
        <v>105596.57153846153</v>
      </c>
      <c r="K364" s="183">
        <f>+(SUM($C131:J131))*'2.2.3.1.TasasDeprec'!$C129</f>
        <v>105596.57153846153</v>
      </c>
    </row>
    <row r="365" spans="2:11" x14ac:dyDescent="0.2">
      <c r="B365" s="268" t="s">
        <v>493</v>
      </c>
      <c r="C365" s="183"/>
      <c r="D365" s="183">
        <f>+SUM($C132:C132)*'2.2.3.1.TasasDeprec'!$C130</f>
        <v>0</v>
      </c>
      <c r="E365" s="183">
        <f>+SUM($C132:D132)*'2.2.3.1.TasasDeprec'!$C130</f>
        <v>0</v>
      </c>
      <c r="F365" s="183">
        <f>+SUM($C132:E132)*'2.2.3.1.TasasDeprec'!$C130</f>
        <v>0</v>
      </c>
      <c r="G365" s="183">
        <f>+SUM($C132:F132)*'2.2.3.1.TasasDeprec'!$C130</f>
        <v>0</v>
      </c>
      <c r="H365" s="183">
        <f>+SUM($C132:G132)*'2.2.3.1.TasasDeprec'!$C130</f>
        <v>141518.82325000002</v>
      </c>
      <c r="I365" s="183">
        <f>+(SUM($C132:H132))*'2.2.3.1.TasasDeprec'!$C130</f>
        <v>141518.82325000002</v>
      </c>
      <c r="J365" s="183">
        <f>+(SUM($C132:I132))*'2.2.3.1.TasasDeprec'!$C130</f>
        <v>141518.82325000002</v>
      </c>
      <c r="K365" s="183">
        <f>+(SUM($C132:J132))*'2.2.3.1.TasasDeprec'!$C130</f>
        <v>141518.82325000002</v>
      </c>
    </row>
    <row r="366" spans="2:11" x14ac:dyDescent="0.2">
      <c r="B366" s="268" t="s">
        <v>494</v>
      </c>
      <c r="C366" s="183"/>
      <c r="D366" s="183">
        <f>+SUM($C133:C133)*'2.2.3.1.TasasDeprec'!$C131</f>
        <v>0</v>
      </c>
      <c r="E366" s="183">
        <f>+SUM($C133:D133)*'2.2.3.1.TasasDeprec'!$C131</f>
        <v>0</v>
      </c>
      <c r="F366" s="183">
        <f>+SUM($C133:E133)*'2.2.3.1.TasasDeprec'!$C131</f>
        <v>0</v>
      </c>
      <c r="G366" s="183">
        <f>+SUM($C133:F133)*'2.2.3.1.TasasDeprec'!$C131</f>
        <v>0</v>
      </c>
      <c r="H366" s="183">
        <f>+SUM($C133:G133)*'2.2.3.1.TasasDeprec'!$C131</f>
        <v>0</v>
      </c>
      <c r="I366" s="183">
        <f>+(SUM($C133:H133))*'2.2.3.1.TasasDeprec'!$C131</f>
        <v>54275.201480769232</v>
      </c>
      <c r="J366" s="183">
        <f>+(SUM($C133:I133))*'2.2.3.1.TasasDeprec'!$C131</f>
        <v>54275.201480769232</v>
      </c>
      <c r="K366" s="183">
        <f>+(SUM($C133:J133))*'2.2.3.1.TasasDeprec'!$C131</f>
        <v>54275.201480769232</v>
      </c>
    </row>
    <row r="367" spans="2:11" x14ac:dyDescent="0.2">
      <c r="B367" s="268" t="s">
        <v>495</v>
      </c>
      <c r="C367" s="183"/>
      <c r="D367" s="183">
        <f>+SUM($C134:C134)*'2.2.3.1.TasasDeprec'!$C132</f>
        <v>0</v>
      </c>
      <c r="E367" s="183">
        <f>+SUM($C134:D134)*'2.2.3.1.TasasDeprec'!$C132</f>
        <v>0</v>
      </c>
      <c r="F367" s="183">
        <f>+SUM($C134:E134)*'2.2.3.1.TasasDeprec'!$C132</f>
        <v>0</v>
      </c>
      <c r="G367" s="183">
        <f>+SUM($C134:F134)*'2.2.3.1.TasasDeprec'!$C132</f>
        <v>0</v>
      </c>
      <c r="H367" s="183">
        <f>+SUM($C134:G134)*'2.2.3.1.TasasDeprec'!$C132</f>
        <v>0</v>
      </c>
      <c r="I367" s="183">
        <f>+(SUM($C134:H134))*'2.2.3.1.TasasDeprec'!$C132</f>
        <v>61614.796048076932</v>
      </c>
      <c r="J367" s="183">
        <f>+(SUM($C134:I134))*'2.2.3.1.TasasDeprec'!$C132</f>
        <v>61614.796048076932</v>
      </c>
      <c r="K367" s="183">
        <f>+(SUM($C134:J134))*'2.2.3.1.TasasDeprec'!$C132</f>
        <v>61614.796048076932</v>
      </c>
    </row>
    <row r="368" spans="2:11" x14ac:dyDescent="0.2">
      <c r="B368" s="268" t="s">
        <v>496</v>
      </c>
      <c r="C368" s="183"/>
      <c r="D368" s="183">
        <f>+SUM($C135:C135)*'2.2.3.1.TasasDeprec'!$C133</f>
        <v>0</v>
      </c>
      <c r="E368" s="183">
        <f>+SUM($C135:D135)*'2.2.3.1.TasasDeprec'!$C133</f>
        <v>0</v>
      </c>
      <c r="F368" s="183">
        <f>+SUM($C135:E135)*'2.2.3.1.TasasDeprec'!$C133</f>
        <v>0</v>
      </c>
      <c r="G368" s="183">
        <f>+SUM($C135:F135)*'2.2.3.1.TasasDeprec'!$C133</f>
        <v>0</v>
      </c>
      <c r="H368" s="183">
        <f>+SUM($C135:G135)*'2.2.3.1.TasasDeprec'!$C133</f>
        <v>0</v>
      </c>
      <c r="I368" s="183">
        <f>+(SUM($C135:H135))*'2.2.3.1.TasasDeprec'!$C133</f>
        <v>754063.69272115396</v>
      </c>
      <c r="J368" s="183">
        <f>+(SUM($C135:I135))*'2.2.3.1.TasasDeprec'!$C133</f>
        <v>754063.69272115396</v>
      </c>
      <c r="K368" s="183">
        <f>+(SUM($C135:J135))*'2.2.3.1.TasasDeprec'!$C133</f>
        <v>754063.69272115396</v>
      </c>
    </row>
    <row r="369" spans="1:11" x14ac:dyDescent="0.2">
      <c r="B369" s="268" t="s">
        <v>497</v>
      </c>
      <c r="C369" s="183"/>
      <c r="D369" s="183">
        <f>+SUM($C136:C136)*'2.2.3.1.TasasDeprec'!$C134</f>
        <v>0</v>
      </c>
      <c r="E369" s="183">
        <f>+SUM($C136:D136)*'2.2.3.1.TasasDeprec'!$C134</f>
        <v>0</v>
      </c>
      <c r="F369" s="183">
        <f>+SUM($C136:E136)*'2.2.3.1.TasasDeprec'!$C134</f>
        <v>0</v>
      </c>
      <c r="G369" s="183">
        <f>+SUM($C136:F136)*'2.2.3.1.TasasDeprec'!$C134</f>
        <v>0</v>
      </c>
      <c r="H369" s="183">
        <f>+SUM($C136:G136)*'2.2.3.1.TasasDeprec'!$C134</f>
        <v>0</v>
      </c>
      <c r="I369" s="183">
        <f>+(SUM($C136:H136))*'2.2.3.1.TasasDeprec'!$C134</f>
        <v>450508.67474038462</v>
      </c>
      <c r="J369" s="183">
        <f>+(SUM($C136:I136))*'2.2.3.1.TasasDeprec'!$C134</f>
        <v>450508.67474038462</v>
      </c>
      <c r="K369" s="183">
        <f>+(SUM($C136:J136))*'2.2.3.1.TasasDeprec'!$C134</f>
        <v>450508.67474038462</v>
      </c>
    </row>
    <row r="370" spans="1:11" x14ac:dyDescent="0.2">
      <c r="B370" s="268" t="s">
        <v>498</v>
      </c>
      <c r="C370" s="183"/>
      <c r="D370" s="183">
        <f>+SUM($C137:C137)*'2.2.3.1.TasasDeprec'!$C135</f>
        <v>0</v>
      </c>
      <c r="E370" s="183">
        <f>+SUM($C137:D137)*'2.2.3.1.TasasDeprec'!$C135</f>
        <v>0</v>
      </c>
      <c r="F370" s="183">
        <f>+SUM($C137:E137)*'2.2.3.1.TasasDeprec'!$C135</f>
        <v>0</v>
      </c>
      <c r="G370" s="183">
        <f>+SUM($C137:F137)*'2.2.3.1.TasasDeprec'!$C135</f>
        <v>0</v>
      </c>
      <c r="H370" s="183">
        <f>+SUM($C137:G137)*'2.2.3.1.TasasDeprec'!$C135</f>
        <v>0</v>
      </c>
      <c r="I370" s="183">
        <f>+(SUM($C137:H137))*'2.2.3.1.TasasDeprec'!$C135</f>
        <v>900006.43495192332</v>
      </c>
      <c r="J370" s="183">
        <f>+(SUM($C137:I137))*'2.2.3.1.TasasDeprec'!$C135</f>
        <v>900006.43495192332</v>
      </c>
      <c r="K370" s="183">
        <f>+(SUM($C137:J137))*'2.2.3.1.TasasDeprec'!$C135</f>
        <v>900006.43495192332</v>
      </c>
    </row>
    <row r="371" spans="1:11" x14ac:dyDescent="0.2">
      <c r="B371" s="268" t="s">
        <v>499</v>
      </c>
      <c r="C371" s="183"/>
      <c r="D371" s="183">
        <f>+SUM($C138:C138)*'2.2.3.1.TasasDeprec'!$C136</f>
        <v>0</v>
      </c>
      <c r="E371" s="183">
        <f>+SUM($C138:D138)*'2.2.3.1.TasasDeprec'!$C136</f>
        <v>0</v>
      </c>
      <c r="F371" s="183">
        <f>+SUM($C138:E138)*'2.2.3.1.TasasDeprec'!$C136</f>
        <v>0</v>
      </c>
      <c r="G371" s="183">
        <f>+SUM($C138:F138)*'2.2.3.1.TasasDeprec'!$C136</f>
        <v>0</v>
      </c>
      <c r="H371" s="183">
        <f>+SUM($C138:G138)*'2.2.3.1.TasasDeprec'!$C136</f>
        <v>0</v>
      </c>
      <c r="I371" s="183">
        <f>+(SUM($C138:H138))*'2.2.3.1.TasasDeprec'!$C136</f>
        <v>1277237.7419038464</v>
      </c>
      <c r="J371" s="183">
        <f>+(SUM($C138:I138))*'2.2.3.1.TasasDeprec'!$C136</f>
        <v>1277237.7419038464</v>
      </c>
      <c r="K371" s="183">
        <f>+(SUM($C138:J138))*'2.2.3.1.TasasDeprec'!$C136</f>
        <v>1277237.7419038464</v>
      </c>
    </row>
    <row r="372" spans="1:11" x14ac:dyDescent="0.2">
      <c r="B372" s="268" t="s">
        <v>500</v>
      </c>
      <c r="C372" s="183"/>
      <c r="D372" s="183">
        <f>+SUM($C139:C139)*'2.2.3.1.TasasDeprec'!$C137</f>
        <v>0</v>
      </c>
      <c r="E372" s="183">
        <f>+SUM($C139:D139)*'2.2.3.1.TasasDeprec'!$C137</f>
        <v>0</v>
      </c>
      <c r="F372" s="183">
        <f>+SUM($C139:E139)*'2.2.3.1.TasasDeprec'!$C137</f>
        <v>0</v>
      </c>
      <c r="G372" s="183">
        <f>+SUM($C139:F139)*'2.2.3.1.TasasDeprec'!$C137</f>
        <v>0</v>
      </c>
      <c r="H372" s="183">
        <f>+SUM($C139:G139)*'2.2.3.1.TasasDeprec'!$C137</f>
        <v>0</v>
      </c>
      <c r="I372" s="183">
        <f>+(SUM($C139:H139))*'2.2.3.1.TasasDeprec'!$C137</f>
        <v>57383.004807692312</v>
      </c>
      <c r="J372" s="183">
        <f>+(SUM($C139:I139))*'2.2.3.1.TasasDeprec'!$C137</f>
        <v>57383.004807692312</v>
      </c>
      <c r="K372" s="183">
        <f>+(SUM($C139:J139))*'2.2.3.1.TasasDeprec'!$C137</f>
        <v>57383.004807692312</v>
      </c>
    </row>
    <row r="373" spans="1:11" x14ac:dyDescent="0.2">
      <c r="B373" s="268" t="s">
        <v>501</v>
      </c>
      <c r="C373" s="183"/>
      <c r="D373" s="183">
        <f>+SUM($C140:C140)*'2.2.3.1.TasasDeprec'!$C138</f>
        <v>0</v>
      </c>
      <c r="E373" s="183">
        <f>+SUM($C140:D140)*'2.2.3.1.TasasDeprec'!$C138</f>
        <v>0</v>
      </c>
      <c r="F373" s="183">
        <f>+SUM($C140:E140)*'2.2.3.1.TasasDeprec'!$C138</f>
        <v>0</v>
      </c>
      <c r="G373" s="183">
        <f>+SUM($C140:F140)*'2.2.3.1.TasasDeprec'!$C138</f>
        <v>0</v>
      </c>
      <c r="H373" s="183">
        <f>+SUM($C140:G140)*'2.2.3.1.TasasDeprec'!$C138</f>
        <v>0</v>
      </c>
      <c r="I373" s="183">
        <f>+(SUM($C140:H140))*'2.2.3.1.TasasDeprec'!$C138</f>
        <v>997506.49290384632</v>
      </c>
      <c r="J373" s="183">
        <f>+(SUM($C140:I140))*'2.2.3.1.TasasDeprec'!$C138</f>
        <v>997506.49290384632</v>
      </c>
      <c r="K373" s="183">
        <f>+(SUM($C140:J140))*'2.2.3.1.TasasDeprec'!$C138</f>
        <v>997506.49290384632</v>
      </c>
    </row>
    <row r="374" spans="1:11" x14ac:dyDescent="0.2">
      <c r="B374" s="268" t="s">
        <v>502</v>
      </c>
      <c r="C374" s="183"/>
      <c r="D374" s="183">
        <f>+SUM($C141:C141)*'2.2.3.1.TasasDeprec'!$C139</f>
        <v>0</v>
      </c>
      <c r="E374" s="183">
        <f>+SUM($C141:D141)*'2.2.3.1.TasasDeprec'!$C139</f>
        <v>0</v>
      </c>
      <c r="F374" s="183">
        <f>+SUM($C141:E141)*'2.2.3.1.TasasDeprec'!$C139</f>
        <v>0</v>
      </c>
      <c r="G374" s="183">
        <f>+SUM($C141:F141)*'2.2.3.1.TasasDeprec'!$C139</f>
        <v>0</v>
      </c>
      <c r="H374" s="183">
        <f>+SUM($C141:G141)*'2.2.3.1.TasasDeprec'!$C139</f>
        <v>0</v>
      </c>
      <c r="I374" s="183">
        <f>+(SUM($C141:H141))*'2.2.3.1.TasasDeprec'!$C139</f>
        <v>175005.17683653845</v>
      </c>
      <c r="J374" s="183">
        <f>+(SUM($C141:I141))*'2.2.3.1.TasasDeprec'!$C139</f>
        <v>175005.17683653845</v>
      </c>
      <c r="K374" s="183">
        <f>+(SUM($C141:J141))*'2.2.3.1.TasasDeprec'!$C139</f>
        <v>175005.17683653845</v>
      </c>
    </row>
    <row r="375" spans="1:11" x14ac:dyDescent="0.2">
      <c r="B375" s="268" t="s">
        <v>503</v>
      </c>
      <c r="C375" s="183"/>
      <c r="D375" s="183">
        <f>+SUM($C142:C142)*'2.2.3.1.TasasDeprec'!$C140</f>
        <v>0</v>
      </c>
      <c r="E375" s="183">
        <f>+SUM($C142:D142)*'2.2.3.1.TasasDeprec'!$C140</f>
        <v>0</v>
      </c>
      <c r="F375" s="183">
        <f>+SUM($C142:E142)*'2.2.3.1.TasasDeprec'!$C140</f>
        <v>0</v>
      </c>
      <c r="G375" s="183">
        <f>+SUM($C142:F142)*'2.2.3.1.TasasDeprec'!$C140</f>
        <v>0</v>
      </c>
      <c r="H375" s="183">
        <f>+SUM($C142:G142)*'2.2.3.1.TasasDeprec'!$C140</f>
        <v>0</v>
      </c>
      <c r="I375" s="183">
        <f>+(SUM($C142:H142))*'2.2.3.1.TasasDeprec'!$C140</f>
        <v>66015.550596153844</v>
      </c>
      <c r="J375" s="183">
        <f>+(SUM($C142:I142))*'2.2.3.1.TasasDeprec'!$C140</f>
        <v>66015.550596153844</v>
      </c>
      <c r="K375" s="183">
        <f>+(SUM($C142:J142))*'2.2.3.1.TasasDeprec'!$C140</f>
        <v>66015.550596153844</v>
      </c>
    </row>
    <row r="376" spans="1:11" x14ac:dyDescent="0.2">
      <c r="B376" s="268" t="s">
        <v>504</v>
      </c>
      <c r="C376" s="183"/>
      <c r="D376" s="183">
        <f>+SUM($C143:C143)*'2.2.3.1.TasasDeprec'!$C141</f>
        <v>0</v>
      </c>
      <c r="E376" s="183">
        <f>+SUM($C143:D143)*'2.2.3.1.TasasDeprec'!$C141</f>
        <v>0</v>
      </c>
      <c r="F376" s="183">
        <f>+SUM($C143:E143)*'2.2.3.1.TasasDeprec'!$C141</f>
        <v>0</v>
      </c>
      <c r="G376" s="183">
        <f>+SUM($C143:F143)*'2.2.3.1.TasasDeprec'!$C141</f>
        <v>0</v>
      </c>
      <c r="H376" s="183">
        <f>+SUM($C143:G143)*'2.2.3.1.TasasDeprec'!$C141</f>
        <v>0</v>
      </c>
      <c r="I376" s="183">
        <f>+(SUM($C143:H143))*'2.2.3.1.TasasDeprec'!$C141</f>
        <v>40190.380461538465</v>
      </c>
      <c r="J376" s="183">
        <f>+(SUM($C143:I143))*'2.2.3.1.TasasDeprec'!$C141</f>
        <v>40190.380461538465</v>
      </c>
      <c r="K376" s="183">
        <f>+(SUM($C143:J143))*'2.2.3.1.TasasDeprec'!$C141</f>
        <v>40190.380461538465</v>
      </c>
    </row>
    <row r="377" spans="1:11" x14ac:dyDescent="0.2">
      <c r="B377" s="268" t="s">
        <v>505</v>
      </c>
      <c r="C377" s="183"/>
      <c r="D377" s="183">
        <f>+SUM($C144:C144)*'2.2.3.1.TasasDeprec'!$C142</f>
        <v>0</v>
      </c>
      <c r="E377" s="183">
        <f>+SUM($C144:D144)*'2.2.3.1.TasasDeprec'!$C142</f>
        <v>0</v>
      </c>
      <c r="F377" s="183">
        <f>+SUM($C144:E144)*'2.2.3.1.TasasDeprec'!$C142</f>
        <v>0</v>
      </c>
      <c r="G377" s="183">
        <f>+SUM($C144:F144)*'2.2.3.1.TasasDeprec'!$C142</f>
        <v>0</v>
      </c>
      <c r="H377" s="183">
        <f>+SUM($C144:G144)*'2.2.3.1.TasasDeprec'!$C142</f>
        <v>0</v>
      </c>
      <c r="I377" s="183">
        <f>+(SUM($C144:H144))*'2.2.3.1.TasasDeprec'!$C142</f>
        <v>85252.841288461554</v>
      </c>
      <c r="J377" s="183">
        <f>+(SUM($C144:I144))*'2.2.3.1.TasasDeprec'!$C142</f>
        <v>85252.841288461554</v>
      </c>
      <c r="K377" s="183">
        <f>+(SUM($C144:J144))*'2.2.3.1.TasasDeprec'!$C142</f>
        <v>85252.841288461554</v>
      </c>
    </row>
    <row r="378" spans="1:11" x14ac:dyDescent="0.2">
      <c r="B378" s="268" t="s">
        <v>506</v>
      </c>
      <c r="C378" s="183"/>
      <c r="D378" s="183">
        <f>+SUM($C145:C145)*'2.2.3.1.TasasDeprec'!$C143</f>
        <v>0</v>
      </c>
      <c r="E378" s="183">
        <f>+SUM($C145:D145)*'2.2.3.1.TasasDeprec'!$C143</f>
        <v>0</v>
      </c>
      <c r="F378" s="183">
        <f>+SUM($C145:E145)*'2.2.3.1.TasasDeprec'!$C143</f>
        <v>0</v>
      </c>
      <c r="G378" s="183">
        <f>+SUM($C145:F145)*'2.2.3.1.TasasDeprec'!$C143</f>
        <v>0</v>
      </c>
      <c r="H378" s="183">
        <f>+SUM($C145:G145)*'2.2.3.1.TasasDeprec'!$C143</f>
        <v>0</v>
      </c>
      <c r="I378" s="183">
        <f>+(SUM($C145:H145))*'2.2.3.1.TasasDeprec'!$C143</f>
        <v>6852.7880480769236</v>
      </c>
      <c r="J378" s="183">
        <f>+(SUM($C145:I145))*'2.2.3.1.TasasDeprec'!$C143</f>
        <v>6852.7880480769236</v>
      </c>
      <c r="K378" s="183">
        <f>+(SUM($C145:J145))*'2.2.3.1.TasasDeprec'!$C143</f>
        <v>6852.7880480769236</v>
      </c>
    </row>
    <row r="379" spans="1:11" x14ac:dyDescent="0.2">
      <c r="B379" s="268" t="s">
        <v>507</v>
      </c>
      <c r="C379" s="183"/>
      <c r="D379" s="183">
        <f>+SUM($C146:C146)*'2.2.3.1.TasasDeprec'!$C144</f>
        <v>0</v>
      </c>
      <c r="E379" s="183">
        <f>+SUM($C146:D146)*'2.2.3.1.TasasDeprec'!$C144</f>
        <v>0</v>
      </c>
      <c r="F379" s="183">
        <f>+SUM($C146:E146)*'2.2.3.1.TasasDeprec'!$C144</f>
        <v>0</v>
      </c>
      <c r="G379" s="183">
        <f>+SUM($C146:F146)*'2.2.3.1.TasasDeprec'!$C144</f>
        <v>0</v>
      </c>
      <c r="H379" s="183">
        <f>+SUM($C146:G146)*'2.2.3.1.TasasDeprec'!$C144</f>
        <v>0</v>
      </c>
      <c r="I379" s="183">
        <f>+(SUM($C146:H146))*'2.2.3.1.TasasDeprec'!$C144</f>
        <v>20388.790692307695</v>
      </c>
      <c r="J379" s="183">
        <f>+(SUM($C146:I146))*'2.2.3.1.TasasDeprec'!$C144</f>
        <v>20388.790692307695</v>
      </c>
      <c r="K379" s="183">
        <f>+(SUM($C146:J146))*'2.2.3.1.TasasDeprec'!$C144</f>
        <v>20388.790692307695</v>
      </c>
    </row>
    <row r="380" spans="1:11" x14ac:dyDescent="0.2">
      <c r="B380" s="268" t="s">
        <v>508</v>
      </c>
      <c r="C380" s="183"/>
      <c r="D380" s="183">
        <f>+SUM($C147:C147)*'2.2.3.1.TasasDeprec'!$C145</f>
        <v>0</v>
      </c>
      <c r="E380" s="183">
        <f>+SUM($C147:D147)*'2.2.3.1.TasasDeprec'!$C145</f>
        <v>0</v>
      </c>
      <c r="F380" s="183">
        <f>+SUM($C147:E147)*'2.2.3.1.TasasDeprec'!$C145</f>
        <v>0</v>
      </c>
      <c r="G380" s="183">
        <f>+SUM($C147:F147)*'2.2.3.1.TasasDeprec'!$C145</f>
        <v>0</v>
      </c>
      <c r="H380" s="183">
        <f>+SUM($C147:G147)*'2.2.3.1.TasasDeprec'!$C145</f>
        <v>0</v>
      </c>
      <c r="I380" s="183">
        <f>+(SUM($C147:H147))*'2.2.3.1.TasasDeprec'!$C145</f>
        <v>33816.726192307695</v>
      </c>
      <c r="J380" s="183">
        <f>+(SUM($C147:I147))*'2.2.3.1.TasasDeprec'!$C145</f>
        <v>33816.726192307695</v>
      </c>
      <c r="K380" s="183">
        <f>+(SUM($C147:J147))*'2.2.3.1.TasasDeprec'!$C145</f>
        <v>33816.726192307695</v>
      </c>
    </row>
    <row r="381" spans="1:11" x14ac:dyDescent="0.2">
      <c r="B381" s="268" t="s">
        <v>509</v>
      </c>
      <c r="C381" s="183"/>
      <c r="D381" s="183">
        <f>+SUM($C148:C148)*'2.2.3.1.TasasDeprec'!$C146</f>
        <v>0</v>
      </c>
      <c r="E381" s="183">
        <f>+SUM($C148:D148)*'2.2.3.1.TasasDeprec'!$C146</f>
        <v>0</v>
      </c>
      <c r="F381" s="183">
        <f>+SUM($C148:E148)*'2.2.3.1.TasasDeprec'!$C146</f>
        <v>0</v>
      </c>
      <c r="G381" s="183">
        <f>+SUM($C148:F148)*'2.2.3.1.TasasDeprec'!$C146</f>
        <v>0</v>
      </c>
      <c r="H381" s="183">
        <f>+SUM($C148:G148)*'2.2.3.1.TasasDeprec'!$C146</f>
        <v>0</v>
      </c>
      <c r="I381" s="183">
        <f>+(SUM($C148:H148))*'2.2.3.1.TasasDeprec'!$C146</f>
        <v>84590.673192307702</v>
      </c>
      <c r="J381" s="183">
        <f>+(SUM($C148:I148))*'2.2.3.1.TasasDeprec'!$C146</f>
        <v>84590.673192307702</v>
      </c>
      <c r="K381" s="183">
        <f>+(SUM($C148:J148))*'2.2.3.1.TasasDeprec'!$C146</f>
        <v>84590.673192307702</v>
      </c>
    </row>
    <row r="382" spans="1:11" x14ac:dyDescent="0.2">
      <c r="A382" s="205"/>
      <c r="B382" s="267" t="s">
        <v>405</v>
      </c>
      <c r="C382" s="183"/>
      <c r="D382" s="183"/>
      <c r="E382" s="183"/>
      <c r="F382" s="183"/>
      <c r="G382" s="183"/>
      <c r="H382" s="183"/>
      <c r="I382" s="183"/>
      <c r="J382" s="183"/>
      <c r="K382" s="214"/>
    </row>
    <row r="383" spans="1:11" x14ac:dyDescent="0.2">
      <c r="B383" s="268" t="s">
        <v>626</v>
      </c>
      <c r="C383" s="183"/>
      <c r="D383" s="183">
        <f>+SUM($C150:C150)*'2.2.3.1.TasasDeprec'!$C148</f>
        <v>0</v>
      </c>
      <c r="E383" s="183">
        <f>+SUM($C150:D150)*'2.2.3.1.TasasDeprec'!$C148</f>
        <v>0</v>
      </c>
      <c r="F383" s="183">
        <f>+SUM($C150:E150)*'2.2.3.1.TasasDeprec'!$C148</f>
        <v>706666.66666666663</v>
      </c>
      <c r="G383" s="183">
        <f>+SUM($C150:F150)*'2.2.3.1.TasasDeprec'!$C148</f>
        <v>706666.66666666663</v>
      </c>
      <c r="H383" s="183">
        <f>+SUM($C150:G150)*'2.2.3.1.TasasDeprec'!$C148</f>
        <v>706666.66666666663</v>
      </c>
      <c r="I383" s="183">
        <f>+SUM($C150:H150)*'2.2.3.1.TasasDeprec'!$C148</f>
        <v>706666.66666666663</v>
      </c>
      <c r="J383" s="183">
        <f>+SUM($C150:I150)*'2.2.3.1.TasasDeprec'!$C148</f>
        <v>706666.66666666663</v>
      </c>
      <c r="K383" s="214">
        <f>+SUM($C150:J150)*'2.2.3.1.TasasDeprec'!$C148</f>
        <v>706666.66666666663</v>
      </c>
    </row>
    <row r="384" spans="1:11" x14ac:dyDescent="0.2">
      <c r="B384" s="268" t="s">
        <v>627</v>
      </c>
      <c r="C384" s="183"/>
      <c r="D384" s="183">
        <f>+SUM($C151:C151)*'2.2.3.1.TasasDeprec'!$C149</f>
        <v>0</v>
      </c>
      <c r="E384" s="183">
        <f>+SUM($C151:D151)*'2.2.3.1.TasasDeprec'!$C149</f>
        <v>0</v>
      </c>
      <c r="F384" s="183">
        <f>+SUM($C151:E151)*'2.2.3.1.TasasDeprec'!$C149</f>
        <v>50522.200000000004</v>
      </c>
      <c r="G384" s="183">
        <f>+SUM($C151:F151)*'2.2.3.1.TasasDeprec'!$C149</f>
        <v>50522.200000000004</v>
      </c>
      <c r="H384" s="183">
        <f>+SUM($C151:G151)*'2.2.3.1.TasasDeprec'!$C149</f>
        <v>50522.200000000004</v>
      </c>
      <c r="I384" s="183">
        <f>+SUM($C151:H151)*'2.2.3.1.TasasDeprec'!$C149</f>
        <v>50522.200000000004</v>
      </c>
      <c r="J384" s="183">
        <f>+SUM($C151:I151)*'2.2.3.1.TasasDeprec'!$C149</f>
        <v>50522.200000000004</v>
      </c>
      <c r="K384" s="214">
        <f>+SUM($C151:J151)*'2.2.3.1.TasasDeprec'!$C149</f>
        <v>50522.200000000004</v>
      </c>
    </row>
    <row r="385" spans="2:11" x14ac:dyDescent="0.2">
      <c r="B385" s="268" t="s">
        <v>628</v>
      </c>
      <c r="C385" s="183"/>
      <c r="D385" s="183">
        <f>+SUM($C152:C152)*'2.2.3.1.TasasDeprec'!$C150</f>
        <v>0</v>
      </c>
      <c r="E385" s="183">
        <f>+SUM($C152:D152)*'2.2.3.1.TasasDeprec'!$C150</f>
        <v>0</v>
      </c>
      <c r="F385" s="183">
        <f>+SUM($C152:E152)*'2.2.3.1.TasasDeprec'!$C150</f>
        <v>80915.795142857154</v>
      </c>
      <c r="G385" s="183">
        <f>+SUM($C152:F152)*'2.2.3.1.TasasDeprec'!$C150</f>
        <v>80915.795142857154</v>
      </c>
      <c r="H385" s="183">
        <f>+SUM($C152:G152)*'2.2.3.1.TasasDeprec'!$C150</f>
        <v>80915.795142857154</v>
      </c>
      <c r="I385" s="183">
        <f>+SUM($C152:H152)*'2.2.3.1.TasasDeprec'!$C150</f>
        <v>80915.795142857154</v>
      </c>
      <c r="J385" s="183">
        <f>+SUM($C152:I152)*'2.2.3.1.TasasDeprec'!$C150</f>
        <v>80915.795142857154</v>
      </c>
      <c r="K385" s="214">
        <f>+SUM($C152:J152)*'2.2.3.1.TasasDeprec'!$C150</f>
        <v>80915.795142857154</v>
      </c>
    </row>
    <row r="386" spans="2:11" x14ac:dyDescent="0.2">
      <c r="B386" s="268" t="s">
        <v>629</v>
      </c>
      <c r="C386" s="183"/>
      <c r="D386" s="183">
        <f>+SUM($C153:C153)*'2.2.3.1.TasasDeprec'!$C151</f>
        <v>0</v>
      </c>
      <c r="E386" s="183">
        <f>+SUM($C153:D153)*'2.2.3.1.TasasDeprec'!$C151</f>
        <v>0</v>
      </c>
      <c r="F386" s="183">
        <f>+SUM($C153:E153)*'2.2.3.1.TasasDeprec'!$C151</f>
        <v>202289.4878571429</v>
      </c>
      <c r="G386" s="183">
        <f>+SUM($C153:F153)*'2.2.3.1.TasasDeprec'!$C151</f>
        <v>202289.4878571429</v>
      </c>
      <c r="H386" s="183">
        <f>+SUM($C153:G153)*'2.2.3.1.TasasDeprec'!$C151</f>
        <v>202289.4878571429</v>
      </c>
      <c r="I386" s="183">
        <f>+SUM($C153:H153)*'2.2.3.1.TasasDeprec'!$C151</f>
        <v>202289.4878571429</v>
      </c>
      <c r="J386" s="183">
        <f>+SUM($C153:I153)*'2.2.3.1.TasasDeprec'!$C151</f>
        <v>202289.4878571429</v>
      </c>
      <c r="K386" s="214">
        <f>+SUM($C153:J153)*'2.2.3.1.TasasDeprec'!$C151</f>
        <v>202289.4878571429</v>
      </c>
    </row>
    <row r="387" spans="2:11" x14ac:dyDescent="0.2">
      <c r="B387" s="268" t="s">
        <v>630</v>
      </c>
      <c r="C387" s="183"/>
      <c r="D387" s="183">
        <f>+SUM($C154:C154)*'2.2.3.1.TasasDeprec'!$C152</f>
        <v>0</v>
      </c>
      <c r="E387" s="183">
        <f>+SUM($C154:D154)*'2.2.3.1.TasasDeprec'!$C152</f>
        <v>0</v>
      </c>
      <c r="F387" s="183">
        <f>+SUM($C154:E154)*'2.2.3.1.TasasDeprec'!$C152</f>
        <v>0</v>
      </c>
      <c r="G387" s="183">
        <f>+SUM($C154:F154)*'2.2.3.1.TasasDeprec'!$C152</f>
        <v>57757.142857142855</v>
      </c>
      <c r="H387" s="183">
        <f>+SUM($C154:G154)*'2.2.3.1.TasasDeprec'!$C152</f>
        <v>57757.142857142855</v>
      </c>
      <c r="I387" s="183">
        <f>+SUM($C154:H154)*'2.2.3.1.TasasDeprec'!$C152</f>
        <v>57757.142857142855</v>
      </c>
      <c r="J387" s="183">
        <f>+SUM($C154:I154)*'2.2.3.1.TasasDeprec'!$C152</f>
        <v>57757.142857142855</v>
      </c>
      <c r="K387" s="214">
        <f>+SUM($C154:J154)*'2.2.3.1.TasasDeprec'!$C152</f>
        <v>57757.142857142855</v>
      </c>
    </row>
    <row r="388" spans="2:11" x14ac:dyDescent="0.2">
      <c r="B388" s="268" t="s">
        <v>387</v>
      </c>
      <c r="C388" s="183"/>
      <c r="D388" s="183">
        <f>+SUM($C155:C155)*'2.2.3.1.TasasDeprec'!$C153</f>
        <v>0</v>
      </c>
      <c r="E388" s="183">
        <f>+SUM($C155:D155)*'2.2.3.1.TasasDeprec'!$C153</f>
        <v>0</v>
      </c>
      <c r="F388" s="183">
        <f>+SUM($C155:E155)*'2.2.3.1.TasasDeprec'!$C153</f>
        <v>0</v>
      </c>
      <c r="G388" s="183">
        <f>+SUM($C155:F155)*'2.2.3.1.TasasDeprec'!$C153</f>
        <v>134716</v>
      </c>
      <c r="H388" s="183">
        <f>+SUM($C155:G155)*'2.2.3.1.TasasDeprec'!$C153</f>
        <v>134716</v>
      </c>
      <c r="I388" s="183">
        <f>+SUM($C155:H155)*'2.2.3.1.TasasDeprec'!$C153</f>
        <v>134716</v>
      </c>
      <c r="J388" s="183">
        <f>+SUM($C155:I155)*'2.2.3.1.TasasDeprec'!$C153</f>
        <v>134716</v>
      </c>
      <c r="K388" s="214">
        <f>+SUM($C155:J155)*'2.2.3.1.TasasDeprec'!$C153</f>
        <v>134716</v>
      </c>
    </row>
    <row r="389" spans="2:11" x14ac:dyDescent="0.2">
      <c r="B389" s="268" t="s">
        <v>626</v>
      </c>
      <c r="C389" s="183"/>
      <c r="D389" s="183">
        <f>+SUM($C156:C156)*'2.2.3.1.TasasDeprec'!$C154</f>
        <v>0</v>
      </c>
      <c r="E389" s="183">
        <f>+SUM($C156:D156)*'2.2.3.1.TasasDeprec'!$C154</f>
        <v>0</v>
      </c>
      <c r="F389" s="183">
        <f>+SUM($C156:E156)*'2.2.3.1.TasasDeprec'!$C154</f>
        <v>0</v>
      </c>
      <c r="G389" s="183">
        <f>+SUM($C156:F156)*'2.2.3.1.TasasDeprec'!$C154</f>
        <v>706666.66666666663</v>
      </c>
      <c r="H389" s="183">
        <f>+SUM($C156:G156)*'2.2.3.1.TasasDeprec'!$C154</f>
        <v>706666.66666666663</v>
      </c>
      <c r="I389" s="183">
        <f>+SUM($C156:H156)*'2.2.3.1.TasasDeprec'!$C154</f>
        <v>706666.66666666663</v>
      </c>
      <c r="J389" s="183">
        <f>+SUM($C156:I156)*'2.2.3.1.TasasDeprec'!$C154</f>
        <v>706666.66666666663</v>
      </c>
      <c r="K389" s="214">
        <f>+SUM($C156:J156)*'2.2.3.1.TasasDeprec'!$C154</f>
        <v>706666.66666666663</v>
      </c>
    </row>
    <row r="390" spans="2:11" x14ac:dyDescent="0.2">
      <c r="B390" s="268" t="s">
        <v>631</v>
      </c>
      <c r="C390" s="183"/>
      <c r="D390" s="183">
        <f>+SUM($C157:C157)*'2.2.3.1.TasasDeprec'!$C155</f>
        <v>0</v>
      </c>
      <c r="E390" s="183">
        <f>+SUM($C157:D157)*'2.2.3.1.TasasDeprec'!$C155</f>
        <v>0</v>
      </c>
      <c r="F390" s="183">
        <f>+SUM($C157:E157)*'2.2.3.1.TasasDeprec'!$C155</f>
        <v>0</v>
      </c>
      <c r="G390" s="183">
        <f>+SUM($C157:F157)*'2.2.3.1.TasasDeprec'!$C155</f>
        <v>9294.9160000000011</v>
      </c>
      <c r="H390" s="183">
        <f>+SUM($C157:G157)*'2.2.3.1.TasasDeprec'!$C155</f>
        <v>9294.9160000000011</v>
      </c>
      <c r="I390" s="183">
        <f>+SUM($C157:H157)*'2.2.3.1.TasasDeprec'!$C155</f>
        <v>9294.9160000000011</v>
      </c>
      <c r="J390" s="183">
        <f>+SUM($C157:I157)*'2.2.3.1.TasasDeprec'!$C155</f>
        <v>9294.9160000000011</v>
      </c>
      <c r="K390" s="214">
        <f>+SUM($C157:J157)*'2.2.3.1.TasasDeprec'!$C155</f>
        <v>9294.9160000000011</v>
      </c>
    </row>
    <row r="391" spans="2:11" x14ac:dyDescent="0.2">
      <c r="B391" s="268" t="s">
        <v>632</v>
      </c>
      <c r="C391" s="183"/>
      <c r="D391" s="183">
        <f>+SUM($C158:C158)*'2.2.3.1.TasasDeprec'!$C156</f>
        <v>0</v>
      </c>
      <c r="E391" s="183">
        <f>+SUM($C158:D158)*'2.2.3.1.TasasDeprec'!$C156</f>
        <v>0</v>
      </c>
      <c r="F391" s="183">
        <f>+SUM($C158:E158)*'2.2.3.1.TasasDeprec'!$C156</f>
        <v>0</v>
      </c>
      <c r="G391" s="183">
        <f>+SUM($C158:F158)*'2.2.3.1.TasasDeprec'!$C156</f>
        <v>10166.102000000001</v>
      </c>
      <c r="H391" s="183">
        <f>+SUM($C158:G158)*'2.2.3.1.TasasDeprec'!$C156</f>
        <v>10166.102000000001</v>
      </c>
      <c r="I391" s="183">
        <f>+SUM($C158:H158)*'2.2.3.1.TasasDeprec'!$C156</f>
        <v>10166.102000000001</v>
      </c>
      <c r="J391" s="183">
        <f>+SUM($C158:I158)*'2.2.3.1.TasasDeprec'!$C156</f>
        <v>10166.102000000001</v>
      </c>
      <c r="K391" s="214">
        <f>+SUM($C158:J158)*'2.2.3.1.TasasDeprec'!$C156</f>
        <v>10166.102000000001</v>
      </c>
    </row>
    <row r="392" spans="2:11" x14ac:dyDescent="0.2">
      <c r="B392" s="268" t="s">
        <v>633</v>
      </c>
      <c r="C392" s="183"/>
      <c r="D392" s="183">
        <f>+SUM($C159:C159)*'2.2.3.1.TasasDeprec'!$C157</f>
        <v>0</v>
      </c>
      <c r="E392" s="183">
        <f>+SUM($C159:D159)*'2.2.3.1.TasasDeprec'!$C157</f>
        <v>0</v>
      </c>
      <c r="F392" s="183">
        <f>+SUM($C159:E159)*'2.2.3.1.TasasDeprec'!$C157</f>
        <v>0</v>
      </c>
      <c r="G392" s="183">
        <f>+SUM($C159:F159)*'2.2.3.1.TasasDeprec'!$C157</f>
        <v>11918.362857142856</v>
      </c>
      <c r="H392" s="183">
        <f>+SUM($C159:G159)*'2.2.3.1.TasasDeprec'!$C157</f>
        <v>11918.362857142856</v>
      </c>
      <c r="I392" s="183">
        <f>+SUM($C159:H159)*'2.2.3.1.TasasDeprec'!$C157</f>
        <v>11918.362857142856</v>
      </c>
      <c r="J392" s="183">
        <f>+SUM($C159:I159)*'2.2.3.1.TasasDeprec'!$C157</f>
        <v>11918.362857142856</v>
      </c>
      <c r="K392" s="214">
        <f>+SUM($C159:J159)*'2.2.3.1.TasasDeprec'!$C157</f>
        <v>11918.362857142856</v>
      </c>
    </row>
    <row r="393" spans="2:11" x14ac:dyDescent="0.2">
      <c r="B393" s="268" t="s">
        <v>634</v>
      </c>
      <c r="C393" s="183"/>
      <c r="D393" s="183">
        <f>+SUM($C160:C160)*'2.2.3.1.TasasDeprec'!$C158</f>
        <v>0</v>
      </c>
      <c r="E393" s="183">
        <f>+SUM($C160:D160)*'2.2.3.1.TasasDeprec'!$C158</f>
        <v>0</v>
      </c>
      <c r="F393" s="183">
        <f>+SUM($C160:E160)*'2.2.3.1.TasasDeprec'!$C158</f>
        <v>0</v>
      </c>
      <c r="G393" s="183">
        <f>+SUM($C160:F160)*'2.2.3.1.TasasDeprec'!$C158</f>
        <v>17244.954285714284</v>
      </c>
      <c r="H393" s="183">
        <f>+SUM($C160:G160)*'2.2.3.1.TasasDeprec'!$C158</f>
        <v>17244.954285714284</v>
      </c>
      <c r="I393" s="183">
        <f>+SUM($C160:H160)*'2.2.3.1.TasasDeprec'!$C158</f>
        <v>17244.954285714284</v>
      </c>
      <c r="J393" s="183">
        <f>+SUM($C160:I160)*'2.2.3.1.TasasDeprec'!$C158</f>
        <v>17244.954285714284</v>
      </c>
      <c r="K393" s="214">
        <f>+SUM($C160:J160)*'2.2.3.1.TasasDeprec'!$C158</f>
        <v>17244.954285714284</v>
      </c>
    </row>
    <row r="394" spans="2:11" x14ac:dyDescent="0.2">
      <c r="B394" s="268" t="s">
        <v>635</v>
      </c>
      <c r="C394" s="183"/>
      <c r="D394" s="183">
        <f>+SUM($C161:C161)*'2.2.3.1.TasasDeprec'!$C159</f>
        <v>0</v>
      </c>
      <c r="E394" s="183">
        <f>+SUM($C161:D161)*'2.2.3.1.TasasDeprec'!$C159</f>
        <v>0</v>
      </c>
      <c r="F394" s="183">
        <f>+SUM($C161:E161)*'2.2.3.1.TasasDeprec'!$C159</f>
        <v>0</v>
      </c>
      <c r="G394" s="183">
        <f>+SUM($C161:F161)*'2.2.3.1.TasasDeprec'!$C159</f>
        <v>3877.1180000000004</v>
      </c>
      <c r="H394" s="183">
        <f>+SUM($C161:G161)*'2.2.3.1.TasasDeprec'!$C159</f>
        <v>3877.1180000000004</v>
      </c>
      <c r="I394" s="183">
        <f>+SUM($C161:H161)*'2.2.3.1.TasasDeprec'!$C159</f>
        <v>3877.1180000000004</v>
      </c>
      <c r="J394" s="183">
        <f>+SUM($C161:I161)*'2.2.3.1.TasasDeprec'!$C159</f>
        <v>3877.1180000000004</v>
      </c>
      <c r="K394" s="214">
        <f>+SUM($C161:J161)*'2.2.3.1.TasasDeprec'!$C159</f>
        <v>3877.1180000000004</v>
      </c>
    </row>
    <row r="395" spans="2:11" x14ac:dyDescent="0.2">
      <c r="B395" s="268" t="s">
        <v>636</v>
      </c>
      <c r="C395" s="183"/>
      <c r="D395" s="183">
        <f>+SUM($C162:C162)*'2.2.3.1.TasasDeprec'!$C160</f>
        <v>0</v>
      </c>
      <c r="E395" s="183">
        <f>+SUM($C162:D162)*'2.2.3.1.TasasDeprec'!$C160</f>
        <v>0</v>
      </c>
      <c r="F395" s="183">
        <f>+SUM($C162:E162)*'2.2.3.1.TasasDeprec'!$C160</f>
        <v>0</v>
      </c>
      <c r="G395" s="183">
        <f>+SUM($C162:F162)*'2.2.3.1.TasasDeprec'!$C160</f>
        <v>35400</v>
      </c>
      <c r="H395" s="183">
        <f>+SUM($C162:G162)*'2.2.3.1.TasasDeprec'!$C160</f>
        <v>35400</v>
      </c>
      <c r="I395" s="183">
        <f>+SUM($C162:H162)*'2.2.3.1.TasasDeprec'!$C160</f>
        <v>35400</v>
      </c>
      <c r="J395" s="183">
        <f>+SUM($C162:I162)*'2.2.3.1.TasasDeprec'!$C160</f>
        <v>35400</v>
      </c>
      <c r="K395" s="214">
        <f>+SUM($C162:J162)*'2.2.3.1.TasasDeprec'!$C160</f>
        <v>35400</v>
      </c>
    </row>
    <row r="396" spans="2:11" x14ac:dyDescent="0.2">
      <c r="B396" s="268" t="s">
        <v>637</v>
      </c>
      <c r="C396" s="183"/>
      <c r="D396" s="183">
        <f>+SUM($C163:C163)*'2.2.3.1.TasasDeprec'!$C161</f>
        <v>0</v>
      </c>
      <c r="E396" s="183">
        <f>+SUM($C163:D163)*'2.2.3.1.TasasDeprec'!$C161</f>
        <v>0</v>
      </c>
      <c r="F396" s="183">
        <f>+SUM($C163:E163)*'2.2.3.1.TasasDeprec'!$C161</f>
        <v>0</v>
      </c>
      <c r="G396" s="183">
        <f>+SUM($C163:F163)*'2.2.3.1.TasasDeprec'!$C161</f>
        <v>176785.71428571429</v>
      </c>
      <c r="H396" s="183">
        <f>+SUM($C163:G163)*'2.2.3.1.TasasDeprec'!$C161</f>
        <v>176785.71428571429</v>
      </c>
      <c r="I396" s="183">
        <f>+SUM($C163:H163)*'2.2.3.1.TasasDeprec'!$C161</f>
        <v>176785.71428571429</v>
      </c>
      <c r="J396" s="183">
        <f>+SUM($C163:I163)*'2.2.3.1.TasasDeprec'!$C161</f>
        <v>176785.71428571429</v>
      </c>
      <c r="K396" s="214">
        <f>+SUM($C163:J163)*'2.2.3.1.TasasDeprec'!$C161</f>
        <v>176785.71428571429</v>
      </c>
    </row>
    <row r="397" spans="2:11" x14ac:dyDescent="0.2">
      <c r="B397" s="268" t="s">
        <v>638</v>
      </c>
      <c r="C397" s="183"/>
      <c r="D397" s="183">
        <f>+SUM($C164:C164)*'2.2.3.1.TasasDeprec'!$C162</f>
        <v>0</v>
      </c>
      <c r="E397" s="183">
        <f>+SUM($C164:D164)*'2.2.3.1.TasasDeprec'!$C162</f>
        <v>0</v>
      </c>
      <c r="F397" s="183">
        <f>+SUM($C164:E164)*'2.2.3.1.TasasDeprec'!$C162</f>
        <v>0</v>
      </c>
      <c r="G397" s="183">
        <f>+SUM($C164:F164)*'2.2.3.1.TasasDeprec'!$C162</f>
        <v>69214.28571428571</v>
      </c>
      <c r="H397" s="183">
        <f>+SUM($C164:G164)*'2.2.3.1.TasasDeprec'!$C162</f>
        <v>69214.28571428571</v>
      </c>
      <c r="I397" s="183">
        <f>+SUM($C164:H164)*'2.2.3.1.TasasDeprec'!$C162</f>
        <v>69214.28571428571</v>
      </c>
      <c r="J397" s="183">
        <f>+SUM($C164:I164)*'2.2.3.1.TasasDeprec'!$C162</f>
        <v>69214.28571428571</v>
      </c>
      <c r="K397" s="214">
        <f>+SUM($C164:J164)*'2.2.3.1.TasasDeprec'!$C162</f>
        <v>69214.28571428571</v>
      </c>
    </row>
    <row r="398" spans="2:11" x14ac:dyDescent="0.2">
      <c r="B398" s="268" t="s">
        <v>639</v>
      </c>
      <c r="C398" s="183"/>
      <c r="D398" s="183">
        <f>+SUM($C165:C165)*'2.2.3.1.TasasDeprec'!$C163</f>
        <v>0</v>
      </c>
      <c r="E398" s="183">
        <f>+SUM($C165:D165)*'2.2.3.1.TasasDeprec'!$C163</f>
        <v>0</v>
      </c>
      <c r="F398" s="183">
        <f>+SUM($C165:E165)*'2.2.3.1.TasasDeprec'!$C163</f>
        <v>0</v>
      </c>
      <c r="G398" s="183">
        <f>+SUM($C165:F165)*'2.2.3.1.TasasDeprec'!$C163</f>
        <v>0</v>
      </c>
      <c r="H398" s="183">
        <f>+(SUM($C165:G165))*'2.2.3.1.TasasDeprec'!$C163</f>
        <v>58928.571428571428</v>
      </c>
      <c r="I398" s="183">
        <f>+(SUM($C165:H165))*'2.2.3.1.TasasDeprec'!$C163</f>
        <v>58928.571428571428</v>
      </c>
      <c r="J398" s="183">
        <f>+(SUM($C165:I165))*'2.2.3.1.TasasDeprec'!$C163</f>
        <v>58928.571428571428</v>
      </c>
      <c r="K398" s="183">
        <f>+(SUM($C165:J165))*'2.2.3.1.TasasDeprec'!$C163</f>
        <v>58928.571428571428</v>
      </c>
    </row>
    <row r="399" spans="2:11" x14ac:dyDescent="0.2">
      <c r="B399" s="268" t="s">
        <v>640</v>
      </c>
      <c r="C399" s="183"/>
      <c r="D399" s="183">
        <f>+SUM($C166:C166)*'2.2.3.1.TasasDeprec'!$C164</f>
        <v>0</v>
      </c>
      <c r="E399" s="183">
        <f>+SUM($C166:D166)*'2.2.3.1.TasasDeprec'!$C164</f>
        <v>0</v>
      </c>
      <c r="F399" s="183">
        <f>+SUM($C166:E166)*'2.2.3.1.TasasDeprec'!$C164</f>
        <v>0</v>
      </c>
      <c r="G399" s="183">
        <f>+SUM($C166:F166)*'2.2.3.1.TasasDeprec'!$C164</f>
        <v>0</v>
      </c>
      <c r="H399" s="183">
        <f>+(SUM($C166:G166))*'2.2.3.1.TasasDeprec'!$C164</f>
        <v>6556.8814285714279</v>
      </c>
      <c r="I399" s="183">
        <f>+(SUM($C166:H166))*'2.2.3.1.TasasDeprec'!$C164</f>
        <v>6556.8814285714279</v>
      </c>
      <c r="J399" s="183">
        <f>+(SUM($C166:I166))*'2.2.3.1.TasasDeprec'!$C164</f>
        <v>6556.8814285714279</v>
      </c>
      <c r="K399" s="183">
        <f>+(SUM($C166:J166))*'2.2.3.1.TasasDeprec'!$C164</f>
        <v>6556.8814285714279</v>
      </c>
    </row>
    <row r="400" spans="2:11" x14ac:dyDescent="0.2">
      <c r="B400" s="268" t="s">
        <v>641</v>
      </c>
      <c r="C400" s="183"/>
      <c r="D400" s="183">
        <f>+SUM($C167:C167)*'2.2.3.1.TasasDeprec'!$C165</f>
        <v>0</v>
      </c>
      <c r="E400" s="183">
        <f>+SUM($C167:D167)*'2.2.3.1.TasasDeprec'!$C165</f>
        <v>0</v>
      </c>
      <c r="F400" s="183">
        <f>+SUM($C167:E167)*'2.2.3.1.TasasDeprec'!$C165</f>
        <v>0</v>
      </c>
      <c r="G400" s="183">
        <f>+SUM($C167:F167)*'2.2.3.1.TasasDeprec'!$C165</f>
        <v>0</v>
      </c>
      <c r="H400" s="183">
        <f>+(SUM($C167:G167))*'2.2.3.1.TasasDeprec'!$C165</f>
        <v>12214.285714285714</v>
      </c>
      <c r="I400" s="183">
        <f>+(SUM($C167:H167))*'2.2.3.1.TasasDeprec'!$C165</f>
        <v>12214.285714285714</v>
      </c>
      <c r="J400" s="183">
        <f>+(SUM($C167:I167))*'2.2.3.1.TasasDeprec'!$C165</f>
        <v>12214.285714285714</v>
      </c>
      <c r="K400" s="183">
        <f>+(SUM($C167:J167))*'2.2.3.1.TasasDeprec'!$C165</f>
        <v>12214.285714285714</v>
      </c>
    </row>
    <row r="401" spans="2:11" x14ac:dyDescent="0.2">
      <c r="B401" s="268" t="s">
        <v>642</v>
      </c>
      <c r="C401" s="183"/>
      <c r="D401" s="183">
        <f>+SUM($C168:C168)*'2.2.3.1.TasasDeprec'!$C166</f>
        <v>0</v>
      </c>
      <c r="E401" s="183">
        <f>+SUM($C168:D168)*'2.2.3.1.TasasDeprec'!$C166</f>
        <v>0</v>
      </c>
      <c r="F401" s="183">
        <f>+SUM($C168:E168)*'2.2.3.1.TasasDeprec'!$C166</f>
        <v>0</v>
      </c>
      <c r="G401" s="183">
        <f>+SUM($C168:F168)*'2.2.3.1.TasasDeprec'!$C166</f>
        <v>0</v>
      </c>
      <c r="H401" s="183">
        <f>+(SUM($C168:G168))*'2.2.3.1.TasasDeprec'!$C166</f>
        <v>342600</v>
      </c>
      <c r="I401" s="183">
        <f>+(SUM($C168:H168))*'2.2.3.1.TasasDeprec'!$C166</f>
        <v>342600</v>
      </c>
      <c r="J401" s="183">
        <f>+(SUM($C168:I168))*'2.2.3.1.TasasDeprec'!$C166</f>
        <v>342600</v>
      </c>
      <c r="K401" s="183">
        <f>+(SUM($C168:J168))*'2.2.3.1.TasasDeprec'!$C166</f>
        <v>342600</v>
      </c>
    </row>
    <row r="402" spans="2:11" x14ac:dyDescent="0.2">
      <c r="B402" s="268" t="s">
        <v>510</v>
      </c>
      <c r="C402" s="183"/>
      <c r="D402" s="183">
        <f>+SUM($C169:C169)*'2.2.3.1.TasasDeprec'!$C167</f>
        <v>0</v>
      </c>
      <c r="E402" s="183">
        <f>+SUM($C169:D169)*'2.2.3.1.TasasDeprec'!$C167</f>
        <v>0</v>
      </c>
      <c r="F402" s="183">
        <f>+SUM($C169:E169)*'2.2.3.1.TasasDeprec'!$C167</f>
        <v>0</v>
      </c>
      <c r="G402" s="183">
        <f>+SUM($C169:F169)*'2.2.3.1.TasasDeprec'!$C167</f>
        <v>0</v>
      </c>
      <c r="H402" s="183">
        <f>+SUM($C169:G169)*'2.2.3.1.TasasDeprec'!$C167</f>
        <v>0</v>
      </c>
      <c r="I402" s="183">
        <f>+SUM($C169:H169)*'2.2.3.1.TasasDeprec'!$C167</f>
        <v>1488580.3985714284</v>
      </c>
      <c r="J402" s="183">
        <f>+SUM($C169:I169)*'2.2.3.1.TasasDeprec'!$C167</f>
        <v>1488580.3985714284</v>
      </c>
      <c r="K402" s="214">
        <f>+SUM($C169:J169)*'2.2.3.1.TasasDeprec'!$C167</f>
        <v>1488580.3985714284</v>
      </c>
    </row>
    <row r="403" spans="2:11" x14ac:dyDescent="0.2">
      <c r="B403" s="268" t="s">
        <v>578</v>
      </c>
      <c r="C403" s="183"/>
      <c r="D403" s="183">
        <f>+SUM($C170:C170)*'2.2.3.1.TasasDeprec'!$C168</f>
        <v>0</v>
      </c>
      <c r="E403" s="183">
        <f>+SUM($C170:D170)*'2.2.3.1.TasasDeprec'!$C168</f>
        <v>0</v>
      </c>
      <c r="F403" s="183">
        <f>+SUM($C170:E170)*'2.2.3.1.TasasDeprec'!$C168</f>
        <v>0</v>
      </c>
      <c r="G403" s="183">
        <f>+SUM($C170:F170)*'2.2.3.1.TasasDeprec'!$C168</f>
        <v>0</v>
      </c>
      <c r="H403" s="183">
        <f>+SUM($C170:G170)*'2.2.3.1.TasasDeprec'!$C168</f>
        <v>0</v>
      </c>
      <c r="I403" s="183">
        <f>+SUM($C170:H170)*'2.2.3.1.TasasDeprec'!$C168</f>
        <v>42857.142857142855</v>
      </c>
      <c r="J403" s="183">
        <f>+SUM($C170:I170)*'2.2.3.1.TasasDeprec'!$C168</f>
        <v>42857.142857142855</v>
      </c>
      <c r="K403" s="214">
        <f>+SUM($C170:J170)*'2.2.3.1.TasasDeprec'!$C168</f>
        <v>42857.142857142855</v>
      </c>
    </row>
    <row r="404" spans="2:11" x14ac:dyDescent="0.2">
      <c r="B404" s="268" t="s">
        <v>643</v>
      </c>
      <c r="C404" s="183"/>
      <c r="D404" s="183">
        <f>+SUM($C171:C171)*'2.2.3.1.TasasDeprec'!$C169</f>
        <v>0</v>
      </c>
      <c r="E404" s="183">
        <f>+SUM($C171:D171)*'2.2.3.1.TasasDeprec'!$C169</f>
        <v>0</v>
      </c>
      <c r="F404" s="183">
        <f>+SUM($C171:E171)*'2.2.3.1.TasasDeprec'!$C169</f>
        <v>0</v>
      </c>
      <c r="G404" s="183">
        <f>+SUM($C171:F171)*'2.2.3.1.TasasDeprec'!$C169</f>
        <v>0</v>
      </c>
      <c r="H404" s="183">
        <f>+SUM($C171:G171)*'2.2.3.1.TasasDeprec'!$C169</f>
        <v>1920000</v>
      </c>
      <c r="I404" s="183">
        <f>+(SUM($C171:H171))*'2.2.3.1.TasasDeprec'!$C169</f>
        <v>1920000</v>
      </c>
      <c r="J404" s="183">
        <f>+(SUM($C171:I171))*'2.2.3.1.TasasDeprec'!$C169</f>
        <v>1920000</v>
      </c>
      <c r="K404" s="183">
        <f>+(SUM($C171:J171))*'2.2.3.1.TasasDeprec'!$C169</f>
        <v>1920000</v>
      </c>
    </row>
    <row r="405" spans="2:11" x14ac:dyDescent="0.2">
      <c r="B405" s="268" t="s">
        <v>644</v>
      </c>
      <c r="C405" s="183"/>
      <c r="D405" s="183">
        <f>+SUM($C172:C172)*'2.2.3.1.TasasDeprec'!$C170</f>
        <v>0</v>
      </c>
      <c r="E405" s="183">
        <f>+SUM($C172:D172)*'2.2.3.1.TasasDeprec'!$C170</f>
        <v>0</v>
      </c>
      <c r="F405" s="183">
        <f>+SUM($C172:E172)*'2.2.3.1.TasasDeprec'!$C170</f>
        <v>0</v>
      </c>
      <c r="G405" s="183">
        <f>+SUM($C172:F172)*'2.2.3.1.TasasDeprec'!$C170</f>
        <v>0</v>
      </c>
      <c r="H405" s="183">
        <f>+SUM($C172:G172)*'2.2.3.1.TasasDeprec'!$C170</f>
        <v>1458094.96</v>
      </c>
      <c r="I405" s="183">
        <f>+(SUM($C172:H172))*'2.2.3.1.TasasDeprec'!$C170</f>
        <v>1458094.96</v>
      </c>
      <c r="J405" s="183">
        <f>+(SUM($C172:I172))*'2.2.3.1.TasasDeprec'!$C170</f>
        <v>1458094.96</v>
      </c>
      <c r="K405" s="183">
        <f>+(SUM($C172:J172))*'2.2.3.1.TasasDeprec'!$C170</f>
        <v>1458094.96</v>
      </c>
    </row>
    <row r="406" spans="2:11" x14ac:dyDescent="0.2">
      <c r="B406" s="265" t="s">
        <v>408</v>
      </c>
      <c r="C406" s="183"/>
      <c r="D406" s="183"/>
      <c r="E406" s="183"/>
      <c r="F406" s="183"/>
      <c r="G406" s="183"/>
      <c r="H406" s="183"/>
      <c r="I406" s="183"/>
      <c r="J406" s="183"/>
      <c r="K406" s="214"/>
    </row>
    <row r="407" spans="2:11" x14ac:dyDescent="0.2">
      <c r="B407" s="267" t="s">
        <v>403</v>
      </c>
      <c r="C407" s="183"/>
      <c r="D407" s="183"/>
      <c r="E407" s="183"/>
      <c r="F407" s="183"/>
      <c r="G407" s="183"/>
      <c r="H407" s="183"/>
      <c r="I407" s="183"/>
      <c r="J407" s="183"/>
      <c r="K407" s="214"/>
    </row>
    <row r="408" spans="2:11" x14ac:dyDescent="0.2">
      <c r="B408" s="268" t="s">
        <v>511</v>
      </c>
      <c r="C408" s="183"/>
      <c r="D408" s="183">
        <f>+SUM($C175:C175)*'2.2.3.1.TasasDeprec'!$C173</f>
        <v>0</v>
      </c>
      <c r="E408" s="183">
        <f>+SUM($C175:D175)*'2.2.3.1.TasasDeprec'!$C173</f>
        <v>0</v>
      </c>
      <c r="F408" s="183">
        <f>+SUM($C175:E175)*'2.2.3.1.TasasDeprec'!$C173</f>
        <v>0</v>
      </c>
      <c r="G408" s="183">
        <f>+SUM($C175:F175)*'2.2.3.1.TasasDeprec'!$C173</f>
        <v>0</v>
      </c>
      <c r="H408" s="183">
        <f>+SUM($C175:G175)*'2.2.3.1.TasasDeprec'!$C173</f>
        <v>0</v>
      </c>
      <c r="I408" s="183">
        <f>+SUM($C175:H175)*'2.2.3.1.TasasDeprec'!$C173</f>
        <v>0</v>
      </c>
      <c r="J408" s="183">
        <f>+SUM($C175:I175)*'2.2.3.1.TasasDeprec'!$C173</f>
        <v>0</v>
      </c>
      <c r="K408" s="214">
        <f>+SUM($C175:J175)*'2.2.3.1.TasasDeprec'!$C173</f>
        <v>37799.939987562189</v>
      </c>
    </row>
    <row r="409" spans="2:11" x14ac:dyDescent="0.2">
      <c r="B409" s="267" t="s">
        <v>405</v>
      </c>
      <c r="C409" s="183"/>
      <c r="D409" s="183"/>
      <c r="E409" s="183"/>
      <c r="F409" s="183"/>
      <c r="G409" s="183"/>
      <c r="H409" s="183"/>
      <c r="I409" s="183"/>
      <c r="J409" s="183"/>
      <c r="K409" s="214"/>
    </row>
    <row r="410" spans="2:11" x14ac:dyDescent="0.2">
      <c r="B410" s="268" t="s">
        <v>645</v>
      </c>
      <c r="C410" s="183"/>
      <c r="D410" s="183">
        <f>+SUM($C177:C177)*'2.2.3.1.TasasDeprec'!$C175</f>
        <v>0</v>
      </c>
      <c r="E410" s="183">
        <f>+SUM($C177:D177)*'2.2.3.1.TasasDeprec'!$C175</f>
        <v>0</v>
      </c>
      <c r="F410" s="183">
        <f>+SUM($C177:E177)*'2.2.3.1.TasasDeprec'!$C175</f>
        <v>0</v>
      </c>
      <c r="G410" s="183">
        <f>+SUM($C177:F177)*'2.2.3.1.TasasDeprec'!$C175</f>
        <v>0</v>
      </c>
      <c r="H410" s="183">
        <f>+SUM($C177:G177)*'2.2.3.1.TasasDeprec'!$C175</f>
        <v>0</v>
      </c>
      <c r="I410" s="183">
        <f>+SUM($C177:H177)*'2.2.3.1.TasasDeprec'!$C175</f>
        <v>0</v>
      </c>
      <c r="J410" s="183">
        <f>+SUM($C177:I177)*'2.2.3.1.TasasDeprec'!$C175</f>
        <v>79428.57142857142</v>
      </c>
      <c r="K410" s="214">
        <f>+SUM($C177:J177)*'2.2.3.1.TasasDeprec'!$C175</f>
        <v>79428.57142857142</v>
      </c>
    </row>
    <row r="411" spans="2:11" x14ac:dyDescent="0.2">
      <c r="B411" s="268" t="s">
        <v>646</v>
      </c>
      <c r="C411" s="183"/>
      <c r="D411" s="183">
        <f>+SUM($C178:C178)*'2.2.3.1.TasasDeprec'!$C176</f>
        <v>0</v>
      </c>
      <c r="E411" s="183">
        <f>+SUM($C178:D178)*'2.2.3.1.TasasDeprec'!$C176</f>
        <v>0</v>
      </c>
      <c r="F411" s="183">
        <f>+SUM($C178:E178)*'2.2.3.1.TasasDeprec'!$C176</f>
        <v>0</v>
      </c>
      <c r="G411" s="183">
        <f>+SUM($C178:F178)*'2.2.3.1.TasasDeprec'!$C176</f>
        <v>0</v>
      </c>
      <c r="H411" s="183">
        <f>+SUM($C178:G178)*'2.2.3.1.TasasDeprec'!$C176</f>
        <v>0</v>
      </c>
      <c r="I411" s="183">
        <f>+SUM($C178:H178)*'2.2.3.1.TasasDeprec'!$C176</f>
        <v>0</v>
      </c>
      <c r="J411" s="183">
        <f>+SUM($C178:I178)*'2.2.3.1.TasasDeprec'!$C176</f>
        <v>103714.28571428571</v>
      </c>
      <c r="K411" s="214">
        <f>+SUM($C178:J178)*'2.2.3.1.TasasDeprec'!$C176</f>
        <v>103714.28571428571</v>
      </c>
    </row>
    <row r="412" spans="2:11" x14ac:dyDescent="0.2">
      <c r="B412" s="268" t="s">
        <v>647</v>
      </c>
      <c r="C412" s="183"/>
      <c r="D412" s="183">
        <f>+SUM($C179:C179)*'2.2.3.1.TasasDeprec'!$C177</f>
        <v>0</v>
      </c>
      <c r="E412" s="183">
        <f>+SUM($C179:D179)*'2.2.3.1.TasasDeprec'!$C177</f>
        <v>0</v>
      </c>
      <c r="F412" s="183">
        <f>+SUM($C179:E179)*'2.2.3.1.TasasDeprec'!$C177</f>
        <v>0</v>
      </c>
      <c r="G412" s="183">
        <f>+SUM($C179:F179)*'2.2.3.1.TasasDeprec'!$C177</f>
        <v>0</v>
      </c>
      <c r="H412" s="183">
        <f>+SUM($C179:G179)*'2.2.3.1.TasasDeprec'!$C177</f>
        <v>0</v>
      </c>
      <c r="I412" s="183">
        <f>+SUM($C179:H179)*'2.2.3.1.TasasDeprec'!$C177</f>
        <v>0</v>
      </c>
      <c r="J412" s="183">
        <f>+SUM($C179:I179)*'2.2.3.1.TasasDeprec'!$C177</f>
        <v>23571.428571428569</v>
      </c>
      <c r="K412" s="214">
        <f>+SUM($C179:J179)*'2.2.3.1.TasasDeprec'!$C177</f>
        <v>23571.428571428569</v>
      </c>
    </row>
    <row r="413" spans="2:11" x14ac:dyDescent="0.2">
      <c r="B413" s="268" t="s">
        <v>648</v>
      </c>
      <c r="C413" s="183"/>
      <c r="D413" s="183">
        <f>+SUM($C180:C180)*'2.2.3.1.TasasDeprec'!$C178</f>
        <v>0</v>
      </c>
      <c r="E413" s="183">
        <f>+SUM($C180:D180)*'2.2.3.1.TasasDeprec'!$C178</f>
        <v>0</v>
      </c>
      <c r="F413" s="183">
        <f>+SUM($C180:E180)*'2.2.3.1.TasasDeprec'!$C178</f>
        <v>0</v>
      </c>
      <c r="G413" s="183">
        <f>+SUM($C180:F180)*'2.2.3.1.TasasDeprec'!$C178</f>
        <v>0</v>
      </c>
      <c r="H413" s="183">
        <f>+SUM($C180:G180)*'2.2.3.1.TasasDeprec'!$C178</f>
        <v>0</v>
      </c>
      <c r="I413" s="183">
        <f>+SUM($C180:H180)*'2.2.3.1.TasasDeprec'!$C178</f>
        <v>0</v>
      </c>
      <c r="J413" s="183">
        <f>+SUM($C180:I180)*'2.2.3.1.TasasDeprec'!$C178</f>
        <v>20142.857142857141</v>
      </c>
      <c r="K413" s="214">
        <f>+SUM($C180:J180)*'2.2.3.1.TasasDeprec'!$C178</f>
        <v>20142.857142857141</v>
      </c>
    </row>
    <row r="414" spans="2:11" x14ac:dyDescent="0.2">
      <c r="B414" s="268" t="s">
        <v>649</v>
      </c>
      <c r="C414" s="183"/>
      <c r="D414" s="183">
        <f>+SUM($C181:C181)*'2.2.3.1.TasasDeprec'!$C179</f>
        <v>0</v>
      </c>
      <c r="E414" s="183">
        <f>+SUM($C181:D181)*'2.2.3.1.TasasDeprec'!$C179</f>
        <v>0</v>
      </c>
      <c r="F414" s="183">
        <f>+SUM($C181:E181)*'2.2.3.1.TasasDeprec'!$C179</f>
        <v>0</v>
      </c>
      <c r="G414" s="183">
        <f>+SUM($C181:F181)*'2.2.3.1.TasasDeprec'!$C179</f>
        <v>0</v>
      </c>
      <c r="H414" s="183">
        <f>+SUM($C181:G181)*'2.2.3.1.TasasDeprec'!$C179</f>
        <v>0</v>
      </c>
      <c r="I414" s="183">
        <f>+SUM($C181:H181)*'2.2.3.1.TasasDeprec'!$C179</f>
        <v>0</v>
      </c>
      <c r="J414" s="183">
        <f>+SUM($C181:I181)*'2.2.3.1.TasasDeprec'!$C179</f>
        <v>254000</v>
      </c>
      <c r="K414" s="214">
        <f>+SUM($C181:J181)*'2.2.3.1.TasasDeprec'!$C179</f>
        <v>254000</v>
      </c>
    </row>
    <row r="415" spans="2:11" x14ac:dyDescent="0.2">
      <c r="B415" s="268" t="s">
        <v>409</v>
      </c>
      <c r="C415" s="183"/>
      <c r="D415" s="183">
        <f>+SUM($C182:C182)*'2.2.3.1.TasasDeprec'!$C180</f>
        <v>0</v>
      </c>
      <c r="E415" s="183">
        <f>+SUM($C182:D182)*'2.2.3.1.TasasDeprec'!$C180</f>
        <v>0</v>
      </c>
      <c r="F415" s="183">
        <f>+SUM($C182:E182)*'2.2.3.1.TasasDeprec'!$C180</f>
        <v>0</v>
      </c>
      <c r="G415" s="183">
        <f>+SUM($C182:F182)*'2.2.3.1.TasasDeprec'!$C180</f>
        <v>0</v>
      </c>
      <c r="H415" s="183">
        <f>+SUM($C182:G182)*'2.2.3.1.TasasDeprec'!$C180</f>
        <v>0</v>
      </c>
      <c r="I415" s="183">
        <f>+SUM($C182:H182)*'2.2.3.1.TasasDeprec'!$C180</f>
        <v>0</v>
      </c>
      <c r="J415" s="183">
        <f>+SUM($C182:I182)*'2.2.3.1.TasasDeprec'!$C180</f>
        <v>117714.28571428571</v>
      </c>
      <c r="K415" s="214">
        <f>+SUM($C182:J182)*'2.2.3.1.TasasDeprec'!$C180</f>
        <v>117714.28571428571</v>
      </c>
    </row>
    <row r="416" spans="2:11" x14ac:dyDescent="0.2">
      <c r="B416" s="268" t="s">
        <v>650</v>
      </c>
      <c r="C416" s="183"/>
      <c r="D416" s="183">
        <f>+SUM($C183:C183)*'2.2.3.1.TasasDeprec'!$C181</f>
        <v>0</v>
      </c>
      <c r="E416" s="183">
        <f>+SUM($C183:D183)*'2.2.3.1.TasasDeprec'!$C181</f>
        <v>0</v>
      </c>
      <c r="F416" s="183">
        <f>+SUM($C183:E183)*'2.2.3.1.TasasDeprec'!$C181</f>
        <v>0</v>
      </c>
      <c r="G416" s="183">
        <f>+SUM($C183:F183)*'2.2.3.1.TasasDeprec'!$C181</f>
        <v>0</v>
      </c>
      <c r="H416" s="183">
        <f>+SUM($C183:G183)*'2.2.3.1.TasasDeprec'!$C181</f>
        <v>0</v>
      </c>
      <c r="I416" s="183">
        <f>+SUM($C183:H183)*'2.2.3.1.TasasDeprec'!$C181</f>
        <v>0</v>
      </c>
      <c r="J416" s="183">
        <f>+SUM($C183:I183)*'2.2.3.1.TasasDeprec'!$C181</f>
        <v>118857.14285714286</v>
      </c>
      <c r="K416" s="214">
        <f>+SUM($C183:J183)*'2.2.3.1.TasasDeprec'!$C181</f>
        <v>118857.14285714286</v>
      </c>
    </row>
    <row r="417" spans="2:11" x14ac:dyDescent="0.2">
      <c r="B417" s="268" t="s">
        <v>651</v>
      </c>
      <c r="C417" s="183"/>
      <c r="D417" s="183">
        <f>+SUM($C184:C184)*'2.2.3.1.TasasDeprec'!$C182</f>
        <v>0</v>
      </c>
      <c r="E417" s="183">
        <f>+SUM($C184:D184)*'2.2.3.1.TasasDeprec'!$C182</f>
        <v>0</v>
      </c>
      <c r="F417" s="183">
        <f>+SUM($C184:E184)*'2.2.3.1.TasasDeprec'!$C182</f>
        <v>0</v>
      </c>
      <c r="G417" s="183">
        <f>+SUM($C184:F184)*'2.2.3.1.TasasDeprec'!$C182</f>
        <v>0</v>
      </c>
      <c r="H417" s="183">
        <f>+SUM($C184:G184)*'2.2.3.1.TasasDeprec'!$C182</f>
        <v>0</v>
      </c>
      <c r="I417" s="183">
        <f>+SUM($C184:H184)*'2.2.3.1.TasasDeprec'!$C182</f>
        <v>0</v>
      </c>
      <c r="J417" s="183">
        <f>+SUM($C184:I184)*'2.2.3.1.TasasDeprec'!$C182</f>
        <v>445714.28571428568</v>
      </c>
      <c r="K417" s="214">
        <f>+SUM($C184:J184)*'2.2.3.1.TasasDeprec'!$C182</f>
        <v>445714.28571428568</v>
      </c>
    </row>
    <row r="418" spans="2:11" x14ac:dyDescent="0.2">
      <c r="B418" s="268" t="s">
        <v>650</v>
      </c>
      <c r="C418" s="183"/>
      <c r="D418" s="183">
        <f>+SUM($C185:C185)*'2.2.3.1.TasasDeprec'!$C183</f>
        <v>0</v>
      </c>
      <c r="E418" s="183">
        <f>+SUM($C185:D185)*'2.2.3.1.TasasDeprec'!$C183</f>
        <v>0</v>
      </c>
      <c r="F418" s="183">
        <f>+SUM($C185:E185)*'2.2.3.1.TasasDeprec'!$C183</f>
        <v>0</v>
      </c>
      <c r="G418" s="183">
        <f>+SUM($C185:F185)*'2.2.3.1.TasasDeprec'!$C183</f>
        <v>0</v>
      </c>
      <c r="H418" s="183">
        <f>+SUM($C185:G185)*'2.2.3.1.TasasDeprec'!$C183</f>
        <v>0</v>
      </c>
      <c r="I418" s="183">
        <f>+SUM($C185:H185)*'2.2.3.1.TasasDeprec'!$C183</f>
        <v>0</v>
      </c>
      <c r="J418" s="183">
        <f>+SUM($C185:I185)*'2.2.3.1.TasasDeprec'!$C183</f>
        <v>118857.14285714286</v>
      </c>
      <c r="K418" s="214">
        <f>+SUM($C185:J185)*'2.2.3.1.TasasDeprec'!$C183</f>
        <v>118857.14285714286</v>
      </c>
    </row>
    <row r="419" spans="2:11" x14ac:dyDescent="0.2">
      <c r="B419" s="268" t="s">
        <v>647</v>
      </c>
      <c r="C419" s="183"/>
      <c r="D419" s="183">
        <f>+SUM($C186:C186)*'2.2.3.1.TasasDeprec'!$C184</f>
        <v>0</v>
      </c>
      <c r="E419" s="183">
        <f>+SUM($C186:D186)*'2.2.3.1.TasasDeprec'!$C184</f>
        <v>0</v>
      </c>
      <c r="F419" s="183">
        <f>+SUM($C186:E186)*'2.2.3.1.TasasDeprec'!$C184</f>
        <v>0</v>
      </c>
      <c r="G419" s="183">
        <f>+SUM($C186:F186)*'2.2.3.1.TasasDeprec'!$C184</f>
        <v>0</v>
      </c>
      <c r="H419" s="183">
        <f>+SUM($C186:G186)*'2.2.3.1.TasasDeprec'!$C184</f>
        <v>0</v>
      </c>
      <c r="I419" s="183">
        <f>+SUM($C186:H186)*'2.2.3.1.TasasDeprec'!$C184</f>
        <v>0</v>
      </c>
      <c r="J419" s="183">
        <f>+SUM($C186:I186)*'2.2.3.1.TasasDeprec'!$C184</f>
        <v>23571.428571428569</v>
      </c>
      <c r="K419" s="214">
        <f>+SUM($C186:J186)*'2.2.3.1.TasasDeprec'!$C184</f>
        <v>23571.428571428569</v>
      </c>
    </row>
    <row r="420" spans="2:11" x14ac:dyDescent="0.2">
      <c r="B420" s="268" t="s">
        <v>652</v>
      </c>
      <c r="C420" s="183"/>
      <c r="D420" s="183">
        <f>+SUM($C187:C187)*'2.2.3.1.TasasDeprec'!$C185</f>
        <v>0</v>
      </c>
      <c r="E420" s="183">
        <f>+SUM($C187:D187)*'2.2.3.1.TasasDeprec'!$C185</f>
        <v>0</v>
      </c>
      <c r="F420" s="183">
        <f>+SUM($C187:E187)*'2.2.3.1.TasasDeprec'!$C185</f>
        <v>0</v>
      </c>
      <c r="G420" s="183">
        <f>+SUM($C187:F187)*'2.2.3.1.TasasDeprec'!$C185</f>
        <v>0</v>
      </c>
      <c r="H420" s="183">
        <f>+SUM($C187:G187)*'2.2.3.1.TasasDeprec'!$C185</f>
        <v>0</v>
      </c>
      <c r="I420" s="183">
        <f>+SUM($C187:H187)*'2.2.3.1.TasasDeprec'!$C185</f>
        <v>0</v>
      </c>
      <c r="J420" s="183">
        <f>+SUM($C187:I187)*'2.2.3.1.TasasDeprec'!$C185</f>
        <v>82857.142857142855</v>
      </c>
      <c r="K420" s="214">
        <f>+SUM($C187:J187)*'2.2.3.1.TasasDeprec'!$C185</f>
        <v>82857.142857142855</v>
      </c>
    </row>
    <row r="421" spans="2:11" x14ac:dyDescent="0.2">
      <c r="B421" s="268" t="s">
        <v>512</v>
      </c>
      <c r="C421" s="183"/>
      <c r="D421" s="183">
        <f>+SUM($C188:C188)*'2.2.3.1.TasasDeprec'!$C186</f>
        <v>0</v>
      </c>
      <c r="E421" s="183">
        <f>+SUM($C188:D188)*'2.2.3.1.TasasDeprec'!$C186</f>
        <v>0</v>
      </c>
      <c r="F421" s="183">
        <f>+SUM($C188:E188)*'2.2.3.1.TasasDeprec'!$C186</f>
        <v>0</v>
      </c>
      <c r="G421" s="183">
        <f>+SUM($C188:F188)*'2.2.3.1.TasasDeprec'!$C186</f>
        <v>0</v>
      </c>
      <c r="H421" s="183">
        <f>+SUM($C188:G188)*'2.2.3.1.TasasDeprec'!$C186</f>
        <v>0</v>
      </c>
      <c r="I421" s="183">
        <f>+SUM($C188:H188)*'2.2.3.1.TasasDeprec'!$C186</f>
        <v>0</v>
      </c>
      <c r="J421" s="183">
        <f>+SUM($C188:I188)*'2.2.3.1.TasasDeprec'!$C186</f>
        <v>24428.571428571428</v>
      </c>
      <c r="K421" s="214">
        <f>+SUM($C188:J188)*'2.2.3.1.TasasDeprec'!$C186</f>
        <v>24428.571428571428</v>
      </c>
    </row>
    <row r="422" spans="2:11" x14ac:dyDescent="0.2">
      <c r="B422" s="268" t="s">
        <v>653</v>
      </c>
      <c r="C422" s="183"/>
      <c r="D422" s="183">
        <f>+SUM($C189:C189)*'2.2.3.1.TasasDeprec'!$C187</f>
        <v>0</v>
      </c>
      <c r="E422" s="183">
        <f>+SUM($C189:D189)*'2.2.3.1.TasasDeprec'!$C187</f>
        <v>0</v>
      </c>
      <c r="F422" s="183">
        <f>+SUM($C189:E189)*'2.2.3.1.TasasDeprec'!$C187</f>
        <v>0</v>
      </c>
      <c r="G422" s="183">
        <f>+SUM($C189:F189)*'2.2.3.1.TasasDeprec'!$C187</f>
        <v>0</v>
      </c>
      <c r="H422" s="183">
        <f>+SUM($C189:G189)*'2.2.3.1.TasasDeprec'!$C187</f>
        <v>0</v>
      </c>
      <c r="I422" s="183">
        <f>+SUM($C189:H189)*'2.2.3.1.TasasDeprec'!$C187</f>
        <v>0</v>
      </c>
      <c r="J422" s="183">
        <f>+SUM($C189:I189)*'2.2.3.1.TasasDeprec'!$C187</f>
        <v>51428.571428571428</v>
      </c>
      <c r="K422" s="214">
        <f>+SUM($C189:J189)*'2.2.3.1.TasasDeprec'!$C187</f>
        <v>51428.571428571428</v>
      </c>
    </row>
    <row r="423" spans="2:11" x14ac:dyDescent="0.2">
      <c r="B423" s="268" t="s">
        <v>654</v>
      </c>
      <c r="C423" s="183"/>
      <c r="D423" s="183">
        <f>+SUM($C190:C190)*'2.2.3.1.TasasDeprec'!$C188</f>
        <v>0</v>
      </c>
      <c r="E423" s="183">
        <f>+SUM($C190:D190)*'2.2.3.1.TasasDeprec'!$C188</f>
        <v>0</v>
      </c>
      <c r="F423" s="183">
        <f>+SUM($C190:E190)*'2.2.3.1.TasasDeprec'!$C188</f>
        <v>0</v>
      </c>
      <c r="G423" s="183">
        <f>+SUM($C190:F190)*'2.2.3.1.TasasDeprec'!$C188</f>
        <v>0</v>
      </c>
      <c r="H423" s="183">
        <f>+SUM($C190:G190)*'2.2.3.1.TasasDeprec'!$C188</f>
        <v>0</v>
      </c>
      <c r="I423" s="183">
        <f>+SUM($C190:H190)*'2.2.3.1.TasasDeprec'!$C188</f>
        <v>0</v>
      </c>
      <c r="J423" s="183">
        <f>+SUM($C190:I190)*'2.2.3.1.TasasDeprec'!$C188</f>
        <v>0</v>
      </c>
      <c r="K423" s="214">
        <f>+SUM($C190:J190)*'2.2.3.1.TasasDeprec'!$C188</f>
        <v>76803.48258706466</v>
      </c>
    </row>
    <row r="424" spans="2:11" x14ac:dyDescent="0.2">
      <c r="B424" s="268" t="s">
        <v>655</v>
      </c>
      <c r="C424" s="183"/>
      <c r="D424" s="183">
        <f>+SUM($C191:C191)*'2.2.3.1.TasasDeprec'!$C189</f>
        <v>0</v>
      </c>
      <c r="E424" s="183">
        <f>+SUM($C191:D191)*'2.2.3.1.TasasDeprec'!$C189</f>
        <v>0</v>
      </c>
      <c r="F424" s="183">
        <f>+SUM($C191:E191)*'2.2.3.1.TasasDeprec'!$C189</f>
        <v>0</v>
      </c>
      <c r="G424" s="183">
        <f>+SUM($C191:F191)*'2.2.3.1.TasasDeprec'!$C189</f>
        <v>0</v>
      </c>
      <c r="H424" s="183">
        <f>+SUM($C191:G191)*'2.2.3.1.TasasDeprec'!$C189</f>
        <v>0</v>
      </c>
      <c r="I424" s="183">
        <f>+SUM($C191:H191)*'2.2.3.1.TasasDeprec'!$C189</f>
        <v>0</v>
      </c>
      <c r="J424" s="183">
        <f>+SUM($C191:I191)*'2.2.3.1.TasasDeprec'!$C189</f>
        <v>0</v>
      </c>
      <c r="K424" s="214">
        <f>+SUM($C191:J191)*'2.2.3.1.TasasDeprec'!$C189</f>
        <v>5714.2857142857138</v>
      </c>
    </row>
    <row r="425" spans="2:11" x14ac:dyDescent="0.2">
      <c r="B425" s="267" t="s">
        <v>407</v>
      </c>
      <c r="C425" s="183"/>
      <c r="D425" s="183"/>
      <c r="E425" s="183"/>
      <c r="F425" s="183"/>
      <c r="G425" s="183"/>
      <c r="H425" s="183"/>
      <c r="I425" s="183"/>
      <c r="J425" s="183"/>
      <c r="K425" s="214"/>
    </row>
    <row r="426" spans="2:11" x14ac:dyDescent="0.2">
      <c r="B426" s="268" t="s">
        <v>410</v>
      </c>
      <c r="C426" s="183"/>
      <c r="D426" s="183">
        <f>+SUM($C193:C193)*'2.2.3.1.TasasDeprec'!$C191</f>
        <v>0</v>
      </c>
      <c r="E426" s="183">
        <f>+SUM($C193:D193)*'2.2.3.1.TasasDeprec'!$C191</f>
        <v>0</v>
      </c>
      <c r="F426" s="183">
        <f>+SUM($C193:E193)*'2.2.3.1.TasasDeprec'!$C191</f>
        <v>0</v>
      </c>
      <c r="G426" s="183">
        <f>+SUM($C193:F193)*'2.2.3.1.TasasDeprec'!$C191</f>
        <v>0</v>
      </c>
      <c r="H426" s="183">
        <f>+SUM($C193:G193)*'2.2.3.1.TasasDeprec'!$C191</f>
        <v>0</v>
      </c>
      <c r="I426" s="183">
        <f>+SUM($C193:H193)*'2.2.3.1.TasasDeprec'!$C191</f>
        <v>0</v>
      </c>
      <c r="J426" s="183">
        <f>+SUM($C193:I193)*'2.2.3.1.TasasDeprec'!$C191</f>
        <v>0</v>
      </c>
      <c r="K426" s="214">
        <f>+SUM($C193:J193)*'2.2.3.1.TasasDeprec'!$C191</f>
        <v>0</v>
      </c>
    </row>
    <row r="427" spans="2:11" x14ac:dyDescent="0.2">
      <c r="B427" s="269" t="s">
        <v>411</v>
      </c>
      <c r="C427" s="183"/>
      <c r="D427" s="183"/>
      <c r="E427" s="183"/>
      <c r="F427" s="183"/>
      <c r="G427" s="183"/>
      <c r="H427" s="183"/>
      <c r="I427" s="183"/>
      <c r="J427" s="183"/>
      <c r="K427" s="214"/>
    </row>
    <row r="428" spans="2:11" x14ac:dyDescent="0.2">
      <c r="B428" s="265" t="s">
        <v>412</v>
      </c>
      <c r="C428" s="183"/>
      <c r="D428" s="183"/>
      <c r="E428" s="183"/>
      <c r="F428" s="183"/>
      <c r="G428" s="183"/>
      <c r="H428" s="183"/>
      <c r="I428" s="183"/>
      <c r="J428" s="183"/>
      <c r="K428" s="214"/>
    </row>
    <row r="429" spans="2:11" x14ac:dyDescent="0.2">
      <c r="B429" s="266" t="s">
        <v>413</v>
      </c>
      <c r="C429" s="183"/>
      <c r="D429" s="183">
        <f>+SUM($C196:C196)*'2.2.3.1.TasasDeprec'!$C194</f>
        <v>3156.25</v>
      </c>
      <c r="E429" s="183">
        <f>+SUM($C196:D196)*'2.2.3.1.TasasDeprec'!$C194</f>
        <v>3156.25</v>
      </c>
      <c r="F429" s="214">
        <f>+SUM($C196:E196)*'2.2.3.1.TasasDeprec'!$C194</f>
        <v>3156.25</v>
      </c>
      <c r="G429" s="214">
        <v>0</v>
      </c>
      <c r="H429" s="214">
        <v>0</v>
      </c>
      <c r="I429" s="214">
        <v>0</v>
      </c>
      <c r="J429" s="214">
        <v>0</v>
      </c>
      <c r="K429" s="214">
        <v>0</v>
      </c>
    </row>
    <row r="430" spans="2:11" x14ac:dyDescent="0.2">
      <c r="B430" s="285" t="s">
        <v>414</v>
      </c>
      <c r="C430" s="214"/>
      <c r="D430" s="214">
        <f>+SUM($C197:C197)*'2.2.3.1.TasasDeprec'!$C195</f>
        <v>0</v>
      </c>
      <c r="E430" s="214">
        <f>+SUM($C197:D197)*'2.2.3.1.TasasDeprec'!$C195</f>
        <v>420862.63618949201</v>
      </c>
      <c r="F430" s="214">
        <f>+SUM($C197:E197)*'2.2.3.1.TasasDeprec'!$C195</f>
        <v>233589.77666666667</v>
      </c>
      <c r="G430" s="214">
        <f>+SUM($C197:F197)*'2.2.3.1.TasasDeprec'!$C195</f>
        <v>338941.02999999997</v>
      </c>
      <c r="H430" s="214">
        <f>+(SUM($C197:G197))*'2.2.3.1.TasasDeprec'!$C195</f>
        <v>551669.2333333334</v>
      </c>
      <c r="I430" s="214">
        <f>+(SUM($C197:H197))*'2.2.3.1.TasasDeprec'!$C195</f>
        <v>1396289.2233333332</v>
      </c>
      <c r="J430" s="214">
        <v>1274737.0304771746</v>
      </c>
      <c r="K430" s="214">
        <v>0</v>
      </c>
    </row>
    <row r="431" spans="2:11" x14ac:dyDescent="0.2">
      <c r="B431" s="266" t="s">
        <v>407</v>
      </c>
      <c r="C431" s="183"/>
      <c r="D431" s="183">
        <f>+SUM($C198:C198)*'2.2.3.1.TasasDeprec'!$C196</f>
        <v>0</v>
      </c>
      <c r="E431" s="183">
        <f>+SUM($C198:D198)*'2.2.3.1.TasasDeprec'!$C196</f>
        <v>0</v>
      </c>
      <c r="F431" s="183">
        <f>+SUM($C198:E198)*'2.2.3.1.TasasDeprec'!$C196</f>
        <v>0</v>
      </c>
      <c r="G431" s="183">
        <f>+SUM($C198:F198)*'2.2.3.1.TasasDeprec'!$C196</f>
        <v>36375.346666666665</v>
      </c>
      <c r="H431" s="183">
        <f>+SUM($C198:G198)*'2.2.3.1.TasasDeprec'!$C196</f>
        <v>36375.346666666665</v>
      </c>
      <c r="I431" s="214">
        <f>+SUM($C198:H198)*'2.2.3.1.TasasDeprec'!$C196</f>
        <v>36375.346666666665</v>
      </c>
      <c r="J431" s="214">
        <v>0</v>
      </c>
      <c r="K431" s="214">
        <v>0</v>
      </c>
    </row>
    <row r="432" spans="2:11" x14ac:dyDescent="0.2">
      <c r="B432" s="266" t="s">
        <v>579</v>
      </c>
      <c r="C432" s="183"/>
      <c r="D432" s="183">
        <f>+SUM($C199:C199)*'2.2.3.1.TasasDeprec'!$C197</f>
        <v>0</v>
      </c>
      <c r="E432" s="183">
        <f>+SUM($C199:D199)*'2.2.3.1.TasasDeprec'!$C197</f>
        <v>0</v>
      </c>
      <c r="F432" s="183">
        <f>+SUM($C199:E199)*'2.2.3.1.TasasDeprec'!$C197</f>
        <v>0</v>
      </c>
      <c r="G432" s="183">
        <f>+SUM($C199:F199)*'2.2.3.1.TasasDeprec'!$C197</f>
        <v>0</v>
      </c>
      <c r="H432" s="183">
        <f>+SUM($C199:G199)*'2.2.3.1.TasasDeprec'!$C197</f>
        <v>0</v>
      </c>
      <c r="I432" s="214">
        <f>+SUM($C199:H199)*'2.2.3.1.TasasDeprec'!$C197</f>
        <v>0</v>
      </c>
      <c r="J432" s="214">
        <f>+SUM($C199:I199)*'2.2.3.1.TasasDeprec'!$C197</f>
        <v>0</v>
      </c>
      <c r="K432" s="214">
        <f>+SUM($C199:J199)*'2.2.3.1.TasasDeprec'!$C197</f>
        <v>25709.987500000003</v>
      </c>
    </row>
    <row r="433" spans="2:11" x14ac:dyDescent="0.2">
      <c r="B433" s="266" t="s">
        <v>415</v>
      </c>
      <c r="C433" s="183"/>
      <c r="D433" s="183">
        <f>+SUM($C200:C200)*'2.2.3.1.TasasDeprec'!$C198</f>
        <v>0</v>
      </c>
      <c r="E433" s="183">
        <f>+SUM($C200:D200)*'2.2.3.1.TasasDeprec'!$C198</f>
        <v>0</v>
      </c>
      <c r="F433" s="183">
        <f>+SUM($C200:E200)*'2.2.3.1.TasasDeprec'!$C198</f>
        <v>0</v>
      </c>
      <c r="G433" s="183">
        <f>+SUM($C200:F200)*'2.2.3.1.TasasDeprec'!$C198</f>
        <v>0</v>
      </c>
      <c r="H433" s="183">
        <f>+SUM($C200:G200)*'2.2.3.1.TasasDeprec'!$C198</f>
        <v>0</v>
      </c>
      <c r="I433" s="214">
        <f>+(SUM($C200:H200))*'2.2.3.1.TasasDeprec'!$C198</f>
        <v>225379.93501458707</v>
      </c>
      <c r="J433" s="214">
        <f>+(SUM($C200:I200))*'2.2.3.1.TasasDeprec'!$C198</f>
        <v>225379.93501458707</v>
      </c>
      <c r="K433" s="214">
        <f>+(SUM($C200:J200))*'2.2.3.1.TasasDeprec'!$C198</f>
        <v>225379.93501458707</v>
      </c>
    </row>
    <row r="434" spans="2:11" x14ac:dyDescent="0.2">
      <c r="B434" s="266" t="s">
        <v>532</v>
      </c>
      <c r="C434" s="183"/>
      <c r="D434" s="183">
        <f>+SUM($C201:C201)*'2.2.3.1.TasasDeprec'!$C199</f>
        <v>0</v>
      </c>
      <c r="E434" s="183">
        <f>+SUM($C201:D201)*'2.2.3.1.TasasDeprec'!$C199</f>
        <v>0</v>
      </c>
      <c r="F434" s="183">
        <f>+SUM($C201:E201)*'2.2.3.1.TasasDeprec'!$C199</f>
        <v>0</v>
      </c>
      <c r="G434" s="183">
        <f>+SUM($C201:F201)*'2.2.3.1.TasasDeprec'!$C199</f>
        <v>0</v>
      </c>
      <c r="H434" s="183">
        <f>+SUM($C201:G201)*'2.2.3.1.TasasDeprec'!$C199</f>
        <v>0</v>
      </c>
      <c r="I434" s="183">
        <f>+(SUM($C201:H201))*'2.2.3.1.TasasDeprec'!$C199</f>
        <v>14884.461226436266</v>
      </c>
      <c r="J434" s="183">
        <f>+(SUM($C201:I201))*'2.2.3.1.TasasDeprec'!$C199</f>
        <v>14884.461226436266</v>
      </c>
      <c r="K434" s="183">
        <f>+(SUM($C201:J201))*'2.2.3.1.TasasDeprec'!$C199</f>
        <v>14884.461226436266</v>
      </c>
    </row>
    <row r="435" spans="2:11" x14ac:dyDescent="0.2">
      <c r="B435" s="266" t="s">
        <v>580</v>
      </c>
      <c r="C435" s="183"/>
      <c r="D435" s="183">
        <f>+SUM($C202:C202)*'2.2.3.1.TasasDeprec'!$C200</f>
        <v>0</v>
      </c>
      <c r="E435" s="183">
        <f>+SUM($C202:D202)*'2.2.3.1.TasasDeprec'!$C200</f>
        <v>0</v>
      </c>
      <c r="F435" s="183">
        <f>+SUM($C202:E202)*'2.2.3.1.TasasDeprec'!$C200</f>
        <v>0</v>
      </c>
      <c r="G435" s="183">
        <f>+SUM($C202:F202)*'2.2.3.1.TasasDeprec'!$C200</f>
        <v>0</v>
      </c>
      <c r="H435" s="183">
        <f>+SUM($C202:G202)*'2.2.3.1.TasasDeprec'!$C200</f>
        <v>0</v>
      </c>
      <c r="I435" s="183">
        <f>+(SUM($C202:H202))*'2.2.3.1.TasasDeprec'!$C200</f>
        <v>213.03833333333336</v>
      </c>
      <c r="J435" s="183">
        <f>+(SUM($C202:I202))*'2.2.3.1.TasasDeprec'!$C200</f>
        <v>213.03833333333336</v>
      </c>
      <c r="K435" s="183">
        <f>+(SUM($C202:J202))*'2.2.3.1.TasasDeprec'!$C200</f>
        <v>213.03833333333336</v>
      </c>
    </row>
    <row r="436" spans="2:11" x14ac:dyDescent="0.2">
      <c r="B436" s="266" t="s">
        <v>536</v>
      </c>
      <c r="C436" s="183"/>
      <c r="D436" s="183">
        <f>+SUM($C203:C203)*'2.2.3.1.TasasDeprec'!$C201</f>
        <v>0</v>
      </c>
      <c r="E436" s="183">
        <f>+SUM($C203:D203)*'2.2.3.1.TasasDeprec'!$C201</f>
        <v>0</v>
      </c>
      <c r="F436" s="183">
        <f>+SUM($C203:E203)*'2.2.3.1.TasasDeprec'!$C201</f>
        <v>0</v>
      </c>
      <c r="G436" s="183">
        <f>+SUM($C203:F203)*'2.2.3.1.TasasDeprec'!$C201</f>
        <v>0</v>
      </c>
      <c r="H436" s="183">
        <f>+SUM($C203:G203)*'2.2.3.1.TasasDeprec'!$C201</f>
        <v>0</v>
      </c>
      <c r="I436" s="183">
        <f>+(SUM($C203:H203))*'2.2.3.1.TasasDeprec'!$C201</f>
        <v>2214.7988666965889</v>
      </c>
      <c r="J436" s="183">
        <f>+(SUM($C203:I203))*'2.2.3.1.TasasDeprec'!$C201</f>
        <v>2214.7988666965889</v>
      </c>
      <c r="K436" s="183">
        <f>+(SUM($C203:J203))*'2.2.3.1.TasasDeprec'!$C201</f>
        <v>2214.7988666965889</v>
      </c>
    </row>
    <row r="437" spans="2:11" x14ac:dyDescent="0.2">
      <c r="B437" s="266" t="s">
        <v>404</v>
      </c>
      <c r="C437" s="183"/>
      <c r="D437" s="183">
        <f>+SUM($C204:C204)*'2.2.3.1.TasasDeprec'!$C202</f>
        <v>0</v>
      </c>
      <c r="E437" s="183">
        <f>+SUM($C204:D204)*'2.2.3.1.TasasDeprec'!$C202</f>
        <v>0</v>
      </c>
      <c r="F437" s="183">
        <f>+SUM($C204:E204)*'2.2.3.1.TasasDeprec'!$C202</f>
        <v>0</v>
      </c>
      <c r="G437" s="183">
        <f>+SUM($C204:F204)*'2.2.3.1.TasasDeprec'!$C202</f>
        <v>0</v>
      </c>
      <c r="H437" s="183">
        <f>+SUM($C204:G204)*'2.2.3.1.TasasDeprec'!$C202</f>
        <v>0</v>
      </c>
      <c r="I437" s="214">
        <f>+SUM($C204:H204)*'2.2.3.1.TasasDeprec'!$C202</f>
        <v>0</v>
      </c>
      <c r="J437" s="214">
        <f>+SUM($C204:I204)*'2.2.3.1.TasasDeprec'!$C202</f>
        <v>31996.338742487282</v>
      </c>
      <c r="K437" s="214">
        <f>+SUM($C204:J204)*'2.2.3.1.TasasDeprec'!$C202</f>
        <v>31996.338742487282</v>
      </c>
    </row>
    <row r="438" spans="2:11" x14ac:dyDescent="0.2">
      <c r="B438" s="266" t="s">
        <v>679</v>
      </c>
      <c r="C438" s="183"/>
      <c r="D438" s="214">
        <f>+SUM($C205:C205)*'2.2.3.1.TasasDeprec'!$C203</f>
        <v>0</v>
      </c>
      <c r="E438" s="214">
        <f>+SUM($C205:D205)*'2.2.3.1.TasasDeprec'!$C203</f>
        <v>0</v>
      </c>
      <c r="F438" s="214">
        <f>+SUM($C205:E205)*'2.2.3.1.TasasDeprec'!$C203</f>
        <v>0</v>
      </c>
      <c r="G438" s="214">
        <f>+SUM($C205:F205)*'2.2.3.1.TasasDeprec'!$C203</f>
        <v>0</v>
      </c>
      <c r="H438" s="214">
        <f>+SUM($C205:G205)*'2.2.3.1.TasasDeprec'!$C203</f>
        <v>0</v>
      </c>
      <c r="I438" s="214">
        <f>+(SUM($C205:H205))*'2.2.3.1.TasasDeprec'!$C203</f>
        <v>9536.4973631059238</v>
      </c>
      <c r="J438" s="214">
        <f>+(SUM($C205:I205))*'2.2.3.1.TasasDeprec'!$C203</f>
        <v>9536.4973631059238</v>
      </c>
      <c r="K438" s="214">
        <f>+(SUM($C205:J205))*'2.2.3.1.TasasDeprec'!$C203</f>
        <v>9536.4973631059238</v>
      </c>
    </row>
    <row r="439" spans="2:11" x14ac:dyDescent="0.2">
      <c r="B439" s="266" t="s">
        <v>680</v>
      </c>
      <c r="C439" s="183"/>
      <c r="D439" s="214">
        <f>+SUM($C206:C206)*'2.2.3.1.TasasDeprec'!$C204</f>
        <v>0</v>
      </c>
      <c r="E439" s="214">
        <f>+SUM($C206:D206)*'2.2.3.1.TasasDeprec'!$C204</f>
        <v>0</v>
      </c>
      <c r="F439" s="214">
        <f>+SUM($C206:E206)*'2.2.3.1.TasasDeprec'!$C204</f>
        <v>0</v>
      </c>
      <c r="G439" s="214">
        <f>+SUM($C206:F206)*'2.2.3.1.TasasDeprec'!$C204</f>
        <v>0</v>
      </c>
      <c r="H439" s="214">
        <f>+SUM($C206:G206)*'2.2.3.1.TasasDeprec'!$C204</f>
        <v>0</v>
      </c>
      <c r="I439" s="214">
        <f>+(SUM($C206:H206))*'2.2.3.1.TasasDeprec'!$C204</f>
        <v>1023.9003590664273</v>
      </c>
      <c r="J439" s="214">
        <f>+(SUM($C206:I206))*'2.2.3.1.TasasDeprec'!$C204</f>
        <v>1023.9003590664273</v>
      </c>
      <c r="K439" s="214">
        <f>+(SUM($C206:J206))*'2.2.3.1.TasasDeprec'!$C204</f>
        <v>1023.9003590664273</v>
      </c>
    </row>
    <row r="440" spans="2:11" x14ac:dyDescent="0.2">
      <c r="B440" s="266" t="s">
        <v>681</v>
      </c>
      <c r="C440" s="183"/>
      <c r="D440" s="214">
        <f>+SUM($C207:C207)*'2.2.3.1.TasasDeprec'!$C205</f>
        <v>0</v>
      </c>
      <c r="E440" s="214">
        <f>+SUM($C207:D207)*'2.2.3.1.TasasDeprec'!$C205</f>
        <v>0</v>
      </c>
      <c r="F440" s="214">
        <f>+SUM($C207:E207)*'2.2.3.1.TasasDeprec'!$C205</f>
        <v>0</v>
      </c>
      <c r="G440" s="214">
        <f>+SUM($C207:F207)*'2.2.3.1.TasasDeprec'!$C205</f>
        <v>0</v>
      </c>
      <c r="H440" s="214">
        <f>+SUM($C207:G207)*'2.2.3.1.TasasDeprec'!$C205</f>
        <v>0</v>
      </c>
      <c r="I440" s="214">
        <f>+(SUM($C207:H207))*'2.2.3.1.TasasDeprec'!$C205</f>
        <v>2209.7530857271095</v>
      </c>
      <c r="J440" s="214">
        <f>+(SUM($C207:I207))*'2.2.3.1.TasasDeprec'!$C205</f>
        <v>2209.7530857271095</v>
      </c>
      <c r="K440" s="214">
        <f>+(SUM($C207:J207))*'2.2.3.1.TasasDeprec'!$C205</f>
        <v>2209.7530857271095</v>
      </c>
    </row>
    <row r="441" spans="2:11" x14ac:dyDescent="0.2">
      <c r="B441" s="266" t="s">
        <v>682</v>
      </c>
      <c r="C441" s="183"/>
      <c r="D441" s="214">
        <f>+SUM($C208:C208)*'2.2.3.1.TasasDeprec'!$C206</f>
        <v>0</v>
      </c>
      <c r="E441" s="214">
        <f>+SUM($C208:D208)*'2.2.3.1.TasasDeprec'!$C206</f>
        <v>0</v>
      </c>
      <c r="F441" s="214">
        <f>+SUM($C208:E208)*'2.2.3.1.TasasDeprec'!$C206</f>
        <v>0</v>
      </c>
      <c r="G441" s="214">
        <f>+SUM($C208:F208)*'2.2.3.1.TasasDeprec'!$C206</f>
        <v>0</v>
      </c>
      <c r="H441" s="214">
        <f>+SUM($C208:G208)*'2.2.3.1.TasasDeprec'!$C206</f>
        <v>0</v>
      </c>
      <c r="I441" s="214">
        <f>+(SUM($C208:H208))*'2.2.3.1.TasasDeprec'!$C206</f>
        <v>150815.87233505386</v>
      </c>
      <c r="J441" s="214">
        <f>+(SUM($C208:I208))*'2.2.3.1.TasasDeprec'!$C206</f>
        <v>150815.87233505386</v>
      </c>
      <c r="K441" s="214">
        <f>+(SUM($C208:J208))*'2.2.3.1.TasasDeprec'!$C206</f>
        <v>150815.87233505386</v>
      </c>
    </row>
    <row r="442" spans="2:11" x14ac:dyDescent="0.2">
      <c r="B442" s="266" t="s">
        <v>683</v>
      </c>
      <c r="C442" s="183"/>
      <c r="D442" s="214">
        <f>+SUM($C209:C209)*'2.2.3.1.TasasDeprec'!$C207</f>
        <v>0</v>
      </c>
      <c r="E442" s="214">
        <f>+SUM($C209:D209)*'2.2.3.1.TasasDeprec'!$C207</f>
        <v>0</v>
      </c>
      <c r="F442" s="214">
        <f>+SUM($C209:E209)*'2.2.3.1.TasasDeprec'!$C207</f>
        <v>0</v>
      </c>
      <c r="G442" s="214">
        <f>+SUM($C209:F209)*'2.2.3.1.TasasDeprec'!$C207</f>
        <v>0</v>
      </c>
      <c r="H442" s="214">
        <f>+SUM($C209:G209)*'2.2.3.1.TasasDeprec'!$C207</f>
        <v>0</v>
      </c>
      <c r="I442" s="214">
        <f>+(SUM($C209:H209))*'2.2.3.1.TasasDeprec'!$C207</f>
        <v>72676.939777827647</v>
      </c>
      <c r="J442" s="214">
        <f>+(SUM($C209:I209))*'2.2.3.1.TasasDeprec'!$C207</f>
        <v>72676.939777827647</v>
      </c>
      <c r="K442" s="214">
        <f>+(SUM($C209:J209))*'2.2.3.1.TasasDeprec'!$C207</f>
        <v>72676.939777827647</v>
      </c>
    </row>
    <row r="443" spans="2:11" x14ac:dyDescent="0.2">
      <c r="B443" s="266" t="s">
        <v>684</v>
      </c>
      <c r="C443" s="183"/>
      <c r="D443" s="214">
        <f>+SUM($C210:C210)*'2.2.3.1.TasasDeprec'!$C208</f>
        <v>0</v>
      </c>
      <c r="E443" s="214">
        <f>+SUM($C210:D210)*'2.2.3.1.TasasDeprec'!$C208</f>
        <v>0</v>
      </c>
      <c r="F443" s="214">
        <f>+SUM($C210:E210)*'2.2.3.1.TasasDeprec'!$C208</f>
        <v>0</v>
      </c>
      <c r="G443" s="214">
        <f>+SUM($C210:F210)*'2.2.3.1.TasasDeprec'!$C208</f>
        <v>0</v>
      </c>
      <c r="H443" s="214">
        <f>+SUM($C210:G210)*'2.2.3.1.TasasDeprec'!$C208</f>
        <v>0</v>
      </c>
      <c r="I443" s="214">
        <f>+(SUM($C210:H210))*'2.2.3.1.TasasDeprec'!$C208</f>
        <v>4051.716247755834</v>
      </c>
      <c r="J443" s="214">
        <f>+(SUM($C210:I210))*'2.2.3.1.TasasDeprec'!$C208</f>
        <v>4051.716247755834</v>
      </c>
      <c r="K443" s="214">
        <f>+(SUM($C210:J210))*'2.2.3.1.TasasDeprec'!$C208</f>
        <v>4051.716247755834</v>
      </c>
    </row>
    <row r="444" spans="2:11" x14ac:dyDescent="0.2">
      <c r="B444" s="266" t="s">
        <v>685</v>
      </c>
      <c r="C444" s="183"/>
      <c r="D444" s="214">
        <f>+SUM($C211:C211)*'2.2.3.1.TasasDeprec'!$C209</f>
        <v>0</v>
      </c>
      <c r="E444" s="214">
        <f>+SUM($C211:D211)*'2.2.3.1.TasasDeprec'!$C209</f>
        <v>0</v>
      </c>
      <c r="F444" s="214">
        <f>+SUM($C211:E211)*'2.2.3.1.TasasDeprec'!$C209</f>
        <v>0</v>
      </c>
      <c r="G444" s="214">
        <f>+SUM($C211:F211)*'2.2.3.1.TasasDeprec'!$C209</f>
        <v>0</v>
      </c>
      <c r="H444" s="214">
        <f>+SUM($C211:G211)*'2.2.3.1.TasasDeprec'!$C209</f>
        <v>0</v>
      </c>
      <c r="I444" s="214">
        <f>+(SUM($C211:H211))*'2.2.3.1.TasasDeprec'!$C209</f>
        <v>45023.459358168759</v>
      </c>
      <c r="J444" s="214">
        <f>+(SUM($C211:I211))*'2.2.3.1.TasasDeprec'!$C209</f>
        <v>45023.459358168759</v>
      </c>
      <c r="K444" s="214">
        <f>+(SUM($C211:J211))*'2.2.3.1.TasasDeprec'!$C209</f>
        <v>45023.459358168759</v>
      </c>
    </row>
    <row r="445" spans="2:11" x14ac:dyDescent="0.2">
      <c r="B445" s="266" t="s">
        <v>686</v>
      </c>
      <c r="C445" s="183"/>
      <c r="D445" s="214">
        <f>+SUM($C212:C212)*'2.2.3.1.TasasDeprec'!$C210</f>
        <v>0</v>
      </c>
      <c r="E445" s="214">
        <f>+SUM($C212:D212)*'2.2.3.1.TasasDeprec'!$C210</f>
        <v>0</v>
      </c>
      <c r="F445" s="214">
        <f>+SUM($C212:E212)*'2.2.3.1.TasasDeprec'!$C210</f>
        <v>0</v>
      </c>
      <c r="G445" s="214">
        <f>+SUM($C212:F212)*'2.2.3.1.TasasDeprec'!$C210</f>
        <v>0</v>
      </c>
      <c r="H445" s="214">
        <f>+SUM($C212:G212)*'2.2.3.1.TasasDeprec'!$C210</f>
        <v>0</v>
      </c>
      <c r="I445" s="214">
        <f>+(SUM($C212:H212))*'2.2.3.1.TasasDeprec'!$C210</f>
        <v>41878.44619614003</v>
      </c>
      <c r="J445" s="214">
        <f>+(SUM($C212:I212))*'2.2.3.1.TasasDeprec'!$C210</f>
        <v>41878.44619614003</v>
      </c>
      <c r="K445" s="214">
        <f>+(SUM($C212:J212))*'2.2.3.1.TasasDeprec'!$C210</f>
        <v>41878.44619614003</v>
      </c>
    </row>
    <row r="446" spans="2:11" x14ac:dyDescent="0.2">
      <c r="B446" s="266" t="s">
        <v>687</v>
      </c>
      <c r="C446" s="183"/>
      <c r="D446" s="214">
        <f>+SUM($C213:C213)*'2.2.3.1.TasasDeprec'!$C211</f>
        <v>0</v>
      </c>
      <c r="E446" s="214">
        <f>+SUM($C213:D213)*'2.2.3.1.TasasDeprec'!$C211</f>
        <v>0</v>
      </c>
      <c r="F446" s="214">
        <f>+SUM($C213:E213)*'2.2.3.1.TasasDeprec'!$C211</f>
        <v>0</v>
      </c>
      <c r="G446" s="214">
        <f>+SUM($C213:F213)*'2.2.3.1.TasasDeprec'!$C211</f>
        <v>0</v>
      </c>
      <c r="H446" s="214">
        <f>+SUM($C213:G213)*'2.2.3.1.TasasDeprec'!$C211</f>
        <v>0</v>
      </c>
      <c r="I446" s="214">
        <f>+(SUM($C213:H213))*'2.2.3.1.TasasDeprec'!$C211</f>
        <v>34164.024983168754</v>
      </c>
      <c r="J446" s="214">
        <f>+(SUM($C213:I213))*'2.2.3.1.TasasDeprec'!$C211</f>
        <v>34164.024983168754</v>
      </c>
      <c r="K446" s="214">
        <f>+(SUM($C213:J213))*'2.2.3.1.TasasDeprec'!$C211</f>
        <v>34164.024983168754</v>
      </c>
    </row>
    <row r="447" spans="2:11" x14ac:dyDescent="0.2">
      <c r="B447" s="266" t="s">
        <v>688</v>
      </c>
      <c r="C447" s="183"/>
      <c r="D447" s="214">
        <f>+SUM($C214:C214)*'2.2.3.1.TasasDeprec'!$C212</f>
        <v>0</v>
      </c>
      <c r="E447" s="214">
        <f>+SUM($C214:D214)*'2.2.3.1.TasasDeprec'!$C212</f>
        <v>0</v>
      </c>
      <c r="F447" s="214">
        <f>+SUM($C214:E214)*'2.2.3.1.TasasDeprec'!$C212</f>
        <v>0</v>
      </c>
      <c r="G447" s="214">
        <f>+SUM($C214:F214)*'2.2.3.1.TasasDeprec'!$C212</f>
        <v>0</v>
      </c>
      <c r="H447" s="214">
        <f>+SUM($C214:G214)*'2.2.3.1.TasasDeprec'!$C212</f>
        <v>0</v>
      </c>
      <c r="I447" s="214">
        <f>+(SUM($C214:H214))*'2.2.3.1.TasasDeprec'!$C212</f>
        <v>22312.133410008981</v>
      </c>
      <c r="J447" s="214">
        <f>+(SUM($C214:I214))*'2.2.3.1.TasasDeprec'!$C212</f>
        <v>22312.133410008981</v>
      </c>
      <c r="K447" s="214">
        <f>+(SUM($C214:J214))*'2.2.3.1.TasasDeprec'!$C212</f>
        <v>22312.133410008981</v>
      </c>
    </row>
    <row r="448" spans="2:11" x14ac:dyDescent="0.2">
      <c r="B448" s="266" t="s">
        <v>689</v>
      </c>
      <c r="C448" s="183"/>
      <c r="D448" s="214">
        <f>+SUM($C215:C215)*'2.2.3.1.TasasDeprec'!$C213</f>
        <v>0</v>
      </c>
      <c r="E448" s="214">
        <f>+SUM($C215:D215)*'2.2.3.1.TasasDeprec'!$C213</f>
        <v>0</v>
      </c>
      <c r="F448" s="214">
        <f>+SUM($C215:E215)*'2.2.3.1.TasasDeprec'!$C213</f>
        <v>0</v>
      </c>
      <c r="G448" s="214">
        <f>+SUM($C215:F215)*'2.2.3.1.TasasDeprec'!$C213</f>
        <v>0</v>
      </c>
      <c r="H448" s="214">
        <f>+SUM($C215:G215)*'2.2.3.1.TasasDeprec'!$C213</f>
        <v>0</v>
      </c>
      <c r="I448" s="214">
        <f>+(SUM($C215:H215))*'2.2.3.1.TasasDeprec'!$C213</f>
        <v>15146.144355924596</v>
      </c>
      <c r="J448" s="214">
        <f>+(SUM($C215:I215))*'2.2.3.1.TasasDeprec'!$C213</f>
        <v>15146.144355924596</v>
      </c>
      <c r="K448" s="214">
        <f>+(SUM($C215:J215))*'2.2.3.1.TasasDeprec'!$C213</f>
        <v>15146.144355924596</v>
      </c>
    </row>
    <row r="449" spans="2:11" x14ac:dyDescent="0.2">
      <c r="B449" s="266" t="s">
        <v>690</v>
      </c>
      <c r="C449" s="183"/>
      <c r="D449" s="214">
        <f>+SUM($C216:C216)*'2.2.3.1.TasasDeprec'!$C214</f>
        <v>0</v>
      </c>
      <c r="E449" s="214">
        <f>+SUM($C216:D216)*'2.2.3.1.TasasDeprec'!$C214</f>
        <v>0</v>
      </c>
      <c r="F449" s="214">
        <f>+SUM($C216:E216)*'2.2.3.1.TasasDeprec'!$C214</f>
        <v>0</v>
      </c>
      <c r="G449" s="214">
        <f>+SUM($C216:F216)*'2.2.3.1.TasasDeprec'!$C214</f>
        <v>0</v>
      </c>
      <c r="H449" s="214">
        <f>+SUM($C216:G216)*'2.2.3.1.TasasDeprec'!$C214</f>
        <v>0</v>
      </c>
      <c r="I449" s="214">
        <f>+(SUM($C216:H216))*'2.2.3.1.TasasDeprec'!$C214</f>
        <v>0</v>
      </c>
      <c r="J449" s="214">
        <f>+(SUM($C216:I216))*'2.2.3.1.TasasDeprec'!$C214</f>
        <v>1766.7448445449404</v>
      </c>
      <c r="K449" s="214">
        <f>+(SUM($C216:J216))*'2.2.3.1.TasasDeprec'!$C214</f>
        <v>1766.7448445449404</v>
      </c>
    </row>
    <row r="450" spans="2:11" x14ac:dyDescent="0.2">
      <c r="B450" s="265" t="s">
        <v>405</v>
      </c>
      <c r="C450" s="183"/>
      <c r="D450" s="183"/>
      <c r="E450" s="183"/>
      <c r="F450" s="183"/>
      <c r="G450" s="183"/>
      <c r="H450" s="183"/>
      <c r="I450" s="214"/>
      <c r="J450" s="214"/>
      <c r="K450" s="214"/>
    </row>
    <row r="451" spans="2:11" x14ac:dyDescent="0.2">
      <c r="B451" s="266" t="s">
        <v>406</v>
      </c>
      <c r="C451" s="183"/>
      <c r="D451" s="183">
        <f>+SUM($C218:C218)*'2.2.3.1.TasasDeprec'!$C216</f>
        <v>82637.186000000002</v>
      </c>
      <c r="E451" s="183">
        <f>+SUM($C218:D218)*'2.2.3.1.TasasDeprec'!$C216</f>
        <v>82637.186000000002</v>
      </c>
      <c r="F451" s="183">
        <f>+SUM($C218:E218)*'2.2.3.1.TasasDeprec'!$C216</f>
        <v>82637.186000000002</v>
      </c>
      <c r="G451" s="183">
        <f>+SUM($C218:F218)*'2.2.3.1.TasasDeprec'!$C216</f>
        <v>82637.186000000002</v>
      </c>
      <c r="H451" s="183">
        <f>+SUM($C218:G218)*'2.2.3.1.TasasDeprec'!$C216</f>
        <v>82637.186000000002</v>
      </c>
      <c r="I451" s="214">
        <f>+SUM($C218:H218)*'2.2.3.1.TasasDeprec'!$C216</f>
        <v>82637.186000000002</v>
      </c>
      <c r="J451" s="214">
        <f>+SUM($C218:I218)*'2.2.3.1.TasasDeprec'!$C216</f>
        <v>82637.186000000002</v>
      </c>
      <c r="K451" s="214">
        <f>+SUM($C218:J218)*'2.2.3.1.TasasDeprec'!$C216</f>
        <v>82637.186000000002</v>
      </c>
    </row>
    <row r="452" spans="2:11" x14ac:dyDescent="0.2">
      <c r="B452" s="266" t="s">
        <v>387</v>
      </c>
      <c r="C452" s="183"/>
      <c r="D452" s="183">
        <f>+SUM($C219:C219)*'2.2.3.1.TasasDeprec'!$C217</f>
        <v>0</v>
      </c>
      <c r="E452" s="183">
        <f>+SUM($C219:D219)*'2.2.3.1.TasasDeprec'!$C217</f>
        <v>0</v>
      </c>
      <c r="F452" s="183">
        <f>+SUM($C219:E219)*'2.2.3.1.TasasDeprec'!$C217</f>
        <v>0</v>
      </c>
      <c r="G452" s="183">
        <f>+SUM($C219:F219)*'2.2.3.1.TasasDeprec'!$C217</f>
        <v>0</v>
      </c>
      <c r="H452" s="183">
        <f>+SUM($C219:G219)*'2.2.3.1.TasasDeprec'!$C217</f>
        <v>0</v>
      </c>
      <c r="I452" s="214">
        <f>+SUM($C219:H219)*'2.2.3.1.TasasDeprec'!$C217</f>
        <v>0</v>
      </c>
      <c r="J452" s="214">
        <f>+SUM($C219:I219)*'2.2.3.1.TasasDeprec'!$C217</f>
        <v>0</v>
      </c>
      <c r="K452" s="214">
        <f>+SUM($C219:J219)*'2.2.3.1.TasasDeprec'!$C217</f>
        <v>0</v>
      </c>
    </row>
    <row r="453" spans="2:11" x14ac:dyDescent="0.2">
      <c r="B453" s="266" t="s">
        <v>381</v>
      </c>
      <c r="C453" s="183"/>
      <c r="D453" s="183">
        <f>+SUM($C220:C220)*'2.2.3.1.TasasDeprec'!$C218</f>
        <v>828.57857142857142</v>
      </c>
      <c r="E453" s="183">
        <f>+SUM($C220:D220)*'2.2.3.1.TasasDeprec'!$C218</f>
        <v>828.57857142857142</v>
      </c>
      <c r="F453" s="183">
        <f>+SUM($C220:E220)*'2.2.3.1.TasasDeprec'!$C218</f>
        <v>828.57857142857142</v>
      </c>
      <c r="G453" s="183">
        <f>+SUM($C220:F220)*'2.2.3.1.TasasDeprec'!$C218</f>
        <v>828.57857142857142</v>
      </c>
      <c r="H453" s="183">
        <f>+SUM($C220:G220)*'2.2.3.1.TasasDeprec'!$C218</f>
        <v>828.57857142857142</v>
      </c>
      <c r="I453" s="214">
        <f>+SUM($C220:H220)*'2.2.3.1.TasasDeprec'!$C218</f>
        <v>828.57857142857142</v>
      </c>
      <c r="J453" s="214">
        <f>+SUM($C220:I220)*'2.2.3.1.TasasDeprec'!$C218</f>
        <v>828.57857142857142</v>
      </c>
      <c r="K453" s="214">
        <v>0</v>
      </c>
    </row>
    <row r="454" spans="2:11" x14ac:dyDescent="0.2">
      <c r="B454" s="266" t="s">
        <v>581</v>
      </c>
      <c r="C454" s="183"/>
      <c r="D454" s="183">
        <f>+SUM($C221:C221)*'2.2.3.1.TasasDeprec'!$C219</f>
        <v>0</v>
      </c>
      <c r="E454" s="183">
        <f>+SUM($C221:D221)*'2.2.3.1.TasasDeprec'!$C219</f>
        <v>7827.96</v>
      </c>
      <c r="F454" s="183">
        <f>+SUM($C221:E221)*'2.2.3.1.TasasDeprec'!$C219</f>
        <v>7827.96</v>
      </c>
      <c r="G454" s="183">
        <f>+SUM($C221:F221)*'2.2.3.1.TasasDeprec'!$C219</f>
        <v>7827.96</v>
      </c>
      <c r="H454" s="183">
        <f>+SUM($C221:G221)*'2.2.3.1.TasasDeprec'!$C219</f>
        <v>7827.96</v>
      </c>
      <c r="I454" s="214">
        <f>+SUM($C221:H221)*'2.2.3.1.TasasDeprec'!$C219</f>
        <v>7827.96</v>
      </c>
      <c r="J454" s="214">
        <f>+SUM($C221:I221)*'2.2.3.1.TasasDeprec'!$C219</f>
        <v>7827.96</v>
      </c>
      <c r="K454" s="214">
        <f>+SUM($C221:J221)*'2.2.3.1.TasasDeprec'!$C219</f>
        <v>7827.96</v>
      </c>
    </row>
    <row r="455" spans="2:11" x14ac:dyDescent="0.2">
      <c r="B455" s="266" t="s">
        <v>416</v>
      </c>
      <c r="C455" s="183"/>
      <c r="D455" s="183">
        <f>+SUM($C222:C222)*'2.2.3.1.TasasDeprec'!$C220</f>
        <v>0</v>
      </c>
      <c r="E455" s="183">
        <f>+SUM($C222:D222)*'2.2.3.1.TasasDeprec'!$C220</f>
        <v>0</v>
      </c>
      <c r="F455" s="183">
        <f>+SUM($C222:E222)*'2.2.3.1.TasasDeprec'!$C220</f>
        <v>23953.812857142857</v>
      </c>
      <c r="G455" s="183">
        <f>+SUM($C222:F222)*'2.2.3.1.TasasDeprec'!$C220</f>
        <v>23953.812857142857</v>
      </c>
      <c r="H455" s="183">
        <f>+SUM($C222:G222)*'2.2.3.1.TasasDeprec'!$C220</f>
        <v>23953.812857142857</v>
      </c>
      <c r="I455" s="214">
        <f>+SUM($C222:H222)*'2.2.3.1.TasasDeprec'!$C220</f>
        <v>23953.812857142857</v>
      </c>
      <c r="J455" s="214">
        <f>+SUM($C222:I222)*'2.2.3.1.TasasDeprec'!$C220</f>
        <v>23953.812857142857</v>
      </c>
      <c r="K455" s="214">
        <f>+SUM($C222:J222)*'2.2.3.1.TasasDeprec'!$C220</f>
        <v>23953.812857142857</v>
      </c>
    </row>
    <row r="456" spans="2:11" x14ac:dyDescent="0.2">
      <c r="B456" s="266" t="s">
        <v>409</v>
      </c>
      <c r="C456" s="183"/>
      <c r="D456" s="183">
        <f>+SUM($C223:C223)*'2.2.3.1.TasasDeprec'!$C221</f>
        <v>0</v>
      </c>
      <c r="E456" s="183">
        <f>+SUM($C223:D223)*'2.2.3.1.TasasDeprec'!$C221</f>
        <v>0</v>
      </c>
      <c r="F456" s="183">
        <f>+SUM($C223:E223)*'2.2.3.1.TasasDeprec'!$C221</f>
        <v>0</v>
      </c>
      <c r="G456" s="183">
        <f>+SUM($C223:F223)*'2.2.3.1.TasasDeprec'!$C221</f>
        <v>81404.299999999988</v>
      </c>
      <c r="H456" s="183">
        <f>+SUM($C223:G223)*'2.2.3.1.TasasDeprec'!$C221</f>
        <v>81404.299999999988</v>
      </c>
      <c r="I456" s="183">
        <f>+SUM($C223:H223)*'2.2.3.1.TasasDeprec'!$C221</f>
        <v>81404.299999999988</v>
      </c>
      <c r="J456" s="183">
        <f>+SUM($C223:I223)*'2.2.3.1.TasasDeprec'!$C221</f>
        <v>81404.299999999988</v>
      </c>
      <c r="K456" s="214">
        <f>+SUM($C223:J223)*'2.2.3.1.TasasDeprec'!$C221</f>
        <v>81404.299999999988</v>
      </c>
    </row>
    <row r="457" spans="2:11" x14ac:dyDescent="0.2">
      <c r="B457" s="266" t="s">
        <v>417</v>
      </c>
      <c r="C457" s="183"/>
      <c r="D457" s="183">
        <f>+SUM($C224:C224)*'2.2.3.1.TasasDeprec'!$C222</f>
        <v>0</v>
      </c>
      <c r="E457" s="183">
        <f>+SUM($C224:D224)*'2.2.3.1.TasasDeprec'!$C222</f>
        <v>0</v>
      </c>
      <c r="F457" s="183">
        <f>+SUM($C224:E224)*'2.2.3.1.TasasDeprec'!$C222</f>
        <v>0</v>
      </c>
      <c r="G457" s="183">
        <f>+SUM($C224:F224)*'2.2.3.1.TasasDeprec'!$C222</f>
        <v>0</v>
      </c>
      <c r="H457" s="183">
        <f>+SUM($C224:G224)*'2.2.3.1.TasasDeprec'!$C222</f>
        <v>0</v>
      </c>
      <c r="I457" s="183">
        <f>+(SUM($C224:H224))*'2.2.3.1.TasasDeprec'!$C222</f>
        <v>31536.495714285713</v>
      </c>
      <c r="J457" s="183">
        <f>+(SUM($C224:I224))*'2.2.3.1.TasasDeprec'!$C222</f>
        <v>31536.495714285713</v>
      </c>
      <c r="K457" s="183">
        <f>+(SUM($C224:J224))*'2.2.3.1.TasasDeprec'!$C222</f>
        <v>31536.495714285713</v>
      </c>
    </row>
    <row r="458" spans="2:11" x14ac:dyDescent="0.2">
      <c r="B458" s="266" t="s">
        <v>418</v>
      </c>
      <c r="C458" s="183"/>
      <c r="D458" s="183">
        <f>+SUM($C225:C225)*'2.2.3.1.TasasDeprec'!$C223</f>
        <v>0</v>
      </c>
      <c r="E458" s="183">
        <f>+SUM($C225:D225)*'2.2.3.1.TasasDeprec'!$C223</f>
        <v>0</v>
      </c>
      <c r="F458" s="183">
        <f>+SUM($C225:E225)*'2.2.3.1.TasasDeprec'!$C223</f>
        <v>0</v>
      </c>
      <c r="G458" s="183">
        <f>+SUM($C225:F225)*'2.2.3.1.TasasDeprec'!$C223</f>
        <v>0</v>
      </c>
      <c r="H458" s="183">
        <f>+SUM($C225:G225)*'2.2.3.1.TasasDeprec'!$C223</f>
        <v>0</v>
      </c>
      <c r="I458" s="183">
        <f>+(SUM($C225:H225))*'2.2.3.1.TasasDeprec'!$C223</f>
        <v>10993.152</v>
      </c>
      <c r="J458" s="183">
        <f>+(SUM($C225:I225))*'2.2.3.1.TasasDeprec'!$C223</f>
        <v>10993.152</v>
      </c>
      <c r="K458" s="183">
        <f>+(SUM($C225:J225))*'2.2.3.1.TasasDeprec'!$C223</f>
        <v>10993.152</v>
      </c>
    </row>
    <row r="459" spans="2:11" x14ac:dyDescent="0.2">
      <c r="B459" s="266" t="s">
        <v>419</v>
      </c>
      <c r="C459" s="183"/>
      <c r="D459" s="183">
        <f>+SUM($C226:C226)*'2.2.3.1.TasasDeprec'!$C224</f>
        <v>0</v>
      </c>
      <c r="E459" s="183">
        <f>+SUM($C226:D226)*'2.2.3.1.TasasDeprec'!$C224</f>
        <v>0</v>
      </c>
      <c r="F459" s="183">
        <f>+SUM($C226:E226)*'2.2.3.1.TasasDeprec'!$C224</f>
        <v>0</v>
      </c>
      <c r="G459" s="183">
        <f>+SUM($C226:F226)*'2.2.3.1.TasasDeprec'!$C224</f>
        <v>0</v>
      </c>
      <c r="H459" s="183">
        <f>+SUM($C226:G226)*'2.2.3.1.TasasDeprec'!$C224</f>
        <v>0</v>
      </c>
      <c r="I459" s="183">
        <f>+(SUM($C226:H226))*'2.2.3.1.TasasDeprec'!$C224</f>
        <v>12229.622500000001</v>
      </c>
      <c r="J459" s="183">
        <f>+(SUM($C226:I226))*'2.2.3.1.TasasDeprec'!$C224</f>
        <v>12229.622500000001</v>
      </c>
      <c r="K459" s="183">
        <f>+(SUM($C226:J226))*'2.2.3.1.TasasDeprec'!$C224</f>
        <v>12229.622500000001</v>
      </c>
    </row>
    <row r="460" spans="2:11" x14ac:dyDescent="0.2">
      <c r="B460" s="266" t="s">
        <v>420</v>
      </c>
      <c r="C460" s="183"/>
      <c r="D460" s="183">
        <f>+SUM($C227:C227)*'2.2.3.1.TasasDeprec'!$C225</f>
        <v>0</v>
      </c>
      <c r="E460" s="183">
        <f>+SUM($C227:D227)*'2.2.3.1.TasasDeprec'!$C225</f>
        <v>0</v>
      </c>
      <c r="F460" s="183">
        <f>+SUM($C227:E227)*'2.2.3.1.TasasDeprec'!$C225</f>
        <v>0</v>
      </c>
      <c r="G460" s="183">
        <f>+SUM($C227:F227)*'2.2.3.1.TasasDeprec'!$C225</f>
        <v>0</v>
      </c>
      <c r="H460" s="183">
        <f>+SUM($C227:G227)*'2.2.3.1.TasasDeprec'!$C225</f>
        <v>0</v>
      </c>
      <c r="I460" s="183">
        <f>+SUM($C227:H227)*'2.2.3.1.TasasDeprec'!$C225</f>
        <v>0</v>
      </c>
      <c r="J460" s="183">
        <f>+SUM($C227:I227)*'2.2.3.1.TasasDeprec'!$C225</f>
        <v>1368.9313333333334</v>
      </c>
      <c r="K460" s="214">
        <f>+SUM($C227:J227)*'2.2.3.1.TasasDeprec'!$C225</f>
        <v>1368.9313333333334</v>
      </c>
    </row>
    <row r="461" spans="2:11" x14ac:dyDescent="0.2">
      <c r="B461" s="266" t="s">
        <v>421</v>
      </c>
      <c r="C461" s="183"/>
      <c r="D461" s="183">
        <f>+SUM($C228:C228)*'2.2.3.1.TasasDeprec'!$C226</f>
        <v>0</v>
      </c>
      <c r="E461" s="183">
        <f>+SUM($C228:D228)*'2.2.3.1.TasasDeprec'!$C226</f>
        <v>0</v>
      </c>
      <c r="F461" s="183">
        <f>+SUM($C228:E228)*'2.2.3.1.TasasDeprec'!$C226</f>
        <v>0</v>
      </c>
      <c r="G461" s="183">
        <f>+SUM($C228:F228)*'2.2.3.1.TasasDeprec'!$C226</f>
        <v>0</v>
      </c>
      <c r="H461" s="183">
        <f>+SUM($C228:G228)*'2.2.3.1.TasasDeprec'!$C226</f>
        <v>0</v>
      </c>
      <c r="I461" s="183">
        <f>+SUM($C228:H228)*'2.2.3.1.TasasDeprec'!$C226</f>
        <v>0</v>
      </c>
      <c r="J461" s="183">
        <f>+SUM($C228:I228)*'2.2.3.1.TasasDeprec'!$C226</f>
        <v>46270.290999999997</v>
      </c>
      <c r="K461" s="214">
        <f>+SUM($C228:J228)*'2.2.3.1.TasasDeprec'!$C226</f>
        <v>46270.290999999997</v>
      </c>
    </row>
    <row r="462" spans="2:11" x14ac:dyDescent="0.2">
      <c r="B462" s="266" t="s">
        <v>422</v>
      </c>
      <c r="C462" s="183"/>
      <c r="D462" s="183">
        <f>+SUM($C229:C229)*'2.2.3.1.TasasDeprec'!$C227</f>
        <v>0</v>
      </c>
      <c r="E462" s="183">
        <f>+SUM($C229:D229)*'2.2.3.1.TasasDeprec'!$C227</f>
        <v>0</v>
      </c>
      <c r="F462" s="183">
        <f>+SUM($C229:E229)*'2.2.3.1.TasasDeprec'!$C227</f>
        <v>0</v>
      </c>
      <c r="G462" s="183">
        <f>+SUM($C229:F229)*'2.2.3.1.TasasDeprec'!$C227</f>
        <v>0</v>
      </c>
      <c r="H462" s="183">
        <f>+SUM($C229:G229)*'2.2.3.1.TasasDeprec'!$C227</f>
        <v>0</v>
      </c>
      <c r="I462" s="183">
        <f>+SUM($C229:H229)*'2.2.3.1.TasasDeprec'!$C227</f>
        <v>0</v>
      </c>
      <c r="J462" s="183">
        <f>+SUM($C229:I229)*'2.2.3.1.TasasDeprec'!$C227</f>
        <v>0</v>
      </c>
      <c r="K462" s="214">
        <f>+SUM($C229:J229)*'2.2.3.1.TasasDeprec'!$C227</f>
        <v>0</v>
      </c>
    </row>
    <row r="463" spans="2:11" x14ac:dyDescent="0.2">
      <c r="B463" s="266" t="s">
        <v>423</v>
      </c>
      <c r="C463" s="183"/>
      <c r="D463" s="183">
        <f>+SUM($C230:C230)*'2.2.3.1.TasasDeprec'!$C228</f>
        <v>0</v>
      </c>
      <c r="E463" s="183">
        <f>+SUM($C230:D230)*'2.2.3.1.TasasDeprec'!$C228</f>
        <v>0</v>
      </c>
      <c r="F463" s="183">
        <f>+SUM($C230:E230)*'2.2.3.1.TasasDeprec'!$C228</f>
        <v>0</v>
      </c>
      <c r="G463" s="183">
        <f>+SUM($C230:F230)*'2.2.3.1.TasasDeprec'!$C228</f>
        <v>0</v>
      </c>
      <c r="H463" s="183">
        <f>+SUM($C230:G230)*'2.2.3.1.TasasDeprec'!$C228</f>
        <v>0</v>
      </c>
      <c r="I463" s="183">
        <f>+SUM($C230:H230)*'2.2.3.1.TasasDeprec'!$C228</f>
        <v>0</v>
      </c>
      <c r="J463" s="183">
        <f>+SUM($C230:I230)*'2.2.3.1.TasasDeprec'!$C228</f>
        <v>0</v>
      </c>
      <c r="K463" s="214">
        <f>+SUM($C230:J230)*'2.2.3.1.TasasDeprec'!$C228</f>
        <v>0</v>
      </c>
    </row>
    <row r="464" spans="2:11" x14ac:dyDescent="0.2">
      <c r="B464" s="266" t="s">
        <v>424</v>
      </c>
      <c r="C464" s="183"/>
      <c r="D464" s="183">
        <f>+SUM($C231:C231)*'2.2.3.1.TasasDeprec'!$C229</f>
        <v>0</v>
      </c>
      <c r="E464" s="183">
        <f>+SUM($C231:D231)*'2.2.3.1.TasasDeprec'!$C229</f>
        <v>0</v>
      </c>
      <c r="F464" s="183">
        <f>+SUM($C231:E231)*'2.2.3.1.TasasDeprec'!$C229</f>
        <v>0</v>
      </c>
      <c r="G464" s="183">
        <f>+SUM($C231:F231)*'2.2.3.1.TasasDeprec'!$C229</f>
        <v>0</v>
      </c>
      <c r="H464" s="183">
        <f>+SUM($C231:G231)*'2.2.3.1.TasasDeprec'!$C229</f>
        <v>0</v>
      </c>
      <c r="I464" s="183">
        <f>+SUM($C231:H231)*'2.2.3.1.TasasDeprec'!$C229</f>
        <v>0</v>
      </c>
      <c r="J464" s="183">
        <f>+SUM($C231:I231)*'2.2.3.1.TasasDeprec'!$C229</f>
        <v>0</v>
      </c>
      <c r="K464" s="214">
        <f>+SUM($C231:J231)*'2.2.3.1.TasasDeprec'!$C229</f>
        <v>0</v>
      </c>
    </row>
    <row r="465" spans="2:11" x14ac:dyDescent="0.2">
      <c r="B465" s="266" t="s">
        <v>582</v>
      </c>
      <c r="C465" s="183"/>
      <c r="D465" s="183">
        <f>+SUM($C232:C232)*'2.2.3.1.TasasDeprec'!$C230</f>
        <v>0</v>
      </c>
      <c r="E465" s="183">
        <f>+SUM($C232:D232)*'2.2.3.1.TasasDeprec'!$C230</f>
        <v>0</v>
      </c>
      <c r="F465" s="183">
        <f>+SUM($C232:E232)*'2.2.3.1.TasasDeprec'!$C230</f>
        <v>0</v>
      </c>
      <c r="G465" s="183">
        <f>+SUM($C232:F232)*'2.2.3.1.TasasDeprec'!$C230</f>
        <v>0</v>
      </c>
      <c r="H465" s="183">
        <f>+SUM($C232:G232)*'2.2.3.1.TasasDeprec'!$C230</f>
        <v>0</v>
      </c>
      <c r="I465" s="183">
        <f>+SUM($C232:H232)*'2.2.3.1.TasasDeprec'!$C230</f>
        <v>0</v>
      </c>
      <c r="J465" s="183">
        <f>+SUM($C232:I232)*'2.2.3.1.TasasDeprec'!$C230</f>
        <v>0</v>
      </c>
      <c r="K465" s="214">
        <f>+SUM($C232:J232)*'2.2.3.1.TasasDeprec'!$C230</f>
        <v>0</v>
      </c>
    </row>
    <row r="466" spans="2:11" x14ac:dyDescent="0.2">
      <c r="B466" s="265" t="s">
        <v>425</v>
      </c>
      <c r="C466" s="183"/>
      <c r="D466" s="183"/>
      <c r="E466" s="183"/>
      <c r="F466" s="183"/>
      <c r="G466" s="183"/>
      <c r="H466" s="183"/>
      <c r="I466" s="183"/>
      <c r="J466" s="183"/>
      <c r="K466" s="214"/>
    </row>
    <row r="467" spans="2:11" x14ac:dyDescent="0.2">
      <c r="B467" s="266" t="s">
        <v>426</v>
      </c>
      <c r="C467" s="214"/>
      <c r="D467" s="214">
        <f>+SUM($C234:C234)*'2.2.3.1.TasasDeprec'!$C232</f>
        <v>1199.6666666666665</v>
      </c>
      <c r="E467" s="214">
        <f>+SUM($C234:D234)*'2.2.3.1.TasasDeprec'!$C232</f>
        <v>96626.437499921609</v>
      </c>
      <c r="F467" s="214">
        <f>+SUM($C234:E234)*'2.2.3.1.TasasDeprec'!$C232</f>
        <v>1076155.1866666668</v>
      </c>
      <c r="G467" s="214">
        <f>+SUM($C234:F234)*'2.2.3.1.TasasDeprec'!$C232</f>
        <v>1093643.2866666666</v>
      </c>
      <c r="H467" s="214">
        <f>+(SUM($C234:G234))*'2.2.3.1.TasasDeprec'!$C232</f>
        <v>1255674.02</v>
      </c>
      <c r="I467" s="214">
        <v>833493.09250007838</v>
      </c>
      <c r="J467" s="214">
        <v>0</v>
      </c>
      <c r="K467" s="214">
        <f>+SUM($J234:J234)*'2.2.3.1.TasasDeprec'!$C232</f>
        <v>34691.476666666662</v>
      </c>
    </row>
    <row r="468" spans="2:11" x14ac:dyDescent="0.2">
      <c r="B468" s="31" t="s">
        <v>427</v>
      </c>
      <c r="C468" s="212"/>
      <c r="D468" s="212"/>
      <c r="E468" s="212"/>
      <c r="F468" s="212"/>
      <c r="G468" s="212"/>
      <c r="H468" s="212"/>
      <c r="I468" s="212"/>
      <c r="J468" s="212"/>
      <c r="K468" s="279"/>
    </row>
    <row r="469" spans="2:11" x14ac:dyDescent="0.2">
      <c r="B469" s="270" t="s">
        <v>403</v>
      </c>
      <c r="C469" s="170"/>
      <c r="D469" s="170">
        <f>+SUM($C236:C236)*'2.2.3.1.TasasDeprec'!$C234</f>
        <v>1017598.2999999999</v>
      </c>
      <c r="E469" s="170">
        <f>+SUM($C236:D236)*'2.2.3.1.TasasDeprec'!$C234</f>
        <v>1017598.2999999999</v>
      </c>
      <c r="F469" s="170">
        <f>+SUM($C236:E236)*'2.2.3.1.TasasDeprec'!$C234</f>
        <v>1017598.2999999999</v>
      </c>
      <c r="G469" s="170">
        <f>+SUM($C236:F236)*'2.2.3.1.TasasDeprec'!$C234</f>
        <v>1017598.2999999999</v>
      </c>
      <c r="H469" s="170">
        <f>+SUM($C236:G236)*'2.2.3.1.TasasDeprec'!$C234</f>
        <v>1017598.2999999999</v>
      </c>
      <c r="I469" s="170">
        <f>+SUM($C236:H236)*'2.2.3.1.TasasDeprec'!$C234</f>
        <v>1017598.2999999999</v>
      </c>
      <c r="J469" s="170">
        <f>+SUM($C236:I236)*'2.2.3.1.TasasDeprec'!$C234</f>
        <v>1017598.2999999999</v>
      </c>
      <c r="K469" s="280">
        <f>+SUM($C236:J236)*'2.2.3.1.TasasDeprec'!$C234</f>
        <v>1017598.2999999999</v>
      </c>
    </row>
    <row r="470" spans="2:11" x14ac:dyDescent="0.2">
      <c r="B470" s="206" t="s">
        <v>405</v>
      </c>
      <c r="C470" s="171"/>
      <c r="D470" s="171">
        <f>+SUM($C237:C237)*'2.2.3.1.TasasDeprec'!$C235</f>
        <v>2778081.9000000004</v>
      </c>
      <c r="E470" s="171">
        <f>+SUM($C237:D237)*'2.2.3.1.TasasDeprec'!$C235</f>
        <v>2778081.9000000004</v>
      </c>
      <c r="F470" s="171">
        <f>+SUM($C237:E237)*'2.2.3.1.TasasDeprec'!$C235</f>
        <v>2778081.9000000004</v>
      </c>
      <c r="G470" s="171">
        <f>+SUM($C237:F237)*'2.2.3.1.TasasDeprec'!$C235</f>
        <v>2778081.9000000004</v>
      </c>
      <c r="H470" s="171">
        <f>+SUM($C237:G237)*'2.2.3.1.TasasDeprec'!$C235</f>
        <v>2778081.9000000004</v>
      </c>
      <c r="I470" s="171">
        <f>+SUM($C237:H237)*'2.2.3.1.TasasDeprec'!$C235</f>
        <v>2778081.9000000004</v>
      </c>
      <c r="J470" s="171">
        <f>+SUM($C237:I237)*'2.2.3.1.TasasDeprec'!$C235</f>
        <v>2778081.9000000004</v>
      </c>
      <c r="K470" s="281">
        <f>+SUM($C237:J237)*'2.2.3.1.TasasDeprec'!$C235</f>
        <v>2778081.9000000004</v>
      </c>
    </row>
    <row r="471" spans="2:11" x14ac:dyDescent="0.2">
      <c r="D471" s="168"/>
      <c r="E471" s="168"/>
      <c r="F471" s="168"/>
      <c r="G471" s="168"/>
      <c r="H471" s="168"/>
      <c r="I471" s="168"/>
      <c r="J471" s="168"/>
      <c r="K471" s="168"/>
    </row>
    <row r="472" spans="2:11" x14ac:dyDescent="0.2">
      <c r="D472" s="168"/>
      <c r="E472" s="168"/>
      <c r="F472" s="168"/>
      <c r="G472" s="168"/>
      <c r="H472" s="168"/>
      <c r="I472" s="168"/>
      <c r="J472" s="168"/>
      <c r="K472" s="168"/>
    </row>
    <row r="473" spans="2:11" hidden="1" x14ac:dyDescent="0.2">
      <c r="D473" s="168"/>
      <c r="E473" s="168"/>
      <c r="F473" s="168"/>
      <c r="G473" s="168"/>
      <c r="H473" s="168"/>
      <c r="I473" s="168"/>
      <c r="J473" s="168"/>
      <c r="K473" s="168"/>
    </row>
    <row r="474" spans="2:11" hidden="1" x14ac:dyDescent="0.2">
      <c r="D474" s="168"/>
      <c r="E474" s="168"/>
      <c r="F474" s="168"/>
      <c r="G474" s="168"/>
      <c r="H474" s="168"/>
      <c r="I474" s="168"/>
      <c r="J474" s="168"/>
      <c r="K474" s="168"/>
    </row>
    <row r="475" spans="2:11" hidden="1" x14ac:dyDescent="0.2">
      <c r="D475" s="168"/>
      <c r="E475" s="168"/>
      <c r="F475" s="168"/>
      <c r="G475" s="168"/>
      <c r="H475" s="168"/>
      <c r="I475" s="168"/>
      <c r="J475" s="168"/>
      <c r="K475" s="168"/>
    </row>
    <row r="476" spans="2:11" hidden="1" x14ac:dyDescent="0.2">
      <c r="D476" s="168"/>
      <c r="E476" s="168"/>
      <c r="F476" s="168"/>
      <c r="G476" s="168"/>
      <c r="H476" s="168"/>
      <c r="I476" s="168"/>
      <c r="J476" s="168"/>
      <c r="K476" s="168"/>
    </row>
    <row r="477" spans="2:11" hidden="1" x14ac:dyDescent="0.2">
      <c r="D477" s="168"/>
      <c r="E477" s="168"/>
      <c r="F477" s="168"/>
      <c r="G477" s="168"/>
      <c r="H477" s="168"/>
      <c r="I477" s="168"/>
      <c r="J477" s="168"/>
      <c r="K477" s="168"/>
    </row>
    <row r="478" spans="2:11" hidden="1" x14ac:dyDescent="0.2">
      <c r="D478" s="168"/>
      <c r="E478" s="168"/>
      <c r="F478" s="168"/>
      <c r="G478" s="168"/>
      <c r="H478" s="168"/>
      <c r="I478" s="168"/>
      <c r="J478" s="168"/>
      <c r="K478" s="168"/>
    </row>
    <row r="479" spans="2:11" hidden="1" x14ac:dyDescent="0.2">
      <c r="D479" s="168"/>
      <c r="E479" s="168"/>
      <c r="F479" s="168"/>
      <c r="G479" s="168"/>
      <c r="H479" s="168"/>
      <c r="I479" s="168"/>
      <c r="J479" s="168"/>
      <c r="K479" s="168"/>
    </row>
    <row r="480" spans="2:11" hidden="1" x14ac:dyDescent="0.2">
      <c r="D480" s="168"/>
      <c r="E480" s="168"/>
      <c r="F480" s="168"/>
      <c r="G480" s="168"/>
      <c r="H480" s="168"/>
      <c r="I480" s="168"/>
      <c r="J480" s="168"/>
      <c r="K480" s="168"/>
    </row>
    <row r="481" spans="4:11" hidden="1" x14ac:dyDescent="0.2">
      <c r="D481" s="168"/>
      <c r="E481" s="168"/>
      <c r="F481" s="168"/>
      <c r="G481" s="168"/>
      <c r="H481" s="168"/>
      <c r="I481" s="168"/>
      <c r="J481" s="168"/>
      <c r="K481" s="168"/>
    </row>
    <row r="482" spans="4:11" hidden="1" x14ac:dyDescent="0.2">
      <c r="D482" s="168"/>
      <c r="E482" s="168"/>
      <c r="F482" s="168"/>
      <c r="G482" s="168"/>
      <c r="H482" s="168"/>
      <c r="I482" s="168"/>
      <c r="J482" s="168"/>
      <c r="K482" s="168"/>
    </row>
    <row r="483" spans="4:11" hidden="1" x14ac:dyDescent="0.2">
      <c r="D483" s="168"/>
      <c r="E483" s="168"/>
      <c r="F483" s="168"/>
      <c r="G483" s="168"/>
      <c r="H483" s="168"/>
      <c r="I483" s="168"/>
      <c r="J483" s="168"/>
      <c r="K483" s="168"/>
    </row>
    <row r="484" spans="4:11" hidden="1" x14ac:dyDescent="0.2">
      <c r="D484" s="168"/>
      <c r="E484" s="168"/>
      <c r="F484" s="168"/>
      <c r="G484" s="168"/>
      <c r="H484" s="168"/>
      <c r="I484" s="168"/>
      <c r="J484" s="168"/>
      <c r="K484" s="168"/>
    </row>
  </sheetData>
  <hyperlinks>
    <hyperlink ref="A2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1:O237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69" customWidth="1"/>
    <col min="3" max="12" width="11.42578125" customWidth="1"/>
    <col min="13" max="15" width="0" hidden="1" customWidth="1"/>
    <col min="16" max="16384" width="11.42578125" hidden="1"/>
  </cols>
  <sheetData>
    <row r="1" spans="1:11" x14ac:dyDescent="0.2"/>
    <row r="2" spans="1:11" x14ac:dyDescent="0.2">
      <c r="A2" s="5" t="s">
        <v>13</v>
      </c>
    </row>
    <row r="3" spans="1:11" x14ac:dyDescent="0.2"/>
    <row r="4" spans="1:11" x14ac:dyDescent="0.2">
      <c r="B4" s="7" t="s">
        <v>668</v>
      </c>
      <c r="C4" s="168"/>
      <c r="D4" s="168"/>
      <c r="E4" s="168"/>
      <c r="F4" s="168"/>
      <c r="G4" s="168"/>
      <c r="H4" s="168"/>
      <c r="I4" s="168"/>
      <c r="J4" s="168"/>
      <c r="K4" s="168"/>
    </row>
    <row r="5" spans="1:11" x14ac:dyDescent="0.2">
      <c r="B5" s="1"/>
    </row>
    <row r="6" spans="1:11" x14ac:dyDescent="0.2">
      <c r="B6" s="1"/>
    </row>
    <row r="7" spans="1:11" x14ac:dyDescent="0.2">
      <c r="B7" s="35"/>
      <c r="C7" s="322">
        <v>2011</v>
      </c>
      <c r="D7" s="322">
        <v>2012</v>
      </c>
      <c r="E7" s="322">
        <v>2013</v>
      </c>
      <c r="F7" s="322">
        <v>2014</v>
      </c>
      <c r="G7" s="322">
        <v>2015</v>
      </c>
      <c r="H7" s="322">
        <v>2016</v>
      </c>
      <c r="I7" s="322">
        <v>2017</v>
      </c>
      <c r="J7" s="322">
        <v>2018</v>
      </c>
      <c r="K7" s="322">
        <v>2019</v>
      </c>
    </row>
    <row r="8" spans="1:11" x14ac:dyDescent="0.2">
      <c r="B8" s="31" t="s">
        <v>372</v>
      </c>
    </row>
    <row r="9" spans="1:11" x14ac:dyDescent="0.2">
      <c r="B9" s="186" t="s">
        <v>373</v>
      </c>
      <c r="C9" s="146"/>
      <c r="D9" s="146"/>
      <c r="E9" s="146"/>
      <c r="F9" s="146"/>
      <c r="G9" s="146"/>
      <c r="H9" s="146"/>
      <c r="I9" s="146"/>
      <c r="J9" s="146"/>
      <c r="K9" s="146"/>
    </row>
    <row r="10" spans="1:11" x14ac:dyDescent="0.2">
      <c r="B10" s="182" t="s">
        <v>430</v>
      </c>
      <c r="C10" s="183">
        <f>+'2.2.3.2.Inv-Ajus-Depr'!C12-'2.2.3.2.Inv-Ajus-Depr'!C245</f>
        <v>47395.262375740436</v>
      </c>
      <c r="D10" s="183">
        <f>+'2.2.3.2.Inv-Ajus-Depr'!D12-'2.2.3.2.Inv-Ajus-Depr'!D245+C10</f>
        <v>69762.781807320047</v>
      </c>
      <c r="E10" s="183">
        <f>+'2.2.3.2.Inv-Ajus-Depr'!E12-'2.2.3.2.Inv-Ajus-Depr'!E245+D10</f>
        <v>146173.41986799391</v>
      </c>
      <c r="F10" s="183">
        <f>+'2.2.3.2.Inv-Ajus-Depr'!F12-'2.2.3.2.Inv-Ajus-Depr'!F245+E10</f>
        <v>122667.20364295349</v>
      </c>
      <c r="G10" s="183">
        <f>+'2.2.3.2.Inv-Ajus-Depr'!G12-'2.2.3.2.Inv-Ajus-Depr'!G245+F10</f>
        <v>99269.718846484495</v>
      </c>
      <c r="H10" s="183">
        <f>+'2.2.3.2.Inv-Ajus-Depr'!H12-'2.2.3.2.Inv-Ajus-Depr'!H245+G10</f>
        <v>75872.234050015511</v>
      </c>
      <c r="I10" s="183">
        <f>+'2.2.3.2.Inv-Ajus-Depr'!I12-'2.2.3.2.Inv-Ajus-Depr'!I245+H10</f>
        <v>52474.749253546521</v>
      </c>
      <c r="J10" s="183">
        <f>+'2.2.3.2.Inv-Ajus-Depr'!J12-'2.2.3.2.Inv-Ajus-Depr'!J245+I10</f>
        <v>29077.26445707753</v>
      </c>
      <c r="K10" s="214">
        <f>+'2.2.3.2.Inv-Ajus-Depr'!K12-'2.2.3.2.Inv-Ajus-Depr'!K245+J10</f>
        <v>5679.7796606085394</v>
      </c>
    </row>
    <row r="11" spans="1:11" x14ac:dyDescent="0.2">
      <c r="B11" s="182" t="s">
        <v>592</v>
      </c>
      <c r="C11" s="183">
        <f>+'2.2.3.2.Inv-Ajus-Depr'!C13-'2.2.3.2.Inv-Ajus-Depr'!C246</f>
        <v>0</v>
      </c>
      <c r="D11" s="183">
        <f>+'2.2.3.2.Inv-Ajus-Depr'!D13-'2.2.3.2.Inv-Ajus-Depr'!D246+C11</f>
        <v>0</v>
      </c>
      <c r="E11" s="183">
        <f>+'2.2.3.2.Inv-Ajus-Depr'!E13-'2.2.3.2.Inv-Ajus-Depr'!E246+D11</f>
        <v>9883.74</v>
      </c>
      <c r="F11" s="183">
        <f>+'2.2.3.2.Inv-Ajus-Depr'!F13-'2.2.3.2.Inv-Ajus-Depr'!F246+E11</f>
        <v>9389.5529999999999</v>
      </c>
      <c r="G11" s="183">
        <f>+'2.2.3.2.Inv-Ajus-Depr'!G13-'2.2.3.2.Inv-Ajus-Depr'!G246+F11</f>
        <v>8895.366</v>
      </c>
      <c r="H11" s="183">
        <f>+'2.2.3.2.Inv-Ajus-Depr'!H13-'2.2.3.2.Inv-Ajus-Depr'!H246+G11</f>
        <v>8401.1790000000001</v>
      </c>
      <c r="I11" s="183">
        <f>+'2.2.3.2.Inv-Ajus-Depr'!I13-'2.2.3.2.Inv-Ajus-Depr'!I246+H11</f>
        <v>7906.9920000000002</v>
      </c>
      <c r="J11" s="183">
        <f>+'2.2.3.2.Inv-Ajus-Depr'!J13-'2.2.3.2.Inv-Ajus-Depr'!J246+I11</f>
        <v>7412.8050000000003</v>
      </c>
      <c r="K11" s="214">
        <f>+'2.2.3.2.Inv-Ajus-Depr'!K13-'2.2.3.2.Inv-Ajus-Depr'!K246+J11</f>
        <v>6918.6180000000004</v>
      </c>
    </row>
    <row r="12" spans="1:11" x14ac:dyDescent="0.2">
      <c r="B12" s="182" t="s">
        <v>431</v>
      </c>
      <c r="C12" s="183">
        <f>+'2.2.3.2.Inv-Ajus-Depr'!C14-'2.2.3.2.Inv-Ajus-Depr'!C247</f>
        <v>6268.3973716160326</v>
      </c>
      <c r="D12" s="183">
        <f>+'2.2.3.2.Inv-Ajus-Depr'!D14-'2.2.3.2.Inv-Ajus-Depr'!D247+C12</f>
        <v>6076.7730295589272</v>
      </c>
      <c r="E12" s="183">
        <f>+'2.2.3.2.Inv-Ajus-Depr'!E14-'2.2.3.2.Inv-Ajus-Depr'!E247+D12</f>
        <v>5863.7311448278151</v>
      </c>
      <c r="F12" s="183">
        <f>+'2.2.3.2.Inv-Ajus-Depr'!F14-'2.2.3.2.Inv-Ajus-Depr'!F247+E12</f>
        <v>5650.689260096703</v>
      </c>
      <c r="G12" s="183">
        <f>+'2.2.3.2.Inv-Ajus-Depr'!G14-'2.2.3.2.Inv-Ajus-Depr'!G247+F12</f>
        <v>5437.647375365591</v>
      </c>
      <c r="H12" s="183">
        <f>+'2.2.3.2.Inv-Ajus-Depr'!H14-'2.2.3.2.Inv-Ajus-Depr'!H247+G12</f>
        <v>5224.6054906344789</v>
      </c>
      <c r="I12" s="183">
        <f>+'2.2.3.2.Inv-Ajus-Depr'!I14-'2.2.3.2.Inv-Ajus-Depr'!I247+H12</f>
        <v>5011.5636059033668</v>
      </c>
      <c r="J12" s="183">
        <f>+'2.2.3.2.Inv-Ajus-Depr'!J14-'2.2.3.2.Inv-Ajus-Depr'!J247+I12</f>
        <v>4798.5217211722547</v>
      </c>
      <c r="K12" s="214">
        <f>+'2.2.3.2.Inv-Ajus-Depr'!K14-'2.2.3.2.Inv-Ajus-Depr'!K247+J12</f>
        <v>4585.4798364411427</v>
      </c>
    </row>
    <row r="13" spans="1:11" x14ac:dyDescent="0.2">
      <c r="B13" s="182" t="s">
        <v>560</v>
      </c>
      <c r="C13" s="183">
        <f>+'2.2.3.2.Inv-Ajus-Depr'!C15-'2.2.3.2.Inv-Ajus-Depr'!C248</f>
        <v>3698.3528219782174</v>
      </c>
      <c r="D13" s="183">
        <f>+'2.2.3.2.Inv-Ajus-Depr'!D15-'2.2.3.2.Inv-Ajus-Depr'!D248+C13</f>
        <v>3585.0615380287577</v>
      </c>
      <c r="E13" s="183">
        <f>+'2.2.3.2.Inv-Ajus-Depr'!E15-'2.2.3.2.Inv-Ajus-Depr'!E248+D13</f>
        <v>3459.1331395361035</v>
      </c>
      <c r="F13" s="183">
        <f>+'2.2.3.2.Inv-Ajus-Depr'!F15-'2.2.3.2.Inv-Ajus-Depr'!F248+E13</f>
        <v>3333.2047410434493</v>
      </c>
      <c r="G13" s="183">
        <f>+'2.2.3.2.Inv-Ajus-Depr'!G15-'2.2.3.2.Inv-Ajus-Depr'!G248+F13</f>
        <v>3207.2763425507951</v>
      </c>
      <c r="H13" s="183">
        <f>+'2.2.3.2.Inv-Ajus-Depr'!H15-'2.2.3.2.Inv-Ajus-Depr'!H248+G13</f>
        <v>3081.3479440581409</v>
      </c>
      <c r="I13" s="183">
        <f>+'2.2.3.2.Inv-Ajus-Depr'!I15-'2.2.3.2.Inv-Ajus-Depr'!I248+H13</f>
        <v>2955.4195455654867</v>
      </c>
      <c r="J13" s="183">
        <f>+'2.2.3.2.Inv-Ajus-Depr'!J15-'2.2.3.2.Inv-Ajus-Depr'!J248+I13</f>
        <v>2829.4911470728325</v>
      </c>
      <c r="K13" s="214">
        <f>+'2.2.3.2.Inv-Ajus-Depr'!K15-'2.2.3.2.Inv-Ajus-Depr'!K248+J13</f>
        <v>2703.5627485801783</v>
      </c>
    </row>
    <row r="14" spans="1:11" x14ac:dyDescent="0.2">
      <c r="B14" s="182" t="s">
        <v>561</v>
      </c>
      <c r="C14" s="183">
        <f>+'2.2.3.2.Inv-Ajus-Depr'!C16-'2.2.3.2.Inv-Ajus-Depr'!C249</f>
        <v>0</v>
      </c>
      <c r="D14" s="183">
        <f>+'2.2.3.2.Inv-Ajus-Depr'!D16-'2.2.3.2.Inv-Ajus-Depr'!D249+C14</f>
        <v>9712.134971025258</v>
      </c>
      <c r="E14" s="183">
        <f>+'2.2.3.2.Inv-Ajus-Depr'!E16-'2.2.3.2.Inv-Ajus-Depr'!E249+D14</f>
        <v>9381.204307804177</v>
      </c>
      <c r="F14" s="183">
        <f>+'2.2.3.2.Inv-Ajus-Depr'!F16-'2.2.3.2.Inv-Ajus-Depr'!F249+E14</f>
        <v>9050.273644583096</v>
      </c>
      <c r="G14" s="183">
        <f>+'2.2.3.2.Inv-Ajus-Depr'!G16-'2.2.3.2.Inv-Ajus-Depr'!G249+F14</f>
        <v>8719.3429813620151</v>
      </c>
      <c r="H14" s="183">
        <f>+'2.2.3.2.Inv-Ajus-Depr'!H16-'2.2.3.2.Inv-Ajus-Depr'!H249+G14</f>
        <v>8388.4123181409341</v>
      </c>
      <c r="I14" s="183">
        <f>+'2.2.3.2.Inv-Ajus-Depr'!I16-'2.2.3.2.Inv-Ajus-Depr'!I249+H14</f>
        <v>8057.4816549198531</v>
      </c>
      <c r="J14" s="183">
        <f>+'2.2.3.2.Inv-Ajus-Depr'!J16-'2.2.3.2.Inv-Ajus-Depr'!J249+I14</f>
        <v>7726.5509916987721</v>
      </c>
      <c r="K14" s="214">
        <f>+'2.2.3.2.Inv-Ajus-Depr'!K16-'2.2.3.2.Inv-Ajus-Depr'!K249+J14</f>
        <v>7395.6203284776911</v>
      </c>
    </row>
    <row r="15" spans="1:11" x14ac:dyDescent="0.2">
      <c r="B15" s="182" t="s">
        <v>562</v>
      </c>
      <c r="C15" s="183">
        <f>+'2.2.3.2.Inv-Ajus-Depr'!C17-'2.2.3.2.Inv-Ajus-Depr'!C250</f>
        <v>0</v>
      </c>
      <c r="D15" s="183">
        <f>+'2.2.3.2.Inv-Ajus-Depr'!D17-'2.2.3.2.Inv-Ajus-Depr'!D250+C15</f>
        <v>0</v>
      </c>
      <c r="E15" s="183">
        <f>+'2.2.3.2.Inv-Ajus-Depr'!E17-'2.2.3.2.Inv-Ajus-Depr'!E250+D15</f>
        <v>9207.77</v>
      </c>
      <c r="F15" s="183">
        <f>+'2.2.3.2.Inv-Ajus-Depr'!F17-'2.2.3.2.Inv-Ajus-Depr'!F250+E15</f>
        <v>8886.3127020564334</v>
      </c>
      <c r="G15" s="183">
        <f>+'2.2.3.2.Inv-Ajus-Depr'!G17-'2.2.3.2.Inv-Ajus-Depr'!G250+F15</f>
        <v>8564.8554041128664</v>
      </c>
      <c r="H15" s="183">
        <f>+'2.2.3.2.Inv-Ajus-Depr'!H17-'2.2.3.2.Inv-Ajus-Depr'!H250+G15</f>
        <v>8243.3981061692994</v>
      </c>
      <c r="I15" s="183">
        <f>+'2.2.3.2.Inv-Ajus-Depr'!I17-'2.2.3.2.Inv-Ajus-Depr'!I250+H15</f>
        <v>7921.9408082257314</v>
      </c>
      <c r="J15" s="183">
        <f>+'2.2.3.2.Inv-Ajus-Depr'!J17-'2.2.3.2.Inv-Ajus-Depr'!J250+I15</f>
        <v>7600.4835102821635</v>
      </c>
      <c r="K15" s="214">
        <f>+'2.2.3.2.Inv-Ajus-Depr'!K17-'2.2.3.2.Inv-Ajus-Depr'!K250+J15</f>
        <v>7279.0262123385955</v>
      </c>
    </row>
    <row r="16" spans="1:11" x14ac:dyDescent="0.2">
      <c r="B16" s="182" t="s">
        <v>593</v>
      </c>
      <c r="C16" s="183">
        <f>+'2.2.3.2.Inv-Ajus-Depr'!C18-'2.2.3.2.Inv-Ajus-Depr'!C251</f>
        <v>0</v>
      </c>
      <c r="D16" s="183">
        <f>+'2.2.3.2.Inv-Ajus-Depr'!D18-'2.2.3.2.Inv-Ajus-Depr'!D251+C16</f>
        <v>0</v>
      </c>
      <c r="E16" s="183">
        <f>+'2.2.3.2.Inv-Ajus-Depr'!E18-'2.2.3.2.Inv-Ajus-Depr'!E251+D16</f>
        <v>11550.62</v>
      </c>
      <c r="F16" s="183">
        <f>+'2.2.3.2.Inv-Ajus-Depr'!F18-'2.2.3.2.Inv-Ajus-Depr'!F251+E16</f>
        <v>11131.203336649423</v>
      </c>
      <c r="G16" s="183">
        <f>+'2.2.3.2.Inv-Ajus-Depr'!G18-'2.2.3.2.Inv-Ajus-Depr'!G251+F16</f>
        <v>10711.786673298846</v>
      </c>
      <c r="H16" s="183">
        <f>+'2.2.3.2.Inv-Ajus-Depr'!H18-'2.2.3.2.Inv-Ajus-Depr'!H251+G16</f>
        <v>10292.370009948268</v>
      </c>
      <c r="I16" s="183">
        <f>+'2.2.3.2.Inv-Ajus-Depr'!I18-'2.2.3.2.Inv-Ajus-Depr'!I251+H16</f>
        <v>9872.9533465976911</v>
      </c>
      <c r="J16" s="183">
        <f>+'2.2.3.2.Inv-Ajus-Depr'!J18-'2.2.3.2.Inv-Ajus-Depr'!J251+I16</f>
        <v>9453.5366832471136</v>
      </c>
      <c r="K16" s="214">
        <f>+'2.2.3.2.Inv-Ajus-Depr'!K18-'2.2.3.2.Inv-Ajus-Depr'!K251+J16</f>
        <v>9034.1200198965362</v>
      </c>
    </row>
    <row r="17" spans="2:11" x14ac:dyDescent="0.2">
      <c r="B17" s="182" t="s">
        <v>563</v>
      </c>
      <c r="C17" s="183">
        <f>+'2.2.3.2.Inv-Ajus-Depr'!C19-'2.2.3.2.Inv-Ajus-Depr'!C252</f>
        <v>0</v>
      </c>
      <c r="D17" s="183">
        <f>+'2.2.3.2.Inv-Ajus-Depr'!D19-'2.2.3.2.Inv-Ajus-Depr'!D252+C17</f>
        <v>4130.92</v>
      </c>
      <c r="E17" s="183">
        <f>+'2.2.3.2.Inv-Ajus-Depr'!E19-'2.2.3.2.Inv-Ajus-Depr'!E252+D17</f>
        <v>2753.9466666666667</v>
      </c>
      <c r="F17" s="183">
        <f>+'2.2.3.2.Inv-Ajus-Depr'!F19-'2.2.3.2.Inv-Ajus-Depr'!F252+E17</f>
        <v>1376.9733333333334</v>
      </c>
      <c r="G17" s="183">
        <f>+'2.2.3.2.Inv-Ajus-Depr'!G19-'2.2.3.2.Inv-Ajus-Depr'!G252+F17</f>
        <v>0</v>
      </c>
      <c r="H17" s="183">
        <f>+'2.2.3.2.Inv-Ajus-Depr'!H19-'2.2.3.2.Inv-Ajus-Depr'!H252+G17</f>
        <v>0</v>
      </c>
      <c r="I17" s="183">
        <f>+'2.2.3.2.Inv-Ajus-Depr'!I19-'2.2.3.2.Inv-Ajus-Depr'!I252+H17</f>
        <v>0</v>
      </c>
      <c r="J17" s="183">
        <f>+'2.2.3.2.Inv-Ajus-Depr'!J19-'2.2.3.2.Inv-Ajus-Depr'!J252+I17</f>
        <v>0</v>
      </c>
      <c r="K17" s="214">
        <f>+'2.2.3.2.Inv-Ajus-Depr'!K19-'2.2.3.2.Inv-Ajus-Depr'!K252+J17</f>
        <v>0</v>
      </c>
    </row>
    <row r="18" spans="2:11" x14ac:dyDescent="0.2">
      <c r="B18" s="182" t="s">
        <v>594</v>
      </c>
      <c r="C18" s="183">
        <f>+'2.2.3.2.Inv-Ajus-Depr'!C20-'2.2.3.2.Inv-Ajus-Depr'!C253</f>
        <v>0</v>
      </c>
      <c r="D18" s="183">
        <f>+'2.2.3.2.Inv-Ajus-Depr'!D20-'2.2.3.2.Inv-Ajus-Depr'!D253+C18</f>
        <v>0</v>
      </c>
      <c r="E18" s="183">
        <f>+'2.2.3.2.Inv-Ajus-Depr'!E20-'2.2.3.2.Inv-Ajus-Depr'!E253+D18</f>
        <v>0</v>
      </c>
      <c r="F18" s="183">
        <f>+'2.2.3.2.Inv-Ajus-Depr'!F20-'2.2.3.2.Inv-Ajus-Depr'!F253+E18</f>
        <v>3080</v>
      </c>
      <c r="G18" s="183">
        <f>+'2.2.3.2.Inv-Ajus-Depr'!G20-'2.2.3.2.Inv-Ajus-Depr'!G253+F18</f>
        <v>2053.3333333333335</v>
      </c>
      <c r="H18" s="183">
        <f>+'2.2.3.2.Inv-Ajus-Depr'!H20-'2.2.3.2.Inv-Ajus-Depr'!H253+G18</f>
        <v>1026.666666666667</v>
      </c>
      <c r="I18" s="183">
        <f>+'2.2.3.2.Inv-Ajus-Depr'!I20-'2.2.3.2.Inv-Ajus-Depr'!I253+H18</f>
        <v>0</v>
      </c>
      <c r="J18" s="183">
        <f>+'2.2.3.2.Inv-Ajus-Depr'!J20-'2.2.3.2.Inv-Ajus-Depr'!J253+I18</f>
        <v>0</v>
      </c>
      <c r="K18" s="214">
        <f>+'2.2.3.2.Inv-Ajus-Depr'!K20-'2.2.3.2.Inv-Ajus-Depr'!K253+J18</f>
        <v>0</v>
      </c>
    </row>
    <row r="19" spans="2:11" x14ac:dyDescent="0.2">
      <c r="B19" s="182" t="s">
        <v>656</v>
      </c>
      <c r="C19" s="183">
        <f>+'2.2.3.2.Inv-Ajus-Depr'!C21-'2.2.3.2.Inv-Ajus-Depr'!C254</f>
        <v>0</v>
      </c>
      <c r="D19" s="183">
        <f>+'2.2.3.2.Inv-Ajus-Depr'!D21-'2.2.3.2.Inv-Ajus-Depr'!D254+C19</f>
        <v>313.73593760505094</v>
      </c>
      <c r="E19" s="183">
        <f>+'2.2.3.2.Inv-Ajus-Depr'!E21-'2.2.3.2.Inv-Ajus-Depr'!E254+D19</f>
        <v>235.30601559873728</v>
      </c>
      <c r="F19" s="183">
        <f>+'2.2.3.2.Inv-Ajus-Depr'!F21-'2.2.3.2.Inv-Ajus-Depr'!F254+E19</f>
        <v>156.87101559873727</v>
      </c>
      <c r="G19" s="183">
        <f>+'2.2.3.2.Inv-Ajus-Depr'!G21-'2.2.3.2.Inv-Ajus-Depr'!G254+F19</f>
        <v>78.436015598737271</v>
      </c>
      <c r="H19" s="183">
        <f>+'2.2.3.2.Inv-Ajus-Depr'!H21-'2.2.3.2.Inv-Ajus-Depr'!H254+G19</f>
        <v>1.0155987372684194E-3</v>
      </c>
      <c r="I19" s="183">
        <f>+'2.2.3.2.Inv-Ajus-Depr'!I21-'2.2.3.2.Inv-Ajus-Depr'!I254+H19</f>
        <v>1.0155987372684194E-3</v>
      </c>
      <c r="J19" s="183">
        <f>+'2.2.3.2.Inv-Ajus-Depr'!J21-'2.2.3.2.Inv-Ajus-Depr'!J254+I19</f>
        <v>1.0155987372684194E-3</v>
      </c>
      <c r="K19" s="214">
        <f>+'2.2.3.2.Inv-Ajus-Depr'!K21-'2.2.3.2.Inv-Ajus-Depr'!K254+J19</f>
        <v>1.0155987372684194E-3</v>
      </c>
    </row>
    <row r="20" spans="2:11" x14ac:dyDescent="0.2">
      <c r="B20" s="182" t="s">
        <v>432</v>
      </c>
      <c r="C20" s="183">
        <f>+'2.2.3.2.Inv-Ajus-Depr'!C22-'2.2.3.2.Inv-Ajus-Depr'!C255</f>
        <v>201674.13987272503</v>
      </c>
      <c r="D20" s="183">
        <f>+'2.2.3.2.Inv-Ajus-Depr'!D22-'2.2.3.2.Inv-Ajus-Depr'!D255+C20</f>
        <v>612232.13303755538</v>
      </c>
      <c r="E20" s="183">
        <f>+'2.2.3.2.Inv-Ajus-Depr'!E22-'2.2.3.2.Inv-Ajus-Depr'!E255+D20</f>
        <v>787992.44097356335</v>
      </c>
      <c r="F20" s="183">
        <f>+'2.2.3.2.Inv-Ajus-Depr'!F22-'2.2.3.2.Inv-Ajus-Depr'!F255+E20</f>
        <v>734713.28890957125</v>
      </c>
      <c r="G20" s="183">
        <f>+'2.2.3.2.Inv-Ajus-Depr'!G22-'2.2.3.2.Inv-Ajus-Depr'!G255+F20</f>
        <v>631048.27541700774</v>
      </c>
      <c r="H20" s="183">
        <f>+'2.2.3.2.Inv-Ajus-Depr'!H22-'2.2.3.2.Inv-Ajus-Depr'!H255+G20</f>
        <v>475792.15049587283</v>
      </c>
      <c r="I20" s="183">
        <f>+'2.2.3.2.Inv-Ajus-Depr'!I22-'2.2.3.2.Inv-Ajus-Depr'!I255+H20</f>
        <v>331130.65414616646</v>
      </c>
      <c r="J20" s="183">
        <f>+'2.2.3.2.Inv-Ajus-Depr'!J22-'2.2.3.2.Inv-Ajus-Depr'!J255+I20</f>
        <v>186469.15779646009</v>
      </c>
      <c r="K20" s="214">
        <f>+'2.2.3.2.Inv-Ajus-Depr'!K22-'2.2.3.2.Inv-Ajus-Depr'!K255+J20</f>
        <v>41807.661446753715</v>
      </c>
    </row>
    <row r="21" spans="2:11" x14ac:dyDescent="0.2">
      <c r="B21" s="182" t="s">
        <v>564</v>
      </c>
      <c r="C21" s="183">
        <f>+'2.2.3.2.Inv-Ajus-Depr'!C23-'2.2.3.2.Inv-Ajus-Depr'!C256</f>
        <v>29573.319889672697</v>
      </c>
      <c r="D21" s="183">
        <f>+'2.2.3.2.Inv-Ajus-Depr'!D23-'2.2.3.2.Inv-Ajus-Depr'!D256+C21</f>
        <v>297738.40116989048</v>
      </c>
      <c r="E21" s="183">
        <f>+'2.2.3.2.Inv-Ajus-Depr'!E23-'2.2.3.2.Inv-Ajus-Depr'!E256+D21</f>
        <v>371350.67781167175</v>
      </c>
      <c r="F21" s="183">
        <f>+'2.2.3.2.Inv-Ajus-Depr'!F23-'2.2.3.2.Inv-Ajus-Depr'!F256+E21</f>
        <v>351961.16795345303</v>
      </c>
      <c r="G21" s="183">
        <f>+'2.2.3.2.Inv-Ajus-Depr'!G23-'2.2.3.2.Inv-Ajus-Depr'!G256+F21</f>
        <v>332571.65809523431</v>
      </c>
      <c r="H21" s="183">
        <f>+'2.2.3.2.Inv-Ajus-Depr'!H23-'2.2.3.2.Inv-Ajus-Depr'!H256+G21</f>
        <v>313182.14823701559</v>
      </c>
      <c r="I21" s="183">
        <f>+'2.2.3.2.Inv-Ajus-Depr'!I23-'2.2.3.2.Inv-Ajus-Depr'!I256+H21</f>
        <v>293792.63837879687</v>
      </c>
      <c r="J21" s="183">
        <f>+'2.2.3.2.Inv-Ajus-Depr'!J23-'2.2.3.2.Inv-Ajus-Depr'!J256+I21</f>
        <v>274403.12852057815</v>
      </c>
      <c r="K21" s="214">
        <f>+'2.2.3.2.Inv-Ajus-Depr'!K23-'2.2.3.2.Inv-Ajus-Depr'!K256+J21</f>
        <v>221980.82866235945</v>
      </c>
    </row>
    <row r="22" spans="2:11" x14ac:dyDescent="0.2">
      <c r="B22" s="182" t="s">
        <v>657</v>
      </c>
      <c r="C22" s="183">
        <f>+'2.2.3.2.Inv-Ajus-Depr'!C24-'2.2.3.2.Inv-Ajus-Depr'!C257</f>
        <v>0</v>
      </c>
      <c r="D22" s="183">
        <f>+'2.2.3.2.Inv-Ajus-Depr'!D24-'2.2.3.2.Inv-Ajus-Depr'!D257+C22</f>
        <v>0</v>
      </c>
      <c r="E22" s="183">
        <f>+'2.2.3.2.Inv-Ajus-Depr'!E24-'2.2.3.2.Inv-Ajus-Depr'!E257+D22</f>
        <v>0</v>
      </c>
      <c r="F22" s="183">
        <f>+'2.2.3.2.Inv-Ajus-Depr'!F24-'2.2.3.2.Inv-Ajus-Depr'!F257+E22</f>
        <v>12217.16</v>
      </c>
      <c r="G22" s="183">
        <f>+'2.2.3.2.Inv-Ajus-Depr'!G24-'2.2.3.2.Inv-Ajus-Depr'!G257+F22</f>
        <v>11728.473599999999</v>
      </c>
      <c r="H22" s="183">
        <f>+'2.2.3.2.Inv-Ajus-Depr'!H24-'2.2.3.2.Inv-Ajus-Depr'!H257+G22</f>
        <v>11239.787199999999</v>
      </c>
      <c r="I22" s="183">
        <f>+'2.2.3.2.Inv-Ajus-Depr'!I24-'2.2.3.2.Inv-Ajus-Depr'!I257+H22</f>
        <v>10751.100799999998</v>
      </c>
      <c r="J22" s="183">
        <f>+'2.2.3.2.Inv-Ajus-Depr'!J24-'2.2.3.2.Inv-Ajus-Depr'!J257+I22</f>
        <v>10262.414399999998</v>
      </c>
      <c r="K22" s="214">
        <f>+'2.2.3.2.Inv-Ajus-Depr'!K24-'2.2.3.2.Inv-Ajus-Depr'!K257+J22</f>
        <v>9773.7279999999973</v>
      </c>
    </row>
    <row r="23" spans="2:11" x14ac:dyDescent="0.2">
      <c r="B23" s="182" t="s">
        <v>595</v>
      </c>
      <c r="C23" s="183">
        <f>+'2.2.3.2.Inv-Ajus-Depr'!C25-'2.2.3.2.Inv-Ajus-Depr'!C258</f>
        <v>0</v>
      </c>
      <c r="D23" s="183">
        <f>+'2.2.3.2.Inv-Ajus-Depr'!D25-'2.2.3.2.Inv-Ajus-Depr'!D258+C23</f>
        <v>0</v>
      </c>
      <c r="E23" s="183">
        <f>+'2.2.3.2.Inv-Ajus-Depr'!E25-'2.2.3.2.Inv-Ajus-Depr'!E258+D23</f>
        <v>9525.36</v>
      </c>
      <c r="F23" s="183">
        <f>+'2.2.3.2.Inv-Ajus-Depr'!F25-'2.2.3.2.Inv-Ajus-Depr'!F258+E23</f>
        <v>9180.7513767469536</v>
      </c>
      <c r="G23" s="183">
        <f>+'2.2.3.2.Inv-Ajus-Depr'!G25-'2.2.3.2.Inv-Ajus-Depr'!G258+F23</f>
        <v>8836.1427534939066</v>
      </c>
      <c r="H23" s="183">
        <f>+'2.2.3.2.Inv-Ajus-Depr'!H25-'2.2.3.2.Inv-Ajus-Depr'!H258+G23</f>
        <v>8491.5341302408597</v>
      </c>
      <c r="I23" s="183">
        <f>+'2.2.3.2.Inv-Ajus-Depr'!I25-'2.2.3.2.Inv-Ajus-Depr'!I258+H23</f>
        <v>8146.9255069878118</v>
      </c>
      <c r="J23" s="183">
        <f>+'2.2.3.2.Inv-Ajus-Depr'!J25-'2.2.3.2.Inv-Ajus-Depr'!J258+I23</f>
        <v>7802.3168837347639</v>
      </c>
      <c r="K23" s="214">
        <f>+'2.2.3.2.Inv-Ajus-Depr'!K25-'2.2.3.2.Inv-Ajus-Depr'!K258+J23</f>
        <v>7457.708260481716</v>
      </c>
    </row>
    <row r="24" spans="2:11" x14ac:dyDescent="0.2">
      <c r="B24" s="182" t="s">
        <v>565</v>
      </c>
      <c r="C24" s="183">
        <f>+'2.2.3.2.Inv-Ajus-Depr'!C26-'2.2.3.2.Inv-Ajus-Depr'!C259</f>
        <v>0</v>
      </c>
      <c r="D24" s="183">
        <f>+'2.2.3.2.Inv-Ajus-Depr'!D26-'2.2.3.2.Inv-Ajus-Depr'!D259+C24</f>
        <v>7886.5539717786851</v>
      </c>
      <c r="E24" s="183">
        <f>+'2.2.3.2.Inv-Ajus-Depr'!E26-'2.2.3.2.Inv-Ajus-Depr'!E259+D24</f>
        <v>7617.6523183738072</v>
      </c>
      <c r="F24" s="183">
        <f>+'2.2.3.2.Inv-Ajus-Depr'!F26-'2.2.3.2.Inv-Ajus-Depr'!F259+E24</f>
        <v>7348.7506649689294</v>
      </c>
      <c r="G24" s="183">
        <f>+'2.2.3.2.Inv-Ajus-Depr'!G26-'2.2.3.2.Inv-Ajus-Depr'!G259+F24</f>
        <v>7079.8490115640516</v>
      </c>
      <c r="H24" s="183">
        <f>+'2.2.3.2.Inv-Ajus-Depr'!H26-'2.2.3.2.Inv-Ajus-Depr'!H259+G24</f>
        <v>6810.9473581591737</v>
      </c>
      <c r="I24" s="183">
        <f>+'2.2.3.2.Inv-Ajus-Depr'!I26-'2.2.3.2.Inv-Ajus-Depr'!I259+H24</f>
        <v>6542.0457047542959</v>
      </c>
      <c r="J24" s="183">
        <f>+'2.2.3.2.Inv-Ajus-Depr'!J26-'2.2.3.2.Inv-Ajus-Depr'!J259+I24</f>
        <v>6273.1440513494181</v>
      </c>
      <c r="K24" s="214">
        <f>+'2.2.3.2.Inv-Ajus-Depr'!K26-'2.2.3.2.Inv-Ajus-Depr'!K259+J24</f>
        <v>6004.2423979445402</v>
      </c>
    </row>
    <row r="25" spans="2:11" x14ac:dyDescent="0.2">
      <c r="B25" s="182" t="s">
        <v>374</v>
      </c>
      <c r="C25" s="183">
        <f>+'2.2.3.2.Inv-Ajus-Depr'!C27-'2.2.3.2.Inv-Ajus-Depr'!C260</f>
        <v>0</v>
      </c>
      <c r="D25" s="183">
        <f>+'2.2.3.2.Inv-Ajus-Depr'!D27-'2.2.3.2.Inv-Ajus-Depr'!D260+C25</f>
        <v>67228.97</v>
      </c>
      <c r="E25" s="183">
        <f>+'2.2.3.2.Inv-Ajus-Depr'!E27-'2.2.3.2.Inv-Ajus-Depr'!E260+D25</f>
        <v>44819.313333333339</v>
      </c>
      <c r="F25" s="183">
        <f>+'2.2.3.2.Inv-Ajus-Depr'!F27-'2.2.3.2.Inv-Ajus-Depr'!F260+E25</f>
        <v>22409.656666666673</v>
      </c>
      <c r="G25" s="183">
        <f>+'2.2.3.2.Inv-Ajus-Depr'!G27-'2.2.3.2.Inv-Ajus-Depr'!G260+F25</f>
        <v>0</v>
      </c>
      <c r="H25" s="183">
        <f>+'2.2.3.2.Inv-Ajus-Depr'!H27-'2.2.3.2.Inv-Ajus-Depr'!H260+G25</f>
        <v>5870</v>
      </c>
      <c r="I25" s="183">
        <f>+'2.2.3.2.Inv-Ajus-Depr'!I27-'2.2.3.2.Inv-Ajus-Depr'!I260+H25</f>
        <v>3913.3333333333335</v>
      </c>
      <c r="J25" s="183">
        <f>+'2.2.3.2.Inv-Ajus-Depr'!J27-'2.2.3.2.Inv-Ajus-Depr'!J260+I25</f>
        <v>1956.666666666667</v>
      </c>
      <c r="K25" s="214">
        <f>+'2.2.3.2.Inv-Ajus-Depr'!K27-'2.2.3.2.Inv-Ajus-Depr'!K260+J25</f>
        <v>0</v>
      </c>
    </row>
    <row r="26" spans="2:11" x14ac:dyDescent="0.2">
      <c r="B26" s="182" t="s">
        <v>566</v>
      </c>
      <c r="C26" s="183">
        <f>+'2.2.3.2.Inv-Ajus-Depr'!C28-'2.2.3.2.Inv-Ajus-Depr'!C261</f>
        <v>0</v>
      </c>
      <c r="D26" s="183">
        <f>+'2.2.3.2.Inv-Ajus-Depr'!D28-'2.2.3.2.Inv-Ajus-Depr'!D261+C26</f>
        <v>12618.758571910113</v>
      </c>
      <c r="E26" s="183">
        <f>+'2.2.3.2.Inv-Ajus-Depr'!E28-'2.2.3.2.Inv-Ajus-Depr'!E261+D26</f>
        <v>10816.078775922955</v>
      </c>
      <c r="F26" s="183">
        <f>+'2.2.3.2.Inv-Ajus-Depr'!F28-'2.2.3.2.Inv-Ajus-Depr'!F261+E26</f>
        <v>9013.3989799357969</v>
      </c>
      <c r="G26" s="183">
        <f>+'2.2.3.2.Inv-Ajus-Depr'!G28-'2.2.3.2.Inv-Ajus-Depr'!G261+F26</f>
        <v>7210.7191839486377</v>
      </c>
      <c r="H26" s="183">
        <f>+'2.2.3.2.Inv-Ajus-Depr'!H28-'2.2.3.2.Inv-Ajus-Depr'!H261+G26</f>
        <v>5408.0393879614785</v>
      </c>
      <c r="I26" s="183">
        <f>+'2.2.3.2.Inv-Ajus-Depr'!I28-'2.2.3.2.Inv-Ajus-Depr'!I261+H26</f>
        <v>3605.3595919743193</v>
      </c>
      <c r="J26" s="183">
        <f>+'2.2.3.2.Inv-Ajus-Depr'!J28-'2.2.3.2.Inv-Ajus-Depr'!J261+I26</f>
        <v>1802.6797959871603</v>
      </c>
      <c r="K26" s="214">
        <f>+'2.2.3.2.Inv-Ajus-Depr'!K28-'2.2.3.2.Inv-Ajus-Depr'!K261+J26</f>
        <v>0</v>
      </c>
    </row>
    <row r="27" spans="2:11" x14ac:dyDescent="0.2">
      <c r="B27" s="182" t="s">
        <v>567</v>
      </c>
      <c r="C27" s="183">
        <f>+'2.2.3.2.Inv-Ajus-Depr'!C29-'2.2.3.2.Inv-Ajus-Depr'!C262</f>
        <v>0</v>
      </c>
      <c r="D27" s="183">
        <f>+'2.2.3.2.Inv-Ajus-Depr'!D29-'2.2.3.2.Inv-Ajus-Depr'!D262+C27</f>
        <v>4967.96</v>
      </c>
      <c r="E27" s="183">
        <f>+'2.2.3.2.Inv-Ajus-Depr'!E29-'2.2.3.2.Inv-Ajus-Depr'!E262+D27</f>
        <v>4258.2514285714287</v>
      </c>
      <c r="F27" s="183">
        <f>+'2.2.3.2.Inv-Ajus-Depr'!F29-'2.2.3.2.Inv-Ajus-Depr'!F262+E27</f>
        <v>3548.5428571428574</v>
      </c>
      <c r="G27" s="183">
        <f>+'2.2.3.2.Inv-Ajus-Depr'!G29-'2.2.3.2.Inv-Ajus-Depr'!G262+F27</f>
        <v>2838.8342857142861</v>
      </c>
      <c r="H27" s="183">
        <f>+'2.2.3.2.Inv-Ajus-Depr'!H29-'2.2.3.2.Inv-Ajus-Depr'!H262+G27</f>
        <v>2129.1257142857148</v>
      </c>
      <c r="I27" s="183">
        <f>+'2.2.3.2.Inv-Ajus-Depr'!I29-'2.2.3.2.Inv-Ajus-Depr'!I262+H27</f>
        <v>1419.4171428571435</v>
      </c>
      <c r="J27" s="183">
        <f>+'2.2.3.2.Inv-Ajus-Depr'!J29-'2.2.3.2.Inv-Ajus-Depr'!J262+I27</f>
        <v>709.7085714285721</v>
      </c>
      <c r="K27" s="214">
        <f>+'2.2.3.2.Inv-Ajus-Depr'!K29-'2.2.3.2.Inv-Ajus-Depr'!K262+J27</f>
        <v>0</v>
      </c>
    </row>
    <row r="28" spans="2:11" x14ac:dyDescent="0.2">
      <c r="B28" s="182" t="s">
        <v>433</v>
      </c>
      <c r="C28" s="183">
        <f>+'2.2.3.2.Inv-Ajus-Depr'!C30-'2.2.3.2.Inv-Ajus-Depr'!C263</f>
        <v>0</v>
      </c>
      <c r="D28" s="183">
        <f>+'2.2.3.2.Inv-Ajus-Depr'!D30-'2.2.3.2.Inv-Ajus-Depr'!D263+C28</f>
        <v>3457.1512905198779</v>
      </c>
      <c r="E28" s="183">
        <f>+'2.2.3.2.Inv-Ajus-Depr'!E30-'2.2.3.2.Inv-Ajus-Depr'!E263+D28</f>
        <v>2963.272534731324</v>
      </c>
      <c r="F28" s="183">
        <f>+'2.2.3.2.Inv-Ajus-Depr'!F30-'2.2.3.2.Inv-Ajus-Depr'!F263+E28</f>
        <v>2469.39377894277</v>
      </c>
      <c r="G28" s="183">
        <f>+'2.2.3.2.Inv-Ajus-Depr'!G30-'2.2.3.2.Inv-Ajus-Depr'!G263+F28</f>
        <v>1975.5150231542161</v>
      </c>
      <c r="H28" s="183">
        <f>+'2.2.3.2.Inv-Ajus-Depr'!H30-'2.2.3.2.Inv-Ajus-Depr'!H263+G28</f>
        <v>1481.6362673656622</v>
      </c>
      <c r="I28" s="183">
        <f>+'2.2.3.2.Inv-Ajus-Depr'!I30-'2.2.3.2.Inv-Ajus-Depr'!I263+H28</f>
        <v>987.75751157710829</v>
      </c>
      <c r="J28" s="183">
        <f>+'2.2.3.2.Inv-Ajus-Depr'!J30-'2.2.3.2.Inv-Ajus-Depr'!J263+I28</f>
        <v>493.87875578855432</v>
      </c>
      <c r="K28" s="214">
        <f>+'2.2.3.2.Inv-Ajus-Depr'!K30-'2.2.3.2.Inv-Ajus-Depr'!K263+J28</f>
        <v>0</v>
      </c>
    </row>
    <row r="29" spans="2:11" x14ac:dyDescent="0.2">
      <c r="B29" s="182" t="s">
        <v>434</v>
      </c>
      <c r="C29" s="183">
        <f>+'2.2.3.2.Inv-Ajus-Depr'!C31-'2.2.3.2.Inv-Ajus-Depr'!C264</f>
        <v>0</v>
      </c>
      <c r="D29" s="183">
        <f>+'2.2.3.2.Inv-Ajus-Depr'!D31-'2.2.3.2.Inv-Ajus-Depr'!D264+C29</f>
        <v>28969</v>
      </c>
      <c r="E29" s="183">
        <f>+'2.2.3.2.Inv-Ajus-Depr'!E31-'2.2.3.2.Inv-Ajus-Depr'!E264+D29</f>
        <v>24830.571428571428</v>
      </c>
      <c r="F29" s="183">
        <f>+'2.2.3.2.Inv-Ajus-Depr'!F31-'2.2.3.2.Inv-Ajus-Depr'!F264+E29</f>
        <v>20692.142857142855</v>
      </c>
      <c r="G29" s="183">
        <f>+'2.2.3.2.Inv-Ajus-Depr'!G31-'2.2.3.2.Inv-Ajus-Depr'!G264+F29</f>
        <v>16553.714285714283</v>
      </c>
      <c r="H29" s="183">
        <f>+'2.2.3.2.Inv-Ajus-Depr'!H31-'2.2.3.2.Inv-Ajus-Depr'!H264+G29</f>
        <v>12415.28571428571</v>
      </c>
      <c r="I29" s="183">
        <f>+'2.2.3.2.Inv-Ajus-Depr'!I31-'2.2.3.2.Inv-Ajus-Depr'!I264+H29</f>
        <v>8276.8571428571377</v>
      </c>
      <c r="J29" s="183">
        <f>+'2.2.3.2.Inv-Ajus-Depr'!J31-'2.2.3.2.Inv-Ajus-Depr'!J264+I29</f>
        <v>4138.4285714285661</v>
      </c>
      <c r="K29" s="214">
        <f>+'2.2.3.2.Inv-Ajus-Depr'!K31-'2.2.3.2.Inv-Ajus-Depr'!K264+J29</f>
        <v>0</v>
      </c>
    </row>
    <row r="30" spans="2:11" x14ac:dyDescent="0.2">
      <c r="B30" s="182" t="s">
        <v>568</v>
      </c>
      <c r="C30" s="183">
        <f>+'2.2.3.2.Inv-Ajus-Depr'!C32-'2.2.3.2.Inv-Ajus-Depr'!C265</f>
        <v>0</v>
      </c>
      <c r="D30" s="183">
        <f>+'2.2.3.2.Inv-Ajus-Depr'!D32-'2.2.3.2.Inv-Ajus-Depr'!D265+C30</f>
        <v>0</v>
      </c>
      <c r="E30" s="183">
        <f>+'2.2.3.2.Inv-Ajus-Depr'!E32-'2.2.3.2.Inv-Ajus-Depr'!E265+D30</f>
        <v>1387.12</v>
      </c>
      <c r="F30" s="183">
        <f>+'2.2.3.2.Inv-Ajus-Depr'!F32-'2.2.3.2.Inv-Ajus-Depr'!F265+E30</f>
        <v>1188.96</v>
      </c>
      <c r="G30" s="183">
        <f>+'2.2.3.2.Inv-Ajus-Depr'!G32-'2.2.3.2.Inv-Ajus-Depr'!G265+F30</f>
        <v>990.80000000000007</v>
      </c>
      <c r="H30" s="183">
        <f>+'2.2.3.2.Inv-Ajus-Depr'!H32-'2.2.3.2.Inv-Ajus-Depr'!H265+G30</f>
        <v>792.6400000000001</v>
      </c>
      <c r="I30" s="183">
        <f>+'2.2.3.2.Inv-Ajus-Depr'!I32-'2.2.3.2.Inv-Ajus-Depr'!I265+H30</f>
        <v>594.48000000000013</v>
      </c>
      <c r="J30" s="183">
        <f>+'2.2.3.2.Inv-Ajus-Depr'!J32-'2.2.3.2.Inv-Ajus-Depr'!J265+I30</f>
        <v>396.32000000000016</v>
      </c>
      <c r="K30" s="214">
        <f>+'2.2.3.2.Inv-Ajus-Depr'!K32-'2.2.3.2.Inv-Ajus-Depr'!K265+J30</f>
        <v>198.1600000000002</v>
      </c>
    </row>
    <row r="31" spans="2:11" x14ac:dyDescent="0.2">
      <c r="B31" s="182" t="s">
        <v>435</v>
      </c>
      <c r="C31" s="183">
        <f>+'2.2.3.2.Inv-Ajus-Depr'!C33-'2.2.3.2.Inv-Ajus-Depr'!C266</f>
        <v>0</v>
      </c>
      <c r="D31" s="183">
        <f>+'2.2.3.2.Inv-Ajus-Depr'!D33-'2.2.3.2.Inv-Ajus-Depr'!D266+C31</f>
        <v>0</v>
      </c>
      <c r="E31" s="183">
        <f>+'2.2.3.2.Inv-Ajus-Depr'!E33-'2.2.3.2.Inv-Ajus-Depr'!E266+D31</f>
        <v>8383.61</v>
      </c>
      <c r="F31" s="183">
        <f>+'2.2.3.2.Inv-Ajus-Depr'!F33-'2.2.3.2.Inv-Ajus-Depr'!F266+E31</f>
        <v>7185.9514285714295</v>
      </c>
      <c r="G31" s="183">
        <f>+'2.2.3.2.Inv-Ajus-Depr'!G33-'2.2.3.2.Inv-Ajus-Depr'!G266+F31</f>
        <v>5988.2928571428583</v>
      </c>
      <c r="H31" s="183">
        <f>+'2.2.3.2.Inv-Ajus-Depr'!H33-'2.2.3.2.Inv-Ajus-Depr'!H266+G31</f>
        <v>4790.6342857142872</v>
      </c>
      <c r="I31" s="183">
        <f>+'2.2.3.2.Inv-Ajus-Depr'!I33-'2.2.3.2.Inv-Ajus-Depr'!I266+H31</f>
        <v>3592.9757142857161</v>
      </c>
      <c r="J31" s="183">
        <f>+'2.2.3.2.Inv-Ajus-Depr'!J33-'2.2.3.2.Inv-Ajus-Depr'!J266+I31</f>
        <v>2395.317142857145</v>
      </c>
      <c r="K31" s="214">
        <f>+'2.2.3.2.Inv-Ajus-Depr'!K33-'2.2.3.2.Inv-Ajus-Depr'!K266+J31</f>
        <v>1197.6585714285736</v>
      </c>
    </row>
    <row r="32" spans="2:11" x14ac:dyDescent="0.2">
      <c r="B32" s="182" t="s">
        <v>435</v>
      </c>
      <c r="C32" s="183">
        <f>+'2.2.3.2.Inv-Ajus-Depr'!C34-'2.2.3.2.Inv-Ajus-Depr'!C267</f>
        <v>0</v>
      </c>
      <c r="D32" s="183">
        <f>+'2.2.3.2.Inv-Ajus-Depr'!D34-'2.2.3.2.Inv-Ajus-Depr'!D267+C32</f>
        <v>0</v>
      </c>
      <c r="E32" s="183">
        <f>+'2.2.3.2.Inv-Ajus-Depr'!E34-'2.2.3.2.Inv-Ajus-Depr'!E267+D32</f>
        <v>7714.4</v>
      </c>
      <c r="F32" s="183">
        <f>+'2.2.3.2.Inv-Ajus-Depr'!F34-'2.2.3.2.Inv-Ajus-Depr'!F267+E32</f>
        <v>6612.3428571428567</v>
      </c>
      <c r="G32" s="183">
        <f>+'2.2.3.2.Inv-Ajus-Depr'!G34-'2.2.3.2.Inv-Ajus-Depr'!G267+F32</f>
        <v>5510.2857142857138</v>
      </c>
      <c r="H32" s="183">
        <f>+'2.2.3.2.Inv-Ajus-Depr'!H34-'2.2.3.2.Inv-Ajus-Depr'!H267+G32</f>
        <v>4408.2285714285708</v>
      </c>
      <c r="I32" s="183">
        <f>+'2.2.3.2.Inv-Ajus-Depr'!I34-'2.2.3.2.Inv-Ajus-Depr'!I267+H32</f>
        <v>3306.1714285714279</v>
      </c>
      <c r="J32" s="183">
        <f>+'2.2.3.2.Inv-Ajus-Depr'!J34-'2.2.3.2.Inv-Ajus-Depr'!J267+I32</f>
        <v>2204.114285714285</v>
      </c>
      <c r="K32" s="214">
        <f>+'2.2.3.2.Inv-Ajus-Depr'!K34-'2.2.3.2.Inv-Ajus-Depr'!K267+J32</f>
        <v>1102.0571428571423</v>
      </c>
    </row>
    <row r="33" spans="2:11" x14ac:dyDescent="0.2">
      <c r="B33" s="182" t="s">
        <v>596</v>
      </c>
      <c r="C33" s="183">
        <f>+'2.2.3.2.Inv-Ajus-Depr'!C35-'2.2.3.2.Inv-Ajus-Depr'!C268</f>
        <v>0</v>
      </c>
      <c r="D33" s="183">
        <f>+'2.2.3.2.Inv-Ajus-Depr'!D35-'2.2.3.2.Inv-Ajus-Depr'!D268+C33</f>
        <v>0</v>
      </c>
      <c r="E33" s="183">
        <f>+'2.2.3.2.Inv-Ajus-Depr'!E35-'2.2.3.2.Inv-Ajus-Depr'!E268+D33</f>
        <v>0</v>
      </c>
      <c r="F33" s="183">
        <f>+'2.2.3.2.Inv-Ajus-Depr'!F35-'2.2.3.2.Inv-Ajus-Depr'!F268+E33</f>
        <v>12144.49</v>
      </c>
      <c r="G33" s="183">
        <f>+'2.2.3.2.Inv-Ajus-Depr'!G35-'2.2.3.2.Inv-Ajus-Depr'!G268+F33</f>
        <v>10409.562857142857</v>
      </c>
      <c r="H33" s="183">
        <f>+'2.2.3.2.Inv-Ajus-Depr'!H35-'2.2.3.2.Inv-Ajus-Depr'!H268+G33</f>
        <v>8674.6357142857141</v>
      </c>
      <c r="I33" s="183">
        <f>+'2.2.3.2.Inv-Ajus-Depr'!I35-'2.2.3.2.Inv-Ajus-Depr'!I268+H33</f>
        <v>6939.7085714285713</v>
      </c>
      <c r="J33" s="183">
        <f>+'2.2.3.2.Inv-Ajus-Depr'!J35-'2.2.3.2.Inv-Ajus-Depr'!J268+I33</f>
        <v>5204.7814285714285</v>
      </c>
      <c r="K33" s="214">
        <f>+'2.2.3.2.Inv-Ajus-Depr'!K35-'2.2.3.2.Inv-Ajus-Depr'!K268+J33</f>
        <v>3469.8542857142857</v>
      </c>
    </row>
    <row r="34" spans="2:11" x14ac:dyDescent="0.2">
      <c r="B34" s="182" t="s">
        <v>597</v>
      </c>
      <c r="C34" s="183">
        <f>+'2.2.3.2.Inv-Ajus-Depr'!C36-'2.2.3.2.Inv-Ajus-Depr'!C269</f>
        <v>0</v>
      </c>
      <c r="D34" s="183">
        <f>+'2.2.3.2.Inv-Ajus-Depr'!D36-'2.2.3.2.Inv-Ajus-Depr'!D269+C34</f>
        <v>0</v>
      </c>
      <c r="E34" s="183">
        <f>+'2.2.3.2.Inv-Ajus-Depr'!E36-'2.2.3.2.Inv-Ajus-Depr'!E269+D34</f>
        <v>0</v>
      </c>
      <c r="F34" s="183">
        <f>+'2.2.3.2.Inv-Ajus-Depr'!F36-'2.2.3.2.Inv-Ajus-Depr'!F269+E34</f>
        <v>80524.84</v>
      </c>
      <c r="G34" s="183">
        <f>+'2.2.3.2.Inv-Ajus-Depr'!G36-'2.2.3.2.Inv-Ajus-Depr'!G269+F34</f>
        <v>69021.291428571421</v>
      </c>
      <c r="H34" s="183">
        <f>+'2.2.3.2.Inv-Ajus-Depr'!H36-'2.2.3.2.Inv-Ajus-Depr'!H269+G34</f>
        <v>57517.742857142854</v>
      </c>
      <c r="I34" s="183">
        <f>+'2.2.3.2.Inv-Ajus-Depr'!I36-'2.2.3.2.Inv-Ajus-Depr'!I269+H34</f>
        <v>46014.194285714286</v>
      </c>
      <c r="J34" s="183">
        <f>+'2.2.3.2.Inv-Ajus-Depr'!J36-'2.2.3.2.Inv-Ajus-Depr'!J269+I34</f>
        <v>34510.645714285718</v>
      </c>
      <c r="K34" s="214">
        <f>+'2.2.3.2.Inv-Ajus-Depr'!K36-'2.2.3.2.Inv-Ajus-Depr'!K269+J34</f>
        <v>23007.09714285715</v>
      </c>
    </row>
    <row r="35" spans="2:11" x14ac:dyDescent="0.2">
      <c r="B35" s="182" t="s">
        <v>598</v>
      </c>
      <c r="C35" s="183">
        <f>+'2.2.3.2.Inv-Ajus-Depr'!C37-'2.2.3.2.Inv-Ajus-Depr'!C270</f>
        <v>0</v>
      </c>
      <c r="D35" s="183">
        <f>+'2.2.3.2.Inv-Ajus-Depr'!D37-'2.2.3.2.Inv-Ajus-Depr'!D270+C35</f>
        <v>0</v>
      </c>
      <c r="E35" s="183">
        <f>+'2.2.3.2.Inv-Ajus-Depr'!E37-'2.2.3.2.Inv-Ajus-Depr'!E270+D35</f>
        <v>0</v>
      </c>
      <c r="F35" s="183">
        <f>+'2.2.3.2.Inv-Ajus-Depr'!F37-'2.2.3.2.Inv-Ajus-Depr'!F270+E35</f>
        <v>16408.61</v>
      </c>
      <c r="G35" s="183">
        <f>+'2.2.3.2.Inv-Ajus-Depr'!G37-'2.2.3.2.Inv-Ajus-Depr'!G270+F35</f>
        <v>14064.522857142858</v>
      </c>
      <c r="H35" s="183">
        <f>+'2.2.3.2.Inv-Ajus-Depr'!H37-'2.2.3.2.Inv-Ajus-Depr'!H270+G35</f>
        <v>11720.435714285715</v>
      </c>
      <c r="I35" s="183">
        <f>+'2.2.3.2.Inv-Ajus-Depr'!I37-'2.2.3.2.Inv-Ajus-Depr'!I270+H35</f>
        <v>9376.3485714285725</v>
      </c>
      <c r="J35" s="183">
        <f>+'2.2.3.2.Inv-Ajus-Depr'!J37-'2.2.3.2.Inv-Ajus-Depr'!J270+I35</f>
        <v>7032.2614285714299</v>
      </c>
      <c r="K35" s="214">
        <f>+'2.2.3.2.Inv-Ajus-Depr'!K37-'2.2.3.2.Inv-Ajus-Depr'!K270+J35</f>
        <v>4688.1742857142872</v>
      </c>
    </row>
    <row r="36" spans="2:11" x14ac:dyDescent="0.2">
      <c r="B36" s="182" t="s">
        <v>599</v>
      </c>
      <c r="C36" s="183">
        <f>+'2.2.3.2.Inv-Ajus-Depr'!C38-'2.2.3.2.Inv-Ajus-Depr'!C271</f>
        <v>0</v>
      </c>
      <c r="D36" s="183">
        <f>+'2.2.3.2.Inv-Ajus-Depr'!D38-'2.2.3.2.Inv-Ajus-Depr'!D271+C36</f>
        <v>0</v>
      </c>
      <c r="E36" s="183">
        <f>+'2.2.3.2.Inv-Ajus-Depr'!E38-'2.2.3.2.Inv-Ajus-Depr'!E271+D36</f>
        <v>0</v>
      </c>
      <c r="F36" s="183">
        <f>+'2.2.3.2.Inv-Ajus-Depr'!F38-'2.2.3.2.Inv-Ajus-Depr'!F271+E36</f>
        <v>0</v>
      </c>
      <c r="G36" s="183">
        <f>+'2.2.3.2.Inv-Ajus-Depr'!G38-'2.2.3.2.Inv-Ajus-Depr'!G271+F36</f>
        <v>34291.870000000003</v>
      </c>
      <c r="H36" s="183">
        <f>+'2.2.3.2.Inv-Ajus-Depr'!H38-'2.2.3.2.Inv-Ajus-Depr'!H271+G36</f>
        <v>29393.03142857143</v>
      </c>
      <c r="I36" s="183">
        <f>+'2.2.3.2.Inv-Ajus-Depr'!I38-'2.2.3.2.Inv-Ajus-Depr'!I271+H36</f>
        <v>24494.192857142858</v>
      </c>
      <c r="J36" s="183">
        <f>+'2.2.3.2.Inv-Ajus-Depr'!J38-'2.2.3.2.Inv-Ajus-Depr'!J271+I36</f>
        <v>19595.354285714286</v>
      </c>
      <c r="K36" s="214">
        <f>+'2.2.3.2.Inv-Ajus-Depr'!K38-'2.2.3.2.Inv-Ajus-Depr'!K271+J36</f>
        <v>14696.515714285713</v>
      </c>
    </row>
    <row r="37" spans="2:11" x14ac:dyDescent="0.2">
      <c r="B37" s="182" t="s">
        <v>600</v>
      </c>
      <c r="C37" s="183">
        <f>+'2.2.3.2.Inv-Ajus-Depr'!C39-'2.2.3.2.Inv-Ajus-Depr'!C272</f>
        <v>0</v>
      </c>
      <c r="D37" s="183">
        <f>+'2.2.3.2.Inv-Ajus-Depr'!D39-'2.2.3.2.Inv-Ajus-Depr'!D272+C37</f>
        <v>0</v>
      </c>
      <c r="E37" s="183">
        <f>+'2.2.3.2.Inv-Ajus-Depr'!E39-'2.2.3.2.Inv-Ajus-Depr'!E272+D37</f>
        <v>0</v>
      </c>
      <c r="F37" s="183">
        <f>+'2.2.3.2.Inv-Ajus-Depr'!F39-'2.2.3.2.Inv-Ajus-Depr'!F272+E37</f>
        <v>0</v>
      </c>
      <c r="G37" s="183">
        <f>+'2.2.3.2.Inv-Ajus-Depr'!G39-'2.2.3.2.Inv-Ajus-Depr'!G272+F37</f>
        <v>0</v>
      </c>
      <c r="H37" s="183">
        <f>+'2.2.3.2.Inv-Ajus-Depr'!H39-'2.2.3.2.Inv-Ajus-Depr'!H272+G37</f>
        <v>51670</v>
      </c>
      <c r="I37" s="183">
        <f>+'2.2.3.2.Inv-Ajus-Depr'!I39-'2.2.3.2.Inv-Ajus-Depr'!I272+H37</f>
        <v>44288.571428571428</v>
      </c>
      <c r="J37" s="183">
        <f>+'2.2.3.2.Inv-Ajus-Depr'!J39-'2.2.3.2.Inv-Ajus-Depr'!J272+I37</f>
        <v>36907.142857142855</v>
      </c>
      <c r="K37" s="214">
        <f>+'2.2.3.2.Inv-Ajus-Depr'!K39-'2.2.3.2.Inv-Ajus-Depr'!K272+J37</f>
        <v>29525.714285714283</v>
      </c>
    </row>
    <row r="38" spans="2:11" x14ac:dyDescent="0.2">
      <c r="B38" s="182" t="s">
        <v>601</v>
      </c>
      <c r="C38" s="183">
        <f>+'2.2.3.2.Inv-Ajus-Depr'!C40-'2.2.3.2.Inv-Ajus-Depr'!C273</f>
        <v>0</v>
      </c>
      <c r="D38" s="183">
        <f>+'2.2.3.2.Inv-Ajus-Depr'!D40-'2.2.3.2.Inv-Ajus-Depr'!D273+C38</f>
        <v>113008.20999999999</v>
      </c>
      <c r="E38" s="183">
        <f>+'2.2.3.2.Inv-Ajus-Depr'!E40-'2.2.3.2.Inv-Ajus-Depr'!E273+D38</f>
        <v>105474.32933333333</v>
      </c>
      <c r="F38" s="183">
        <f>+'2.2.3.2.Inv-Ajus-Depr'!F40-'2.2.3.2.Inv-Ajus-Depr'!F273+E38</f>
        <v>97940.448666666663</v>
      </c>
      <c r="G38" s="183">
        <f>+'2.2.3.2.Inv-Ajus-Depr'!G40-'2.2.3.2.Inv-Ajus-Depr'!G273+F38</f>
        <v>90406.567999999999</v>
      </c>
      <c r="H38" s="183">
        <f>+'2.2.3.2.Inv-Ajus-Depr'!H40-'2.2.3.2.Inv-Ajus-Depr'!H273+G38</f>
        <v>82872.687333333335</v>
      </c>
      <c r="I38" s="183">
        <f>+'2.2.3.2.Inv-Ajus-Depr'!I40-'2.2.3.2.Inv-Ajus-Depr'!I273+H38</f>
        <v>75338.806666666671</v>
      </c>
      <c r="J38" s="183">
        <f>+'2.2.3.2.Inv-Ajus-Depr'!J40-'2.2.3.2.Inv-Ajus-Depr'!J273+I38</f>
        <v>67804.926000000007</v>
      </c>
      <c r="K38" s="214">
        <f>+'2.2.3.2.Inv-Ajus-Depr'!K40-'2.2.3.2.Inv-Ajus-Depr'!K273+J38</f>
        <v>60271.045333333343</v>
      </c>
    </row>
    <row r="39" spans="2:11" x14ac:dyDescent="0.2">
      <c r="B39" s="182" t="s">
        <v>658</v>
      </c>
      <c r="C39" s="183">
        <f>+'2.2.3.2.Inv-Ajus-Depr'!C41-'2.2.3.2.Inv-Ajus-Depr'!C274</f>
        <v>0</v>
      </c>
      <c r="D39" s="183">
        <f>+'2.2.3.2.Inv-Ajus-Depr'!D41-'2.2.3.2.Inv-Ajus-Depr'!D274+C39</f>
        <v>0</v>
      </c>
      <c r="E39" s="183">
        <f>+'2.2.3.2.Inv-Ajus-Depr'!E41-'2.2.3.2.Inv-Ajus-Depr'!E274+D39</f>
        <v>133315.81</v>
      </c>
      <c r="F39" s="183">
        <f>+'2.2.3.2.Inv-Ajus-Depr'!F41-'2.2.3.2.Inv-Ajus-Depr'!F274+E39</f>
        <v>124428.08933333334</v>
      </c>
      <c r="G39" s="183">
        <f>+'2.2.3.2.Inv-Ajus-Depr'!G41-'2.2.3.2.Inv-Ajus-Depr'!G274+F39</f>
        <v>115540.36866666668</v>
      </c>
      <c r="H39" s="183">
        <f>+'2.2.3.2.Inv-Ajus-Depr'!H41-'2.2.3.2.Inv-Ajus-Depr'!H274+G39</f>
        <v>106652.64800000002</v>
      </c>
      <c r="I39" s="183">
        <f>+'2.2.3.2.Inv-Ajus-Depr'!I41-'2.2.3.2.Inv-Ajus-Depr'!I274+H39</f>
        <v>97764.927333333355</v>
      </c>
      <c r="J39" s="183">
        <f>+'2.2.3.2.Inv-Ajus-Depr'!J41-'2.2.3.2.Inv-Ajus-Depr'!J274+I39</f>
        <v>88877.206666666694</v>
      </c>
      <c r="K39" s="214">
        <f>+'2.2.3.2.Inv-Ajus-Depr'!K41-'2.2.3.2.Inv-Ajus-Depr'!K274+J39</f>
        <v>79989.486000000034</v>
      </c>
    </row>
    <row r="40" spans="2:11" x14ac:dyDescent="0.2">
      <c r="B40" s="182" t="s">
        <v>569</v>
      </c>
      <c r="C40" s="183">
        <f>+'2.2.3.2.Inv-Ajus-Depr'!C42-'2.2.3.2.Inv-Ajus-Depr'!C275</f>
        <v>189002.56055125355</v>
      </c>
      <c r="D40" s="183">
        <f>+'2.2.3.2.Inv-Ajus-Depr'!D42-'2.2.3.2.Inv-Ajus-Depr'!D275+C40</f>
        <v>179755.81197243731</v>
      </c>
      <c r="E40" s="183">
        <f>+'2.2.3.2.Inv-Ajus-Depr'!E42-'2.2.3.2.Inv-Ajus-Depr'!E275+D40</f>
        <v>170295.51497243732</v>
      </c>
      <c r="F40" s="183">
        <f>+'2.2.3.2.Inv-Ajus-Depr'!F42-'2.2.3.2.Inv-Ajus-Depr'!F275+E40</f>
        <v>160835.21797243733</v>
      </c>
      <c r="G40" s="183">
        <f>+'2.2.3.2.Inv-Ajus-Depr'!G42-'2.2.3.2.Inv-Ajus-Depr'!G275+F40</f>
        <v>151374.92097243734</v>
      </c>
      <c r="H40" s="183">
        <f>+'2.2.3.2.Inv-Ajus-Depr'!H42-'2.2.3.2.Inv-Ajus-Depr'!H275+G40</f>
        <v>141914.62397243734</v>
      </c>
      <c r="I40" s="183">
        <f>+'2.2.3.2.Inv-Ajus-Depr'!I42-'2.2.3.2.Inv-Ajus-Depr'!I275+H40</f>
        <v>132454.32697243735</v>
      </c>
      <c r="J40" s="183">
        <f>+'2.2.3.2.Inv-Ajus-Depr'!J42-'2.2.3.2.Inv-Ajus-Depr'!J275+I40</f>
        <v>122994.02997243735</v>
      </c>
      <c r="K40" s="214">
        <f>+'2.2.3.2.Inv-Ajus-Depr'!K42-'2.2.3.2.Inv-Ajus-Depr'!K275+J40</f>
        <v>113533.73297243734</v>
      </c>
    </row>
    <row r="41" spans="2:11" x14ac:dyDescent="0.2">
      <c r="B41" s="182" t="s">
        <v>602</v>
      </c>
      <c r="C41" s="183">
        <f>+'2.2.3.2.Inv-Ajus-Depr'!C43-'2.2.3.2.Inv-Ajus-Depr'!C276</f>
        <v>0</v>
      </c>
      <c r="D41" s="183">
        <f>+'2.2.3.2.Inv-Ajus-Depr'!D43-'2.2.3.2.Inv-Ajus-Depr'!D276+C41</f>
        <v>0</v>
      </c>
      <c r="E41" s="183">
        <f>+'2.2.3.2.Inv-Ajus-Depr'!E43-'2.2.3.2.Inv-Ajus-Depr'!E276+D41</f>
        <v>0</v>
      </c>
      <c r="F41" s="183">
        <f>+'2.2.3.2.Inv-Ajus-Depr'!F43-'2.2.3.2.Inv-Ajus-Depr'!F276+E41</f>
        <v>0</v>
      </c>
      <c r="G41" s="183">
        <f>+'2.2.3.2.Inv-Ajus-Depr'!G43-'2.2.3.2.Inv-Ajus-Depr'!G276+F41</f>
        <v>348255.19</v>
      </c>
      <c r="H41" s="183">
        <f>+'2.2.3.2.Inv-Ajus-Depr'!H43-'2.2.3.2.Inv-Ajus-Depr'!H276+G41</f>
        <v>330842.43050000002</v>
      </c>
      <c r="I41" s="183">
        <f>+'2.2.3.2.Inv-Ajus-Depr'!I43-'2.2.3.2.Inv-Ajus-Depr'!I276+H41</f>
        <v>313429.67100000003</v>
      </c>
      <c r="J41" s="183">
        <f>+'2.2.3.2.Inv-Ajus-Depr'!J43-'2.2.3.2.Inv-Ajus-Depr'!J276+I41</f>
        <v>296016.91150000005</v>
      </c>
      <c r="K41" s="214">
        <f>+'2.2.3.2.Inv-Ajus-Depr'!K43-'2.2.3.2.Inv-Ajus-Depr'!K276+J41</f>
        <v>278604.15200000006</v>
      </c>
    </row>
    <row r="42" spans="2:11" x14ac:dyDescent="0.2">
      <c r="B42" s="182" t="s">
        <v>603</v>
      </c>
      <c r="C42" s="183">
        <f>+'2.2.3.2.Inv-Ajus-Depr'!C44-'2.2.3.2.Inv-Ajus-Depr'!C277</f>
        <v>0</v>
      </c>
      <c r="D42" s="183">
        <f>+'2.2.3.2.Inv-Ajus-Depr'!D44-'2.2.3.2.Inv-Ajus-Depr'!D277+C42</f>
        <v>0</v>
      </c>
      <c r="E42" s="183">
        <f>+'2.2.3.2.Inv-Ajus-Depr'!E44-'2.2.3.2.Inv-Ajus-Depr'!E277+D42</f>
        <v>2766.69</v>
      </c>
      <c r="F42" s="183">
        <f>+'2.2.3.2.Inv-Ajus-Depr'!F44-'2.2.3.2.Inv-Ajus-Depr'!F277+E42</f>
        <v>2672.505906547286</v>
      </c>
      <c r="G42" s="183">
        <f>+'2.2.3.2.Inv-Ajus-Depr'!G44-'2.2.3.2.Inv-Ajus-Depr'!G277+F42</f>
        <v>2578.321813094572</v>
      </c>
      <c r="H42" s="183">
        <f>+'2.2.3.2.Inv-Ajus-Depr'!H44-'2.2.3.2.Inv-Ajus-Depr'!H277+G42</f>
        <v>2484.137719641858</v>
      </c>
      <c r="I42" s="183">
        <f>+'2.2.3.2.Inv-Ajus-Depr'!I44-'2.2.3.2.Inv-Ajus-Depr'!I277+H42</f>
        <v>2389.953626189144</v>
      </c>
      <c r="J42" s="183">
        <f>+'2.2.3.2.Inv-Ajus-Depr'!J44-'2.2.3.2.Inv-Ajus-Depr'!J277+I42</f>
        <v>2295.7695327364299</v>
      </c>
      <c r="K42" s="214">
        <f>+'2.2.3.2.Inv-Ajus-Depr'!K44-'2.2.3.2.Inv-Ajus-Depr'!K277+J42</f>
        <v>2201.5854392837159</v>
      </c>
    </row>
    <row r="43" spans="2:11" x14ac:dyDescent="0.2">
      <c r="B43" s="182" t="s">
        <v>375</v>
      </c>
      <c r="C43" s="183">
        <f>+'2.2.3.2.Inv-Ajus-Depr'!C45-'2.2.3.2.Inv-Ajus-Depr'!C278</f>
        <v>0</v>
      </c>
      <c r="D43" s="183">
        <f>+'2.2.3.2.Inv-Ajus-Depr'!D45-'2.2.3.2.Inv-Ajus-Depr'!D278+C43</f>
        <v>5161.7979509202451</v>
      </c>
      <c r="E43" s="183">
        <f>+'2.2.3.2.Inv-Ajus-Depr'!E45-'2.2.3.2.Inv-Ajus-Depr'!E278+D43</f>
        <v>4424.4026198861729</v>
      </c>
      <c r="F43" s="183">
        <f>+'2.2.3.2.Inv-Ajus-Depr'!F45-'2.2.3.2.Inv-Ajus-Depr'!F278+E43</f>
        <v>3687.0022874346741</v>
      </c>
      <c r="G43" s="183">
        <f>+'2.2.3.2.Inv-Ajus-Depr'!G45-'2.2.3.2.Inv-Ajus-Depr'!G278+F43</f>
        <v>2949.6019549831753</v>
      </c>
      <c r="H43" s="183">
        <f>+'2.2.3.2.Inv-Ajus-Depr'!H45-'2.2.3.2.Inv-Ajus-Depr'!H278+G43</f>
        <v>2212.2016225316765</v>
      </c>
      <c r="I43" s="183">
        <f>+'2.2.3.2.Inv-Ajus-Depr'!I45-'2.2.3.2.Inv-Ajus-Depr'!I278+H43</f>
        <v>1474.8012900801775</v>
      </c>
      <c r="J43" s="183">
        <f>+'2.2.3.2.Inv-Ajus-Depr'!J45-'2.2.3.2.Inv-Ajus-Depr'!J278+I43</f>
        <v>737.4009576286785</v>
      </c>
      <c r="K43" s="214">
        <f>+'2.2.3.2.Inv-Ajus-Depr'!K45-'2.2.3.2.Inv-Ajus-Depr'!K278+J43</f>
        <v>6.2517717947230267E-4</v>
      </c>
    </row>
    <row r="44" spans="2:11" x14ac:dyDescent="0.2">
      <c r="B44" s="182" t="s">
        <v>376</v>
      </c>
      <c r="C44" s="183">
        <f>+'2.2.3.2.Inv-Ajus-Depr'!C46-'2.2.3.2.Inv-Ajus-Depr'!C279</f>
        <v>0</v>
      </c>
      <c r="D44" s="183">
        <f>+'2.2.3.2.Inv-Ajus-Depr'!D46-'2.2.3.2.Inv-Ajus-Depr'!D279+C44</f>
        <v>2520.0576728395063</v>
      </c>
      <c r="E44" s="183">
        <f>+'2.2.3.2.Inv-Ajus-Depr'!E46-'2.2.3.2.Inv-Ajus-Depr'!E279+D44</f>
        <v>2436.0557504115227</v>
      </c>
      <c r="F44" s="183">
        <f>+'2.2.3.2.Inv-Ajus-Depr'!F46-'2.2.3.2.Inv-Ajus-Depr'!F279+E44</f>
        <v>2352.0538279835391</v>
      </c>
      <c r="G44" s="183">
        <f>+'2.2.3.2.Inv-Ajus-Depr'!G46-'2.2.3.2.Inv-Ajus-Depr'!G279+F44</f>
        <v>2268.0519055555555</v>
      </c>
      <c r="H44" s="183">
        <f>+'2.2.3.2.Inv-Ajus-Depr'!H46-'2.2.3.2.Inv-Ajus-Depr'!H279+G44</f>
        <v>2184.049983127572</v>
      </c>
      <c r="I44" s="183">
        <f>+'2.2.3.2.Inv-Ajus-Depr'!I46-'2.2.3.2.Inv-Ajus-Depr'!I279+H44</f>
        <v>2100.0480606995884</v>
      </c>
      <c r="J44" s="183">
        <f>+'2.2.3.2.Inv-Ajus-Depr'!J46-'2.2.3.2.Inv-Ajus-Depr'!J279+I44</f>
        <v>2016.0461382716048</v>
      </c>
      <c r="K44" s="214">
        <f>+'2.2.3.2.Inv-Ajus-Depr'!K46-'2.2.3.2.Inv-Ajus-Depr'!K279+J44</f>
        <v>1932.0442158436213</v>
      </c>
    </row>
    <row r="45" spans="2:11" x14ac:dyDescent="0.2">
      <c r="B45" s="182" t="s">
        <v>377</v>
      </c>
      <c r="C45" s="183">
        <f>+'2.2.3.2.Inv-Ajus-Depr'!C47-'2.2.3.2.Inv-Ajus-Depr'!C280</f>
        <v>0</v>
      </c>
      <c r="D45" s="183">
        <f>+'2.2.3.2.Inv-Ajus-Depr'!D47-'2.2.3.2.Inv-Ajus-Depr'!D280+C45</f>
        <v>0</v>
      </c>
      <c r="E45" s="183">
        <f>+'2.2.3.2.Inv-Ajus-Depr'!E47-'2.2.3.2.Inv-Ajus-Depr'!E280+D45</f>
        <v>258648.6</v>
      </c>
      <c r="F45" s="183">
        <f>+'2.2.3.2.Inv-Ajus-Depr'!F47-'2.2.3.2.Inv-Ajus-Depr'!F280+E45</f>
        <v>249402.10254652303</v>
      </c>
      <c r="G45" s="183">
        <f>+'2.2.3.2.Inv-Ajus-Depr'!G47-'2.2.3.2.Inv-Ajus-Depr'!G280+F45</f>
        <v>240155.60509304606</v>
      </c>
      <c r="H45" s="183">
        <f>+'2.2.3.2.Inv-Ajus-Depr'!H47-'2.2.3.2.Inv-Ajus-Depr'!H280+G45</f>
        <v>230909.10763956909</v>
      </c>
      <c r="I45" s="183">
        <f>+'2.2.3.2.Inv-Ajus-Depr'!I47-'2.2.3.2.Inv-Ajus-Depr'!I280+H45</f>
        <v>221662.61018609212</v>
      </c>
      <c r="J45" s="183">
        <f>+'2.2.3.2.Inv-Ajus-Depr'!J47-'2.2.3.2.Inv-Ajus-Depr'!J280+I45</f>
        <v>212416.11273261515</v>
      </c>
      <c r="K45" s="214">
        <f>+'2.2.3.2.Inv-Ajus-Depr'!K47-'2.2.3.2.Inv-Ajus-Depr'!K280+J45</f>
        <v>203169.61527913818</v>
      </c>
    </row>
    <row r="46" spans="2:11" x14ac:dyDescent="0.2">
      <c r="B46" s="182" t="s">
        <v>378</v>
      </c>
      <c r="C46" s="183">
        <f>+'2.2.3.2.Inv-Ajus-Depr'!C48-'2.2.3.2.Inv-Ajus-Depr'!C281</f>
        <v>0</v>
      </c>
      <c r="D46" s="183">
        <f>+'2.2.3.2.Inv-Ajus-Depr'!D48-'2.2.3.2.Inv-Ajus-Depr'!D281+C46</f>
        <v>0</v>
      </c>
      <c r="E46" s="183">
        <f>+'2.2.3.2.Inv-Ajus-Depr'!E48-'2.2.3.2.Inv-Ajus-Depr'!E281+D46</f>
        <v>136265.60000000001</v>
      </c>
      <c r="F46" s="183">
        <f>+'2.2.3.2.Inv-Ajus-Depr'!F48-'2.2.3.2.Inv-Ajus-Depr'!F281+E46</f>
        <v>139110.13571428572</v>
      </c>
      <c r="G46" s="183">
        <f>+'2.2.3.2.Inv-Ajus-Depr'!G48-'2.2.3.2.Inv-Ajus-Depr'!G281+F46</f>
        <v>116456.32857142857</v>
      </c>
      <c r="H46" s="183">
        <f>+'2.2.3.2.Inv-Ajus-Depr'!H48-'2.2.3.2.Inv-Ajus-Depr'!H281+G46</f>
        <v>98077.521428571432</v>
      </c>
      <c r="I46" s="183">
        <f>+'2.2.3.2.Inv-Ajus-Depr'!I48-'2.2.3.2.Inv-Ajus-Depr'!I281+H46</f>
        <v>104243</v>
      </c>
      <c r="J46" s="183">
        <f>+'2.2.3.2.Inv-Ajus-Depr'!J48-'2.2.3.2.Inv-Ajus-Depr'!J281+I46</f>
        <v>76774.192857142858</v>
      </c>
      <c r="K46" s="214">
        <f>+'2.2.3.2.Inv-Ajus-Depr'!K48-'2.2.3.2.Inv-Ajus-Depr'!K281+J46</f>
        <v>49305.385714285716</v>
      </c>
    </row>
    <row r="47" spans="2:11" x14ac:dyDescent="0.2">
      <c r="B47" s="182" t="s">
        <v>379</v>
      </c>
      <c r="C47" s="183">
        <f>+'2.2.3.2.Inv-Ajus-Depr'!C49-'2.2.3.2.Inv-Ajus-Depr'!C282</f>
        <v>0</v>
      </c>
      <c r="D47" s="183">
        <f>+'2.2.3.2.Inv-Ajus-Depr'!D49-'2.2.3.2.Inv-Ajus-Depr'!D282+C47</f>
        <v>0</v>
      </c>
      <c r="E47" s="183">
        <f>+'2.2.3.2.Inv-Ajus-Depr'!E49-'2.2.3.2.Inv-Ajus-Depr'!E282+D47</f>
        <v>0</v>
      </c>
      <c r="F47" s="183">
        <f>+'2.2.3.2.Inv-Ajus-Depr'!F49-'2.2.3.2.Inv-Ajus-Depr'!F282+E47</f>
        <v>0</v>
      </c>
      <c r="G47" s="183">
        <f>+'2.2.3.2.Inv-Ajus-Depr'!G49-'2.2.3.2.Inv-Ajus-Depr'!G282+F47</f>
        <v>0</v>
      </c>
      <c r="H47" s="183">
        <f>+'2.2.3.2.Inv-Ajus-Depr'!H49-'2.2.3.2.Inv-Ajus-Depr'!H282+G47</f>
        <v>8350</v>
      </c>
      <c r="I47" s="183">
        <f>+'2.2.3.2.Inv-Ajus-Depr'!I49-'2.2.3.2.Inv-Ajus-Depr'!I282+H47</f>
        <v>7157.1428571428569</v>
      </c>
      <c r="J47" s="183">
        <f>+'2.2.3.2.Inv-Ajus-Depr'!J49-'2.2.3.2.Inv-Ajus-Depr'!J282+I47</f>
        <v>5964.2857142857138</v>
      </c>
      <c r="K47" s="214">
        <f>+'2.2.3.2.Inv-Ajus-Depr'!K49-'2.2.3.2.Inv-Ajus-Depr'!K282+J47</f>
        <v>4771.4285714285706</v>
      </c>
    </row>
    <row r="48" spans="2:11" x14ac:dyDescent="0.2">
      <c r="B48" s="186" t="s">
        <v>380</v>
      </c>
      <c r="C48" s="183"/>
      <c r="D48" s="183"/>
      <c r="E48" s="183"/>
      <c r="F48" s="183"/>
      <c r="G48" s="183"/>
      <c r="H48" s="183"/>
      <c r="I48" s="183"/>
      <c r="J48" s="183"/>
      <c r="K48" s="214"/>
    </row>
    <row r="49" spans="2:12" x14ac:dyDescent="0.2">
      <c r="B49" s="220" t="s">
        <v>381</v>
      </c>
      <c r="C49" s="214">
        <f>+'2.2.3.2.Inv-Ajus-Depr'!C51-'2.2.3.2.Inv-Ajus-Depr'!C284</f>
        <v>610329.86011924851</v>
      </c>
      <c r="D49" s="214">
        <f>+'2.2.3.2.Inv-Ajus-Depr'!D51-'2.2.3.2.Inv-Ajus-Depr'!D284+C49</f>
        <v>547888.58278500894</v>
      </c>
      <c r="E49" s="214">
        <f>+'2.2.3.2.Inv-Ajus-Depr'!E51-'2.2.3.2.Inv-Ajus-Depr'!E284+D49</f>
        <v>510923.09701437864</v>
      </c>
      <c r="F49" s="214">
        <f>+'2.2.3.2.Inv-Ajus-Depr'!F51-'2.2.3.2.Inv-Ajus-Depr'!F284+E49</f>
        <v>310916.93101437856</v>
      </c>
      <c r="G49" s="214">
        <f>+'2.2.3.2.Inv-Ajus-Depr'!G51-'2.2.3.2.Inv-Ajus-Depr'!G284+F49</f>
        <v>166842.96901437853</v>
      </c>
      <c r="H49" s="214">
        <f>+'2.2.3.2.Inv-Ajus-Depr'!H51-'2.2.3.2.Inv-Ajus-Depr'!H284+G49</f>
        <v>22769.007014378498</v>
      </c>
      <c r="I49" s="214">
        <f>+'2.2.3.2.Inv-Ajus-Depr'!I51-'2.2.3.2.Inv-Ajus-Depr'!I284+H49</f>
        <v>0</v>
      </c>
      <c r="J49" s="214">
        <f>+'2.2.3.2.Inv-Ajus-Depr'!J51-'2.2.3.2.Inv-Ajus-Depr'!J284+I49</f>
        <v>0</v>
      </c>
      <c r="K49" s="214">
        <f>+'2.2.3.2.Inv-Ajus-Depr'!K51-'2.2.3.2.Inv-Ajus-Depr'!K284+J49</f>
        <v>0</v>
      </c>
    </row>
    <row r="50" spans="2:12" x14ac:dyDescent="0.2">
      <c r="B50" s="182" t="s">
        <v>570</v>
      </c>
      <c r="C50" s="183">
        <f>+'2.2.3.2.Inv-Ajus-Depr'!C52-'2.2.3.2.Inv-Ajus-Depr'!C285</f>
        <v>500129.35601626721</v>
      </c>
      <c r="D50" s="183">
        <f>+'2.2.3.2.Inv-Ajus-Depr'!D52-'2.2.3.2.Inv-Ajus-Depr'!D285+C50</f>
        <v>405291.63442616223</v>
      </c>
      <c r="E50" s="183">
        <f>+'2.2.3.2.Inv-Ajus-Depr'!E52-'2.2.3.2.Inv-Ajus-Depr'!E285+D50</f>
        <v>304228.13767086342</v>
      </c>
      <c r="F50" s="183">
        <f>+'2.2.3.2.Inv-Ajus-Depr'!F52-'2.2.3.2.Inv-Ajus-Depr'!F285+E50</f>
        <v>203164.63567086341</v>
      </c>
      <c r="G50" s="183">
        <f>+'2.2.3.2.Inv-Ajus-Depr'!G52-'2.2.3.2.Inv-Ajus-Depr'!G285+F50</f>
        <v>102101.1336708634</v>
      </c>
      <c r="H50" s="183">
        <f>+'2.2.3.2.Inv-Ajus-Depr'!H52-'2.2.3.2.Inv-Ajus-Depr'!H285+G50</f>
        <v>1037.6316708633967</v>
      </c>
      <c r="I50" s="183">
        <f>+'2.2.3.2.Inv-Ajus-Depr'!I52-'2.2.3.2.Inv-Ajus-Depr'!I285+H50</f>
        <v>0</v>
      </c>
      <c r="J50" s="183">
        <f>+'2.2.3.2.Inv-Ajus-Depr'!J52-'2.2.3.2.Inv-Ajus-Depr'!J285+I50</f>
        <v>0</v>
      </c>
      <c r="K50" s="214">
        <f>+'2.2.3.2.Inv-Ajus-Depr'!K52-'2.2.3.2.Inv-Ajus-Depr'!K285+J50</f>
        <v>0</v>
      </c>
    </row>
    <row r="51" spans="2:12" x14ac:dyDescent="0.2">
      <c r="B51" s="182" t="s">
        <v>382</v>
      </c>
      <c r="C51" s="183">
        <f>+'2.2.3.2.Inv-Ajus-Depr'!C53-'2.2.3.2.Inv-Ajus-Depr'!C286</f>
        <v>6772.7108583095596</v>
      </c>
      <c r="D51" s="183">
        <f>+'2.2.3.2.Inv-Ajus-Depr'!D53-'2.2.3.2.Inv-Ajus-Depr'!D286+C51</f>
        <v>5488.4261846265554</v>
      </c>
      <c r="E51" s="183">
        <f>+'2.2.3.2.Inv-Ajus-Depr'!E53-'2.2.3.2.Inv-Ajus-Depr'!E286+D51</f>
        <v>4119.8241570803948</v>
      </c>
      <c r="F51" s="183">
        <f>+'2.2.3.2.Inv-Ajus-Depr'!F53-'2.2.3.2.Inv-Ajus-Depr'!F286+E51</f>
        <v>2751.2321570803947</v>
      </c>
      <c r="G51" s="183">
        <f>+'2.2.3.2.Inv-Ajus-Depr'!G53-'2.2.3.2.Inv-Ajus-Depr'!G286+F51</f>
        <v>1382.6401570803946</v>
      </c>
      <c r="H51" s="183">
        <f>+'2.2.3.2.Inv-Ajus-Depr'!H53-'2.2.3.2.Inv-Ajus-Depr'!H286+G51</f>
        <v>14.048157080394503</v>
      </c>
      <c r="I51" s="183">
        <f>+'2.2.3.2.Inv-Ajus-Depr'!I53-'2.2.3.2.Inv-Ajus-Depr'!I286+H51</f>
        <v>4.8157080394503282E-2</v>
      </c>
      <c r="J51" s="183">
        <f>+'2.2.3.2.Inv-Ajus-Depr'!J53-'2.2.3.2.Inv-Ajus-Depr'!J286+I51</f>
        <v>4.8157080394503282E-2</v>
      </c>
      <c r="K51" s="214">
        <f>+'2.2.3.2.Inv-Ajus-Depr'!K53-'2.2.3.2.Inv-Ajus-Depr'!K286+J51</f>
        <v>4.8157080394503282E-2</v>
      </c>
    </row>
    <row r="52" spans="2:12" x14ac:dyDescent="0.2">
      <c r="B52" s="182" t="s">
        <v>383</v>
      </c>
      <c r="C52" s="183">
        <f>+'2.2.3.2.Inv-Ajus-Depr'!C54-'2.2.3.2.Inv-Ajus-Depr'!C287</f>
        <v>0</v>
      </c>
      <c r="D52" s="183">
        <f>+'2.2.3.2.Inv-Ajus-Depr'!D54-'2.2.3.2.Inv-Ajus-Depr'!D287+C52</f>
        <v>17647.771040863532</v>
      </c>
      <c r="E52" s="183">
        <f>+'2.2.3.2.Inv-Ajus-Depr'!E54-'2.2.3.2.Inv-Ajus-Depr'!E287+D52</f>
        <v>14118.215791827293</v>
      </c>
      <c r="F52" s="183">
        <f>+'2.2.3.2.Inv-Ajus-Depr'!F54-'2.2.3.2.Inv-Ajus-Depr'!F287+E52</f>
        <v>10588.661791827293</v>
      </c>
      <c r="G52" s="183">
        <f>+'2.2.3.2.Inv-Ajus-Depr'!G54-'2.2.3.2.Inv-Ajus-Depr'!G287+F52</f>
        <v>7059.1077918272931</v>
      </c>
      <c r="H52" s="183">
        <f>+'2.2.3.2.Inv-Ajus-Depr'!H54-'2.2.3.2.Inv-Ajus-Depr'!H287+G52</f>
        <v>3529.553791827293</v>
      </c>
      <c r="I52" s="183">
        <f>+'2.2.3.2.Inv-Ajus-Depr'!I54-'2.2.3.2.Inv-Ajus-Depr'!I287+H52</f>
        <v>-2.0817270706174895E-4</v>
      </c>
      <c r="J52" s="183">
        <f>+'2.2.3.2.Inv-Ajus-Depr'!J54-'2.2.3.2.Inv-Ajus-Depr'!J287+I52</f>
        <v>-2.0817270706174895E-4</v>
      </c>
      <c r="K52" s="214">
        <f>+'2.2.3.2.Inv-Ajus-Depr'!K54-'2.2.3.2.Inv-Ajus-Depr'!K287+J52</f>
        <v>-2.0817270706174895E-4</v>
      </c>
    </row>
    <row r="53" spans="2:12" x14ac:dyDescent="0.2">
      <c r="B53" s="182" t="s">
        <v>384</v>
      </c>
      <c r="C53" s="183">
        <f>+'2.2.3.2.Inv-Ajus-Depr'!C55-'2.2.3.2.Inv-Ajus-Depr'!C288</f>
        <v>0</v>
      </c>
      <c r="D53" s="183">
        <f>+'2.2.3.2.Inv-Ajus-Depr'!D55-'2.2.3.2.Inv-Ajus-Depr'!D288+C53</f>
        <v>0</v>
      </c>
      <c r="E53" s="183">
        <f>+'2.2.3.2.Inv-Ajus-Depr'!E55-'2.2.3.2.Inv-Ajus-Depr'!E288+D53</f>
        <v>0</v>
      </c>
      <c r="F53" s="183">
        <f>+'2.2.3.2.Inv-Ajus-Depr'!F55-'2.2.3.2.Inv-Ajus-Depr'!F288+E53</f>
        <v>0</v>
      </c>
      <c r="G53" s="183">
        <f>+'2.2.3.2.Inv-Ajus-Depr'!G55-'2.2.3.2.Inv-Ajus-Depr'!G288+F53</f>
        <v>0</v>
      </c>
      <c r="H53" s="183">
        <f>+'2.2.3.2.Inv-Ajus-Depr'!H55-'2.2.3.2.Inv-Ajus-Depr'!H288+G53</f>
        <v>57194.94</v>
      </c>
      <c r="I53" s="183">
        <f>+'2.2.3.2.Inv-Ajus-Depr'!I55-'2.2.3.2.Inv-Ajus-Depr'!I288+H53</f>
        <v>45755.952000000005</v>
      </c>
      <c r="J53" s="183">
        <f>+'2.2.3.2.Inv-Ajus-Depr'!J55-'2.2.3.2.Inv-Ajus-Depr'!J288+I53</f>
        <v>34316.964000000007</v>
      </c>
      <c r="K53" s="214">
        <f>+'2.2.3.2.Inv-Ajus-Depr'!K55-'2.2.3.2.Inv-Ajus-Depr'!K288+J53</f>
        <v>22877.976000000006</v>
      </c>
    </row>
    <row r="54" spans="2:12" x14ac:dyDescent="0.2">
      <c r="B54" s="186" t="s">
        <v>385</v>
      </c>
      <c r="C54" s="183"/>
      <c r="D54" s="183"/>
      <c r="E54" s="183"/>
      <c r="F54" s="183"/>
      <c r="G54" s="183"/>
      <c r="H54" s="183"/>
      <c r="I54" s="183"/>
      <c r="J54" s="183"/>
      <c r="K54" s="214"/>
    </row>
    <row r="55" spans="2:12" x14ac:dyDescent="0.2">
      <c r="B55" s="182" t="s">
        <v>583</v>
      </c>
      <c r="C55" s="183">
        <f>+'2.2.3.2.Inv-Ajus-Depr'!C57-'2.2.3.2.Inv-Ajus-Depr'!C290</f>
        <v>735.64763337326644</v>
      </c>
      <c r="D55" s="183">
        <f>+'2.2.3.2.Inv-Ajus-Depr'!D57-'2.2.3.2.Inv-Ajus-Depr'!D290+C55</f>
        <v>490.60972517737127</v>
      </c>
      <c r="E55" s="183">
        <f>+'2.2.3.2.Inv-Ajus-Depr'!E57-'2.2.3.2.Inv-Ajus-Depr'!E290+D55</f>
        <v>245.3345241878846</v>
      </c>
      <c r="F55" s="183">
        <f>+'2.2.3.2.Inv-Ajus-Depr'!F57-'2.2.3.2.Inv-Ajus-Depr'!F290+E55</f>
        <v>5.9323198397919441E-2</v>
      </c>
      <c r="G55" s="183">
        <f>+'2.2.3.2.Inv-Ajus-Depr'!G57-'2.2.3.2.Inv-Ajus-Depr'!G290+F55</f>
        <v>5.9323198397919441E-2</v>
      </c>
      <c r="H55" s="183">
        <f>+'2.2.3.2.Inv-Ajus-Depr'!H57-'2.2.3.2.Inv-Ajus-Depr'!H290+G55</f>
        <v>5.9323198397919441E-2</v>
      </c>
      <c r="I55" s="183">
        <f>+'2.2.3.2.Inv-Ajus-Depr'!I57-'2.2.3.2.Inv-Ajus-Depr'!I290+H55</f>
        <v>5.9323198397919441E-2</v>
      </c>
      <c r="J55" s="183">
        <f>+'2.2.3.2.Inv-Ajus-Depr'!J57-'2.2.3.2.Inv-Ajus-Depr'!J290+I55</f>
        <v>5.9323198397919441E-2</v>
      </c>
      <c r="K55" s="214">
        <f>+'2.2.3.2.Inv-Ajus-Depr'!K57-'2.2.3.2.Inv-Ajus-Depr'!K290+J55</f>
        <v>5.9323198397919441E-2</v>
      </c>
    </row>
    <row r="56" spans="2:12" x14ac:dyDescent="0.2">
      <c r="B56" s="182" t="s">
        <v>436</v>
      </c>
      <c r="C56" s="183">
        <f>+'2.2.3.2.Inv-Ajus-Depr'!C58-'2.2.3.2.Inv-Ajus-Depr'!C291</f>
        <v>0</v>
      </c>
      <c r="D56" s="183">
        <f>+'2.2.3.2.Inv-Ajus-Depr'!D58-'2.2.3.2.Inv-Ajus-Depr'!D291+C56</f>
        <v>0</v>
      </c>
      <c r="E56" s="183">
        <f>+'2.2.3.2.Inv-Ajus-Depr'!E58-'2.2.3.2.Inv-Ajus-Depr'!E291+D56</f>
        <v>0</v>
      </c>
      <c r="F56" s="183">
        <f>+'2.2.3.2.Inv-Ajus-Depr'!F58-'2.2.3.2.Inv-Ajus-Depr'!F291+E56</f>
        <v>0</v>
      </c>
      <c r="G56" s="183">
        <f>+'2.2.3.2.Inv-Ajus-Depr'!G58-'2.2.3.2.Inv-Ajus-Depr'!G291+F56</f>
        <v>0</v>
      </c>
      <c r="H56" s="183">
        <f>+'2.2.3.2.Inv-Ajus-Depr'!H58-'2.2.3.2.Inv-Ajus-Depr'!H291+G56</f>
        <v>0</v>
      </c>
      <c r="I56" s="183">
        <f>+'2.2.3.2.Inv-Ajus-Depr'!I58-'2.2.3.2.Inv-Ajus-Depr'!I291+H56</f>
        <v>0</v>
      </c>
      <c r="J56" s="183">
        <f>+'2.2.3.2.Inv-Ajus-Depr'!J58-'2.2.3.2.Inv-Ajus-Depr'!J291+I56</f>
        <v>581.4</v>
      </c>
      <c r="K56" s="214">
        <f>+'2.2.3.2.Inv-Ajus-Depr'!K58-'2.2.3.2.Inv-Ajus-Depr'!K291+J56</f>
        <v>387.6</v>
      </c>
    </row>
    <row r="57" spans="2:12" x14ac:dyDescent="0.2">
      <c r="B57" s="182" t="s">
        <v>604</v>
      </c>
      <c r="C57" s="183">
        <f>+'2.2.3.2.Inv-Ajus-Depr'!C59-'2.2.3.2.Inv-Ajus-Depr'!C292</f>
        <v>0</v>
      </c>
      <c r="D57" s="183">
        <f>+'2.2.3.2.Inv-Ajus-Depr'!D59-'2.2.3.2.Inv-Ajus-Depr'!D292+C57</f>
        <v>665.31999999999994</v>
      </c>
      <c r="E57" s="183">
        <f>+'2.2.3.2.Inv-Ajus-Depr'!E59-'2.2.3.2.Inv-Ajus-Depr'!E292+D57</f>
        <v>532.25599999999997</v>
      </c>
      <c r="F57" s="183">
        <f>+'2.2.3.2.Inv-Ajus-Depr'!F59-'2.2.3.2.Inv-Ajus-Depr'!F292+E57</f>
        <v>399.19200000000001</v>
      </c>
      <c r="G57" s="183">
        <f>+'2.2.3.2.Inv-Ajus-Depr'!G59-'2.2.3.2.Inv-Ajus-Depr'!G292+F57</f>
        <v>266.12800000000004</v>
      </c>
      <c r="H57" s="183">
        <f>+'2.2.3.2.Inv-Ajus-Depr'!H59-'2.2.3.2.Inv-Ajus-Depr'!H292+G57</f>
        <v>133.06400000000005</v>
      </c>
      <c r="I57" s="183">
        <f>+'2.2.3.2.Inv-Ajus-Depr'!I59-'2.2.3.2.Inv-Ajus-Depr'!I292+H57</f>
        <v>0</v>
      </c>
      <c r="J57" s="183">
        <f>+'2.2.3.2.Inv-Ajus-Depr'!J59-'2.2.3.2.Inv-Ajus-Depr'!J292+I57</f>
        <v>0</v>
      </c>
      <c r="K57" s="214">
        <f>+'2.2.3.2.Inv-Ajus-Depr'!K59-'2.2.3.2.Inv-Ajus-Depr'!K292+J57</f>
        <v>0</v>
      </c>
    </row>
    <row r="58" spans="2:12" x14ac:dyDescent="0.2">
      <c r="B58" s="182" t="s">
        <v>437</v>
      </c>
      <c r="C58" s="183">
        <f>+'2.2.3.2.Inv-Ajus-Depr'!C60-'2.2.3.2.Inv-Ajus-Depr'!C293</f>
        <v>0</v>
      </c>
      <c r="D58" s="183">
        <f>+'2.2.3.2.Inv-Ajus-Depr'!D60-'2.2.3.2.Inv-Ajus-Depr'!D293+C58</f>
        <v>0</v>
      </c>
      <c r="E58" s="183">
        <f>+'2.2.3.2.Inv-Ajus-Depr'!E60-'2.2.3.2.Inv-Ajus-Depr'!E293+D58</f>
        <v>0</v>
      </c>
      <c r="F58" s="183">
        <f>+'2.2.3.2.Inv-Ajus-Depr'!F60-'2.2.3.2.Inv-Ajus-Depr'!F293+E58</f>
        <v>0</v>
      </c>
      <c r="G58" s="183">
        <f>+'2.2.3.2.Inv-Ajus-Depr'!G60-'2.2.3.2.Inv-Ajus-Depr'!G293+F58</f>
        <v>0</v>
      </c>
      <c r="H58" s="183">
        <f>+'2.2.3.2.Inv-Ajus-Depr'!H60-'2.2.3.2.Inv-Ajus-Depr'!H293+G58</f>
        <v>5007.79</v>
      </c>
      <c r="I58" s="183">
        <f>+'2.2.3.2.Inv-Ajus-Depr'!I60-'2.2.3.2.Inv-Ajus-Depr'!I293+H58</f>
        <v>4006.232</v>
      </c>
      <c r="J58" s="183">
        <f>+'2.2.3.2.Inv-Ajus-Depr'!J60-'2.2.3.2.Inv-Ajus-Depr'!J293+I58</f>
        <v>3004.674</v>
      </c>
      <c r="K58" s="214">
        <f>+'2.2.3.2.Inv-Ajus-Depr'!K60-'2.2.3.2.Inv-Ajus-Depr'!K293+J58</f>
        <v>2003.116</v>
      </c>
    </row>
    <row r="59" spans="2:12" x14ac:dyDescent="0.2">
      <c r="B59" s="182" t="s">
        <v>605</v>
      </c>
      <c r="C59" s="183">
        <f>+'2.2.3.2.Inv-Ajus-Depr'!C61-'2.2.3.2.Inv-Ajus-Depr'!C294</f>
        <v>0</v>
      </c>
      <c r="D59" s="183">
        <f>+'2.2.3.2.Inv-Ajus-Depr'!D61-'2.2.3.2.Inv-Ajus-Depr'!D294+C59</f>
        <v>0</v>
      </c>
      <c r="E59" s="183">
        <f>+'2.2.3.2.Inv-Ajus-Depr'!E61-'2.2.3.2.Inv-Ajus-Depr'!E294+D59</f>
        <v>0</v>
      </c>
      <c r="F59" s="183">
        <f>+'2.2.3.2.Inv-Ajus-Depr'!F61-'2.2.3.2.Inv-Ajus-Depr'!F294+E59</f>
        <v>0</v>
      </c>
      <c r="G59" s="183">
        <f>+'2.2.3.2.Inv-Ajus-Depr'!G61-'2.2.3.2.Inv-Ajus-Depr'!G294+F59</f>
        <v>0</v>
      </c>
      <c r="H59" s="183">
        <f>+'2.2.3.2.Inv-Ajus-Depr'!H61-'2.2.3.2.Inv-Ajus-Depr'!H294+G59</f>
        <v>0</v>
      </c>
      <c r="I59" s="183">
        <f>+'2.2.3.2.Inv-Ajus-Depr'!I61-'2.2.3.2.Inv-Ajus-Depr'!I294+H59</f>
        <v>3025.01</v>
      </c>
      <c r="J59" s="183">
        <f>+'2.2.3.2.Inv-Ajus-Depr'!J61-'2.2.3.2.Inv-Ajus-Depr'!J294+I59</f>
        <v>2420.0080000000003</v>
      </c>
      <c r="K59" s="214">
        <f>+'2.2.3.2.Inv-Ajus-Depr'!K61-'2.2.3.2.Inv-Ajus-Depr'!K294+J59</f>
        <v>1815.0060000000003</v>
      </c>
    </row>
    <row r="60" spans="2:12" x14ac:dyDescent="0.2">
      <c r="B60" s="220" t="s">
        <v>438</v>
      </c>
      <c r="C60" s="214">
        <f>+'2.2.3.2.Inv-Ajus-Depr'!C62-'2.2.3.2.Inv-Ajus-Depr'!C295</f>
        <v>435113.04872485186</v>
      </c>
      <c r="D60" s="214">
        <f>+'2.2.3.2.Inv-Ajus-Depr'!D62-'2.2.3.2.Inv-Ajus-Depr'!D295+C60</f>
        <v>526713.62142654904</v>
      </c>
      <c r="E60" s="214">
        <f>+'2.2.3.2.Inv-Ajus-Depr'!E62-'2.2.3.2.Inv-Ajus-Depr'!E295+D60</f>
        <v>506614.75594045781</v>
      </c>
      <c r="F60" s="214">
        <f>+'2.2.3.2.Inv-Ajus-Depr'!F62-'2.2.3.2.Inv-Ajus-Depr'!F295+E60</f>
        <v>413139.5524976966</v>
      </c>
      <c r="G60" s="214">
        <f>+'2.2.3.2.Inv-Ajus-Depr'!G62-'2.2.3.2.Inv-Ajus-Depr'!G295+F60</f>
        <v>311679.64191207825</v>
      </c>
      <c r="H60" s="214">
        <f>+'2.2.3.2.Inv-Ajus-Depr'!H62-'2.2.3.2.Inv-Ajus-Depr'!H295+G60</f>
        <v>240768.49989788851</v>
      </c>
      <c r="I60" s="214">
        <f>+'2.2.3.2.Inv-Ajus-Depr'!I62-'2.2.3.2.Inv-Ajus-Depr'!I295+H60</f>
        <v>145677.99788369873</v>
      </c>
      <c r="J60" s="214">
        <f>+'2.2.3.2.Inv-Ajus-Depr'!J62-'2.2.3.2.Inv-Ajus-Depr'!J295+I60</f>
        <v>50587.495869508959</v>
      </c>
      <c r="K60" s="214">
        <f>+'2.2.3.2.Inv-Ajus-Depr'!K62-'2.2.3.2.Inv-Ajus-Depr'!K295+J60</f>
        <v>0</v>
      </c>
      <c r="L60" s="134"/>
    </row>
    <row r="61" spans="2:12" x14ac:dyDescent="0.2">
      <c r="B61" s="186" t="s">
        <v>145</v>
      </c>
      <c r="C61" s="183"/>
      <c r="D61" s="183"/>
      <c r="E61" s="183"/>
      <c r="F61" s="183"/>
      <c r="G61" s="183"/>
      <c r="H61" s="183"/>
      <c r="I61" s="183"/>
      <c r="J61" s="183"/>
      <c r="K61" s="214"/>
    </row>
    <row r="62" spans="2:12" x14ac:dyDescent="0.2">
      <c r="B62" s="182" t="s">
        <v>571</v>
      </c>
      <c r="C62" s="183">
        <f>+'2.2.3.2.Inv-Ajus-Depr'!C64-'2.2.3.2.Inv-Ajus-Depr'!C297</f>
        <v>708.59135395380542</v>
      </c>
      <c r="D62" s="183">
        <f>+'2.2.3.2.Inv-Ajus-Depr'!D64-'2.2.3.2.Inv-Ajus-Depr'!D297+C62</f>
        <v>472.58581336975823</v>
      </c>
      <c r="E62" s="183">
        <f>+'2.2.3.2.Inv-Ajus-Depr'!E64-'2.2.3.2.Inv-Ajus-Depr'!E297+D62</f>
        <v>236.32483625163823</v>
      </c>
      <c r="F62" s="183">
        <f>+'2.2.3.2.Inv-Ajus-Depr'!F64-'2.2.3.2.Inv-Ajus-Depr'!F297+E62</f>
        <v>6.3859133518235467E-2</v>
      </c>
      <c r="G62" s="183">
        <f>+'2.2.3.2.Inv-Ajus-Depr'!G64-'2.2.3.2.Inv-Ajus-Depr'!G297+F62</f>
        <v>6.3859133518235467E-2</v>
      </c>
      <c r="H62" s="183">
        <f>+'2.2.3.2.Inv-Ajus-Depr'!H64-'2.2.3.2.Inv-Ajus-Depr'!H297+G62</f>
        <v>6.3859133518235467E-2</v>
      </c>
      <c r="I62" s="183">
        <f>+'2.2.3.2.Inv-Ajus-Depr'!I64-'2.2.3.2.Inv-Ajus-Depr'!I297+H62</f>
        <v>6.3859133518235467E-2</v>
      </c>
      <c r="J62" s="183">
        <f>+'2.2.3.2.Inv-Ajus-Depr'!J64-'2.2.3.2.Inv-Ajus-Depr'!J297+I62</f>
        <v>6.3859133518235467E-2</v>
      </c>
      <c r="K62" s="214">
        <f>+'2.2.3.2.Inv-Ajus-Depr'!K64-'2.2.3.2.Inv-Ajus-Depr'!K297+J62</f>
        <v>6.3859133518235467E-2</v>
      </c>
    </row>
    <row r="63" spans="2:12" x14ac:dyDescent="0.2">
      <c r="B63" s="182" t="s">
        <v>145</v>
      </c>
      <c r="C63" s="183">
        <f>+'2.2.3.2.Inv-Ajus-Depr'!C65-'2.2.3.2.Inv-Ajus-Depr'!C298</f>
        <v>569177.67711061519</v>
      </c>
      <c r="D63" s="183">
        <f>+'2.2.3.2.Inv-Ajus-Depr'!D65-'2.2.3.2.Inv-Ajus-Depr'!D298+C63</f>
        <v>800107.60611606692</v>
      </c>
      <c r="E63" s="183">
        <f>+'2.2.3.2.Inv-Ajus-Depr'!E65-'2.2.3.2.Inv-Ajus-Depr'!E298+D63</f>
        <v>566420.58662064304</v>
      </c>
      <c r="F63" s="183">
        <f>+'2.2.3.2.Inv-Ajus-Depr'!F65-'2.2.3.2.Inv-Ajus-Depr'!F298+E63</f>
        <v>367718.81045855227</v>
      </c>
      <c r="G63" s="183">
        <f>+'2.2.3.2.Inv-Ajus-Depr'!G65-'2.2.3.2.Inv-Ajus-Depr'!G298+F63</f>
        <v>0</v>
      </c>
      <c r="H63" s="183">
        <f>+'2.2.3.2.Inv-Ajus-Depr'!H65-'2.2.3.2.Inv-Ajus-Depr'!H298+G63</f>
        <v>59313.72000000003</v>
      </c>
      <c r="I63" s="183">
        <f>+'2.2.3.2.Inv-Ajus-Depr'!I65-'2.2.3.2.Inv-Ajus-Depr'!I298+H63</f>
        <v>39542.480000000025</v>
      </c>
      <c r="J63" s="183">
        <f>+'2.2.3.2.Inv-Ajus-Depr'!J65-'2.2.3.2.Inv-Ajus-Depr'!J298+I63</f>
        <v>19771.240000000016</v>
      </c>
      <c r="K63" s="214">
        <f>+'2.2.3.2.Inv-Ajus-Depr'!K65-'2.2.3.2.Inv-Ajus-Depr'!K298+J63</f>
        <v>0</v>
      </c>
    </row>
    <row r="64" spans="2:12" x14ac:dyDescent="0.2">
      <c r="B64" s="182" t="s">
        <v>439</v>
      </c>
      <c r="C64" s="183">
        <f>+'2.2.3.2.Inv-Ajus-Depr'!C66-'2.2.3.2.Inv-Ajus-Depr'!C299</f>
        <v>0</v>
      </c>
      <c r="D64" s="183">
        <f>+'2.2.3.2.Inv-Ajus-Depr'!D66-'2.2.3.2.Inv-Ajus-Depr'!D299+C64</f>
        <v>0</v>
      </c>
      <c r="E64" s="183">
        <f>+'2.2.3.2.Inv-Ajus-Depr'!E66-'2.2.3.2.Inv-Ajus-Depr'!E299+D64</f>
        <v>0</v>
      </c>
      <c r="F64" s="183">
        <f>+'2.2.3.2.Inv-Ajus-Depr'!F66-'2.2.3.2.Inv-Ajus-Depr'!F299+E64</f>
        <v>0</v>
      </c>
      <c r="G64" s="183">
        <f>+'2.2.3.2.Inv-Ajus-Depr'!G66-'2.2.3.2.Inv-Ajus-Depr'!G299+F64</f>
        <v>0</v>
      </c>
      <c r="H64" s="183">
        <f>+'2.2.3.2.Inv-Ajus-Depr'!H66-'2.2.3.2.Inv-Ajus-Depr'!H299+G64</f>
        <v>0</v>
      </c>
      <c r="I64" s="183">
        <f>+'2.2.3.2.Inv-Ajus-Depr'!I66-'2.2.3.2.Inv-Ajus-Depr'!I299+H64</f>
        <v>1953.8</v>
      </c>
      <c r="J64" s="183">
        <f>+'2.2.3.2.Inv-Ajus-Depr'!J66-'2.2.3.2.Inv-Ajus-Depr'!J299+I64</f>
        <v>1302.5333333333333</v>
      </c>
      <c r="K64" s="214">
        <f>+'2.2.3.2.Inv-Ajus-Depr'!K66-'2.2.3.2.Inv-Ajus-Depr'!K299+J64</f>
        <v>651.26666666666665</v>
      </c>
    </row>
    <row r="65" spans="2:11" x14ac:dyDescent="0.2">
      <c r="B65" s="182" t="s">
        <v>440</v>
      </c>
      <c r="C65" s="183">
        <f>+'2.2.3.2.Inv-Ajus-Depr'!C67-'2.2.3.2.Inv-Ajus-Depr'!C300</f>
        <v>0</v>
      </c>
      <c r="D65" s="183">
        <f>+'2.2.3.2.Inv-Ajus-Depr'!D67-'2.2.3.2.Inv-Ajus-Depr'!D300+C65</f>
        <v>0</v>
      </c>
      <c r="E65" s="183">
        <f>+'2.2.3.2.Inv-Ajus-Depr'!E67-'2.2.3.2.Inv-Ajus-Depr'!E300+D65</f>
        <v>0</v>
      </c>
      <c r="F65" s="183">
        <f>+'2.2.3.2.Inv-Ajus-Depr'!F67-'2.2.3.2.Inv-Ajus-Depr'!F300+E65</f>
        <v>0</v>
      </c>
      <c r="G65" s="183">
        <f>+'2.2.3.2.Inv-Ajus-Depr'!G67-'2.2.3.2.Inv-Ajus-Depr'!G300+F65</f>
        <v>0</v>
      </c>
      <c r="H65" s="183">
        <f>+'2.2.3.2.Inv-Ajus-Depr'!H67-'2.2.3.2.Inv-Ajus-Depr'!H300+G65</f>
        <v>0</v>
      </c>
      <c r="I65" s="183">
        <f>+'2.2.3.2.Inv-Ajus-Depr'!I67-'2.2.3.2.Inv-Ajus-Depr'!I300+H65</f>
        <v>2778.08</v>
      </c>
      <c r="J65" s="183">
        <f>+'2.2.3.2.Inv-Ajus-Depr'!J67-'2.2.3.2.Inv-Ajus-Depr'!J300+I65</f>
        <v>1852.0533333333333</v>
      </c>
      <c r="K65" s="214">
        <f>+'2.2.3.2.Inv-Ajus-Depr'!K67-'2.2.3.2.Inv-Ajus-Depr'!K300+J65</f>
        <v>926.02666666666664</v>
      </c>
    </row>
    <row r="66" spans="2:11" x14ac:dyDescent="0.2">
      <c r="B66" s="182" t="s">
        <v>441</v>
      </c>
      <c r="C66" s="183">
        <f>+'2.2.3.2.Inv-Ajus-Depr'!C68-'2.2.3.2.Inv-Ajus-Depr'!C301</f>
        <v>0</v>
      </c>
      <c r="D66" s="183">
        <f>+'2.2.3.2.Inv-Ajus-Depr'!D68-'2.2.3.2.Inv-Ajus-Depr'!D301+C66</f>
        <v>0</v>
      </c>
      <c r="E66" s="183">
        <f>+'2.2.3.2.Inv-Ajus-Depr'!E68-'2.2.3.2.Inv-Ajus-Depr'!E301+D66</f>
        <v>4294.87</v>
      </c>
      <c r="F66" s="183">
        <f>+'2.2.3.2.Inv-Ajus-Depr'!F68-'2.2.3.2.Inv-Ajus-Depr'!F301+E66</f>
        <v>3435.8959999999997</v>
      </c>
      <c r="G66" s="183">
        <f>+'2.2.3.2.Inv-Ajus-Depr'!G68-'2.2.3.2.Inv-Ajus-Depr'!G301+F66</f>
        <v>2576.9219999999996</v>
      </c>
      <c r="H66" s="183">
        <f>+'2.2.3.2.Inv-Ajus-Depr'!H68-'2.2.3.2.Inv-Ajus-Depr'!H301+G66</f>
        <v>1717.9479999999994</v>
      </c>
      <c r="I66" s="183">
        <f>+'2.2.3.2.Inv-Ajus-Depr'!I68-'2.2.3.2.Inv-Ajus-Depr'!I301+H66</f>
        <v>858.97399999999936</v>
      </c>
      <c r="J66" s="183">
        <f>+'2.2.3.2.Inv-Ajus-Depr'!J68-'2.2.3.2.Inv-Ajus-Depr'!J301+I66</f>
        <v>0</v>
      </c>
      <c r="K66" s="214">
        <f>+'2.2.3.2.Inv-Ajus-Depr'!K68-'2.2.3.2.Inv-Ajus-Depr'!K301+J66</f>
        <v>0</v>
      </c>
    </row>
    <row r="67" spans="2:11" x14ac:dyDescent="0.2">
      <c r="B67" s="182" t="s">
        <v>572</v>
      </c>
      <c r="C67" s="183">
        <f>+'2.2.3.2.Inv-Ajus-Depr'!C69-'2.2.3.2.Inv-Ajus-Depr'!C302</f>
        <v>0</v>
      </c>
      <c r="D67" s="183">
        <f>+'2.2.3.2.Inv-Ajus-Depr'!D69-'2.2.3.2.Inv-Ajus-Depr'!D302+C67</f>
        <v>0</v>
      </c>
      <c r="E67" s="183">
        <f>+'2.2.3.2.Inv-Ajus-Depr'!E69-'2.2.3.2.Inv-Ajus-Depr'!E302+D67</f>
        <v>0</v>
      </c>
      <c r="F67" s="183">
        <f>+'2.2.3.2.Inv-Ajus-Depr'!F69-'2.2.3.2.Inv-Ajus-Depr'!F302+E67</f>
        <v>0</v>
      </c>
      <c r="G67" s="183">
        <f>+'2.2.3.2.Inv-Ajus-Depr'!G69-'2.2.3.2.Inv-Ajus-Depr'!G302+F67</f>
        <v>0</v>
      </c>
      <c r="H67" s="183">
        <f>+'2.2.3.2.Inv-Ajus-Depr'!H69-'2.2.3.2.Inv-Ajus-Depr'!H302+G67</f>
        <v>0</v>
      </c>
      <c r="I67" s="183">
        <f>+'2.2.3.2.Inv-Ajus-Depr'!I69-'2.2.3.2.Inv-Ajus-Depr'!I302+H67</f>
        <v>3564.8999999999996</v>
      </c>
      <c r="J67" s="183">
        <f>+'2.2.3.2.Inv-Ajus-Depr'!J69-'2.2.3.2.Inv-Ajus-Depr'!J302+I67</f>
        <v>2851.9199999999996</v>
      </c>
      <c r="K67" s="214">
        <f>+'2.2.3.2.Inv-Ajus-Depr'!K69-'2.2.3.2.Inv-Ajus-Depr'!K302+J67</f>
        <v>2138.9399999999996</v>
      </c>
    </row>
    <row r="68" spans="2:11" x14ac:dyDescent="0.2">
      <c r="B68" s="182" t="s">
        <v>442</v>
      </c>
      <c r="C68" s="183">
        <f>+'2.2.3.2.Inv-Ajus-Depr'!C70-'2.2.3.2.Inv-Ajus-Depr'!C303</f>
        <v>427916.84989610175</v>
      </c>
      <c r="D68" s="183">
        <f>+'2.2.3.2.Inv-Ajus-Depr'!D70-'2.2.3.2.Inv-Ajus-Depr'!D303+C68</f>
        <v>481736.76702943631</v>
      </c>
      <c r="E68" s="183">
        <f>+'2.2.3.2.Inv-Ajus-Depr'!E70-'2.2.3.2.Inv-Ajus-Depr'!E303+D68</f>
        <v>415289.39194571885</v>
      </c>
      <c r="F68" s="183">
        <f>+'2.2.3.2.Inv-Ajus-Depr'!F70-'2.2.3.2.Inv-Ajus-Depr'!F303+E68</f>
        <v>345140.01543342997</v>
      </c>
      <c r="G68" s="183">
        <f>+'2.2.3.2.Inv-Ajus-Depr'!G70-'2.2.3.2.Inv-Ajus-Depr'!G303+F68</f>
        <v>340716.79892114107</v>
      </c>
      <c r="H68" s="183">
        <f>+'2.2.3.2.Inv-Ajus-Depr'!H70-'2.2.3.2.Inv-Ajus-Depr'!H303+G68</f>
        <v>210734.9495517094</v>
      </c>
      <c r="I68" s="183">
        <f>+'2.2.3.2.Inv-Ajus-Depr'!I70-'2.2.3.2.Inv-Ajus-Depr'!I303+H68</f>
        <v>255155.84446799193</v>
      </c>
      <c r="J68" s="183">
        <f>+'2.2.3.2.Inv-Ajus-Depr'!J70-'2.2.3.2.Inv-Ajus-Depr'!J303+I68</f>
        <v>206812.72224141733</v>
      </c>
      <c r="K68" s="214">
        <f>+'2.2.3.2.Inv-Ajus-Depr'!K70-'2.2.3.2.Inv-Ajus-Depr'!K303+J68</f>
        <v>126392.58430055701</v>
      </c>
    </row>
    <row r="69" spans="2:11" x14ac:dyDescent="0.2">
      <c r="B69" s="182" t="s">
        <v>606</v>
      </c>
      <c r="C69" s="183">
        <f>+'2.2.3.2.Inv-Ajus-Depr'!C71-'2.2.3.2.Inv-Ajus-Depr'!C304</f>
        <v>0</v>
      </c>
      <c r="D69" s="183">
        <f>+'2.2.3.2.Inv-Ajus-Depr'!D71-'2.2.3.2.Inv-Ajus-Depr'!D304+C69</f>
        <v>0</v>
      </c>
      <c r="E69" s="183">
        <f>+'2.2.3.2.Inv-Ajus-Depr'!E71-'2.2.3.2.Inv-Ajus-Depr'!E304+D69</f>
        <v>0</v>
      </c>
      <c r="F69" s="183">
        <f>+'2.2.3.2.Inv-Ajus-Depr'!F71-'2.2.3.2.Inv-Ajus-Depr'!F304+E69</f>
        <v>0</v>
      </c>
      <c r="G69" s="183">
        <f>+'2.2.3.2.Inv-Ajus-Depr'!G71-'2.2.3.2.Inv-Ajus-Depr'!G304+F69</f>
        <v>2200</v>
      </c>
      <c r="H69" s="183">
        <f>+'2.2.3.2.Inv-Ajus-Depr'!H71-'2.2.3.2.Inv-Ajus-Depr'!H304+G69</f>
        <v>2053.3333333333335</v>
      </c>
      <c r="I69" s="183">
        <f>+'2.2.3.2.Inv-Ajus-Depr'!I71-'2.2.3.2.Inv-Ajus-Depr'!I304+H69</f>
        <v>1906.6666666666667</v>
      </c>
      <c r="J69" s="183">
        <f>+'2.2.3.2.Inv-Ajus-Depr'!J71-'2.2.3.2.Inv-Ajus-Depr'!J304+I69</f>
        <v>1760</v>
      </c>
      <c r="K69" s="214">
        <f>+'2.2.3.2.Inv-Ajus-Depr'!K71-'2.2.3.2.Inv-Ajus-Depr'!K304+J69</f>
        <v>1613.3333333333333</v>
      </c>
    </row>
    <row r="70" spans="2:11" x14ac:dyDescent="0.2">
      <c r="B70" s="182" t="s">
        <v>443</v>
      </c>
      <c r="C70" s="183">
        <f>+'2.2.3.2.Inv-Ajus-Depr'!C72-'2.2.3.2.Inv-Ajus-Depr'!C305</f>
        <v>0</v>
      </c>
      <c r="D70" s="183">
        <f>+'2.2.3.2.Inv-Ajus-Depr'!D72-'2.2.3.2.Inv-Ajus-Depr'!D305+C70</f>
        <v>0</v>
      </c>
      <c r="E70" s="183">
        <f>+'2.2.3.2.Inv-Ajus-Depr'!E72-'2.2.3.2.Inv-Ajus-Depr'!E305+D70</f>
        <v>0</v>
      </c>
      <c r="F70" s="183">
        <f>+'2.2.3.2.Inv-Ajus-Depr'!F72-'2.2.3.2.Inv-Ajus-Depr'!F305+E70</f>
        <v>0</v>
      </c>
      <c r="G70" s="183">
        <f>+'2.2.3.2.Inv-Ajus-Depr'!G72-'2.2.3.2.Inv-Ajus-Depr'!G305+F70</f>
        <v>0</v>
      </c>
      <c r="H70" s="183">
        <f>+'2.2.3.2.Inv-Ajus-Depr'!H72-'2.2.3.2.Inv-Ajus-Depr'!H305+G70</f>
        <v>1448.75</v>
      </c>
      <c r="I70" s="183">
        <f>+'2.2.3.2.Inv-Ajus-Depr'!I72-'2.2.3.2.Inv-Ajus-Depr'!I305+H70</f>
        <v>1352.1666666666667</v>
      </c>
      <c r="J70" s="183">
        <f>+'2.2.3.2.Inv-Ajus-Depr'!J72-'2.2.3.2.Inv-Ajus-Depr'!J305+I70</f>
        <v>1255.5833333333335</v>
      </c>
      <c r="K70" s="214">
        <f>+'2.2.3.2.Inv-Ajus-Depr'!K72-'2.2.3.2.Inv-Ajus-Depr'!K305+J70</f>
        <v>1159.0000000000002</v>
      </c>
    </row>
    <row r="71" spans="2:11" x14ac:dyDescent="0.2">
      <c r="B71" s="182" t="s">
        <v>607</v>
      </c>
      <c r="C71" s="183">
        <f>+'2.2.3.2.Inv-Ajus-Depr'!C73-'2.2.3.2.Inv-Ajus-Depr'!C306</f>
        <v>0</v>
      </c>
      <c r="D71" s="183">
        <f>+'2.2.3.2.Inv-Ajus-Depr'!D73-'2.2.3.2.Inv-Ajus-Depr'!D306+C71</f>
        <v>17311.46</v>
      </c>
      <c r="E71" s="183">
        <f>+'2.2.3.2.Inv-Ajus-Depr'!E73-'2.2.3.2.Inv-Ajus-Depr'!E306+D71</f>
        <v>59130.047000000006</v>
      </c>
      <c r="F71" s="183">
        <f>+'2.2.3.2.Inv-Ajus-Depr'!F73-'2.2.3.2.Inv-Ajus-Depr'!F306+E71</f>
        <v>56130.266000000003</v>
      </c>
      <c r="G71" s="183">
        <f>+'2.2.3.2.Inv-Ajus-Depr'!G73-'2.2.3.2.Inv-Ajus-Depr'!G306+F71</f>
        <v>53130.485000000001</v>
      </c>
      <c r="H71" s="183">
        <f>+'2.2.3.2.Inv-Ajus-Depr'!H73-'2.2.3.2.Inv-Ajus-Depr'!H306+G71</f>
        <v>50130.703999999998</v>
      </c>
      <c r="I71" s="183">
        <f>+'2.2.3.2.Inv-Ajus-Depr'!I73-'2.2.3.2.Inv-Ajus-Depr'!I306+H71</f>
        <v>47130.922999999995</v>
      </c>
      <c r="J71" s="183">
        <f>+'2.2.3.2.Inv-Ajus-Depr'!J73-'2.2.3.2.Inv-Ajus-Depr'!J306+I71</f>
        <v>44131.141999999993</v>
      </c>
      <c r="K71" s="214">
        <f>+'2.2.3.2.Inv-Ajus-Depr'!K73-'2.2.3.2.Inv-Ajus-Depr'!K306+J71</f>
        <v>41131.36099999999</v>
      </c>
    </row>
    <row r="72" spans="2:11" x14ac:dyDescent="0.2">
      <c r="B72" s="186" t="s">
        <v>146</v>
      </c>
      <c r="C72" s="183">
        <f>+'2.2.3.2.Inv-Ajus-Depr'!C74-'2.2.3.2.Inv-Ajus-Depr'!C307</f>
        <v>250240.86251071526</v>
      </c>
      <c r="D72" s="183">
        <f>+'2.2.3.2.Inv-Ajus-Depr'!D74-'2.2.3.2.Inv-Ajus-Depr'!D307+C72</f>
        <v>284718.34559760225</v>
      </c>
      <c r="E72" s="183">
        <f>+'2.2.3.2.Inv-Ajus-Depr'!E74-'2.2.3.2.Inv-Ajus-Depr'!E307+D72</f>
        <v>196695.7236849257</v>
      </c>
      <c r="F72" s="183">
        <f>+'2.2.3.2.Inv-Ajus-Depr'!F74-'2.2.3.2.Inv-Ajus-Depr'!F307+E72</f>
        <v>100547.09035159249</v>
      </c>
      <c r="G72" s="183">
        <f>+'2.2.3.2.Inv-Ajus-Depr'!G74-'2.2.3.2.Inv-Ajus-Depr'!G307+F72</f>
        <v>119408.21368492438</v>
      </c>
      <c r="H72" s="183">
        <f>+'2.2.3.2.Inv-Ajus-Depr'!H74-'2.2.3.2.Inv-Ajus-Depr'!H307+G72</f>
        <v>183948.85035159282</v>
      </c>
      <c r="I72" s="183">
        <f>+'2.2.3.2.Inv-Ajus-Depr'!I74-'2.2.3.2.Inv-Ajus-Depr'!I307+H72</f>
        <v>801294.88035159721</v>
      </c>
      <c r="J72" s="183">
        <f>+'2.2.3.2.Inv-Ajus-Depr'!J74-'2.2.3.2.Inv-Ajus-Depr'!J307+I72</f>
        <v>387286.29035159643</v>
      </c>
      <c r="K72" s="214">
        <f>+'2.2.3.2.Inv-Ajus-Depr'!K74-'2.2.3.2.Inv-Ajus-Depr'!K307+J72</f>
        <v>184981.17701825278</v>
      </c>
    </row>
    <row r="73" spans="2:11" x14ac:dyDescent="0.2">
      <c r="B73" s="186" t="s">
        <v>386</v>
      </c>
      <c r="C73" s="183"/>
      <c r="D73" s="183"/>
      <c r="E73" s="183"/>
      <c r="F73" s="183"/>
      <c r="G73" s="183"/>
      <c r="H73" s="183"/>
      <c r="I73" s="183"/>
      <c r="J73" s="183"/>
      <c r="K73" s="214"/>
    </row>
    <row r="74" spans="2:11" x14ac:dyDescent="0.2">
      <c r="B74" s="182" t="s">
        <v>444</v>
      </c>
      <c r="C74" s="183">
        <f>+'2.2.3.2.Inv-Ajus-Depr'!C76-'2.2.3.2.Inv-Ajus-Depr'!C309</f>
        <v>38291.535801364073</v>
      </c>
      <c r="D74" s="183">
        <f>+'2.2.3.2.Inv-Ajus-Depr'!D76-'2.2.3.2.Inv-Ajus-Depr'!D309+C74</f>
        <v>32831.669043564762</v>
      </c>
      <c r="E74" s="183">
        <f>+'2.2.3.2.Inv-Ajus-Depr'!E76-'2.2.3.2.Inv-Ajus-Depr'!E309+D74</f>
        <v>27359.970694456242</v>
      </c>
      <c r="F74" s="183">
        <f>+'2.2.3.2.Inv-Ajus-Depr'!F76-'2.2.3.2.Inv-Ajus-Depr'!F309+E74</f>
        <v>21888.272345347723</v>
      </c>
      <c r="G74" s="183">
        <f>+'2.2.3.2.Inv-Ajus-Depr'!G76-'2.2.3.2.Inv-Ajus-Depr'!G309+F74</f>
        <v>16416.573996239204</v>
      </c>
      <c r="H74" s="183">
        <f>+'2.2.3.2.Inv-Ajus-Depr'!H76-'2.2.3.2.Inv-Ajus-Depr'!H309+G74</f>
        <v>10944.875647130684</v>
      </c>
      <c r="I74" s="183">
        <f>+'2.2.3.2.Inv-Ajus-Depr'!I76-'2.2.3.2.Inv-Ajus-Depr'!I309+H74</f>
        <v>5473.1772980221658</v>
      </c>
      <c r="J74" s="183">
        <f>+'2.2.3.2.Inv-Ajus-Depr'!J76-'2.2.3.2.Inv-Ajus-Depr'!J309+I74</f>
        <v>1.4789489136474003</v>
      </c>
      <c r="K74" s="214">
        <f>+'2.2.3.2.Inv-Ajus-Depr'!K76-'2.2.3.2.Inv-Ajus-Depr'!K309+J74</f>
        <v>0.47894891364740033</v>
      </c>
    </row>
    <row r="75" spans="2:11" x14ac:dyDescent="0.2">
      <c r="B75" s="182" t="s">
        <v>445</v>
      </c>
      <c r="C75" s="183">
        <f>+'2.2.3.2.Inv-Ajus-Depr'!C77-'2.2.3.2.Inv-Ajus-Depr'!C310</f>
        <v>0</v>
      </c>
      <c r="D75" s="183">
        <f>+'2.2.3.2.Inv-Ajus-Depr'!D77-'2.2.3.2.Inv-Ajus-Depr'!D310+C75</f>
        <v>853.8599999999999</v>
      </c>
      <c r="E75" s="183">
        <f>+'2.2.3.2.Inv-Ajus-Depr'!E77-'2.2.3.2.Inv-Ajus-Depr'!E310+D75</f>
        <v>569.24</v>
      </c>
      <c r="F75" s="183">
        <f>+'2.2.3.2.Inv-Ajus-Depr'!F77-'2.2.3.2.Inv-Ajus-Depr'!F310+E75</f>
        <v>284.62000000000006</v>
      </c>
      <c r="G75" s="183">
        <f>+'2.2.3.2.Inv-Ajus-Depr'!G77-'2.2.3.2.Inv-Ajus-Depr'!G310+F75</f>
        <v>0</v>
      </c>
      <c r="H75" s="183">
        <f>+'2.2.3.2.Inv-Ajus-Depr'!H77-'2.2.3.2.Inv-Ajus-Depr'!H310+G75</f>
        <v>0</v>
      </c>
      <c r="I75" s="183">
        <f>+'2.2.3.2.Inv-Ajus-Depr'!I77-'2.2.3.2.Inv-Ajus-Depr'!I310+H75</f>
        <v>0</v>
      </c>
      <c r="J75" s="183">
        <f>+'2.2.3.2.Inv-Ajus-Depr'!J77-'2.2.3.2.Inv-Ajus-Depr'!J310+I75</f>
        <v>0</v>
      </c>
      <c r="K75" s="214">
        <f>+'2.2.3.2.Inv-Ajus-Depr'!K77-'2.2.3.2.Inv-Ajus-Depr'!K310+J75</f>
        <v>0</v>
      </c>
    </row>
    <row r="76" spans="2:11" x14ac:dyDescent="0.2">
      <c r="B76" s="182" t="s">
        <v>446</v>
      </c>
      <c r="C76" s="183">
        <f>+'2.2.3.2.Inv-Ajus-Depr'!C78-'2.2.3.2.Inv-Ajus-Depr'!C311</f>
        <v>19254.816932695107</v>
      </c>
      <c r="D76" s="183">
        <f>+'2.2.3.2.Inv-Ajus-Depr'!D78-'2.2.3.2.Inv-Ajus-Depr'!D311+C76</f>
        <v>15603.595612521325</v>
      </c>
      <c r="E76" s="183">
        <f>+'2.2.3.2.Inv-Ajus-Depr'!E78-'2.2.3.2.Inv-Ajus-Depr'!E311+D76</f>
        <v>11712.683812709256</v>
      </c>
      <c r="F76" s="183">
        <f>+'2.2.3.2.Inv-Ajus-Depr'!F78-'2.2.3.2.Inv-Ajus-Depr'!F311+E76</f>
        <v>7821.7720128971869</v>
      </c>
      <c r="G76" s="183">
        <f>+'2.2.3.2.Inv-Ajus-Depr'!G78-'2.2.3.2.Inv-Ajus-Depr'!G311+F76</f>
        <v>3930.8602130851173</v>
      </c>
      <c r="H76" s="183">
        <f>+'2.2.3.2.Inv-Ajus-Depr'!H78-'2.2.3.2.Inv-Ajus-Depr'!H311+G76</f>
        <v>39.948413273047663</v>
      </c>
      <c r="I76" s="183">
        <f>+'2.2.3.2.Inv-Ajus-Depr'!I78-'2.2.3.2.Inv-Ajus-Depr'!I311+H76</f>
        <v>39.948413273047663</v>
      </c>
      <c r="J76" s="183">
        <f>+'2.2.3.2.Inv-Ajus-Depr'!J78-'2.2.3.2.Inv-Ajus-Depr'!J311+I76</f>
        <v>39.948413273047663</v>
      </c>
      <c r="K76" s="214">
        <f>+'2.2.3.2.Inv-Ajus-Depr'!K78-'2.2.3.2.Inv-Ajus-Depr'!K311+J76</f>
        <v>39.948413273047663</v>
      </c>
    </row>
    <row r="77" spans="2:11" x14ac:dyDescent="0.2">
      <c r="B77" s="182" t="s">
        <v>608</v>
      </c>
      <c r="C77" s="183">
        <f>+'2.2.3.2.Inv-Ajus-Depr'!C79-'2.2.3.2.Inv-Ajus-Depr'!C312</f>
        <v>0</v>
      </c>
      <c r="D77" s="183">
        <f>+'2.2.3.2.Inv-Ajus-Depr'!D79-'2.2.3.2.Inv-Ajus-Depr'!D312+C77</f>
        <v>0</v>
      </c>
      <c r="E77" s="183">
        <f>+'2.2.3.2.Inv-Ajus-Depr'!E79-'2.2.3.2.Inv-Ajus-Depr'!E312+D77</f>
        <v>51980</v>
      </c>
      <c r="F77" s="183">
        <f>+'2.2.3.2.Inv-Ajus-Depr'!F79-'2.2.3.2.Inv-Ajus-Depr'!F312+E77</f>
        <v>44554.285714285717</v>
      </c>
      <c r="G77" s="183">
        <f>+'2.2.3.2.Inv-Ajus-Depr'!G79-'2.2.3.2.Inv-Ajus-Depr'!G312+F77</f>
        <v>37128.571428571435</v>
      </c>
      <c r="H77" s="183">
        <f>+'2.2.3.2.Inv-Ajus-Depr'!H79-'2.2.3.2.Inv-Ajus-Depr'!H312+G77</f>
        <v>29702.857142857149</v>
      </c>
      <c r="I77" s="183">
        <f>+'2.2.3.2.Inv-Ajus-Depr'!I79-'2.2.3.2.Inv-Ajus-Depr'!I312+H77</f>
        <v>22277.142857142862</v>
      </c>
      <c r="J77" s="183">
        <f>+'2.2.3.2.Inv-Ajus-Depr'!J79-'2.2.3.2.Inv-Ajus-Depr'!J312+I77</f>
        <v>14851.428571428576</v>
      </c>
      <c r="K77" s="214">
        <f>+'2.2.3.2.Inv-Ajus-Depr'!K79-'2.2.3.2.Inv-Ajus-Depr'!K312+J77</f>
        <v>7425.7142857142908</v>
      </c>
    </row>
    <row r="78" spans="2:11" x14ac:dyDescent="0.2">
      <c r="B78" s="182" t="s">
        <v>609</v>
      </c>
      <c r="C78" s="183">
        <f>+'2.2.3.2.Inv-Ajus-Depr'!C80-'2.2.3.2.Inv-Ajus-Depr'!C313</f>
        <v>0</v>
      </c>
      <c r="D78" s="183">
        <f>+'2.2.3.2.Inv-Ajus-Depr'!D80-'2.2.3.2.Inv-Ajus-Depr'!D313+C78</f>
        <v>0</v>
      </c>
      <c r="E78" s="183">
        <f>+'2.2.3.2.Inv-Ajus-Depr'!E80-'2.2.3.2.Inv-Ajus-Depr'!E313+D78</f>
        <v>25990</v>
      </c>
      <c r="F78" s="183">
        <f>+'2.2.3.2.Inv-Ajus-Depr'!F80-'2.2.3.2.Inv-Ajus-Depr'!F313+E78</f>
        <v>22277.142857142859</v>
      </c>
      <c r="G78" s="183">
        <f>+'2.2.3.2.Inv-Ajus-Depr'!G80-'2.2.3.2.Inv-Ajus-Depr'!G313+F78</f>
        <v>18564.285714285717</v>
      </c>
      <c r="H78" s="183">
        <f>+'2.2.3.2.Inv-Ajus-Depr'!H80-'2.2.3.2.Inv-Ajus-Depr'!H313+G78</f>
        <v>14851.428571428574</v>
      </c>
      <c r="I78" s="183">
        <f>+'2.2.3.2.Inv-Ajus-Depr'!I80-'2.2.3.2.Inv-Ajus-Depr'!I313+H78</f>
        <v>11138.571428571431</v>
      </c>
      <c r="J78" s="183">
        <f>+'2.2.3.2.Inv-Ajus-Depr'!J80-'2.2.3.2.Inv-Ajus-Depr'!J313+I78</f>
        <v>7425.7142857142881</v>
      </c>
      <c r="K78" s="214">
        <f>+'2.2.3.2.Inv-Ajus-Depr'!K80-'2.2.3.2.Inv-Ajus-Depr'!K313+J78</f>
        <v>3712.8571428571454</v>
      </c>
    </row>
    <row r="79" spans="2:11" x14ac:dyDescent="0.2">
      <c r="B79" s="182" t="s">
        <v>610</v>
      </c>
      <c r="C79" s="183">
        <f>+'2.2.3.2.Inv-Ajus-Depr'!C81-'2.2.3.2.Inv-Ajus-Depr'!C314</f>
        <v>0</v>
      </c>
      <c r="D79" s="183">
        <f>+'2.2.3.2.Inv-Ajus-Depr'!D81-'2.2.3.2.Inv-Ajus-Depr'!D314+C79</f>
        <v>0</v>
      </c>
      <c r="E79" s="183">
        <f>+'2.2.3.2.Inv-Ajus-Depr'!E81-'2.2.3.2.Inv-Ajus-Depr'!E314+D79</f>
        <v>474310</v>
      </c>
      <c r="F79" s="183">
        <f>+'2.2.3.2.Inv-Ajus-Depr'!F81-'2.2.3.2.Inv-Ajus-Depr'!F314+E79</f>
        <v>406551.42857142858</v>
      </c>
      <c r="G79" s="183">
        <f>+'2.2.3.2.Inv-Ajus-Depr'!G81-'2.2.3.2.Inv-Ajus-Depr'!G314+F79</f>
        <v>338792.85714285716</v>
      </c>
      <c r="H79" s="183">
        <f>+'2.2.3.2.Inv-Ajus-Depr'!H81-'2.2.3.2.Inv-Ajus-Depr'!H314+G79</f>
        <v>271034.28571428574</v>
      </c>
      <c r="I79" s="183">
        <f>+'2.2.3.2.Inv-Ajus-Depr'!I81-'2.2.3.2.Inv-Ajus-Depr'!I314+H79</f>
        <v>203275.71428571432</v>
      </c>
      <c r="J79" s="183">
        <f>+'2.2.3.2.Inv-Ajus-Depr'!J81-'2.2.3.2.Inv-Ajus-Depr'!J314+I79</f>
        <v>135517.1428571429</v>
      </c>
      <c r="K79" s="214">
        <f>+'2.2.3.2.Inv-Ajus-Depr'!K81-'2.2.3.2.Inv-Ajus-Depr'!K314+J79</f>
        <v>67758.571428571478</v>
      </c>
    </row>
    <row r="80" spans="2:11" x14ac:dyDescent="0.2">
      <c r="B80" s="182" t="s">
        <v>611</v>
      </c>
      <c r="C80" s="183">
        <f>+'2.2.3.2.Inv-Ajus-Depr'!C82-'2.2.3.2.Inv-Ajus-Depr'!C315</f>
        <v>0</v>
      </c>
      <c r="D80" s="183">
        <f>+'2.2.3.2.Inv-Ajus-Depr'!D82-'2.2.3.2.Inv-Ajus-Depr'!D315+C80</f>
        <v>0</v>
      </c>
      <c r="E80" s="183">
        <f>+'2.2.3.2.Inv-Ajus-Depr'!E82-'2.2.3.2.Inv-Ajus-Depr'!E315+D80</f>
        <v>113018.77999999998</v>
      </c>
      <c r="F80" s="214">
        <f>+'2.2.3.2.Inv-Ajus-Depr'!F82-'2.2.3.2.Inv-Ajus-Depr'!F315+E80</f>
        <v>96873.239999999991</v>
      </c>
      <c r="G80" s="214">
        <f>+'2.2.3.2.Inv-Ajus-Depr'!G82-'2.2.3.2.Inv-Ajus-Depr'!G315+F80</f>
        <v>80727.7</v>
      </c>
      <c r="H80" s="214">
        <f>+'2.2.3.2.Inv-Ajus-Depr'!H82-'2.2.3.2.Inv-Ajus-Depr'!H315+G80</f>
        <v>64582.16</v>
      </c>
      <c r="I80" s="214">
        <f>+'2.2.3.2.Inv-Ajus-Depr'!I82-'2.2.3.2.Inv-Ajus-Depr'!I315+H80</f>
        <v>48436.62000000001</v>
      </c>
      <c r="J80" s="214">
        <f>+'2.2.3.2.Inv-Ajus-Depr'!J82-'2.2.3.2.Inv-Ajus-Depr'!J315+I80</f>
        <v>32291.080000000013</v>
      </c>
      <c r="K80" s="214">
        <f>+'2.2.3.2.Inv-Ajus-Depr'!K82-'2.2.3.2.Inv-Ajus-Depr'!K315+J80</f>
        <v>16145.540000000015</v>
      </c>
    </row>
    <row r="81" spans="2:11" x14ac:dyDescent="0.2">
      <c r="B81" s="182" t="s">
        <v>573</v>
      </c>
      <c r="C81" s="183">
        <f>+'2.2.3.2.Inv-Ajus-Depr'!C83-'2.2.3.2.Inv-Ajus-Depr'!C316</f>
        <v>0</v>
      </c>
      <c r="D81" s="183">
        <f>+'2.2.3.2.Inv-Ajus-Depr'!D83-'2.2.3.2.Inv-Ajus-Depr'!D316+C81</f>
        <v>8969</v>
      </c>
      <c r="E81" s="183">
        <f>+'2.2.3.2.Inv-Ajus-Depr'!E83-'2.2.3.2.Inv-Ajus-Depr'!E316+D81</f>
        <v>5979.3333333333339</v>
      </c>
      <c r="F81" s="214">
        <f>+'2.2.3.2.Inv-Ajus-Depr'!F83-'2.2.3.2.Inv-Ajus-Depr'!F316+E81</f>
        <v>2989.6666666666674</v>
      </c>
      <c r="G81" s="214">
        <f>+'2.2.3.2.Inv-Ajus-Depr'!G83-'2.2.3.2.Inv-Ajus-Depr'!G316+F81</f>
        <v>0</v>
      </c>
      <c r="H81" s="214">
        <f>+'2.2.3.2.Inv-Ajus-Depr'!H83-'2.2.3.2.Inv-Ajus-Depr'!H316+G81</f>
        <v>0</v>
      </c>
      <c r="I81" s="214">
        <f>+'2.2.3.2.Inv-Ajus-Depr'!I83-'2.2.3.2.Inv-Ajus-Depr'!I316+H81</f>
        <v>0</v>
      </c>
      <c r="J81" s="214">
        <f>+'2.2.3.2.Inv-Ajus-Depr'!J83-'2.2.3.2.Inv-Ajus-Depr'!J316+I81</f>
        <v>0</v>
      </c>
      <c r="K81" s="214">
        <f>+'2.2.3.2.Inv-Ajus-Depr'!K83-'2.2.3.2.Inv-Ajus-Depr'!K316+J81</f>
        <v>0</v>
      </c>
    </row>
    <row r="82" spans="2:11" x14ac:dyDescent="0.2">
      <c r="B82" s="182" t="s">
        <v>486</v>
      </c>
      <c r="C82" s="183">
        <f>+'2.2.3.2.Inv-Ajus-Depr'!C84-'2.2.3.2.Inv-Ajus-Depr'!C317</f>
        <v>22489.212718772837</v>
      </c>
      <c r="D82" s="183">
        <f>+'2.2.3.2.Inv-Ajus-Depr'!D84-'2.2.3.2.Inv-Ajus-Depr'!D317+C82</f>
        <v>131312.06532588965</v>
      </c>
      <c r="E82" s="183">
        <f>+'2.2.3.2.Inv-Ajus-Depr'!E84-'2.2.3.2.Inv-Ajus-Depr'!E317+D82</f>
        <v>112094.23532588965</v>
      </c>
      <c r="F82" s="214">
        <f>+'2.2.3.2.Inv-Ajus-Depr'!F84-'2.2.3.2.Inv-Ajus-Depr'!F317+E82</f>
        <v>92876.405325889646</v>
      </c>
      <c r="G82" s="214">
        <f>+'2.2.3.2.Inv-Ajus-Depr'!G84-'2.2.3.2.Inv-Ajus-Depr'!G317+F82</f>
        <v>73658.575325889644</v>
      </c>
      <c r="H82" s="214">
        <f>+'2.2.3.2.Inv-Ajus-Depr'!H84-'2.2.3.2.Inv-Ajus-Depr'!H317+G82</f>
        <v>54440.745325889642</v>
      </c>
      <c r="I82" s="214">
        <f>+'2.2.3.2.Inv-Ajus-Depr'!I84-'2.2.3.2.Inv-Ajus-Depr'!I317+H82</f>
        <v>35222.91532588964</v>
      </c>
      <c r="J82" s="214">
        <f>+'2.2.3.2.Inv-Ajus-Depr'!J84-'2.2.3.2.Inv-Ajus-Depr'!J317+I82</f>
        <v>16005.085325889635</v>
      </c>
      <c r="K82" s="214">
        <f>+'2.2.3.2.Inv-Ajus-Depr'!K84-'2.2.3.2.Inv-Ajus-Depr'!K317+J82</f>
        <v>0</v>
      </c>
    </row>
    <row r="83" spans="2:11" x14ac:dyDescent="0.2">
      <c r="B83" s="182" t="s">
        <v>487</v>
      </c>
      <c r="C83" s="183">
        <f>+'2.2.3.2.Inv-Ajus-Depr'!C85-'2.2.3.2.Inv-Ajus-Depr'!C318</f>
        <v>0</v>
      </c>
      <c r="D83" s="183">
        <f>+'2.2.3.2.Inv-Ajus-Depr'!D85-'2.2.3.2.Inv-Ajus-Depr'!D318+C83</f>
        <v>16400</v>
      </c>
      <c r="E83" s="183">
        <f>+'2.2.3.2.Inv-Ajus-Depr'!E85-'2.2.3.2.Inv-Ajus-Depr'!E318+D83</f>
        <v>14057.142857142857</v>
      </c>
      <c r="F83" s="214">
        <f>+'2.2.3.2.Inv-Ajus-Depr'!F85-'2.2.3.2.Inv-Ajus-Depr'!F318+E83</f>
        <v>11714.285714285714</v>
      </c>
      <c r="G83" s="214">
        <f>+'2.2.3.2.Inv-Ajus-Depr'!G85-'2.2.3.2.Inv-Ajus-Depr'!G318+F83</f>
        <v>9371.4285714285706</v>
      </c>
      <c r="H83" s="214">
        <f>+'2.2.3.2.Inv-Ajus-Depr'!H85-'2.2.3.2.Inv-Ajus-Depr'!H318+G83</f>
        <v>7028.5714285714275</v>
      </c>
      <c r="I83" s="214">
        <f>+'2.2.3.2.Inv-Ajus-Depr'!I85-'2.2.3.2.Inv-Ajus-Depr'!I318+H83</f>
        <v>4685.7142857142844</v>
      </c>
      <c r="J83" s="214">
        <f>+'2.2.3.2.Inv-Ajus-Depr'!J85-'2.2.3.2.Inv-Ajus-Depr'!J318+I83</f>
        <v>2342.8571428571418</v>
      </c>
      <c r="K83" s="214">
        <f>+'2.2.3.2.Inv-Ajus-Depr'!K85-'2.2.3.2.Inv-Ajus-Depr'!K318+J83</f>
        <v>0</v>
      </c>
    </row>
    <row r="84" spans="2:11" x14ac:dyDescent="0.2">
      <c r="B84" s="182" t="s">
        <v>488</v>
      </c>
      <c r="C84" s="183">
        <f>+'2.2.3.2.Inv-Ajus-Depr'!C86-'2.2.3.2.Inv-Ajus-Depr'!C319</f>
        <v>0</v>
      </c>
      <c r="D84" s="183">
        <f>+'2.2.3.2.Inv-Ajus-Depr'!D86-'2.2.3.2.Inv-Ajus-Depr'!D319+C84</f>
        <v>3000</v>
      </c>
      <c r="E84" s="183">
        <f>+'2.2.3.2.Inv-Ajus-Depr'!E86-'2.2.3.2.Inv-Ajus-Depr'!E319+D84</f>
        <v>2571.4285714285716</v>
      </c>
      <c r="F84" s="214">
        <f>+'2.2.3.2.Inv-Ajus-Depr'!F86-'2.2.3.2.Inv-Ajus-Depr'!F319+E84</f>
        <v>2142.8571428571431</v>
      </c>
      <c r="G84" s="214">
        <f>+'2.2.3.2.Inv-Ajus-Depr'!G86-'2.2.3.2.Inv-Ajus-Depr'!G319+F84</f>
        <v>1714.2857142857147</v>
      </c>
      <c r="H84" s="214">
        <f>+'2.2.3.2.Inv-Ajus-Depr'!H86-'2.2.3.2.Inv-Ajus-Depr'!H319+G84</f>
        <v>1285.7142857142862</v>
      </c>
      <c r="I84" s="214">
        <f>+'2.2.3.2.Inv-Ajus-Depr'!I86-'2.2.3.2.Inv-Ajus-Depr'!I319+H84</f>
        <v>857.14285714285768</v>
      </c>
      <c r="J84" s="214">
        <f>+'2.2.3.2.Inv-Ajus-Depr'!J86-'2.2.3.2.Inv-Ajus-Depr'!J319+I84</f>
        <v>428.57142857142912</v>
      </c>
      <c r="K84" s="214">
        <f>+'2.2.3.2.Inv-Ajus-Depr'!K86-'2.2.3.2.Inv-Ajus-Depr'!K319+J84</f>
        <v>5.6843418860808015E-13</v>
      </c>
    </row>
    <row r="85" spans="2:11" x14ac:dyDescent="0.2">
      <c r="B85" s="182" t="s">
        <v>574</v>
      </c>
      <c r="C85" s="183">
        <f>+'2.2.3.2.Inv-Ajus-Depr'!C87-'2.2.3.2.Inv-Ajus-Depr'!C320</f>
        <v>0</v>
      </c>
      <c r="D85" s="183">
        <f>+'2.2.3.2.Inv-Ajus-Depr'!D87-'2.2.3.2.Inv-Ajus-Depr'!D320+C85</f>
        <v>0</v>
      </c>
      <c r="E85" s="183">
        <f>+'2.2.3.2.Inv-Ajus-Depr'!E87-'2.2.3.2.Inv-Ajus-Depr'!E320+D85</f>
        <v>0</v>
      </c>
      <c r="F85" s="214">
        <f>+'2.2.3.2.Inv-Ajus-Depr'!F87-'2.2.3.2.Inv-Ajus-Depr'!F320+E85</f>
        <v>152159.80999999997</v>
      </c>
      <c r="G85" s="214">
        <f>+'2.2.3.2.Inv-Ajus-Depr'!G87-'2.2.3.2.Inv-Ajus-Depr'!G320+F85</f>
        <v>130422.69428571426</v>
      </c>
      <c r="H85" s="214">
        <f>+'2.2.3.2.Inv-Ajus-Depr'!H87-'2.2.3.2.Inv-Ajus-Depr'!H320+G85</f>
        <v>108685.57857142854</v>
      </c>
      <c r="I85" s="214">
        <f>+'2.2.3.2.Inv-Ajus-Depr'!I87-'2.2.3.2.Inv-Ajus-Depr'!I320+H85</f>
        <v>86948.462857142833</v>
      </c>
      <c r="J85" s="214">
        <f>+'2.2.3.2.Inv-Ajus-Depr'!J87-'2.2.3.2.Inv-Ajus-Depr'!J320+I85</f>
        <v>65211.347142857121</v>
      </c>
      <c r="K85" s="214">
        <f>+'2.2.3.2.Inv-Ajus-Depr'!K87-'2.2.3.2.Inv-Ajus-Depr'!K320+J85</f>
        <v>43474.231428571409</v>
      </c>
    </row>
    <row r="86" spans="2:11" x14ac:dyDescent="0.2">
      <c r="B86" s="182" t="s">
        <v>612</v>
      </c>
      <c r="C86" s="183">
        <f>+'2.2.3.2.Inv-Ajus-Depr'!C88-'2.2.3.2.Inv-Ajus-Depr'!C321</f>
        <v>0</v>
      </c>
      <c r="D86" s="183">
        <f>+'2.2.3.2.Inv-Ajus-Depr'!D88-'2.2.3.2.Inv-Ajus-Depr'!D321+C86</f>
        <v>0</v>
      </c>
      <c r="E86" s="183">
        <f>+'2.2.3.2.Inv-Ajus-Depr'!E88-'2.2.3.2.Inv-Ajus-Depr'!E321+D86</f>
        <v>0</v>
      </c>
      <c r="F86" s="214">
        <f>+'2.2.3.2.Inv-Ajus-Depr'!F88-'2.2.3.2.Inv-Ajus-Depr'!F321+E86</f>
        <v>53314.22</v>
      </c>
      <c r="G86" s="214">
        <f>+'2.2.3.2.Inv-Ajus-Depr'!G88-'2.2.3.2.Inv-Ajus-Depr'!G321+F86</f>
        <v>45697.902857142857</v>
      </c>
      <c r="H86" s="214">
        <f>+'2.2.3.2.Inv-Ajus-Depr'!H88-'2.2.3.2.Inv-Ajus-Depr'!H321+G86</f>
        <v>38081.585714285713</v>
      </c>
      <c r="I86" s="214">
        <f>+'2.2.3.2.Inv-Ajus-Depr'!I88-'2.2.3.2.Inv-Ajus-Depr'!I321+H86</f>
        <v>30465.268571428569</v>
      </c>
      <c r="J86" s="214">
        <f>+'2.2.3.2.Inv-Ajus-Depr'!J88-'2.2.3.2.Inv-Ajus-Depr'!J321+I86</f>
        <v>22848.951428571425</v>
      </c>
      <c r="K86" s="214">
        <f>+'2.2.3.2.Inv-Ajus-Depr'!K88-'2.2.3.2.Inv-Ajus-Depr'!K321+J86</f>
        <v>15232.634285714283</v>
      </c>
    </row>
    <row r="87" spans="2:11" x14ac:dyDescent="0.2">
      <c r="B87" s="182" t="s">
        <v>489</v>
      </c>
      <c r="C87" s="183">
        <f>+'2.2.3.2.Inv-Ajus-Depr'!C89-'2.2.3.2.Inv-Ajus-Depr'!C322</f>
        <v>0</v>
      </c>
      <c r="D87" s="183">
        <f>+'2.2.3.2.Inv-Ajus-Depr'!D89-'2.2.3.2.Inv-Ajus-Depr'!D322+C87</f>
        <v>2000</v>
      </c>
      <c r="E87" s="183">
        <f>+'2.2.3.2.Inv-Ajus-Depr'!E89-'2.2.3.2.Inv-Ajus-Depr'!E322+D87</f>
        <v>1800</v>
      </c>
      <c r="F87" s="214">
        <f>+'2.2.3.2.Inv-Ajus-Depr'!F89-'2.2.3.2.Inv-Ajus-Depr'!F322+E87</f>
        <v>1600</v>
      </c>
      <c r="G87" s="214">
        <f>+'2.2.3.2.Inv-Ajus-Depr'!G89-'2.2.3.2.Inv-Ajus-Depr'!G322+F87</f>
        <v>1400</v>
      </c>
      <c r="H87" s="214">
        <f>+'2.2.3.2.Inv-Ajus-Depr'!H89-'2.2.3.2.Inv-Ajus-Depr'!H322+G87</f>
        <v>1200</v>
      </c>
      <c r="I87" s="214">
        <f>+'2.2.3.2.Inv-Ajus-Depr'!I89-'2.2.3.2.Inv-Ajus-Depr'!I322+H87</f>
        <v>1000</v>
      </c>
      <c r="J87" s="214">
        <f>+'2.2.3.2.Inv-Ajus-Depr'!J89-'2.2.3.2.Inv-Ajus-Depr'!J322+I87</f>
        <v>800</v>
      </c>
      <c r="K87" s="214">
        <f>+'2.2.3.2.Inv-Ajus-Depr'!K89-'2.2.3.2.Inv-Ajus-Depr'!K322+J87</f>
        <v>600</v>
      </c>
    </row>
    <row r="88" spans="2:11" x14ac:dyDescent="0.2">
      <c r="B88" s="182" t="s">
        <v>489</v>
      </c>
      <c r="C88" s="183">
        <f>+'2.2.3.2.Inv-Ajus-Depr'!C90-'2.2.3.2.Inv-Ajus-Depr'!C323</f>
        <v>0</v>
      </c>
      <c r="D88" s="183">
        <f>+'2.2.3.2.Inv-Ajus-Depr'!D90-'2.2.3.2.Inv-Ajus-Depr'!D323+C88</f>
        <v>5000</v>
      </c>
      <c r="E88" s="183">
        <f>+'2.2.3.2.Inv-Ajus-Depr'!E90-'2.2.3.2.Inv-Ajus-Depr'!E323+D88</f>
        <v>4500</v>
      </c>
      <c r="F88" s="214">
        <f>+'2.2.3.2.Inv-Ajus-Depr'!F90-'2.2.3.2.Inv-Ajus-Depr'!F323+E88</f>
        <v>4000</v>
      </c>
      <c r="G88" s="214">
        <f>+'2.2.3.2.Inv-Ajus-Depr'!G90-'2.2.3.2.Inv-Ajus-Depr'!G323+F88</f>
        <v>3500</v>
      </c>
      <c r="H88" s="214">
        <f>+'2.2.3.2.Inv-Ajus-Depr'!H90-'2.2.3.2.Inv-Ajus-Depr'!H323+G88</f>
        <v>3000</v>
      </c>
      <c r="I88" s="214">
        <f>+'2.2.3.2.Inv-Ajus-Depr'!I90-'2.2.3.2.Inv-Ajus-Depr'!I323+H88</f>
        <v>2500</v>
      </c>
      <c r="J88" s="214">
        <f>+'2.2.3.2.Inv-Ajus-Depr'!J90-'2.2.3.2.Inv-Ajus-Depr'!J323+I88</f>
        <v>2000</v>
      </c>
      <c r="K88" s="214">
        <f>+'2.2.3.2.Inv-Ajus-Depr'!K90-'2.2.3.2.Inv-Ajus-Depr'!K323+J88</f>
        <v>1500</v>
      </c>
    </row>
    <row r="89" spans="2:11" x14ac:dyDescent="0.2">
      <c r="B89" s="182" t="s">
        <v>613</v>
      </c>
      <c r="C89" s="183">
        <f>+'2.2.3.2.Inv-Ajus-Depr'!C91-'2.2.3.2.Inv-Ajus-Depr'!C324</f>
        <v>1551.02</v>
      </c>
      <c r="D89" s="183">
        <f>+'2.2.3.2.Inv-Ajus-Depr'!D91-'2.2.3.2.Inv-Ajus-Depr'!D324+C89</f>
        <v>6472.2262698840204</v>
      </c>
      <c r="E89" s="183">
        <f>+'2.2.3.2.Inv-Ajus-Depr'!E91-'2.2.3.2.Inv-Ajus-Depr'!E324+D89</f>
        <v>5515.9690476556907</v>
      </c>
      <c r="F89" s="214">
        <f>+'2.2.3.2.Inv-Ajus-Depr'!F91-'2.2.3.2.Inv-Ajus-Depr'!F324+E89</f>
        <v>4559.711825427361</v>
      </c>
      <c r="G89" s="214">
        <f>+'2.2.3.2.Inv-Ajus-Depr'!G91-'2.2.3.2.Inv-Ajus-Depr'!G324+F89</f>
        <v>3603.4546031990312</v>
      </c>
      <c r="H89" s="214">
        <f>+'2.2.3.2.Inv-Ajus-Depr'!H91-'2.2.3.2.Inv-Ajus-Depr'!H324+G89</f>
        <v>2647.1973809707015</v>
      </c>
      <c r="I89" s="214">
        <f>+'2.2.3.2.Inv-Ajus-Depr'!I91-'2.2.3.2.Inv-Ajus-Depr'!I324+H89</f>
        <v>1690.940158742372</v>
      </c>
      <c r="J89" s="214">
        <f>+'2.2.3.2.Inv-Ajus-Depr'!J91-'2.2.3.2.Inv-Ajus-Depr'!J324+I89</f>
        <v>734.68293651404247</v>
      </c>
      <c r="K89" s="214">
        <f>+'2.2.3.2.Inv-Ajus-Depr'!K91-'2.2.3.2.Inv-Ajus-Depr'!K324+J89</f>
        <v>-0.31706348595753298</v>
      </c>
    </row>
    <row r="90" spans="2:11" x14ac:dyDescent="0.2">
      <c r="B90" s="182" t="s">
        <v>447</v>
      </c>
      <c r="C90" s="183">
        <f>+'2.2.3.2.Inv-Ajus-Depr'!C92-'2.2.3.2.Inv-Ajus-Depr'!C325</f>
        <v>0</v>
      </c>
      <c r="D90" s="183">
        <f>+'2.2.3.2.Inv-Ajus-Depr'!D92-'2.2.3.2.Inv-Ajus-Depr'!D325+C90</f>
        <v>40057.166976208755</v>
      </c>
      <c r="E90" s="183">
        <f>+'2.2.3.2.Inv-Ajus-Depr'!E92-'2.2.3.2.Inv-Ajus-Depr'!E325+D90</f>
        <v>34334.714551036079</v>
      </c>
      <c r="F90" s="214">
        <f>+'2.2.3.2.Inv-Ajus-Depr'!F92-'2.2.3.2.Inv-Ajus-Depr'!F325+E90</f>
        <v>28612.262125863399</v>
      </c>
      <c r="G90" s="214">
        <f>+'2.2.3.2.Inv-Ajus-Depr'!G92-'2.2.3.2.Inv-Ajus-Depr'!G325+F90</f>
        <v>22889.809700690719</v>
      </c>
      <c r="H90" s="214">
        <f>+'2.2.3.2.Inv-Ajus-Depr'!H92-'2.2.3.2.Inv-Ajus-Depr'!H325+G90</f>
        <v>17167.357275518039</v>
      </c>
      <c r="I90" s="214">
        <f>+'2.2.3.2.Inv-Ajus-Depr'!I92-'2.2.3.2.Inv-Ajus-Depr'!I325+H90</f>
        <v>11444.90485034536</v>
      </c>
      <c r="J90" s="214">
        <f>+'2.2.3.2.Inv-Ajus-Depr'!J92-'2.2.3.2.Inv-Ajus-Depr'!J325+I90</f>
        <v>5722.4524251726807</v>
      </c>
      <c r="K90" s="214">
        <f>+'2.2.3.2.Inv-Ajus-Depr'!K92-'2.2.3.2.Inv-Ajus-Depr'!K325+J90</f>
        <v>0</v>
      </c>
    </row>
    <row r="91" spans="2:11" x14ac:dyDescent="0.2">
      <c r="B91" s="182" t="s">
        <v>614</v>
      </c>
      <c r="C91" s="183">
        <f>+'2.2.3.2.Inv-Ajus-Depr'!C93-'2.2.3.2.Inv-Ajus-Depr'!C326</f>
        <v>0</v>
      </c>
      <c r="D91" s="183">
        <f>+'2.2.3.2.Inv-Ajus-Depr'!D93-'2.2.3.2.Inv-Ajus-Depr'!D326+C91</f>
        <v>0</v>
      </c>
      <c r="E91" s="183">
        <f>+'2.2.3.2.Inv-Ajus-Depr'!E93-'2.2.3.2.Inv-Ajus-Depr'!E326+D91</f>
        <v>8400</v>
      </c>
      <c r="F91" s="214">
        <f>+'2.2.3.2.Inv-Ajus-Depr'!F93-'2.2.3.2.Inv-Ajus-Depr'!F326+E91</f>
        <v>7200</v>
      </c>
      <c r="G91" s="214">
        <f>+'2.2.3.2.Inv-Ajus-Depr'!G93-'2.2.3.2.Inv-Ajus-Depr'!G326+F91</f>
        <v>6000</v>
      </c>
      <c r="H91" s="214">
        <f>+'2.2.3.2.Inv-Ajus-Depr'!H93-'2.2.3.2.Inv-Ajus-Depr'!H326+G91</f>
        <v>4800</v>
      </c>
      <c r="I91" s="214">
        <f>+'2.2.3.2.Inv-Ajus-Depr'!I93-'2.2.3.2.Inv-Ajus-Depr'!I326+H91</f>
        <v>3600</v>
      </c>
      <c r="J91" s="214">
        <f>+'2.2.3.2.Inv-Ajus-Depr'!J93-'2.2.3.2.Inv-Ajus-Depr'!J326+I91</f>
        <v>2400</v>
      </c>
      <c r="K91" s="214">
        <f>+'2.2.3.2.Inv-Ajus-Depr'!K93-'2.2.3.2.Inv-Ajus-Depr'!K326+J91</f>
        <v>1200</v>
      </c>
    </row>
    <row r="92" spans="2:11" x14ac:dyDescent="0.2">
      <c r="B92" s="182" t="s">
        <v>615</v>
      </c>
      <c r="C92" s="183">
        <f>+'2.2.3.2.Inv-Ajus-Depr'!C94-'2.2.3.2.Inv-Ajus-Depr'!C327</f>
        <v>0</v>
      </c>
      <c r="D92" s="183">
        <f>+'2.2.3.2.Inv-Ajus-Depr'!D94-'2.2.3.2.Inv-Ajus-Depr'!D327+C92</f>
        <v>0</v>
      </c>
      <c r="E92" s="183">
        <f>+'2.2.3.2.Inv-Ajus-Depr'!E94-'2.2.3.2.Inv-Ajus-Depr'!E327+D92</f>
        <v>58000</v>
      </c>
      <c r="F92" s="214">
        <f>+'2.2.3.2.Inv-Ajus-Depr'!F94-'2.2.3.2.Inv-Ajus-Depr'!F327+E92</f>
        <v>49714.285714285717</v>
      </c>
      <c r="G92" s="214">
        <f>+'2.2.3.2.Inv-Ajus-Depr'!G94-'2.2.3.2.Inv-Ajus-Depr'!G327+F92</f>
        <v>41428.571428571435</v>
      </c>
      <c r="H92" s="214">
        <f>+'2.2.3.2.Inv-Ajus-Depr'!H94-'2.2.3.2.Inv-Ajus-Depr'!H327+G92</f>
        <v>33142.857142857152</v>
      </c>
      <c r="I92" s="214">
        <f>+'2.2.3.2.Inv-Ajus-Depr'!I94-'2.2.3.2.Inv-Ajus-Depr'!I327+H92</f>
        <v>24857.14285714287</v>
      </c>
      <c r="J92" s="214">
        <f>+'2.2.3.2.Inv-Ajus-Depr'!J94-'2.2.3.2.Inv-Ajus-Depr'!J327+I92</f>
        <v>16571.428571428587</v>
      </c>
      <c r="K92" s="214">
        <f>+'2.2.3.2.Inv-Ajus-Depr'!K94-'2.2.3.2.Inv-Ajus-Depr'!K327+J92</f>
        <v>8285.7142857143026</v>
      </c>
    </row>
    <row r="93" spans="2:11" x14ac:dyDescent="0.2">
      <c r="B93" s="182" t="s">
        <v>616</v>
      </c>
      <c r="C93" s="183">
        <f>+'2.2.3.2.Inv-Ajus-Depr'!C95-'2.2.3.2.Inv-Ajus-Depr'!C328</f>
        <v>0</v>
      </c>
      <c r="D93" s="183">
        <f>+'2.2.3.2.Inv-Ajus-Depr'!D95-'2.2.3.2.Inv-Ajus-Depr'!D328+C93</f>
        <v>0</v>
      </c>
      <c r="E93" s="183">
        <f>+'2.2.3.2.Inv-Ajus-Depr'!E95-'2.2.3.2.Inv-Ajus-Depr'!E328+D93</f>
        <v>14872.06</v>
      </c>
      <c r="F93" s="214">
        <f>+'2.2.3.2.Inv-Ajus-Depr'!F95-'2.2.3.2.Inv-Ajus-Depr'!F328+E93</f>
        <v>12747.48</v>
      </c>
      <c r="G93" s="214">
        <f>+'2.2.3.2.Inv-Ajus-Depr'!G95-'2.2.3.2.Inv-Ajus-Depr'!G328+F93</f>
        <v>10622.9</v>
      </c>
      <c r="H93" s="214">
        <f>+'2.2.3.2.Inv-Ajus-Depr'!H95-'2.2.3.2.Inv-Ajus-Depr'!H328+G93</f>
        <v>8498.32</v>
      </c>
      <c r="I93" s="214">
        <f>+'2.2.3.2.Inv-Ajus-Depr'!I95-'2.2.3.2.Inv-Ajus-Depr'!I328+H93</f>
        <v>6373.74</v>
      </c>
      <c r="J93" s="214">
        <f>+'2.2.3.2.Inv-Ajus-Depr'!J95-'2.2.3.2.Inv-Ajus-Depr'!J328+I93</f>
        <v>4249.16</v>
      </c>
      <c r="K93" s="214">
        <f>+'2.2.3.2.Inv-Ajus-Depr'!K95-'2.2.3.2.Inv-Ajus-Depr'!K328+J93</f>
        <v>2124.58</v>
      </c>
    </row>
    <row r="94" spans="2:11" x14ac:dyDescent="0.2">
      <c r="B94" s="182" t="s">
        <v>617</v>
      </c>
      <c r="C94" s="183">
        <f>+'2.2.3.2.Inv-Ajus-Depr'!C96-'2.2.3.2.Inv-Ajus-Depr'!C329</f>
        <v>0</v>
      </c>
      <c r="D94" s="183">
        <f>+'2.2.3.2.Inv-Ajus-Depr'!D96-'2.2.3.2.Inv-Ajus-Depr'!D329+C94</f>
        <v>0</v>
      </c>
      <c r="E94" s="183">
        <f>+'2.2.3.2.Inv-Ajus-Depr'!E96-'2.2.3.2.Inv-Ajus-Depr'!E329+D94</f>
        <v>6200</v>
      </c>
      <c r="F94" s="214">
        <f>+'2.2.3.2.Inv-Ajus-Depr'!F96-'2.2.3.2.Inv-Ajus-Depr'!F329+E94</f>
        <v>5314.2857142857147</v>
      </c>
      <c r="G94" s="214">
        <f>+'2.2.3.2.Inv-Ajus-Depr'!G96-'2.2.3.2.Inv-Ajus-Depr'!G329+F94</f>
        <v>4428.5714285714294</v>
      </c>
      <c r="H94" s="214">
        <f>+'2.2.3.2.Inv-Ajus-Depr'!H96-'2.2.3.2.Inv-Ajus-Depr'!H329+G94</f>
        <v>3542.8571428571436</v>
      </c>
      <c r="I94" s="214">
        <f>+'2.2.3.2.Inv-Ajus-Depr'!I96-'2.2.3.2.Inv-Ajus-Depr'!I329+H94</f>
        <v>2657.1428571428578</v>
      </c>
      <c r="J94" s="214">
        <f>+'2.2.3.2.Inv-Ajus-Depr'!J96-'2.2.3.2.Inv-Ajus-Depr'!J329+I94</f>
        <v>1771.428571428572</v>
      </c>
      <c r="K94" s="214">
        <f>+'2.2.3.2.Inv-Ajus-Depr'!K96-'2.2.3.2.Inv-Ajus-Depr'!K329+J94</f>
        <v>885.71428571428635</v>
      </c>
    </row>
    <row r="95" spans="2:11" x14ac:dyDescent="0.2">
      <c r="B95" s="182" t="s">
        <v>618</v>
      </c>
      <c r="C95" s="183">
        <f>+'2.2.3.2.Inv-Ajus-Depr'!C97-'2.2.3.2.Inv-Ajus-Depr'!C330</f>
        <v>0</v>
      </c>
      <c r="D95" s="183">
        <f>+'2.2.3.2.Inv-Ajus-Depr'!D97-'2.2.3.2.Inv-Ajus-Depr'!D330+C95</f>
        <v>0</v>
      </c>
      <c r="E95" s="183">
        <f>+'2.2.3.2.Inv-Ajus-Depr'!E97-'2.2.3.2.Inv-Ajus-Depr'!E330+D95</f>
        <v>0</v>
      </c>
      <c r="F95" s="214">
        <f>+'2.2.3.2.Inv-Ajus-Depr'!F97-'2.2.3.2.Inv-Ajus-Depr'!F330+E95</f>
        <v>0</v>
      </c>
      <c r="G95" s="214">
        <f>+'2.2.3.2.Inv-Ajus-Depr'!G97-'2.2.3.2.Inv-Ajus-Depr'!G330+F95</f>
        <v>8100</v>
      </c>
      <c r="H95" s="214">
        <f>+'2.2.3.2.Inv-Ajus-Depr'!H97-'2.2.3.2.Inv-Ajus-Depr'!H330+G95</f>
        <v>6942.8571428571431</v>
      </c>
      <c r="I95" s="214">
        <f>+'2.2.3.2.Inv-Ajus-Depr'!I97-'2.2.3.2.Inv-Ajus-Depr'!I330+H95</f>
        <v>5785.7142857142862</v>
      </c>
      <c r="J95" s="214">
        <f>+'2.2.3.2.Inv-Ajus-Depr'!J97-'2.2.3.2.Inv-Ajus-Depr'!J330+I95</f>
        <v>4628.5714285714294</v>
      </c>
      <c r="K95" s="214">
        <f>+'2.2.3.2.Inv-Ajus-Depr'!K97-'2.2.3.2.Inv-Ajus-Depr'!K330+J95</f>
        <v>3471.4285714285725</v>
      </c>
    </row>
    <row r="96" spans="2:11" x14ac:dyDescent="0.2">
      <c r="B96" s="182" t="s">
        <v>619</v>
      </c>
      <c r="C96" s="183">
        <f>+'2.2.3.2.Inv-Ajus-Depr'!C98-'2.2.3.2.Inv-Ajus-Depr'!C331</f>
        <v>0</v>
      </c>
      <c r="D96" s="183">
        <f>+'2.2.3.2.Inv-Ajus-Depr'!D98-'2.2.3.2.Inv-Ajus-Depr'!D331+C96</f>
        <v>0</v>
      </c>
      <c r="E96" s="183">
        <f>+'2.2.3.2.Inv-Ajus-Depr'!E98-'2.2.3.2.Inv-Ajus-Depr'!E331+D96</f>
        <v>0</v>
      </c>
      <c r="F96" s="214">
        <f>+'2.2.3.2.Inv-Ajus-Depr'!F98-'2.2.3.2.Inv-Ajus-Depr'!F331+E96</f>
        <v>0</v>
      </c>
      <c r="G96" s="214">
        <f>+'2.2.3.2.Inv-Ajus-Depr'!G98-'2.2.3.2.Inv-Ajus-Depr'!G331+F96</f>
        <v>43744.54</v>
      </c>
      <c r="H96" s="214">
        <f>+'2.2.3.2.Inv-Ajus-Depr'!H98-'2.2.3.2.Inv-Ajus-Depr'!H331+G96</f>
        <v>37495.32</v>
      </c>
      <c r="I96" s="214">
        <f>+'2.2.3.2.Inv-Ajus-Depr'!I98-'2.2.3.2.Inv-Ajus-Depr'!I331+H96</f>
        <v>31246.1</v>
      </c>
      <c r="J96" s="214">
        <f>+'2.2.3.2.Inv-Ajus-Depr'!J98-'2.2.3.2.Inv-Ajus-Depr'!J331+I96</f>
        <v>24996.879999999997</v>
      </c>
      <c r="K96" s="214">
        <f>+'2.2.3.2.Inv-Ajus-Depr'!K98-'2.2.3.2.Inv-Ajus-Depr'!K331+J96</f>
        <v>18747.659999999996</v>
      </c>
    </row>
    <row r="97" spans="2:11" x14ac:dyDescent="0.2">
      <c r="B97" s="182" t="s">
        <v>448</v>
      </c>
      <c r="C97" s="183">
        <f>+'2.2.3.2.Inv-Ajus-Depr'!C99-'2.2.3.2.Inv-Ajus-Depr'!C332</f>
        <v>8153.4167736819536</v>
      </c>
      <c r="D97" s="183">
        <f>+'2.2.3.2.Inv-Ajus-Depr'!D99-'2.2.3.2.Inv-Ajus-Depr'!D332+C97</f>
        <v>7197.098322631804</v>
      </c>
      <c r="E97" s="183">
        <f>+'2.2.3.2.Inv-Ajus-Depr'!E99-'2.2.3.2.Inv-Ajus-Depr'!E332+D97</f>
        <v>6395.8543226318043</v>
      </c>
      <c r="F97" s="214">
        <f>+'2.2.3.2.Inv-Ajus-Depr'!F99-'2.2.3.2.Inv-Ajus-Depr'!F332+E97</f>
        <v>5594.6103226318046</v>
      </c>
      <c r="G97" s="214">
        <f>+'2.2.3.2.Inv-Ajus-Depr'!G99-'2.2.3.2.Inv-Ajus-Depr'!G332+F97</f>
        <v>4793.3663226318049</v>
      </c>
      <c r="H97" s="214">
        <f>+'2.2.3.2.Inv-Ajus-Depr'!H99-'2.2.3.2.Inv-Ajus-Depr'!H332+G97</f>
        <v>3992.1223226318048</v>
      </c>
      <c r="I97" s="214">
        <f>+'2.2.3.2.Inv-Ajus-Depr'!I99-'2.2.3.2.Inv-Ajus-Depr'!I332+H97</f>
        <v>3190.8783226318046</v>
      </c>
      <c r="J97" s="214">
        <f>+'2.2.3.2.Inv-Ajus-Depr'!J99-'2.2.3.2.Inv-Ajus-Depr'!J332+I97</f>
        <v>2389.6343226318045</v>
      </c>
      <c r="K97" s="214">
        <f>+'2.2.3.2.Inv-Ajus-Depr'!K99-'2.2.3.2.Inv-Ajus-Depr'!K332+J97</f>
        <v>1588.3903226318043</v>
      </c>
    </row>
    <row r="98" spans="2:11" x14ac:dyDescent="0.2">
      <c r="B98" s="182" t="s">
        <v>449</v>
      </c>
      <c r="C98" s="183">
        <f>+'2.2.3.2.Inv-Ajus-Depr'!C100-'2.2.3.2.Inv-Ajus-Depr'!C333</f>
        <v>549.71852992335107</v>
      </c>
      <c r="D98" s="183">
        <f>+'2.2.3.2.Inv-Ajus-Depr'!D100-'2.2.3.2.Inv-Ajus-Depr'!D333+C98</f>
        <v>498.47156073679292</v>
      </c>
      <c r="E98" s="183">
        <f>+'2.2.3.2.Inv-Ajus-Depr'!E100-'2.2.3.2.Inv-Ajus-Depr'!E333+D98</f>
        <v>443.1272193638801</v>
      </c>
      <c r="F98" s="214">
        <f>+'2.2.3.2.Inv-Ajus-Depr'!F100-'2.2.3.2.Inv-Ajus-Depr'!F333+E98</f>
        <v>387.78287799096728</v>
      </c>
      <c r="G98" s="214">
        <f>+'2.2.3.2.Inv-Ajus-Depr'!G100-'2.2.3.2.Inv-Ajus-Depr'!G333+F98</f>
        <v>332.43853661805446</v>
      </c>
      <c r="H98" s="214">
        <f>+'2.2.3.2.Inv-Ajus-Depr'!H100-'2.2.3.2.Inv-Ajus-Depr'!H333+G98</f>
        <v>277.09419524514163</v>
      </c>
      <c r="I98" s="214">
        <f>+'2.2.3.2.Inv-Ajus-Depr'!I100-'2.2.3.2.Inv-Ajus-Depr'!I333+H98</f>
        <v>221.74985387222884</v>
      </c>
      <c r="J98" s="214">
        <f>+'2.2.3.2.Inv-Ajus-Depr'!J100-'2.2.3.2.Inv-Ajus-Depr'!J333+I98</f>
        <v>166.40551249931605</v>
      </c>
      <c r="K98" s="214">
        <f>+'2.2.3.2.Inv-Ajus-Depr'!K100-'2.2.3.2.Inv-Ajus-Depr'!K333+J98</f>
        <v>111.06117112640325</v>
      </c>
    </row>
    <row r="99" spans="2:11" x14ac:dyDescent="0.2">
      <c r="B99" s="182" t="s">
        <v>575</v>
      </c>
      <c r="C99" s="183">
        <f>+'2.2.3.2.Inv-Ajus-Depr'!C101-'2.2.3.2.Inv-Ajus-Depr'!C334</f>
        <v>0</v>
      </c>
      <c r="D99" s="183">
        <f>+'2.2.3.2.Inv-Ajus-Depr'!D101-'2.2.3.2.Inv-Ajus-Depr'!D334+C99</f>
        <v>31561.663541263941</v>
      </c>
      <c r="E99" s="183">
        <f>+'2.2.3.2.Inv-Ajus-Depr'!E101-'2.2.3.2.Inv-Ajus-Depr'!E334+D99</f>
        <v>28405.497187137546</v>
      </c>
      <c r="F99" s="214">
        <f>+'2.2.3.2.Inv-Ajus-Depr'!F101-'2.2.3.2.Inv-Ajus-Depr'!F334+E99</f>
        <v>25249.33083301115</v>
      </c>
      <c r="G99" s="214">
        <f>+'2.2.3.2.Inv-Ajus-Depr'!G101-'2.2.3.2.Inv-Ajus-Depr'!G334+F99</f>
        <v>22093.164478884755</v>
      </c>
      <c r="H99" s="214">
        <f>+'2.2.3.2.Inv-Ajus-Depr'!H101-'2.2.3.2.Inv-Ajus-Depr'!H334+G99</f>
        <v>18936.99812475836</v>
      </c>
      <c r="I99" s="214">
        <f>+'2.2.3.2.Inv-Ajus-Depr'!I101-'2.2.3.2.Inv-Ajus-Depr'!I334+H99</f>
        <v>15780.831770631965</v>
      </c>
      <c r="J99" s="214">
        <f>+'2.2.3.2.Inv-Ajus-Depr'!J101-'2.2.3.2.Inv-Ajus-Depr'!J334+I99</f>
        <v>12624.66541650557</v>
      </c>
      <c r="K99" s="214">
        <f>+'2.2.3.2.Inv-Ajus-Depr'!K101-'2.2.3.2.Inv-Ajus-Depr'!K334+J99</f>
        <v>9468.4990623791746</v>
      </c>
    </row>
    <row r="100" spans="2:11" x14ac:dyDescent="0.2">
      <c r="B100" s="182" t="s">
        <v>450</v>
      </c>
      <c r="C100" s="183">
        <f>+'2.2.3.2.Inv-Ajus-Depr'!C102-'2.2.3.2.Inv-Ajus-Depr'!C335</f>
        <v>0</v>
      </c>
      <c r="D100" s="183">
        <f>+'2.2.3.2.Inv-Ajus-Depr'!D102-'2.2.3.2.Inv-Ajus-Depr'!D335+C100</f>
        <v>629.5</v>
      </c>
      <c r="E100" s="183">
        <f>+'2.2.3.2.Inv-Ajus-Depr'!E102-'2.2.3.2.Inv-Ajus-Depr'!E335+D100</f>
        <v>566.54999999999995</v>
      </c>
      <c r="F100" s="214">
        <f>+'2.2.3.2.Inv-Ajus-Depr'!F102-'2.2.3.2.Inv-Ajus-Depr'!F335+E100</f>
        <v>503.59999999999997</v>
      </c>
      <c r="G100" s="214">
        <f>+'2.2.3.2.Inv-Ajus-Depr'!G102-'2.2.3.2.Inv-Ajus-Depr'!G335+F100</f>
        <v>440.65</v>
      </c>
      <c r="H100" s="214">
        <f>+'2.2.3.2.Inv-Ajus-Depr'!H102-'2.2.3.2.Inv-Ajus-Depr'!H335+G100</f>
        <v>377.7</v>
      </c>
      <c r="I100" s="214">
        <f>+'2.2.3.2.Inv-Ajus-Depr'!I102-'2.2.3.2.Inv-Ajus-Depr'!I335+H100</f>
        <v>314.75</v>
      </c>
      <c r="J100" s="214">
        <f>+'2.2.3.2.Inv-Ajus-Depr'!J102-'2.2.3.2.Inv-Ajus-Depr'!J335+I100</f>
        <v>251.8</v>
      </c>
      <c r="K100" s="214">
        <f>+'2.2.3.2.Inv-Ajus-Depr'!K102-'2.2.3.2.Inv-Ajus-Depr'!K335+J100</f>
        <v>188.85000000000002</v>
      </c>
    </row>
    <row r="101" spans="2:11" x14ac:dyDescent="0.2">
      <c r="B101" s="182" t="s">
        <v>451</v>
      </c>
      <c r="C101" s="183">
        <f>+'2.2.3.2.Inv-Ajus-Depr'!C103-'2.2.3.2.Inv-Ajus-Depr'!C336</f>
        <v>0</v>
      </c>
      <c r="D101" s="183">
        <f>+'2.2.3.2.Inv-Ajus-Depr'!D103-'2.2.3.2.Inv-Ajus-Depr'!D336+C101</f>
        <v>905.24</v>
      </c>
      <c r="E101" s="183">
        <f>+'2.2.3.2.Inv-Ajus-Depr'!E103-'2.2.3.2.Inv-Ajus-Depr'!E336+D101</f>
        <v>814.71600000000001</v>
      </c>
      <c r="F101" s="214">
        <f>+'2.2.3.2.Inv-Ajus-Depr'!F103-'2.2.3.2.Inv-Ajus-Depr'!F336+E101</f>
        <v>724.19200000000001</v>
      </c>
      <c r="G101" s="214">
        <f>+'2.2.3.2.Inv-Ajus-Depr'!G103-'2.2.3.2.Inv-Ajus-Depr'!G336+F101</f>
        <v>633.66800000000001</v>
      </c>
      <c r="H101" s="214">
        <f>+'2.2.3.2.Inv-Ajus-Depr'!H103-'2.2.3.2.Inv-Ajus-Depr'!H336+G101</f>
        <v>543.14400000000001</v>
      </c>
      <c r="I101" s="214">
        <f>+'2.2.3.2.Inv-Ajus-Depr'!I103-'2.2.3.2.Inv-Ajus-Depr'!I336+H101</f>
        <v>452.62</v>
      </c>
      <c r="J101" s="214">
        <f>+'2.2.3.2.Inv-Ajus-Depr'!J103-'2.2.3.2.Inv-Ajus-Depr'!J336+I101</f>
        <v>362.096</v>
      </c>
      <c r="K101" s="214">
        <f>+'2.2.3.2.Inv-Ajus-Depr'!K103-'2.2.3.2.Inv-Ajus-Depr'!K336+J101</f>
        <v>271.572</v>
      </c>
    </row>
    <row r="102" spans="2:11" x14ac:dyDescent="0.2">
      <c r="B102" s="182" t="s">
        <v>620</v>
      </c>
      <c r="C102" s="183">
        <f>+'2.2.3.2.Inv-Ajus-Depr'!C104-'2.2.3.2.Inv-Ajus-Depr'!C337</f>
        <v>0</v>
      </c>
      <c r="D102" s="183">
        <f>+'2.2.3.2.Inv-Ajus-Depr'!D104-'2.2.3.2.Inv-Ajus-Depr'!D337+C102</f>
        <v>0</v>
      </c>
      <c r="E102" s="183">
        <f>+'2.2.3.2.Inv-Ajus-Depr'!E104-'2.2.3.2.Inv-Ajus-Depr'!E337+D102</f>
        <v>0</v>
      </c>
      <c r="F102" s="214">
        <f>+'2.2.3.2.Inv-Ajus-Depr'!F104-'2.2.3.2.Inv-Ajus-Depr'!F337+E102</f>
        <v>0</v>
      </c>
      <c r="G102" s="214">
        <f>+'2.2.3.2.Inv-Ajus-Depr'!G104-'2.2.3.2.Inv-Ajus-Depr'!G337+F102</f>
        <v>685</v>
      </c>
      <c r="H102" s="214">
        <f>+'2.2.3.2.Inv-Ajus-Depr'!H104-'2.2.3.2.Inv-Ajus-Depr'!H337+G102</f>
        <v>616.5</v>
      </c>
      <c r="I102" s="214">
        <f>+'2.2.3.2.Inv-Ajus-Depr'!I104-'2.2.3.2.Inv-Ajus-Depr'!I337+H102</f>
        <v>548</v>
      </c>
      <c r="J102" s="214">
        <f>+'2.2.3.2.Inv-Ajus-Depr'!J104-'2.2.3.2.Inv-Ajus-Depr'!J337+I102</f>
        <v>479.5</v>
      </c>
      <c r="K102" s="214">
        <f>+'2.2.3.2.Inv-Ajus-Depr'!K104-'2.2.3.2.Inv-Ajus-Depr'!K337+J102</f>
        <v>411</v>
      </c>
    </row>
    <row r="103" spans="2:11" x14ac:dyDescent="0.2">
      <c r="B103" s="182" t="s">
        <v>621</v>
      </c>
      <c r="C103" s="183">
        <f>+'2.2.3.2.Inv-Ajus-Depr'!C105-'2.2.3.2.Inv-Ajus-Depr'!C338</f>
        <v>0</v>
      </c>
      <c r="D103" s="183">
        <f>+'2.2.3.2.Inv-Ajus-Depr'!D105-'2.2.3.2.Inv-Ajus-Depr'!D338+C103</f>
        <v>0</v>
      </c>
      <c r="E103" s="183">
        <f>+'2.2.3.2.Inv-Ajus-Depr'!E105-'2.2.3.2.Inv-Ajus-Depr'!E338+D103</f>
        <v>102161.11</v>
      </c>
      <c r="F103" s="183">
        <f>+'2.2.3.2.Inv-Ajus-Depr'!F105-'2.2.3.2.Inv-Ajus-Depr'!F338+E103</f>
        <v>95350.369333333336</v>
      </c>
      <c r="G103" s="183">
        <f>+'2.2.3.2.Inv-Ajus-Depr'!G105-'2.2.3.2.Inv-Ajus-Depr'!G338+F103</f>
        <v>88539.628666666671</v>
      </c>
      <c r="H103" s="183">
        <f>+'2.2.3.2.Inv-Ajus-Depr'!H105-'2.2.3.2.Inv-Ajus-Depr'!H338+G103</f>
        <v>81728.888000000006</v>
      </c>
      <c r="I103" s="183">
        <f>+'2.2.3.2.Inv-Ajus-Depr'!I105-'2.2.3.2.Inv-Ajus-Depr'!I338+H103</f>
        <v>74918.147333333342</v>
      </c>
      <c r="J103" s="183">
        <f>+'2.2.3.2.Inv-Ajus-Depr'!J105-'2.2.3.2.Inv-Ajus-Depr'!J338+I103</f>
        <v>68107.406666666677</v>
      </c>
      <c r="K103" s="214">
        <f>+'2.2.3.2.Inv-Ajus-Depr'!K105-'2.2.3.2.Inv-Ajus-Depr'!K338+J103</f>
        <v>61296.666000000012</v>
      </c>
    </row>
    <row r="104" spans="2:11" x14ac:dyDescent="0.2">
      <c r="B104" s="182" t="s">
        <v>622</v>
      </c>
      <c r="C104" s="183">
        <f>+'2.2.3.2.Inv-Ajus-Depr'!C106-'2.2.3.2.Inv-Ajus-Depr'!C339</f>
        <v>0</v>
      </c>
      <c r="D104" s="183">
        <f>+'2.2.3.2.Inv-Ajus-Depr'!D106-'2.2.3.2.Inv-Ajus-Depr'!D339+C104</f>
        <v>0</v>
      </c>
      <c r="E104" s="183">
        <f>+'2.2.3.2.Inv-Ajus-Depr'!E106-'2.2.3.2.Inv-Ajus-Depr'!E339+D104</f>
        <v>38622.559999999998</v>
      </c>
      <c r="F104" s="183">
        <f>+'2.2.3.2.Inv-Ajus-Depr'!F106-'2.2.3.2.Inv-Ajus-Depr'!F339+E104</f>
        <v>36047.722666666668</v>
      </c>
      <c r="G104" s="183">
        <f>+'2.2.3.2.Inv-Ajus-Depr'!G106-'2.2.3.2.Inv-Ajus-Depr'!G339+F104</f>
        <v>33472.885333333339</v>
      </c>
      <c r="H104" s="183">
        <f>+'2.2.3.2.Inv-Ajus-Depr'!H106-'2.2.3.2.Inv-Ajus-Depr'!H339+G104</f>
        <v>30898.048000000006</v>
      </c>
      <c r="I104" s="183">
        <f>+'2.2.3.2.Inv-Ajus-Depr'!I106-'2.2.3.2.Inv-Ajus-Depr'!I339+H104</f>
        <v>28323.210666666673</v>
      </c>
      <c r="J104" s="183">
        <f>+'2.2.3.2.Inv-Ajus-Depr'!J106-'2.2.3.2.Inv-Ajus-Depr'!J339+I104</f>
        <v>25748.37333333334</v>
      </c>
      <c r="K104" s="214">
        <f>+'2.2.3.2.Inv-Ajus-Depr'!K106-'2.2.3.2.Inv-Ajus-Depr'!K339+J104</f>
        <v>23173.536000000007</v>
      </c>
    </row>
    <row r="105" spans="2:11" x14ac:dyDescent="0.2">
      <c r="B105" s="182" t="s">
        <v>388</v>
      </c>
      <c r="C105" s="183">
        <f>+'2.2.3.2.Inv-Ajus-Depr'!C107-'2.2.3.2.Inv-Ajus-Depr'!C340</f>
        <v>0</v>
      </c>
      <c r="D105" s="183">
        <f>+'2.2.3.2.Inv-Ajus-Depr'!D107-'2.2.3.2.Inv-Ajus-Depr'!D340+C105</f>
        <v>0</v>
      </c>
      <c r="E105" s="183">
        <f>+'2.2.3.2.Inv-Ajus-Depr'!E107-'2.2.3.2.Inv-Ajus-Depr'!E340+D105</f>
        <v>259651.31</v>
      </c>
      <c r="F105" s="183">
        <f>+'2.2.3.2.Inv-Ajus-Depr'!F107-'2.2.3.2.Inv-Ajus-Depr'!F340+E105</f>
        <v>222558.26571428572</v>
      </c>
      <c r="G105" s="183">
        <f>+'2.2.3.2.Inv-Ajus-Depr'!G107-'2.2.3.2.Inv-Ajus-Depr'!G340+F105</f>
        <v>185465.22142857144</v>
      </c>
      <c r="H105" s="183">
        <f>+'2.2.3.2.Inv-Ajus-Depr'!H107-'2.2.3.2.Inv-Ajus-Depr'!H340+G105</f>
        <v>148372.17714285717</v>
      </c>
      <c r="I105" s="183">
        <f>+'2.2.3.2.Inv-Ajus-Depr'!I107-'2.2.3.2.Inv-Ajus-Depr'!I340+H105</f>
        <v>111279.13285714289</v>
      </c>
      <c r="J105" s="183">
        <f>+'2.2.3.2.Inv-Ajus-Depr'!J107-'2.2.3.2.Inv-Ajus-Depr'!J340+I105</f>
        <v>74186.088571428612</v>
      </c>
      <c r="K105" s="214">
        <f>+'2.2.3.2.Inv-Ajus-Depr'!K107-'2.2.3.2.Inv-Ajus-Depr'!K340+J105</f>
        <v>37093.044285714328</v>
      </c>
    </row>
    <row r="106" spans="2:11" x14ac:dyDescent="0.2">
      <c r="B106" s="182" t="s">
        <v>389</v>
      </c>
      <c r="C106" s="183">
        <f>+'2.2.3.2.Inv-Ajus-Depr'!C108-'2.2.3.2.Inv-Ajus-Depr'!C341</f>
        <v>0</v>
      </c>
      <c r="D106" s="183">
        <f>+'2.2.3.2.Inv-Ajus-Depr'!D108-'2.2.3.2.Inv-Ajus-Depr'!D341+C106</f>
        <v>1036.1600000000001</v>
      </c>
      <c r="E106" s="183">
        <f>+'2.2.3.2.Inv-Ajus-Depr'!E108-'2.2.3.2.Inv-Ajus-Depr'!E341+D106</f>
        <v>690.77333333333343</v>
      </c>
      <c r="F106" s="183">
        <f>+'2.2.3.2.Inv-Ajus-Depr'!F108-'2.2.3.2.Inv-Ajus-Depr'!F341+E106</f>
        <v>345.38666666666677</v>
      </c>
      <c r="G106" s="183">
        <f>+'2.2.3.2.Inv-Ajus-Depr'!G108-'2.2.3.2.Inv-Ajus-Depr'!G341+F106</f>
        <v>0</v>
      </c>
      <c r="H106" s="183">
        <f>+'2.2.3.2.Inv-Ajus-Depr'!H108-'2.2.3.2.Inv-Ajus-Depr'!H341+G106</f>
        <v>0</v>
      </c>
      <c r="I106" s="183">
        <f>+'2.2.3.2.Inv-Ajus-Depr'!I108-'2.2.3.2.Inv-Ajus-Depr'!I341+H106</f>
        <v>0</v>
      </c>
      <c r="J106" s="183">
        <f>+'2.2.3.2.Inv-Ajus-Depr'!J108-'2.2.3.2.Inv-Ajus-Depr'!J341+I106</f>
        <v>0</v>
      </c>
      <c r="K106" s="214">
        <f>+'2.2.3.2.Inv-Ajus-Depr'!K108-'2.2.3.2.Inv-Ajus-Depr'!K341+J106</f>
        <v>0</v>
      </c>
    </row>
    <row r="107" spans="2:11" x14ac:dyDescent="0.2">
      <c r="B107" s="182" t="s">
        <v>390</v>
      </c>
      <c r="C107" s="183">
        <f>+'2.2.3.2.Inv-Ajus-Depr'!C109-'2.2.3.2.Inv-Ajus-Depr'!C342</f>
        <v>0</v>
      </c>
      <c r="D107" s="183">
        <f>+'2.2.3.2.Inv-Ajus-Depr'!D109-'2.2.3.2.Inv-Ajus-Depr'!D342+C107</f>
        <v>82321.449999999983</v>
      </c>
      <c r="E107" s="183">
        <f>+'2.2.3.2.Inv-Ajus-Depr'!E109-'2.2.3.2.Inv-Ajus-Depr'!E342+D107</f>
        <v>54880.96666666666</v>
      </c>
      <c r="F107" s="183">
        <f>+'2.2.3.2.Inv-Ajus-Depr'!F109-'2.2.3.2.Inv-Ajus-Depr'!F342+E107</f>
        <v>27440.483333333334</v>
      </c>
      <c r="G107" s="183">
        <f>+'2.2.3.2.Inv-Ajus-Depr'!G109-'2.2.3.2.Inv-Ajus-Depr'!G342+F107</f>
        <v>0</v>
      </c>
      <c r="H107" s="183">
        <f>+'2.2.3.2.Inv-Ajus-Depr'!H109-'2.2.3.2.Inv-Ajus-Depr'!H342+G107</f>
        <v>0</v>
      </c>
      <c r="I107" s="183">
        <f>+'2.2.3.2.Inv-Ajus-Depr'!I109-'2.2.3.2.Inv-Ajus-Depr'!I342+H107</f>
        <v>0</v>
      </c>
      <c r="J107" s="183">
        <f>+'2.2.3.2.Inv-Ajus-Depr'!J109-'2.2.3.2.Inv-Ajus-Depr'!J342+I107</f>
        <v>0</v>
      </c>
      <c r="K107" s="214">
        <f>+'2.2.3.2.Inv-Ajus-Depr'!K109-'2.2.3.2.Inv-Ajus-Depr'!K342+J107</f>
        <v>0</v>
      </c>
    </row>
    <row r="108" spans="2:11" x14ac:dyDescent="0.2">
      <c r="B108" s="182" t="s">
        <v>391</v>
      </c>
      <c r="C108" s="183">
        <f>+'2.2.3.2.Inv-Ajus-Depr'!C110-'2.2.3.2.Inv-Ajus-Depr'!C343</f>
        <v>0</v>
      </c>
      <c r="D108" s="183">
        <f>+'2.2.3.2.Inv-Ajus-Depr'!D110-'2.2.3.2.Inv-Ajus-Depr'!D343+C108</f>
        <v>3121</v>
      </c>
      <c r="E108" s="183">
        <f>+'2.2.3.2.Inv-Ajus-Depr'!E110-'2.2.3.2.Inv-Ajus-Depr'!E343+D108</f>
        <v>2675.1428571428573</v>
      </c>
      <c r="F108" s="183">
        <f>+'2.2.3.2.Inv-Ajus-Depr'!F110-'2.2.3.2.Inv-Ajus-Depr'!F343+E108</f>
        <v>2229.2857142857147</v>
      </c>
      <c r="G108" s="183">
        <f>+'2.2.3.2.Inv-Ajus-Depr'!G110-'2.2.3.2.Inv-Ajus-Depr'!G343+F108</f>
        <v>1783.4285714285718</v>
      </c>
      <c r="H108" s="183">
        <f>+'2.2.3.2.Inv-Ajus-Depr'!H110-'2.2.3.2.Inv-Ajus-Depr'!H343+G108</f>
        <v>1337.5714285714289</v>
      </c>
      <c r="I108" s="183">
        <f>+'2.2.3.2.Inv-Ajus-Depr'!I110-'2.2.3.2.Inv-Ajus-Depr'!I343+H108</f>
        <v>891.71428571428601</v>
      </c>
      <c r="J108" s="183">
        <f>+'2.2.3.2.Inv-Ajus-Depr'!J110-'2.2.3.2.Inv-Ajus-Depr'!J343+I108</f>
        <v>445.85714285714317</v>
      </c>
      <c r="K108" s="214">
        <f>+'2.2.3.2.Inv-Ajus-Depr'!K110-'2.2.3.2.Inv-Ajus-Depr'!K343+J108</f>
        <v>0</v>
      </c>
    </row>
    <row r="109" spans="2:11" x14ac:dyDescent="0.2">
      <c r="B109" s="182" t="s">
        <v>392</v>
      </c>
      <c r="C109" s="183">
        <f>+'2.2.3.2.Inv-Ajus-Depr'!C111-'2.2.3.2.Inv-Ajus-Depr'!C344</f>
        <v>0</v>
      </c>
      <c r="D109" s="183">
        <f>+'2.2.3.2.Inv-Ajus-Depr'!D111-'2.2.3.2.Inv-Ajus-Depr'!D344+C109</f>
        <v>0</v>
      </c>
      <c r="E109" s="183">
        <f>+'2.2.3.2.Inv-Ajus-Depr'!E111-'2.2.3.2.Inv-Ajus-Depr'!E344+D109</f>
        <v>550200.05000000005</v>
      </c>
      <c r="F109" s="183">
        <f>+'2.2.3.2.Inv-Ajus-Depr'!F111-'2.2.3.2.Inv-Ajus-Depr'!F344+E109</f>
        <v>471600.04285714292</v>
      </c>
      <c r="G109" s="183">
        <f>+'2.2.3.2.Inv-Ajus-Depr'!G111-'2.2.3.2.Inv-Ajus-Depr'!G344+F109</f>
        <v>393000.0357142858</v>
      </c>
      <c r="H109" s="183">
        <f>+'2.2.3.2.Inv-Ajus-Depr'!H111-'2.2.3.2.Inv-Ajus-Depr'!H344+G109</f>
        <v>314400.02857142867</v>
      </c>
      <c r="I109" s="183">
        <f>+'2.2.3.2.Inv-Ajus-Depr'!I111-'2.2.3.2.Inv-Ajus-Depr'!I344+H109</f>
        <v>235800.02142857155</v>
      </c>
      <c r="J109" s="183">
        <f>+'2.2.3.2.Inv-Ajus-Depr'!J111-'2.2.3.2.Inv-Ajus-Depr'!J344+I109</f>
        <v>157200.01428571442</v>
      </c>
      <c r="K109" s="214">
        <f>+'2.2.3.2.Inv-Ajus-Depr'!K111-'2.2.3.2.Inv-Ajus-Depr'!K344+J109</f>
        <v>78600.007142857285</v>
      </c>
    </row>
    <row r="110" spans="2:11" x14ac:dyDescent="0.2">
      <c r="B110" s="182" t="s">
        <v>623</v>
      </c>
      <c r="C110" s="183">
        <f>+'2.2.3.2.Inv-Ajus-Depr'!C112-'2.2.3.2.Inv-Ajus-Depr'!C345</f>
        <v>0</v>
      </c>
      <c r="D110" s="183">
        <f>+'2.2.3.2.Inv-Ajus-Depr'!D112-'2.2.3.2.Inv-Ajus-Depr'!D345+C110</f>
        <v>0</v>
      </c>
      <c r="E110" s="183">
        <f>+'2.2.3.2.Inv-Ajus-Depr'!E112-'2.2.3.2.Inv-Ajus-Depr'!E345+D110</f>
        <v>211089.68</v>
      </c>
      <c r="F110" s="183">
        <f>+'2.2.3.2.Inv-Ajus-Depr'!F112-'2.2.3.2.Inv-Ajus-Depr'!F345+E110</f>
        <v>168871.74400000001</v>
      </c>
      <c r="G110" s="183">
        <f>+'2.2.3.2.Inv-Ajus-Depr'!G112-'2.2.3.2.Inv-Ajus-Depr'!G345+F110</f>
        <v>126653.808</v>
      </c>
      <c r="H110" s="183">
        <f>+'2.2.3.2.Inv-Ajus-Depr'!H112-'2.2.3.2.Inv-Ajus-Depr'!H345+G110</f>
        <v>84435.872000000003</v>
      </c>
      <c r="I110" s="183">
        <f>+'2.2.3.2.Inv-Ajus-Depr'!I112-'2.2.3.2.Inv-Ajus-Depr'!I345+H110</f>
        <v>42217.936000000002</v>
      </c>
      <c r="J110" s="183">
        <f>+'2.2.3.2.Inv-Ajus-Depr'!J112-'2.2.3.2.Inv-Ajus-Depr'!J345+I110</f>
        <v>0</v>
      </c>
      <c r="K110" s="214">
        <f>+'2.2.3.2.Inv-Ajus-Depr'!K112-'2.2.3.2.Inv-Ajus-Depr'!K345+J110</f>
        <v>0</v>
      </c>
    </row>
    <row r="111" spans="2:11" x14ac:dyDescent="0.2">
      <c r="B111" s="182" t="s">
        <v>624</v>
      </c>
      <c r="C111" s="183">
        <f>+'2.2.3.2.Inv-Ajus-Depr'!C113-'2.2.3.2.Inv-Ajus-Depr'!C346</f>
        <v>0</v>
      </c>
      <c r="D111" s="183">
        <f>+'2.2.3.2.Inv-Ajus-Depr'!D113-'2.2.3.2.Inv-Ajus-Depr'!D346+C111</f>
        <v>0</v>
      </c>
      <c r="E111" s="183">
        <f>+'2.2.3.2.Inv-Ajus-Depr'!E113-'2.2.3.2.Inv-Ajus-Depr'!E346+D111</f>
        <v>0</v>
      </c>
      <c r="F111" s="183">
        <f>+'2.2.3.2.Inv-Ajus-Depr'!F113-'2.2.3.2.Inv-Ajus-Depr'!F346+E111</f>
        <v>0</v>
      </c>
      <c r="G111" s="183">
        <f>+'2.2.3.2.Inv-Ajus-Depr'!G113-'2.2.3.2.Inv-Ajus-Depr'!G346+F111</f>
        <v>0</v>
      </c>
      <c r="H111" s="183">
        <f>+'2.2.3.2.Inv-Ajus-Depr'!H113-'2.2.3.2.Inv-Ajus-Depr'!H346+G111</f>
        <v>201632.08</v>
      </c>
      <c r="I111" s="183">
        <f>+'2.2.3.2.Inv-Ajus-Depr'!I113-'2.2.3.2.Inv-Ajus-Depr'!I346+H111</f>
        <v>172827.49714285714</v>
      </c>
      <c r="J111" s="183">
        <f>+'2.2.3.2.Inv-Ajus-Depr'!J113-'2.2.3.2.Inv-Ajus-Depr'!J346+I111</f>
        <v>144022.9142857143</v>
      </c>
      <c r="K111" s="214">
        <f>+'2.2.3.2.Inv-Ajus-Depr'!K113-'2.2.3.2.Inv-Ajus-Depr'!K346+J111</f>
        <v>115218.33142857144</v>
      </c>
    </row>
    <row r="112" spans="2:11" x14ac:dyDescent="0.2">
      <c r="B112" s="182" t="s">
        <v>625</v>
      </c>
      <c r="C112" s="183">
        <f>+'2.2.3.2.Inv-Ajus-Depr'!C114-'2.2.3.2.Inv-Ajus-Depr'!C347</f>
        <v>0</v>
      </c>
      <c r="D112" s="183">
        <f>+'2.2.3.2.Inv-Ajus-Depr'!D114-'2.2.3.2.Inv-Ajus-Depr'!D347+C112</f>
        <v>0</v>
      </c>
      <c r="E112" s="183">
        <f>+'2.2.3.2.Inv-Ajus-Depr'!E114-'2.2.3.2.Inv-Ajus-Depr'!E347+D112</f>
        <v>101546.33</v>
      </c>
      <c r="F112" s="183">
        <f>+'2.2.3.2.Inv-Ajus-Depr'!F114-'2.2.3.2.Inv-Ajus-Depr'!F347+E112</f>
        <v>91391.697</v>
      </c>
      <c r="G112" s="183">
        <f>+'2.2.3.2.Inv-Ajus-Depr'!G114-'2.2.3.2.Inv-Ajus-Depr'!G347+F112</f>
        <v>81237.063999999998</v>
      </c>
      <c r="H112" s="183">
        <f>+'2.2.3.2.Inv-Ajus-Depr'!H114-'2.2.3.2.Inv-Ajus-Depr'!H347+G112</f>
        <v>71082.430999999997</v>
      </c>
      <c r="I112" s="183">
        <f>+'2.2.3.2.Inv-Ajus-Depr'!I114-'2.2.3.2.Inv-Ajus-Depr'!I347+H112</f>
        <v>60927.797999999995</v>
      </c>
      <c r="J112" s="183">
        <f>+'2.2.3.2.Inv-Ajus-Depr'!J114-'2.2.3.2.Inv-Ajus-Depr'!J347+I112</f>
        <v>50773.164999999994</v>
      </c>
      <c r="K112" s="214">
        <f>+'2.2.3.2.Inv-Ajus-Depr'!K114-'2.2.3.2.Inv-Ajus-Depr'!K347+J112</f>
        <v>40618.531999999992</v>
      </c>
    </row>
    <row r="113" spans="2:11" x14ac:dyDescent="0.2">
      <c r="B113" s="182" t="s">
        <v>625</v>
      </c>
      <c r="C113" s="183">
        <f>+'2.2.3.2.Inv-Ajus-Depr'!C115-'2.2.3.2.Inv-Ajus-Depr'!C348</f>
        <v>0</v>
      </c>
      <c r="D113" s="183">
        <f>+'2.2.3.2.Inv-Ajus-Depr'!D115-'2.2.3.2.Inv-Ajus-Depr'!D348+C113</f>
        <v>0</v>
      </c>
      <c r="E113" s="183">
        <f>+'2.2.3.2.Inv-Ajus-Depr'!E115-'2.2.3.2.Inv-Ajus-Depr'!E348+D113</f>
        <v>0</v>
      </c>
      <c r="F113" s="183">
        <f>+'2.2.3.2.Inv-Ajus-Depr'!F115-'2.2.3.2.Inv-Ajus-Depr'!F348+E113</f>
        <v>60985.67</v>
      </c>
      <c r="G113" s="183">
        <f>+'2.2.3.2.Inv-Ajus-Depr'!G115-'2.2.3.2.Inv-Ajus-Depr'!G348+F113</f>
        <v>54887.102999999996</v>
      </c>
      <c r="H113" s="183">
        <f>+'2.2.3.2.Inv-Ajus-Depr'!H115-'2.2.3.2.Inv-Ajus-Depr'!H348+G113</f>
        <v>48788.535999999993</v>
      </c>
      <c r="I113" s="183">
        <f>+'2.2.3.2.Inv-Ajus-Depr'!I115-'2.2.3.2.Inv-Ajus-Depr'!I348+H113</f>
        <v>42689.96899999999</v>
      </c>
      <c r="J113" s="183">
        <f>+'2.2.3.2.Inv-Ajus-Depr'!J115-'2.2.3.2.Inv-Ajus-Depr'!J348+I113</f>
        <v>36591.401999999987</v>
      </c>
      <c r="K113" s="214">
        <f>+'2.2.3.2.Inv-Ajus-Depr'!K115-'2.2.3.2.Inv-Ajus-Depr'!K348+J113</f>
        <v>30492.834999999988</v>
      </c>
    </row>
    <row r="114" spans="2:11" x14ac:dyDescent="0.2">
      <c r="B114" s="182" t="s">
        <v>393</v>
      </c>
      <c r="C114" s="183">
        <f>+'2.2.3.2.Inv-Ajus-Depr'!C116-'2.2.3.2.Inv-Ajus-Depr'!C349</f>
        <v>0</v>
      </c>
      <c r="D114" s="183">
        <f>+'2.2.3.2.Inv-Ajus-Depr'!D116-'2.2.3.2.Inv-Ajus-Depr'!D349+C114</f>
        <v>0</v>
      </c>
      <c r="E114" s="183">
        <f>+'2.2.3.2.Inv-Ajus-Depr'!E116-'2.2.3.2.Inv-Ajus-Depr'!E349+D114</f>
        <v>0</v>
      </c>
      <c r="F114" s="183">
        <f>+'2.2.3.2.Inv-Ajus-Depr'!F116-'2.2.3.2.Inv-Ajus-Depr'!F349+E114</f>
        <v>199940.14</v>
      </c>
      <c r="G114" s="183">
        <f>+'2.2.3.2.Inv-Ajus-Depr'!G116-'2.2.3.2.Inv-Ajus-Depr'!G349+F114</f>
        <v>171377.26285714286</v>
      </c>
      <c r="H114" s="183">
        <f>+'2.2.3.2.Inv-Ajus-Depr'!H116-'2.2.3.2.Inv-Ajus-Depr'!H349+G114</f>
        <v>161714.38571428572</v>
      </c>
      <c r="I114" s="183">
        <f>+'2.2.3.2.Inv-Ajus-Depr'!I116-'2.2.3.2.Inv-Ajus-Depr'!I349+H114</f>
        <v>130451.50857142857</v>
      </c>
      <c r="J114" s="183">
        <f>+'2.2.3.2.Inv-Ajus-Depr'!J116-'2.2.3.2.Inv-Ajus-Depr'!J349+I114</f>
        <v>99188.631428571418</v>
      </c>
      <c r="K114" s="214">
        <f>+'2.2.3.2.Inv-Ajus-Depr'!K116-'2.2.3.2.Inv-Ajus-Depr'!K349+J114</f>
        <v>67925.754285714269</v>
      </c>
    </row>
    <row r="115" spans="2:11" x14ac:dyDescent="0.2">
      <c r="B115" s="182" t="s">
        <v>394</v>
      </c>
      <c r="C115" s="183">
        <f>+'2.2.3.2.Inv-Ajus-Depr'!C117-'2.2.3.2.Inv-Ajus-Depr'!C350</f>
        <v>0</v>
      </c>
      <c r="D115" s="183">
        <f>+'2.2.3.2.Inv-Ajus-Depr'!D117-'2.2.3.2.Inv-Ajus-Depr'!D350+C115</f>
        <v>0</v>
      </c>
      <c r="E115" s="183">
        <f>+'2.2.3.2.Inv-Ajus-Depr'!E117-'2.2.3.2.Inv-Ajus-Depr'!E350+D115</f>
        <v>0</v>
      </c>
      <c r="F115" s="183">
        <f>+'2.2.3.2.Inv-Ajus-Depr'!F117-'2.2.3.2.Inv-Ajus-Depr'!F350+E115</f>
        <v>167676.69</v>
      </c>
      <c r="G115" s="183">
        <f>+'2.2.3.2.Inv-Ajus-Depr'!G117-'2.2.3.2.Inv-Ajus-Depr'!G350+F115</f>
        <v>143722.87714285715</v>
      </c>
      <c r="H115" s="183">
        <f>+'2.2.3.2.Inv-Ajus-Depr'!H117-'2.2.3.2.Inv-Ajus-Depr'!H350+G115</f>
        <v>119769.0642857143</v>
      </c>
      <c r="I115" s="183">
        <f>+'2.2.3.2.Inv-Ajus-Depr'!I117-'2.2.3.2.Inv-Ajus-Depr'!I350+H115</f>
        <v>95815.251428571442</v>
      </c>
      <c r="J115" s="183">
        <f>+'2.2.3.2.Inv-Ajus-Depr'!J117-'2.2.3.2.Inv-Ajus-Depr'!J350+I115</f>
        <v>71861.438571428589</v>
      </c>
      <c r="K115" s="214">
        <f>+'2.2.3.2.Inv-Ajus-Depr'!K117-'2.2.3.2.Inv-Ajus-Depr'!K350+J115</f>
        <v>47907.625714285736</v>
      </c>
    </row>
    <row r="116" spans="2:11" x14ac:dyDescent="0.2">
      <c r="B116" s="182" t="s">
        <v>395</v>
      </c>
      <c r="C116" s="183">
        <f>+'2.2.3.2.Inv-Ajus-Depr'!C118-'2.2.3.2.Inv-Ajus-Depr'!C351</f>
        <v>0</v>
      </c>
      <c r="D116" s="183">
        <f>+'2.2.3.2.Inv-Ajus-Depr'!D118-'2.2.3.2.Inv-Ajus-Depr'!D351+C116</f>
        <v>0</v>
      </c>
      <c r="E116" s="183">
        <f>+'2.2.3.2.Inv-Ajus-Depr'!E118-'2.2.3.2.Inv-Ajus-Depr'!E351+D116</f>
        <v>0</v>
      </c>
      <c r="F116" s="183">
        <f>+'2.2.3.2.Inv-Ajus-Depr'!F118-'2.2.3.2.Inv-Ajus-Depr'!F351+E116</f>
        <v>0</v>
      </c>
      <c r="G116" s="183">
        <f>+'2.2.3.2.Inv-Ajus-Depr'!G118-'2.2.3.2.Inv-Ajus-Depr'!G351+F116</f>
        <v>0</v>
      </c>
      <c r="H116" s="183">
        <f>+'2.2.3.2.Inv-Ajus-Depr'!H118-'2.2.3.2.Inv-Ajus-Depr'!H351+G116</f>
        <v>20990.14</v>
      </c>
      <c r="I116" s="183">
        <f>+'2.2.3.2.Inv-Ajus-Depr'!I118-'2.2.3.2.Inv-Ajus-Depr'!I351+H116</f>
        <v>17991.548571428571</v>
      </c>
      <c r="J116" s="183">
        <f>+'2.2.3.2.Inv-Ajus-Depr'!J118-'2.2.3.2.Inv-Ajus-Depr'!J351+I116</f>
        <v>14992.957142857143</v>
      </c>
      <c r="K116" s="214">
        <f>+'2.2.3.2.Inv-Ajus-Depr'!K118-'2.2.3.2.Inv-Ajus-Depr'!K351+J116</f>
        <v>11994.365714285716</v>
      </c>
    </row>
    <row r="117" spans="2:11" x14ac:dyDescent="0.2">
      <c r="B117" s="182" t="s">
        <v>396</v>
      </c>
      <c r="C117" s="183">
        <f>+'2.2.3.2.Inv-Ajus-Depr'!C119-'2.2.3.2.Inv-Ajus-Depr'!C352</f>
        <v>0</v>
      </c>
      <c r="D117" s="183">
        <f>+'2.2.3.2.Inv-Ajus-Depr'!D119-'2.2.3.2.Inv-Ajus-Depr'!D352+C117</f>
        <v>0</v>
      </c>
      <c r="E117" s="183">
        <f>+'2.2.3.2.Inv-Ajus-Depr'!E119-'2.2.3.2.Inv-Ajus-Depr'!E352+D117</f>
        <v>0</v>
      </c>
      <c r="F117" s="183">
        <f>+'2.2.3.2.Inv-Ajus-Depr'!F119-'2.2.3.2.Inv-Ajus-Depr'!F352+E117</f>
        <v>0</v>
      </c>
      <c r="G117" s="183">
        <f>+'2.2.3.2.Inv-Ajus-Depr'!G119-'2.2.3.2.Inv-Ajus-Depr'!G352+F117</f>
        <v>0</v>
      </c>
      <c r="H117" s="183">
        <f>+'2.2.3.2.Inv-Ajus-Depr'!H119-'2.2.3.2.Inv-Ajus-Depr'!H352+G117</f>
        <v>23122.080000000002</v>
      </c>
      <c r="I117" s="183">
        <f>+'2.2.3.2.Inv-Ajus-Depr'!I119-'2.2.3.2.Inv-Ajus-Depr'!I352+H117</f>
        <v>17341.560000000001</v>
      </c>
      <c r="J117" s="183">
        <f>+'2.2.3.2.Inv-Ajus-Depr'!J119-'2.2.3.2.Inv-Ajus-Depr'!J352+I117</f>
        <v>11561.04</v>
      </c>
      <c r="K117" s="214">
        <f>+'2.2.3.2.Inv-Ajus-Depr'!K119-'2.2.3.2.Inv-Ajus-Depr'!K352+J117</f>
        <v>5780.52</v>
      </c>
    </row>
    <row r="118" spans="2:11" x14ac:dyDescent="0.2">
      <c r="B118" s="182" t="s">
        <v>397</v>
      </c>
      <c r="C118" s="183">
        <f>+'2.2.3.2.Inv-Ajus-Depr'!C120-'2.2.3.2.Inv-Ajus-Depr'!C353</f>
        <v>0</v>
      </c>
      <c r="D118" s="183">
        <f>+'2.2.3.2.Inv-Ajus-Depr'!D120-'2.2.3.2.Inv-Ajus-Depr'!D353+C118</f>
        <v>0</v>
      </c>
      <c r="E118" s="183">
        <f>+'2.2.3.2.Inv-Ajus-Depr'!E120-'2.2.3.2.Inv-Ajus-Depr'!E353+D118</f>
        <v>0</v>
      </c>
      <c r="F118" s="183">
        <f>+'2.2.3.2.Inv-Ajus-Depr'!F120-'2.2.3.2.Inv-Ajus-Depr'!F353+E118</f>
        <v>0</v>
      </c>
      <c r="G118" s="183">
        <f>+'2.2.3.2.Inv-Ajus-Depr'!G120-'2.2.3.2.Inv-Ajus-Depr'!G353+F118</f>
        <v>0</v>
      </c>
      <c r="H118" s="183">
        <f>+'2.2.3.2.Inv-Ajus-Depr'!H120-'2.2.3.2.Inv-Ajus-Depr'!H353+G118</f>
        <v>100692.7</v>
      </c>
      <c r="I118" s="183">
        <f>+'2.2.3.2.Inv-Ajus-Depr'!I120-'2.2.3.2.Inv-Ajus-Depr'!I353+H118</f>
        <v>75519.524999999994</v>
      </c>
      <c r="J118" s="183">
        <f>+'2.2.3.2.Inv-Ajus-Depr'!J120-'2.2.3.2.Inv-Ajus-Depr'!J353+I118</f>
        <v>50346.349999999991</v>
      </c>
      <c r="K118" s="214">
        <f>+'2.2.3.2.Inv-Ajus-Depr'!K120-'2.2.3.2.Inv-Ajus-Depr'!K353+J118</f>
        <v>25173.174999999992</v>
      </c>
    </row>
    <row r="119" spans="2:11" x14ac:dyDescent="0.2">
      <c r="B119" s="182" t="s">
        <v>576</v>
      </c>
      <c r="C119" s="183">
        <f>+'2.2.3.2.Inv-Ajus-Depr'!C121-'2.2.3.2.Inv-Ajus-Depr'!C354</f>
        <v>0</v>
      </c>
      <c r="D119" s="183">
        <f>+'2.2.3.2.Inv-Ajus-Depr'!D121-'2.2.3.2.Inv-Ajus-Depr'!D354+C119</f>
        <v>0</v>
      </c>
      <c r="E119" s="183">
        <f>+'2.2.3.2.Inv-Ajus-Depr'!E121-'2.2.3.2.Inv-Ajus-Depr'!E354+D119</f>
        <v>0</v>
      </c>
      <c r="F119" s="183">
        <f>+'2.2.3.2.Inv-Ajus-Depr'!F121-'2.2.3.2.Inv-Ajus-Depr'!F354+E119</f>
        <v>0</v>
      </c>
      <c r="G119" s="183">
        <f>+'2.2.3.2.Inv-Ajus-Depr'!G121-'2.2.3.2.Inv-Ajus-Depr'!G354+F119</f>
        <v>0</v>
      </c>
      <c r="H119" s="183">
        <f>+'2.2.3.2.Inv-Ajus-Depr'!H121-'2.2.3.2.Inv-Ajus-Depr'!H354+G119</f>
        <v>25066.639999999999</v>
      </c>
      <c r="I119" s="183">
        <f>+'2.2.3.2.Inv-Ajus-Depr'!I121-'2.2.3.2.Inv-Ajus-Depr'!I354+H119</f>
        <v>21485.69142857143</v>
      </c>
      <c r="J119" s="183">
        <f>+'2.2.3.2.Inv-Ajus-Depr'!J121-'2.2.3.2.Inv-Ajus-Depr'!J354+I119</f>
        <v>17904.742857142861</v>
      </c>
      <c r="K119" s="214">
        <f>+'2.2.3.2.Inv-Ajus-Depr'!K121-'2.2.3.2.Inv-Ajus-Depr'!K354+J119</f>
        <v>14323.79428571429</v>
      </c>
    </row>
    <row r="120" spans="2:11" x14ac:dyDescent="0.2">
      <c r="B120" s="182" t="s">
        <v>577</v>
      </c>
      <c r="C120" s="183">
        <f>+'2.2.3.2.Inv-Ajus-Depr'!C122-'2.2.3.2.Inv-Ajus-Depr'!C355</f>
        <v>0</v>
      </c>
      <c r="D120" s="183">
        <f>+'2.2.3.2.Inv-Ajus-Depr'!D122-'2.2.3.2.Inv-Ajus-Depr'!D355+C120</f>
        <v>0</v>
      </c>
      <c r="E120" s="183">
        <f>+'2.2.3.2.Inv-Ajus-Depr'!E122-'2.2.3.2.Inv-Ajus-Depr'!E355+D120</f>
        <v>0</v>
      </c>
      <c r="F120" s="183">
        <f>+'2.2.3.2.Inv-Ajus-Depr'!F122-'2.2.3.2.Inv-Ajus-Depr'!F355+E120</f>
        <v>0</v>
      </c>
      <c r="G120" s="183">
        <f>+'2.2.3.2.Inv-Ajus-Depr'!G122-'2.2.3.2.Inv-Ajus-Depr'!G355+F120</f>
        <v>0</v>
      </c>
      <c r="H120" s="183">
        <f>+'2.2.3.2.Inv-Ajus-Depr'!H122-'2.2.3.2.Inv-Ajus-Depr'!H355+G120</f>
        <v>0</v>
      </c>
      <c r="I120" s="183">
        <f>+'2.2.3.2.Inv-Ajus-Depr'!I122-'2.2.3.2.Inv-Ajus-Depr'!I355+H120</f>
        <v>50005.35</v>
      </c>
      <c r="J120" s="183">
        <f>+'2.2.3.2.Inv-Ajus-Depr'!J122-'2.2.3.2.Inv-Ajus-Depr'!J355+I120</f>
        <v>42861.728571428568</v>
      </c>
      <c r="K120" s="214">
        <f>+'2.2.3.2.Inv-Ajus-Depr'!K122-'2.2.3.2.Inv-Ajus-Depr'!K355+J120</f>
        <v>35718.107142857138</v>
      </c>
    </row>
    <row r="121" spans="2:11" x14ac:dyDescent="0.2">
      <c r="B121" s="182" t="s">
        <v>398</v>
      </c>
      <c r="C121" s="183">
        <f>+'2.2.3.2.Inv-Ajus-Depr'!C123-'2.2.3.2.Inv-Ajus-Depr'!C356</f>
        <v>0</v>
      </c>
      <c r="D121" s="183">
        <f>+'2.2.3.2.Inv-Ajus-Depr'!D123-'2.2.3.2.Inv-Ajus-Depr'!D356+C121</f>
        <v>0</v>
      </c>
      <c r="E121" s="183">
        <f>+'2.2.3.2.Inv-Ajus-Depr'!E123-'2.2.3.2.Inv-Ajus-Depr'!E356+D121</f>
        <v>0</v>
      </c>
      <c r="F121" s="183">
        <f>+'2.2.3.2.Inv-Ajus-Depr'!F123-'2.2.3.2.Inv-Ajus-Depr'!F356+E121</f>
        <v>0</v>
      </c>
      <c r="G121" s="183">
        <f>+'2.2.3.2.Inv-Ajus-Depr'!G123-'2.2.3.2.Inv-Ajus-Depr'!G356+F121</f>
        <v>0</v>
      </c>
      <c r="H121" s="183">
        <f>+'2.2.3.2.Inv-Ajus-Depr'!H123-'2.2.3.2.Inv-Ajus-Depr'!H356+G121</f>
        <v>0</v>
      </c>
      <c r="I121" s="183">
        <f>+'2.2.3.2.Inv-Ajus-Depr'!I123-'2.2.3.2.Inv-Ajus-Depr'!I356+H121</f>
        <v>0</v>
      </c>
      <c r="J121" s="183">
        <f>+'2.2.3.2.Inv-Ajus-Depr'!J123-'2.2.3.2.Inv-Ajus-Depr'!J356+I121</f>
        <v>0</v>
      </c>
      <c r="K121" s="214">
        <f>+'2.2.3.2.Inv-Ajus-Depr'!K123-'2.2.3.2.Inv-Ajus-Depr'!K356+J121</f>
        <v>61469.72</v>
      </c>
    </row>
    <row r="122" spans="2:11" x14ac:dyDescent="0.2">
      <c r="B122" s="186" t="s">
        <v>399</v>
      </c>
      <c r="C122" s="183"/>
      <c r="D122" s="183"/>
      <c r="E122" s="183"/>
      <c r="F122" s="183"/>
      <c r="G122" s="183"/>
      <c r="H122" s="183"/>
      <c r="I122" s="183"/>
      <c r="J122" s="183"/>
      <c r="K122" s="214"/>
    </row>
    <row r="123" spans="2:11" x14ac:dyDescent="0.2">
      <c r="B123" s="31" t="s">
        <v>400</v>
      </c>
      <c r="C123" s="212"/>
      <c r="D123" s="212"/>
      <c r="E123" s="212"/>
      <c r="F123" s="212"/>
      <c r="G123" s="212"/>
      <c r="H123" s="212"/>
      <c r="I123" s="212"/>
      <c r="J123" s="212"/>
      <c r="K123" s="279"/>
    </row>
    <row r="124" spans="2:11" x14ac:dyDescent="0.2">
      <c r="B124" s="185" t="s">
        <v>401</v>
      </c>
      <c r="C124" s="183"/>
      <c r="D124" s="183"/>
      <c r="E124" s="183"/>
      <c r="F124" s="183"/>
      <c r="G124" s="183"/>
      <c r="H124" s="183"/>
      <c r="I124" s="183"/>
      <c r="J124" s="183"/>
      <c r="K124" s="214"/>
    </row>
    <row r="125" spans="2:11" x14ac:dyDescent="0.2">
      <c r="B125" s="265" t="s">
        <v>402</v>
      </c>
      <c r="C125" s="183"/>
      <c r="D125" s="183"/>
      <c r="E125" s="183"/>
      <c r="F125" s="183"/>
      <c r="G125" s="183"/>
      <c r="H125" s="183"/>
      <c r="I125" s="183"/>
      <c r="J125" s="183"/>
      <c r="K125" s="214"/>
    </row>
    <row r="126" spans="2:11" x14ac:dyDescent="0.2">
      <c r="B126" s="267" t="s">
        <v>403</v>
      </c>
      <c r="C126" s="183"/>
      <c r="D126" s="183"/>
      <c r="E126" s="183"/>
      <c r="F126" s="183"/>
      <c r="G126" s="183"/>
      <c r="H126" s="183"/>
      <c r="I126" s="183"/>
      <c r="J126" s="183"/>
      <c r="K126" s="214"/>
    </row>
    <row r="127" spans="2:11" x14ac:dyDescent="0.2">
      <c r="B127" s="268" t="s">
        <v>490</v>
      </c>
      <c r="C127" s="183">
        <f>+'2.2.3.2.Inv-Ajus-Depr'!C129-'2.2.3.2.Inv-Ajus-Depr'!C362</f>
        <v>0</v>
      </c>
      <c r="D127" s="183">
        <f>+'2.2.3.2.Inv-Ajus-Depr'!D129-'2.2.3.2.Inv-Ajus-Depr'!D362+C127</f>
        <v>0</v>
      </c>
      <c r="E127" s="183">
        <f>+'2.2.3.2.Inv-Ajus-Depr'!E129-'2.2.3.2.Inv-Ajus-Depr'!E362+D127</f>
        <v>0</v>
      </c>
      <c r="F127" s="183">
        <f>+'2.2.3.2.Inv-Ajus-Depr'!F129-'2.2.3.2.Inv-Ajus-Depr'!F362+E127</f>
        <v>0</v>
      </c>
      <c r="G127" s="214">
        <f>+'2.2.3.2.Inv-Ajus-Depr'!G129-'2.2.3.2.Inv-Ajus-Depr'!G362+F127</f>
        <v>45088507.57</v>
      </c>
      <c r="H127" s="183">
        <f>+'2.2.3.2.Inv-Ajus-Depr'!H129-'2.2.3.2.Inv-Ajus-Depr'!H362+G127</f>
        <v>81930045.640923083</v>
      </c>
      <c r="I127" s="183">
        <f>+'2.2.3.2.Inv-Ajus-Depr'!I129-'2.2.3.2.Inv-Ajus-Depr'!I362+H127</f>
        <v>78712191.063653857</v>
      </c>
      <c r="J127" s="183">
        <f>+'2.2.3.2.Inv-Ajus-Depr'!J129-'2.2.3.2.Inv-Ajus-Depr'!J362+I127</f>
        <v>75494336.48638463</v>
      </c>
      <c r="K127" s="214">
        <f>+'2.2.3.2.Inv-Ajus-Depr'!K129-'2.2.3.2.Inv-Ajus-Depr'!K362+J127</f>
        <v>72276481.909115404</v>
      </c>
    </row>
    <row r="128" spans="2:11" x14ac:dyDescent="0.2">
      <c r="B128" s="268" t="s">
        <v>491</v>
      </c>
      <c r="C128" s="183">
        <f>+'2.2.3.2.Inv-Ajus-Depr'!C130-'2.2.3.2.Inv-Ajus-Depr'!C363</f>
        <v>0</v>
      </c>
      <c r="D128" s="183">
        <f>+'2.2.3.2.Inv-Ajus-Depr'!D130-'2.2.3.2.Inv-Ajus-Depr'!D363+C128</f>
        <v>0</v>
      </c>
      <c r="E128" s="183">
        <f>+'2.2.3.2.Inv-Ajus-Depr'!E130-'2.2.3.2.Inv-Ajus-Depr'!E363+D128</f>
        <v>0</v>
      </c>
      <c r="F128" s="183">
        <f>+'2.2.3.2.Inv-Ajus-Depr'!F130-'2.2.3.2.Inv-Ajus-Depr'!F363+E128</f>
        <v>0</v>
      </c>
      <c r="G128" s="183">
        <f>+'2.2.3.2.Inv-Ajus-Depr'!G130-'2.2.3.2.Inv-Ajus-Depr'!G363+F128</f>
        <v>5862073.25</v>
      </c>
      <c r="H128" s="183">
        <f>+'2.2.3.2.Inv-Ajus-Depr'!H130-'2.2.3.2.Inv-Ajus-Depr'!H363+G128</f>
        <v>5636608.894230769</v>
      </c>
      <c r="I128" s="183">
        <f>+'2.2.3.2.Inv-Ajus-Depr'!I130-'2.2.3.2.Inv-Ajus-Depr'!I363+H128</f>
        <v>5411144.538461538</v>
      </c>
      <c r="J128" s="183">
        <f>+'2.2.3.2.Inv-Ajus-Depr'!J130-'2.2.3.2.Inv-Ajus-Depr'!J363+I128</f>
        <v>5185680.182692307</v>
      </c>
      <c r="K128" s="214">
        <f>+'2.2.3.2.Inv-Ajus-Depr'!K130-'2.2.3.2.Inv-Ajus-Depr'!K363+J128</f>
        <v>4960215.8269230761</v>
      </c>
    </row>
    <row r="129" spans="2:11" x14ac:dyDescent="0.2">
      <c r="B129" s="268" t="s">
        <v>492</v>
      </c>
      <c r="C129" s="183">
        <f>+'2.2.3.2.Inv-Ajus-Depr'!C131-'2.2.3.2.Inv-Ajus-Depr'!C364</f>
        <v>0</v>
      </c>
      <c r="D129" s="183">
        <f>+'2.2.3.2.Inv-Ajus-Depr'!D131-'2.2.3.2.Inv-Ajus-Depr'!D364+C129</f>
        <v>0</v>
      </c>
      <c r="E129" s="183">
        <f>+'2.2.3.2.Inv-Ajus-Depr'!E131-'2.2.3.2.Inv-Ajus-Depr'!E364+D129</f>
        <v>0</v>
      </c>
      <c r="F129" s="183">
        <f>+'2.2.3.2.Inv-Ajus-Depr'!F131-'2.2.3.2.Inv-Ajus-Depr'!F364+E129</f>
        <v>0</v>
      </c>
      <c r="G129" s="183">
        <f>+'2.2.3.2.Inv-Ajus-Depr'!G131-'2.2.3.2.Inv-Ajus-Depr'!G364+F129</f>
        <v>2745510.86</v>
      </c>
      <c r="H129" s="183">
        <f>+'2.2.3.2.Inv-Ajus-Depr'!H131-'2.2.3.2.Inv-Ajus-Depr'!H364+G129</f>
        <v>2639914.2884615385</v>
      </c>
      <c r="I129" s="183">
        <f>+'2.2.3.2.Inv-Ajus-Depr'!I131-'2.2.3.2.Inv-Ajus-Depr'!I364+H129</f>
        <v>2534317.7169230771</v>
      </c>
      <c r="J129" s="183">
        <f>+'2.2.3.2.Inv-Ajus-Depr'!J131-'2.2.3.2.Inv-Ajus-Depr'!J364+I129</f>
        <v>2428721.1453846158</v>
      </c>
      <c r="K129" s="214">
        <f>+'2.2.3.2.Inv-Ajus-Depr'!K131-'2.2.3.2.Inv-Ajus-Depr'!K364+J129</f>
        <v>2323124.5738461544</v>
      </c>
    </row>
    <row r="130" spans="2:11" x14ac:dyDescent="0.2">
      <c r="B130" s="268" t="s">
        <v>493</v>
      </c>
      <c r="C130" s="183">
        <f>+'2.2.3.2.Inv-Ajus-Depr'!C132-'2.2.3.2.Inv-Ajus-Depr'!C365</f>
        <v>0</v>
      </c>
      <c r="D130" s="183">
        <f>+'2.2.3.2.Inv-Ajus-Depr'!D132-'2.2.3.2.Inv-Ajus-Depr'!D365+C130</f>
        <v>0</v>
      </c>
      <c r="E130" s="183">
        <f>+'2.2.3.2.Inv-Ajus-Depr'!E132-'2.2.3.2.Inv-Ajus-Depr'!E365+D130</f>
        <v>0</v>
      </c>
      <c r="F130" s="183">
        <f>+'2.2.3.2.Inv-Ajus-Depr'!F132-'2.2.3.2.Inv-Ajus-Depr'!F365+E130</f>
        <v>0</v>
      </c>
      <c r="G130" s="183">
        <f>+'2.2.3.2.Inv-Ajus-Depr'!G132-'2.2.3.2.Inv-Ajus-Depr'!G365+F130</f>
        <v>3679489.4045000002</v>
      </c>
      <c r="H130" s="183">
        <f>+'2.2.3.2.Inv-Ajus-Depr'!H132-'2.2.3.2.Inv-Ajus-Depr'!H365+G130</f>
        <v>3537970.5812500003</v>
      </c>
      <c r="I130" s="183">
        <f>+'2.2.3.2.Inv-Ajus-Depr'!I132-'2.2.3.2.Inv-Ajus-Depr'!I365+H130</f>
        <v>3396451.7580000004</v>
      </c>
      <c r="J130" s="183">
        <f>+'2.2.3.2.Inv-Ajus-Depr'!J132-'2.2.3.2.Inv-Ajus-Depr'!J365+I130</f>
        <v>3254932.9347500005</v>
      </c>
      <c r="K130" s="214">
        <f>+'2.2.3.2.Inv-Ajus-Depr'!K132-'2.2.3.2.Inv-Ajus-Depr'!K365+J130</f>
        <v>3113414.1115000006</v>
      </c>
    </row>
    <row r="131" spans="2:11" x14ac:dyDescent="0.2">
      <c r="B131" s="268" t="s">
        <v>494</v>
      </c>
      <c r="C131" s="183">
        <f>+'2.2.3.2.Inv-Ajus-Depr'!C133-'2.2.3.2.Inv-Ajus-Depr'!C366</f>
        <v>0</v>
      </c>
      <c r="D131" s="183">
        <f>+'2.2.3.2.Inv-Ajus-Depr'!D133-'2.2.3.2.Inv-Ajus-Depr'!D366+C131</f>
        <v>0</v>
      </c>
      <c r="E131" s="183">
        <f>+'2.2.3.2.Inv-Ajus-Depr'!E133-'2.2.3.2.Inv-Ajus-Depr'!E366+D131</f>
        <v>0</v>
      </c>
      <c r="F131" s="183">
        <f>+'2.2.3.2.Inv-Ajus-Depr'!F133-'2.2.3.2.Inv-Ajus-Depr'!F366+E131</f>
        <v>0</v>
      </c>
      <c r="G131" s="183">
        <f>+'2.2.3.2.Inv-Ajus-Depr'!G133-'2.2.3.2.Inv-Ajus-Depr'!G366+F131</f>
        <v>0</v>
      </c>
      <c r="H131" s="183">
        <f>+'2.2.3.2.Inv-Ajus-Depr'!H133-'2.2.3.2.Inv-Ajus-Depr'!H366+G131</f>
        <v>1411155.2385</v>
      </c>
      <c r="I131" s="183">
        <f>+'2.2.3.2.Inv-Ajus-Depr'!I133-'2.2.3.2.Inv-Ajus-Depr'!I366+H131</f>
        <v>1356880.0370192307</v>
      </c>
      <c r="J131" s="183">
        <f>+'2.2.3.2.Inv-Ajus-Depr'!J133-'2.2.3.2.Inv-Ajus-Depr'!J366+I131</f>
        <v>1302604.8355384613</v>
      </c>
      <c r="K131" s="214">
        <f>+'2.2.3.2.Inv-Ajus-Depr'!K133-'2.2.3.2.Inv-Ajus-Depr'!K366+J131</f>
        <v>1248329.634057692</v>
      </c>
    </row>
    <row r="132" spans="2:11" x14ac:dyDescent="0.2">
      <c r="B132" s="268" t="s">
        <v>495</v>
      </c>
      <c r="C132" s="183">
        <f>+'2.2.3.2.Inv-Ajus-Depr'!C134-'2.2.3.2.Inv-Ajus-Depr'!C367</f>
        <v>0</v>
      </c>
      <c r="D132" s="183">
        <f>+'2.2.3.2.Inv-Ajus-Depr'!D134-'2.2.3.2.Inv-Ajus-Depr'!D367+C132</f>
        <v>0</v>
      </c>
      <c r="E132" s="183">
        <f>+'2.2.3.2.Inv-Ajus-Depr'!E134-'2.2.3.2.Inv-Ajus-Depr'!E367+D132</f>
        <v>0</v>
      </c>
      <c r="F132" s="183">
        <f>+'2.2.3.2.Inv-Ajus-Depr'!F134-'2.2.3.2.Inv-Ajus-Depr'!F367+E132</f>
        <v>0</v>
      </c>
      <c r="G132" s="183">
        <f>+'2.2.3.2.Inv-Ajus-Depr'!G134-'2.2.3.2.Inv-Ajus-Depr'!G367+F132</f>
        <v>0</v>
      </c>
      <c r="H132" s="183">
        <f>+'2.2.3.2.Inv-Ajus-Depr'!H134-'2.2.3.2.Inv-Ajus-Depr'!H367+G132</f>
        <v>1601984.6972500002</v>
      </c>
      <c r="I132" s="183">
        <f>+'2.2.3.2.Inv-Ajus-Depr'!I134-'2.2.3.2.Inv-Ajus-Depr'!I367+H132</f>
        <v>1540369.9012019234</v>
      </c>
      <c r="J132" s="183">
        <f>+'2.2.3.2.Inv-Ajus-Depr'!J134-'2.2.3.2.Inv-Ajus-Depr'!J367+I132</f>
        <v>1478755.1051538466</v>
      </c>
      <c r="K132" s="214">
        <f>+'2.2.3.2.Inv-Ajus-Depr'!K134-'2.2.3.2.Inv-Ajus-Depr'!K367+J132</f>
        <v>1417140.3091057697</v>
      </c>
    </row>
    <row r="133" spans="2:11" x14ac:dyDescent="0.2">
      <c r="B133" s="268" t="s">
        <v>496</v>
      </c>
      <c r="C133" s="183">
        <f>+'2.2.3.2.Inv-Ajus-Depr'!C135-'2.2.3.2.Inv-Ajus-Depr'!C368</f>
        <v>0</v>
      </c>
      <c r="D133" s="183">
        <f>+'2.2.3.2.Inv-Ajus-Depr'!D135-'2.2.3.2.Inv-Ajus-Depr'!D368+C133</f>
        <v>0</v>
      </c>
      <c r="E133" s="183">
        <f>+'2.2.3.2.Inv-Ajus-Depr'!E135-'2.2.3.2.Inv-Ajus-Depr'!E368+D133</f>
        <v>0</v>
      </c>
      <c r="F133" s="183">
        <f>+'2.2.3.2.Inv-Ajus-Depr'!F135-'2.2.3.2.Inv-Ajus-Depr'!F368+E133</f>
        <v>0</v>
      </c>
      <c r="G133" s="183">
        <f>+'2.2.3.2.Inv-Ajus-Depr'!G135-'2.2.3.2.Inv-Ajus-Depr'!G368+F133</f>
        <v>0</v>
      </c>
      <c r="H133" s="183">
        <f>+'2.2.3.2.Inv-Ajus-Depr'!H135-'2.2.3.2.Inv-Ajus-Depr'!H368+G133</f>
        <v>19605656.010750003</v>
      </c>
      <c r="I133" s="183">
        <f>+'2.2.3.2.Inv-Ajus-Depr'!I135-'2.2.3.2.Inv-Ajus-Depr'!I368+H133</f>
        <v>18851592.318028849</v>
      </c>
      <c r="J133" s="183">
        <f>+'2.2.3.2.Inv-Ajus-Depr'!J135-'2.2.3.2.Inv-Ajus-Depr'!J368+I133</f>
        <v>18097528.625307694</v>
      </c>
      <c r="K133" s="214">
        <f>+'2.2.3.2.Inv-Ajus-Depr'!K135-'2.2.3.2.Inv-Ajus-Depr'!K368+J133</f>
        <v>17343464.93258654</v>
      </c>
    </row>
    <row r="134" spans="2:11" x14ac:dyDescent="0.2">
      <c r="B134" s="268" t="s">
        <v>497</v>
      </c>
      <c r="C134" s="183">
        <f>+'2.2.3.2.Inv-Ajus-Depr'!C136-'2.2.3.2.Inv-Ajus-Depr'!C369</f>
        <v>0</v>
      </c>
      <c r="D134" s="183">
        <f>+'2.2.3.2.Inv-Ajus-Depr'!D136-'2.2.3.2.Inv-Ajus-Depr'!D369+C134</f>
        <v>0</v>
      </c>
      <c r="E134" s="183">
        <f>+'2.2.3.2.Inv-Ajus-Depr'!E136-'2.2.3.2.Inv-Ajus-Depr'!E369+D134</f>
        <v>0</v>
      </c>
      <c r="F134" s="183">
        <f>+'2.2.3.2.Inv-Ajus-Depr'!F136-'2.2.3.2.Inv-Ajus-Depr'!F369+E134</f>
        <v>0</v>
      </c>
      <c r="G134" s="183">
        <f>+'2.2.3.2.Inv-Ajus-Depr'!G136-'2.2.3.2.Inv-Ajus-Depr'!G369+F134</f>
        <v>0</v>
      </c>
      <c r="H134" s="183">
        <f>+'2.2.3.2.Inv-Ajus-Depr'!H136-'2.2.3.2.Inv-Ajus-Depr'!H369+G134</f>
        <v>11713225.54325</v>
      </c>
      <c r="I134" s="183">
        <f>+'2.2.3.2.Inv-Ajus-Depr'!I136-'2.2.3.2.Inv-Ajus-Depr'!I369+H134</f>
        <v>11262716.868509615</v>
      </c>
      <c r="J134" s="183">
        <f>+'2.2.3.2.Inv-Ajus-Depr'!J136-'2.2.3.2.Inv-Ajus-Depr'!J369+I134</f>
        <v>10812208.19376923</v>
      </c>
      <c r="K134" s="214">
        <f>+'2.2.3.2.Inv-Ajus-Depr'!K136-'2.2.3.2.Inv-Ajus-Depr'!K369+J134</f>
        <v>10361699.519028844</v>
      </c>
    </row>
    <row r="135" spans="2:11" x14ac:dyDescent="0.2">
      <c r="B135" s="268" t="s">
        <v>498</v>
      </c>
      <c r="C135" s="183">
        <f>+'2.2.3.2.Inv-Ajus-Depr'!C137-'2.2.3.2.Inv-Ajus-Depr'!C370</f>
        <v>0</v>
      </c>
      <c r="D135" s="183">
        <f>+'2.2.3.2.Inv-Ajus-Depr'!D137-'2.2.3.2.Inv-Ajus-Depr'!D370+C135</f>
        <v>0</v>
      </c>
      <c r="E135" s="183">
        <f>+'2.2.3.2.Inv-Ajus-Depr'!E137-'2.2.3.2.Inv-Ajus-Depr'!E370+D135</f>
        <v>0</v>
      </c>
      <c r="F135" s="183">
        <f>+'2.2.3.2.Inv-Ajus-Depr'!F137-'2.2.3.2.Inv-Ajus-Depr'!F370+E135</f>
        <v>0</v>
      </c>
      <c r="G135" s="183">
        <f>+'2.2.3.2.Inv-Ajus-Depr'!G137-'2.2.3.2.Inv-Ajus-Depr'!G370+F135</f>
        <v>0</v>
      </c>
      <c r="H135" s="183">
        <f>+'2.2.3.2.Inv-Ajus-Depr'!H137-'2.2.3.2.Inv-Ajus-Depr'!H370+G135</f>
        <v>23400167.308750004</v>
      </c>
      <c r="I135" s="183">
        <f>+'2.2.3.2.Inv-Ajus-Depr'!I137-'2.2.3.2.Inv-Ajus-Depr'!I370+H135</f>
        <v>22500160.87379808</v>
      </c>
      <c r="J135" s="183">
        <f>+'2.2.3.2.Inv-Ajus-Depr'!J137-'2.2.3.2.Inv-Ajus-Depr'!J370+I135</f>
        <v>21600154.438846156</v>
      </c>
      <c r="K135" s="214">
        <f>+'2.2.3.2.Inv-Ajus-Depr'!K137-'2.2.3.2.Inv-Ajus-Depr'!K370+J135</f>
        <v>20700148.003894232</v>
      </c>
    </row>
    <row r="136" spans="2:11" x14ac:dyDescent="0.2">
      <c r="B136" s="268" t="s">
        <v>499</v>
      </c>
      <c r="C136" s="183">
        <f>+'2.2.3.2.Inv-Ajus-Depr'!C138-'2.2.3.2.Inv-Ajus-Depr'!C371</f>
        <v>0</v>
      </c>
      <c r="D136" s="183">
        <f>+'2.2.3.2.Inv-Ajus-Depr'!D138-'2.2.3.2.Inv-Ajus-Depr'!D371+C136</f>
        <v>0</v>
      </c>
      <c r="E136" s="183">
        <f>+'2.2.3.2.Inv-Ajus-Depr'!E138-'2.2.3.2.Inv-Ajus-Depr'!E371+D136</f>
        <v>0</v>
      </c>
      <c r="F136" s="183">
        <f>+'2.2.3.2.Inv-Ajus-Depr'!F138-'2.2.3.2.Inv-Ajus-Depr'!F371+E136</f>
        <v>0</v>
      </c>
      <c r="G136" s="183">
        <f>+'2.2.3.2.Inv-Ajus-Depr'!G138-'2.2.3.2.Inv-Ajus-Depr'!G371+F136</f>
        <v>0</v>
      </c>
      <c r="H136" s="183">
        <f>+'2.2.3.2.Inv-Ajus-Depr'!H138-'2.2.3.2.Inv-Ajus-Depr'!H371+G136</f>
        <v>33208181.289500006</v>
      </c>
      <c r="I136" s="183">
        <f>+'2.2.3.2.Inv-Ajus-Depr'!I138-'2.2.3.2.Inv-Ajus-Depr'!I371+H136</f>
        <v>31930943.54759616</v>
      </c>
      <c r="J136" s="183">
        <f>+'2.2.3.2.Inv-Ajus-Depr'!J138-'2.2.3.2.Inv-Ajus-Depr'!J371+I136</f>
        <v>30653705.805692315</v>
      </c>
      <c r="K136" s="214">
        <f>+'2.2.3.2.Inv-Ajus-Depr'!K138-'2.2.3.2.Inv-Ajus-Depr'!K371+J136</f>
        <v>29376468.06378847</v>
      </c>
    </row>
    <row r="137" spans="2:11" x14ac:dyDescent="0.2">
      <c r="B137" s="268" t="s">
        <v>500</v>
      </c>
      <c r="C137" s="183">
        <f>+'2.2.3.2.Inv-Ajus-Depr'!C139-'2.2.3.2.Inv-Ajus-Depr'!C372</f>
        <v>0</v>
      </c>
      <c r="D137" s="183">
        <f>+'2.2.3.2.Inv-Ajus-Depr'!D139-'2.2.3.2.Inv-Ajus-Depr'!D372+C137</f>
        <v>0</v>
      </c>
      <c r="E137" s="183">
        <f>+'2.2.3.2.Inv-Ajus-Depr'!E139-'2.2.3.2.Inv-Ajus-Depr'!E372+D137</f>
        <v>0</v>
      </c>
      <c r="F137" s="183">
        <f>+'2.2.3.2.Inv-Ajus-Depr'!F139-'2.2.3.2.Inv-Ajus-Depr'!F372+E137</f>
        <v>0</v>
      </c>
      <c r="G137" s="183">
        <f>+'2.2.3.2.Inv-Ajus-Depr'!G139-'2.2.3.2.Inv-Ajus-Depr'!G372+F137</f>
        <v>0</v>
      </c>
      <c r="H137" s="183">
        <f>+'2.2.3.2.Inv-Ajus-Depr'!H139-'2.2.3.2.Inv-Ajus-Depr'!H372+G137</f>
        <v>1491958.125</v>
      </c>
      <c r="I137" s="183">
        <f>+'2.2.3.2.Inv-Ajus-Depr'!I139-'2.2.3.2.Inv-Ajus-Depr'!I372+H137</f>
        <v>1434575.1201923077</v>
      </c>
      <c r="J137" s="183">
        <f>+'2.2.3.2.Inv-Ajus-Depr'!J139-'2.2.3.2.Inv-Ajus-Depr'!J372+I137</f>
        <v>1377192.1153846155</v>
      </c>
      <c r="K137" s="214">
        <f>+'2.2.3.2.Inv-Ajus-Depr'!K139-'2.2.3.2.Inv-Ajus-Depr'!K372+J137</f>
        <v>1319809.1105769232</v>
      </c>
    </row>
    <row r="138" spans="2:11" x14ac:dyDescent="0.2">
      <c r="B138" s="268" t="s">
        <v>501</v>
      </c>
      <c r="C138" s="183">
        <f>+'2.2.3.2.Inv-Ajus-Depr'!C140-'2.2.3.2.Inv-Ajus-Depr'!C373</f>
        <v>0</v>
      </c>
      <c r="D138" s="183">
        <f>+'2.2.3.2.Inv-Ajus-Depr'!D140-'2.2.3.2.Inv-Ajus-Depr'!D373+C138</f>
        <v>0</v>
      </c>
      <c r="E138" s="183">
        <f>+'2.2.3.2.Inv-Ajus-Depr'!E140-'2.2.3.2.Inv-Ajus-Depr'!E373+D138</f>
        <v>0</v>
      </c>
      <c r="F138" s="183">
        <f>+'2.2.3.2.Inv-Ajus-Depr'!F140-'2.2.3.2.Inv-Ajus-Depr'!F373+E138</f>
        <v>0</v>
      </c>
      <c r="G138" s="183">
        <f>+'2.2.3.2.Inv-Ajus-Depr'!G140-'2.2.3.2.Inv-Ajus-Depr'!G373+F138</f>
        <v>0</v>
      </c>
      <c r="H138" s="183">
        <f>+'2.2.3.2.Inv-Ajus-Depr'!H140-'2.2.3.2.Inv-Ajus-Depr'!H373+G138</f>
        <v>25935168.815500002</v>
      </c>
      <c r="I138" s="183">
        <f>+'2.2.3.2.Inv-Ajus-Depr'!I140-'2.2.3.2.Inv-Ajus-Depr'!I373+H138</f>
        <v>24937662.322596155</v>
      </c>
      <c r="J138" s="183">
        <f>+'2.2.3.2.Inv-Ajus-Depr'!J140-'2.2.3.2.Inv-Ajus-Depr'!J373+I138</f>
        <v>23940155.829692308</v>
      </c>
      <c r="K138" s="214">
        <f>+'2.2.3.2.Inv-Ajus-Depr'!K140-'2.2.3.2.Inv-Ajus-Depr'!K373+J138</f>
        <v>22942649.336788461</v>
      </c>
    </row>
    <row r="139" spans="2:11" x14ac:dyDescent="0.2">
      <c r="B139" s="268" t="s">
        <v>502</v>
      </c>
      <c r="C139" s="183">
        <f>+'2.2.3.2.Inv-Ajus-Depr'!C141-'2.2.3.2.Inv-Ajus-Depr'!C374</f>
        <v>0</v>
      </c>
      <c r="D139" s="183">
        <f>+'2.2.3.2.Inv-Ajus-Depr'!D141-'2.2.3.2.Inv-Ajus-Depr'!D374+C139</f>
        <v>0</v>
      </c>
      <c r="E139" s="183">
        <f>+'2.2.3.2.Inv-Ajus-Depr'!E141-'2.2.3.2.Inv-Ajus-Depr'!E374+D139</f>
        <v>0</v>
      </c>
      <c r="F139" s="183">
        <f>+'2.2.3.2.Inv-Ajus-Depr'!F141-'2.2.3.2.Inv-Ajus-Depr'!F374+E139</f>
        <v>0</v>
      </c>
      <c r="G139" s="183">
        <f>+'2.2.3.2.Inv-Ajus-Depr'!G141-'2.2.3.2.Inv-Ajus-Depr'!G374+F139</f>
        <v>0</v>
      </c>
      <c r="H139" s="183">
        <f>+'2.2.3.2.Inv-Ajus-Depr'!H141-'2.2.3.2.Inv-Ajus-Depr'!H374+G139</f>
        <v>4550134.5977499997</v>
      </c>
      <c r="I139" s="183">
        <f>+'2.2.3.2.Inv-Ajus-Depr'!I141-'2.2.3.2.Inv-Ajus-Depr'!I374+H139</f>
        <v>4375129.4209134616</v>
      </c>
      <c r="J139" s="183">
        <f>+'2.2.3.2.Inv-Ajus-Depr'!J141-'2.2.3.2.Inv-Ajus-Depr'!J374+I139</f>
        <v>4200124.2440769235</v>
      </c>
      <c r="K139" s="214">
        <f>+'2.2.3.2.Inv-Ajus-Depr'!K141-'2.2.3.2.Inv-Ajus-Depr'!K374+J139</f>
        <v>4025119.0672403849</v>
      </c>
    </row>
    <row r="140" spans="2:11" x14ac:dyDescent="0.2">
      <c r="B140" s="268" t="s">
        <v>503</v>
      </c>
      <c r="C140" s="183">
        <f>+'2.2.3.2.Inv-Ajus-Depr'!C142-'2.2.3.2.Inv-Ajus-Depr'!C375</f>
        <v>0</v>
      </c>
      <c r="D140" s="183">
        <f>+'2.2.3.2.Inv-Ajus-Depr'!D142-'2.2.3.2.Inv-Ajus-Depr'!D375+C140</f>
        <v>0</v>
      </c>
      <c r="E140" s="183">
        <f>+'2.2.3.2.Inv-Ajus-Depr'!E142-'2.2.3.2.Inv-Ajus-Depr'!E375+D140</f>
        <v>0</v>
      </c>
      <c r="F140" s="183">
        <f>+'2.2.3.2.Inv-Ajus-Depr'!F142-'2.2.3.2.Inv-Ajus-Depr'!F375+E140</f>
        <v>0</v>
      </c>
      <c r="G140" s="183">
        <f>+'2.2.3.2.Inv-Ajus-Depr'!G142-'2.2.3.2.Inv-Ajus-Depr'!G375+F140</f>
        <v>0</v>
      </c>
      <c r="H140" s="183">
        <f>+'2.2.3.2.Inv-Ajus-Depr'!H142-'2.2.3.2.Inv-Ajus-Depr'!H375+G140</f>
        <v>1716404.3155</v>
      </c>
      <c r="I140" s="183">
        <f>+'2.2.3.2.Inv-Ajus-Depr'!I142-'2.2.3.2.Inv-Ajus-Depr'!I375+H140</f>
        <v>1650388.7649038462</v>
      </c>
      <c r="J140" s="183">
        <f>+'2.2.3.2.Inv-Ajus-Depr'!J142-'2.2.3.2.Inv-Ajus-Depr'!J375+I140</f>
        <v>1584373.2143076924</v>
      </c>
      <c r="K140" s="214">
        <f>+'2.2.3.2.Inv-Ajus-Depr'!K142-'2.2.3.2.Inv-Ajus-Depr'!K375+J140</f>
        <v>1518357.6637115385</v>
      </c>
    </row>
    <row r="141" spans="2:11" x14ac:dyDescent="0.2">
      <c r="B141" s="268" t="s">
        <v>504</v>
      </c>
      <c r="C141" s="183">
        <f>+'2.2.3.2.Inv-Ajus-Depr'!C143-'2.2.3.2.Inv-Ajus-Depr'!C376</f>
        <v>0</v>
      </c>
      <c r="D141" s="183">
        <f>+'2.2.3.2.Inv-Ajus-Depr'!D143-'2.2.3.2.Inv-Ajus-Depr'!D376+C141</f>
        <v>0</v>
      </c>
      <c r="E141" s="183">
        <f>+'2.2.3.2.Inv-Ajus-Depr'!E143-'2.2.3.2.Inv-Ajus-Depr'!E376+D141</f>
        <v>0</v>
      </c>
      <c r="F141" s="183">
        <f>+'2.2.3.2.Inv-Ajus-Depr'!F143-'2.2.3.2.Inv-Ajus-Depr'!F376+E141</f>
        <v>0</v>
      </c>
      <c r="G141" s="183">
        <f>+'2.2.3.2.Inv-Ajus-Depr'!G143-'2.2.3.2.Inv-Ajus-Depr'!G376+F141</f>
        <v>0</v>
      </c>
      <c r="H141" s="183">
        <f>+'2.2.3.2.Inv-Ajus-Depr'!H143-'2.2.3.2.Inv-Ajus-Depr'!H376+G141</f>
        <v>1044949.892</v>
      </c>
      <c r="I141" s="183">
        <f>+'2.2.3.2.Inv-Ajus-Depr'!I143-'2.2.3.2.Inv-Ajus-Depr'!I376+H141</f>
        <v>1004759.5115384615</v>
      </c>
      <c r="J141" s="183">
        <f>+'2.2.3.2.Inv-Ajus-Depr'!J143-'2.2.3.2.Inv-Ajus-Depr'!J376+I141</f>
        <v>964569.13107692311</v>
      </c>
      <c r="K141" s="214">
        <f>+'2.2.3.2.Inv-Ajus-Depr'!K143-'2.2.3.2.Inv-Ajus-Depr'!K376+J141</f>
        <v>924378.75061538466</v>
      </c>
    </row>
    <row r="142" spans="2:11" x14ac:dyDescent="0.2">
      <c r="B142" s="268" t="s">
        <v>505</v>
      </c>
      <c r="C142" s="183">
        <f>+'2.2.3.2.Inv-Ajus-Depr'!C144-'2.2.3.2.Inv-Ajus-Depr'!C377</f>
        <v>0</v>
      </c>
      <c r="D142" s="183">
        <f>+'2.2.3.2.Inv-Ajus-Depr'!D144-'2.2.3.2.Inv-Ajus-Depr'!D377+C142</f>
        <v>0</v>
      </c>
      <c r="E142" s="183">
        <f>+'2.2.3.2.Inv-Ajus-Depr'!E144-'2.2.3.2.Inv-Ajus-Depr'!E377+D142</f>
        <v>0</v>
      </c>
      <c r="F142" s="183">
        <f>+'2.2.3.2.Inv-Ajus-Depr'!F144-'2.2.3.2.Inv-Ajus-Depr'!F377+E142</f>
        <v>0</v>
      </c>
      <c r="G142" s="183">
        <f>+'2.2.3.2.Inv-Ajus-Depr'!G144-'2.2.3.2.Inv-Ajus-Depr'!G377+F142</f>
        <v>0</v>
      </c>
      <c r="H142" s="183">
        <f>+'2.2.3.2.Inv-Ajus-Depr'!H144-'2.2.3.2.Inv-Ajus-Depr'!H377+G142</f>
        <v>2216573.8735000002</v>
      </c>
      <c r="I142" s="183">
        <f>+'2.2.3.2.Inv-Ajus-Depr'!I144-'2.2.3.2.Inv-Ajus-Depr'!I377+H142</f>
        <v>2131321.0322115389</v>
      </c>
      <c r="J142" s="183">
        <f>+'2.2.3.2.Inv-Ajus-Depr'!J144-'2.2.3.2.Inv-Ajus-Depr'!J377+I142</f>
        <v>2046068.1909230773</v>
      </c>
      <c r="K142" s="214">
        <f>+'2.2.3.2.Inv-Ajus-Depr'!K144-'2.2.3.2.Inv-Ajus-Depr'!K377+J142</f>
        <v>1960815.3496346157</v>
      </c>
    </row>
    <row r="143" spans="2:11" x14ac:dyDescent="0.2">
      <c r="B143" s="268" t="s">
        <v>506</v>
      </c>
      <c r="C143" s="183">
        <f>+'2.2.3.2.Inv-Ajus-Depr'!C145-'2.2.3.2.Inv-Ajus-Depr'!C378</f>
        <v>0</v>
      </c>
      <c r="D143" s="183">
        <f>+'2.2.3.2.Inv-Ajus-Depr'!D145-'2.2.3.2.Inv-Ajus-Depr'!D378+C143</f>
        <v>0</v>
      </c>
      <c r="E143" s="183">
        <f>+'2.2.3.2.Inv-Ajus-Depr'!E145-'2.2.3.2.Inv-Ajus-Depr'!E378+D143</f>
        <v>0</v>
      </c>
      <c r="F143" s="183">
        <f>+'2.2.3.2.Inv-Ajus-Depr'!F145-'2.2.3.2.Inv-Ajus-Depr'!F378+E143</f>
        <v>0</v>
      </c>
      <c r="G143" s="183">
        <f>+'2.2.3.2.Inv-Ajus-Depr'!G145-'2.2.3.2.Inv-Ajus-Depr'!G378+F143</f>
        <v>0</v>
      </c>
      <c r="H143" s="183">
        <f>+'2.2.3.2.Inv-Ajus-Depr'!H145-'2.2.3.2.Inv-Ajus-Depr'!H378+G143</f>
        <v>178172.48925000001</v>
      </c>
      <c r="I143" s="183">
        <f>+'2.2.3.2.Inv-Ajus-Depr'!I145-'2.2.3.2.Inv-Ajus-Depr'!I378+H143</f>
        <v>171319.70120192308</v>
      </c>
      <c r="J143" s="183">
        <f>+'2.2.3.2.Inv-Ajus-Depr'!J145-'2.2.3.2.Inv-Ajus-Depr'!J378+I143</f>
        <v>164466.91315384617</v>
      </c>
      <c r="K143" s="214">
        <f>+'2.2.3.2.Inv-Ajus-Depr'!K145-'2.2.3.2.Inv-Ajus-Depr'!K378+J143</f>
        <v>157614.12510576926</v>
      </c>
    </row>
    <row r="144" spans="2:11" x14ac:dyDescent="0.2">
      <c r="B144" s="268" t="s">
        <v>507</v>
      </c>
      <c r="C144" s="183">
        <f>+'2.2.3.2.Inv-Ajus-Depr'!C146-'2.2.3.2.Inv-Ajus-Depr'!C379</f>
        <v>0</v>
      </c>
      <c r="D144" s="183">
        <f>+'2.2.3.2.Inv-Ajus-Depr'!D146-'2.2.3.2.Inv-Ajus-Depr'!D379+C144</f>
        <v>0</v>
      </c>
      <c r="E144" s="183">
        <f>+'2.2.3.2.Inv-Ajus-Depr'!E146-'2.2.3.2.Inv-Ajus-Depr'!E379+D144</f>
        <v>0</v>
      </c>
      <c r="F144" s="183">
        <f>+'2.2.3.2.Inv-Ajus-Depr'!F146-'2.2.3.2.Inv-Ajus-Depr'!F379+E144</f>
        <v>0</v>
      </c>
      <c r="G144" s="183">
        <f>+'2.2.3.2.Inv-Ajus-Depr'!G146-'2.2.3.2.Inv-Ajus-Depr'!G379+F144</f>
        <v>0</v>
      </c>
      <c r="H144" s="183">
        <f>+'2.2.3.2.Inv-Ajus-Depr'!H146-'2.2.3.2.Inv-Ajus-Depr'!H379+G144</f>
        <v>530108.55800000008</v>
      </c>
      <c r="I144" s="183">
        <f>+'2.2.3.2.Inv-Ajus-Depr'!I146-'2.2.3.2.Inv-Ajus-Depr'!I379+H144</f>
        <v>509719.76730769238</v>
      </c>
      <c r="J144" s="183">
        <f>+'2.2.3.2.Inv-Ajus-Depr'!J146-'2.2.3.2.Inv-Ajus-Depr'!J379+I144</f>
        <v>489330.97661538469</v>
      </c>
      <c r="K144" s="214">
        <f>+'2.2.3.2.Inv-Ajus-Depr'!K146-'2.2.3.2.Inv-Ajus-Depr'!K379+J144</f>
        <v>468942.18592307699</v>
      </c>
    </row>
    <row r="145" spans="2:11" x14ac:dyDescent="0.2">
      <c r="B145" s="268" t="s">
        <v>508</v>
      </c>
      <c r="C145" s="183">
        <f>+'2.2.3.2.Inv-Ajus-Depr'!C147-'2.2.3.2.Inv-Ajus-Depr'!C380</f>
        <v>0</v>
      </c>
      <c r="D145" s="183">
        <f>+'2.2.3.2.Inv-Ajus-Depr'!D147-'2.2.3.2.Inv-Ajus-Depr'!D380+C145</f>
        <v>0</v>
      </c>
      <c r="E145" s="183">
        <f>+'2.2.3.2.Inv-Ajus-Depr'!E147-'2.2.3.2.Inv-Ajus-Depr'!E380+D145</f>
        <v>0</v>
      </c>
      <c r="F145" s="183">
        <f>+'2.2.3.2.Inv-Ajus-Depr'!F147-'2.2.3.2.Inv-Ajus-Depr'!F380+E145</f>
        <v>0</v>
      </c>
      <c r="G145" s="183">
        <f>+'2.2.3.2.Inv-Ajus-Depr'!G147-'2.2.3.2.Inv-Ajus-Depr'!G380+F145</f>
        <v>0</v>
      </c>
      <c r="H145" s="183">
        <f>+'2.2.3.2.Inv-Ajus-Depr'!H147-'2.2.3.2.Inv-Ajus-Depr'!H380+G145</f>
        <v>879234.88100000005</v>
      </c>
      <c r="I145" s="183">
        <f>+'2.2.3.2.Inv-Ajus-Depr'!I147-'2.2.3.2.Inv-Ajus-Depr'!I380+H145</f>
        <v>845418.15480769239</v>
      </c>
      <c r="J145" s="183">
        <f>+'2.2.3.2.Inv-Ajus-Depr'!J147-'2.2.3.2.Inv-Ajus-Depr'!J380+I145</f>
        <v>811601.42861538474</v>
      </c>
      <c r="K145" s="214">
        <f>+'2.2.3.2.Inv-Ajus-Depr'!K147-'2.2.3.2.Inv-Ajus-Depr'!K380+J145</f>
        <v>777784.70242307708</v>
      </c>
    </row>
    <row r="146" spans="2:11" x14ac:dyDescent="0.2">
      <c r="B146" s="268" t="s">
        <v>509</v>
      </c>
      <c r="C146" s="183">
        <f>+'2.2.3.2.Inv-Ajus-Depr'!C148-'2.2.3.2.Inv-Ajus-Depr'!C381</f>
        <v>0</v>
      </c>
      <c r="D146" s="183">
        <f>+'2.2.3.2.Inv-Ajus-Depr'!D148-'2.2.3.2.Inv-Ajus-Depr'!D381+C146</f>
        <v>0</v>
      </c>
      <c r="E146" s="183">
        <f>+'2.2.3.2.Inv-Ajus-Depr'!E148-'2.2.3.2.Inv-Ajus-Depr'!E381+D146</f>
        <v>0</v>
      </c>
      <c r="F146" s="183">
        <f>+'2.2.3.2.Inv-Ajus-Depr'!F148-'2.2.3.2.Inv-Ajus-Depr'!F381+E146</f>
        <v>0</v>
      </c>
      <c r="G146" s="183">
        <f>+'2.2.3.2.Inv-Ajus-Depr'!G148-'2.2.3.2.Inv-Ajus-Depr'!G381+F146</f>
        <v>0</v>
      </c>
      <c r="H146" s="183">
        <f>+'2.2.3.2.Inv-Ajus-Depr'!H148-'2.2.3.2.Inv-Ajus-Depr'!H381+G146</f>
        <v>2199357.503</v>
      </c>
      <c r="I146" s="183">
        <f>+'2.2.3.2.Inv-Ajus-Depr'!I148-'2.2.3.2.Inv-Ajus-Depr'!I381+H146</f>
        <v>2114766.8298076922</v>
      </c>
      <c r="J146" s="183">
        <f>+'2.2.3.2.Inv-Ajus-Depr'!J148-'2.2.3.2.Inv-Ajus-Depr'!J381+I146</f>
        <v>2030176.1566153844</v>
      </c>
      <c r="K146" s="214">
        <f>+'2.2.3.2.Inv-Ajus-Depr'!K148-'2.2.3.2.Inv-Ajus-Depr'!K381+J146</f>
        <v>1945585.4834230766</v>
      </c>
    </row>
    <row r="147" spans="2:11" x14ac:dyDescent="0.2">
      <c r="B147" s="267" t="s">
        <v>405</v>
      </c>
      <c r="C147" s="183"/>
      <c r="D147" s="183"/>
      <c r="E147" s="183"/>
      <c r="F147" s="183"/>
      <c r="G147" s="183"/>
      <c r="H147" s="183"/>
      <c r="I147" s="183"/>
      <c r="J147" s="183"/>
      <c r="K147" s="214"/>
    </row>
    <row r="148" spans="2:11" x14ac:dyDescent="0.2">
      <c r="B148" s="268" t="s">
        <v>626</v>
      </c>
      <c r="C148" s="183">
        <f>+'2.2.3.2.Inv-Ajus-Depr'!C150-'2.2.3.2.Inv-Ajus-Depr'!C383</f>
        <v>0</v>
      </c>
      <c r="D148" s="183">
        <f>+'2.2.3.2.Inv-Ajus-Depr'!D150-'2.2.3.2.Inv-Ajus-Depr'!D383+C148</f>
        <v>0</v>
      </c>
      <c r="E148" s="183">
        <f>+'2.2.3.2.Inv-Ajus-Depr'!E150-'2.2.3.2.Inv-Ajus-Depr'!E383+D148</f>
        <v>10600000</v>
      </c>
      <c r="F148" s="183">
        <f>+'2.2.3.2.Inv-Ajus-Depr'!F150-'2.2.3.2.Inv-Ajus-Depr'!F383+E148</f>
        <v>9893333.333333334</v>
      </c>
      <c r="G148" s="183">
        <f>+'2.2.3.2.Inv-Ajus-Depr'!G150-'2.2.3.2.Inv-Ajus-Depr'!G383+F148</f>
        <v>9186666.6666666679</v>
      </c>
      <c r="H148" s="183">
        <f>+'2.2.3.2.Inv-Ajus-Depr'!H150-'2.2.3.2.Inv-Ajus-Depr'!H383+G148</f>
        <v>8480000.0000000019</v>
      </c>
      <c r="I148" s="183">
        <f>+'2.2.3.2.Inv-Ajus-Depr'!I150-'2.2.3.2.Inv-Ajus-Depr'!I383+H148</f>
        <v>7773333.3333333349</v>
      </c>
      <c r="J148" s="183">
        <f>+'2.2.3.2.Inv-Ajus-Depr'!J150-'2.2.3.2.Inv-Ajus-Depr'!J383+I148</f>
        <v>7066666.6666666679</v>
      </c>
      <c r="K148" s="214">
        <f>+'2.2.3.2.Inv-Ajus-Depr'!K150-'2.2.3.2.Inv-Ajus-Depr'!K383+J148</f>
        <v>6360000.0000000009</v>
      </c>
    </row>
    <row r="149" spans="2:11" x14ac:dyDescent="0.2">
      <c r="B149" s="268" t="s">
        <v>627</v>
      </c>
      <c r="C149" s="183">
        <f>+'2.2.3.2.Inv-Ajus-Depr'!C151-'2.2.3.2.Inv-Ajus-Depr'!C384</f>
        <v>0</v>
      </c>
      <c r="D149" s="183">
        <f>+'2.2.3.2.Inv-Ajus-Depr'!D151-'2.2.3.2.Inv-Ajus-Depr'!D384+C149</f>
        <v>0</v>
      </c>
      <c r="E149" s="183">
        <f>+'2.2.3.2.Inv-Ajus-Depr'!E151-'2.2.3.2.Inv-Ajus-Depr'!E384+D149</f>
        <v>505222</v>
      </c>
      <c r="F149" s="183">
        <f>+'2.2.3.2.Inv-Ajus-Depr'!F151-'2.2.3.2.Inv-Ajus-Depr'!F384+E149</f>
        <v>454699.8</v>
      </c>
      <c r="G149" s="183">
        <f>+'2.2.3.2.Inv-Ajus-Depr'!G151-'2.2.3.2.Inv-Ajus-Depr'!G384+F149</f>
        <v>404177.6</v>
      </c>
      <c r="H149" s="183">
        <f>+'2.2.3.2.Inv-Ajus-Depr'!H151-'2.2.3.2.Inv-Ajus-Depr'!H384+G149</f>
        <v>353655.39999999997</v>
      </c>
      <c r="I149" s="183">
        <f>+'2.2.3.2.Inv-Ajus-Depr'!I151-'2.2.3.2.Inv-Ajus-Depr'!I384+H149</f>
        <v>303133.19999999995</v>
      </c>
      <c r="J149" s="183">
        <f>+'2.2.3.2.Inv-Ajus-Depr'!J151-'2.2.3.2.Inv-Ajus-Depr'!J384+I149</f>
        <v>252610.99999999994</v>
      </c>
      <c r="K149" s="214">
        <f>+'2.2.3.2.Inv-Ajus-Depr'!K151-'2.2.3.2.Inv-Ajus-Depr'!K384+J149</f>
        <v>202088.79999999993</v>
      </c>
    </row>
    <row r="150" spans="2:11" x14ac:dyDescent="0.2">
      <c r="B150" s="268" t="s">
        <v>628</v>
      </c>
      <c r="C150" s="183">
        <f>+'2.2.3.2.Inv-Ajus-Depr'!C152-'2.2.3.2.Inv-Ajus-Depr'!C385</f>
        <v>0</v>
      </c>
      <c r="D150" s="183">
        <f>+'2.2.3.2.Inv-Ajus-Depr'!D152-'2.2.3.2.Inv-Ajus-Depr'!D385+C150</f>
        <v>0</v>
      </c>
      <c r="E150" s="183">
        <f>+'2.2.3.2.Inv-Ajus-Depr'!E152-'2.2.3.2.Inv-Ajus-Depr'!E385+D150</f>
        <v>809157.95142857148</v>
      </c>
      <c r="F150" s="183">
        <f>+'2.2.3.2.Inv-Ajus-Depr'!F152-'2.2.3.2.Inv-Ajus-Depr'!F385+E150</f>
        <v>728242.15628571436</v>
      </c>
      <c r="G150" s="183">
        <f>+'2.2.3.2.Inv-Ajus-Depr'!G152-'2.2.3.2.Inv-Ajus-Depr'!G385+F150</f>
        <v>647326.36114285723</v>
      </c>
      <c r="H150" s="183">
        <f>+'2.2.3.2.Inv-Ajus-Depr'!H152-'2.2.3.2.Inv-Ajus-Depr'!H385+G150</f>
        <v>566410.56600000011</v>
      </c>
      <c r="I150" s="183">
        <f>+'2.2.3.2.Inv-Ajus-Depr'!I152-'2.2.3.2.Inv-Ajus-Depr'!I385+H150</f>
        <v>485494.77085714298</v>
      </c>
      <c r="J150" s="183">
        <f>+'2.2.3.2.Inv-Ajus-Depr'!J152-'2.2.3.2.Inv-Ajus-Depr'!J385+I150</f>
        <v>404578.97571428586</v>
      </c>
      <c r="K150" s="214">
        <f>+'2.2.3.2.Inv-Ajus-Depr'!K152-'2.2.3.2.Inv-Ajus-Depr'!K385+J150</f>
        <v>323663.18057142873</v>
      </c>
    </row>
    <row r="151" spans="2:11" x14ac:dyDescent="0.2">
      <c r="B151" s="268" t="s">
        <v>629</v>
      </c>
      <c r="C151" s="183">
        <f>+'2.2.3.2.Inv-Ajus-Depr'!C153-'2.2.3.2.Inv-Ajus-Depr'!C386</f>
        <v>0</v>
      </c>
      <c r="D151" s="183">
        <f>+'2.2.3.2.Inv-Ajus-Depr'!D153-'2.2.3.2.Inv-Ajus-Depr'!D386+C151</f>
        <v>0</v>
      </c>
      <c r="E151" s="183">
        <f>+'2.2.3.2.Inv-Ajus-Depr'!E153-'2.2.3.2.Inv-Ajus-Depr'!E386+D151</f>
        <v>2022894.8785714288</v>
      </c>
      <c r="F151" s="183">
        <f>+'2.2.3.2.Inv-Ajus-Depr'!F153-'2.2.3.2.Inv-Ajus-Depr'!F386+E151</f>
        <v>1820605.3907142859</v>
      </c>
      <c r="G151" s="183">
        <f>+'2.2.3.2.Inv-Ajus-Depr'!G153-'2.2.3.2.Inv-Ajus-Depr'!G386+F151</f>
        <v>1618315.902857143</v>
      </c>
      <c r="H151" s="183">
        <f>+'2.2.3.2.Inv-Ajus-Depr'!H153-'2.2.3.2.Inv-Ajus-Depr'!H386+G151</f>
        <v>1416026.415</v>
      </c>
      <c r="I151" s="183">
        <f>+'2.2.3.2.Inv-Ajus-Depr'!I153-'2.2.3.2.Inv-Ajus-Depr'!I386+H151</f>
        <v>1213736.9271428571</v>
      </c>
      <c r="J151" s="183">
        <f>+'2.2.3.2.Inv-Ajus-Depr'!J153-'2.2.3.2.Inv-Ajus-Depr'!J386+I151</f>
        <v>1011447.4392857142</v>
      </c>
      <c r="K151" s="214">
        <f>+'2.2.3.2.Inv-Ajus-Depr'!K153-'2.2.3.2.Inv-Ajus-Depr'!K386+J151</f>
        <v>809157.95142857125</v>
      </c>
    </row>
    <row r="152" spans="2:11" x14ac:dyDescent="0.2">
      <c r="B152" s="268" t="s">
        <v>630</v>
      </c>
      <c r="C152" s="183">
        <f>+'2.2.3.2.Inv-Ajus-Depr'!C154-'2.2.3.2.Inv-Ajus-Depr'!C387</f>
        <v>0</v>
      </c>
      <c r="D152" s="183">
        <f>+'2.2.3.2.Inv-Ajus-Depr'!D154-'2.2.3.2.Inv-Ajus-Depr'!D387+C152</f>
        <v>0</v>
      </c>
      <c r="E152" s="183">
        <f>+'2.2.3.2.Inv-Ajus-Depr'!E154-'2.2.3.2.Inv-Ajus-Depr'!E387+D152</f>
        <v>0</v>
      </c>
      <c r="F152" s="183">
        <f>+'2.2.3.2.Inv-Ajus-Depr'!F154-'2.2.3.2.Inv-Ajus-Depr'!F387+E152</f>
        <v>404300</v>
      </c>
      <c r="G152" s="183">
        <f>+'2.2.3.2.Inv-Ajus-Depr'!G154-'2.2.3.2.Inv-Ajus-Depr'!G387+F152</f>
        <v>346542.85714285716</v>
      </c>
      <c r="H152" s="183">
        <f>+'2.2.3.2.Inv-Ajus-Depr'!H154-'2.2.3.2.Inv-Ajus-Depr'!H387+G152</f>
        <v>288785.71428571432</v>
      </c>
      <c r="I152" s="183">
        <f>+'2.2.3.2.Inv-Ajus-Depr'!I154-'2.2.3.2.Inv-Ajus-Depr'!I387+H152</f>
        <v>231028.57142857148</v>
      </c>
      <c r="J152" s="183">
        <f>+'2.2.3.2.Inv-Ajus-Depr'!J154-'2.2.3.2.Inv-Ajus-Depr'!J387+I152</f>
        <v>173271.42857142864</v>
      </c>
      <c r="K152" s="214">
        <f>+'2.2.3.2.Inv-Ajus-Depr'!K154-'2.2.3.2.Inv-Ajus-Depr'!K387+J152</f>
        <v>115514.28571428578</v>
      </c>
    </row>
    <row r="153" spans="2:11" x14ac:dyDescent="0.2">
      <c r="B153" s="268" t="s">
        <v>387</v>
      </c>
      <c r="C153" s="183">
        <f>+'2.2.3.2.Inv-Ajus-Depr'!C155-'2.2.3.2.Inv-Ajus-Depr'!C388</f>
        <v>0</v>
      </c>
      <c r="D153" s="183">
        <f>+'2.2.3.2.Inv-Ajus-Depr'!D155-'2.2.3.2.Inv-Ajus-Depr'!D388+C153</f>
        <v>0</v>
      </c>
      <c r="E153" s="183">
        <f>+'2.2.3.2.Inv-Ajus-Depr'!E155-'2.2.3.2.Inv-Ajus-Depr'!E388+D153</f>
        <v>0</v>
      </c>
      <c r="F153" s="183">
        <f>+'2.2.3.2.Inv-Ajus-Depr'!F155-'2.2.3.2.Inv-Ajus-Depr'!F388+E153</f>
        <v>943012</v>
      </c>
      <c r="G153" s="183">
        <f>+'2.2.3.2.Inv-Ajus-Depr'!G155-'2.2.3.2.Inv-Ajus-Depr'!G388+F153</f>
        <v>808296</v>
      </c>
      <c r="H153" s="183">
        <f>+'2.2.3.2.Inv-Ajus-Depr'!H155-'2.2.3.2.Inv-Ajus-Depr'!H388+G153</f>
        <v>673580</v>
      </c>
      <c r="I153" s="183">
        <f>+'2.2.3.2.Inv-Ajus-Depr'!I155-'2.2.3.2.Inv-Ajus-Depr'!I388+H153</f>
        <v>538864</v>
      </c>
      <c r="J153" s="183">
        <f>+'2.2.3.2.Inv-Ajus-Depr'!J155-'2.2.3.2.Inv-Ajus-Depr'!J388+I153</f>
        <v>404148</v>
      </c>
      <c r="K153" s="214">
        <f>+'2.2.3.2.Inv-Ajus-Depr'!K155-'2.2.3.2.Inv-Ajus-Depr'!K388+J153</f>
        <v>269432</v>
      </c>
    </row>
    <row r="154" spans="2:11" x14ac:dyDescent="0.2">
      <c r="B154" s="268" t="s">
        <v>626</v>
      </c>
      <c r="C154" s="183">
        <f>+'2.2.3.2.Inv-Ajus-Depr'!C156-'2.2.3.2.Inv-Ajus-Depr'!C389</f>
        <v>0</v>
      </c>
      <c r="D154" s="183">
        <f>+'2.2.3.2.Inv-Ajus-Depr'!D156-'2.2.3.2.Inv-Ajus-Depr'!D389+C154</f>
        <v>0</v>
      </c>
      <c r="E154" s="183">
        <f>+'2.2.3.2.Inv-Ajus-Depr'!E156-'2.2.3.2.Inv-Ajus-Depr'!E389+D154</f>
        <v>0</v>
      </c>
      <c r="F154" s="183">
        <f>+'2.2.3.2.Inv-Ajus-Depr'!F156-'2.2.3.2.Inv-Ajus-Depr'!F389+E154</f>
        <v>10600000</v>
      </c>
      <c r="G154" s="183">
        <f>+'2.2.3.2.Inv-Ajus-Depr'!G156-'2.2.3.2.Inv-Ajus-Depr'!G389+F154</f>
        <v>9893333.333333334</v>
      </c>
      <c r="H154" s="183">
        <f>+'2.2.3.2.Inv-Ajus-Depr'!H156-'2.2.3.2.Inv-Ajus-Depr'!H389+G154</f>
        <v>9186666.6666666679</v>
      </c>
      <c r="I154" s="183">
        <f>+'2.2.3.2.Inv-Ajus-Depr'!I156-'2.2.3.2.Inv-Ajus-Depr'!I389+H154</f>
        <v>8480000.0000000019</v>
      </c>
      <c r="J154" s="183">
        <f>+'2.2.3.2.Inv-Ajus-Depr'!J156-'2.2.3.2.Inv-Ajus-Depr'!J389+I154</f>
        <v>7773333.3333333349</v>
      </c>
      <c r="K154" s="214">
        <f>+'2.2.3.2.Inv-Ajus-Depr'!K156-'2.2.3.2.Inv-Ajus-Depr'!K389+J154</f>
        <v>7066666.6666666679</v>
      </c>
    </row>
    <row r="155" spans="2:11" x14ac:dyDescent="0.2">
      <c r="B155" s="268" t="s">
        <v>631</v>
      </c>
      <c r="C155" s="183">
        <f>+'2.2.3.2.Inv-Ajus-Depr'!C157-'2.2.3.2.Inv-Ajus-Depr'!C390</f>
        <v>0</v>
      </c>
      <c r="D155" s="183">
        <f>+'2.2.3.2.Inv-Ajus-Depr'!D157-'2.2.3.2.Inv-Ajus-Depr'!D390+C155</f>
        <v>0</v>
      </c>
      <c r="E155" s="183">
        <f>+'2.2.3.2.Inv-Ajus-Depr'!E157-'2.2.3.2.Inv-Ajus-Depr'!E390+D155</f>
        <v>0</v>
      </c>
      <c r="F155" s="183">
        <f>+'2.2.3.2.Inv-Ajus-Depr'!F157-'2.2.3.2.Inv-Ajus-Depr'!F390+E155</f>
        <v>46474.58</v>
      </c>
      <c r="G155" s="183">
        <f>+'2.2.3.2.Inv-Ajus-Depr'!G157-'2.2.3.2.Inv-Ajus-Depr'!G390+F155</f>
        <v>37179.664000000004</v>
      </c>
      <c r="H155" s="183">
        <f>+'2.2.3.2.Inv-Ajus-Depr'!H157-'2.2.3.2.Inv-Ajus-Depr'!H390+G155</f>
        <v>27884.748000000003</v>
      </c>
      <c r="I155" s="183">
        <f>+'2.2.3.2.Inv-Ajus-Depr'!I157-'2.2.3.2.Inv-Ajus-Depr'!I390+H155</f>
        <v>18589.832000000002</v>
      </c>
      <c r="J155" s="183">
        <f>+'2.2.3.2.Inv-Ajus-Depr'!J157-'2.2.3.2.Inv-Ajus-Depr'!J390+I155</f>
        <v>9294.9160000000011</v>
      </c>
      <c r="K155" s="214">
        <f>+'2.2.3.2.Inv-Ajus-Depr'!K157-'2.2.3.2.Inv-Ajus-Depr'!K390+J155</f>
        <v>0</v>
      </c>
    </row>
    <row r="156" spans="2:11" x14ac:dyDescent="0.2">
      <c r="B156" s="268" t="s">
        <v>632</v>
      </c>
      <c r="C156" s="183">
        <f>+'2.2.3.2.Inv-Ajus-Depr'!C158-'2.2.3.2.Inv-Ajus-Depr'!C391</f>
        <v>0</v>
      </c>
      <c r="D156" s="183">
        <f>+'2.2.3.2.Inv-Ajus-Depr'!D158-'2.2.3.2.Inv-Ajus-Depr'!D391+C156</f>
        <v>0</v>
      </c>
      <c r="E156" s="183">
        <f>+'2.2.3.2.Inv-Ajus-Depr'!E158-'2.2.3.2.Inv-Ajus-Depr'!E391+D156</f>
        <v>0</v>
      </c>
      <c r="F156" s="183">
        <f>+'2.2.3.2.Inv-Ajus-Depr'!F158-'2.2.3.2.Inv-Ajus-Depr'!F391+E156</f>
        <v>50830.51</v>
      </c>
      <c r="G156" s="183">
        <f>+'2.2.3.2.Inv-Ajus-Depr'!G158-'2.2.3.2.Inv-Ajus-Depr'!G391+F156</f>
        <v>40664.408000000003</v>
      </c>
      <c r="H156" s="183">
        <f>+'2.2.3.2.Inv-Ajus-Depr'!H158-'2.2.3.2.Inv-Ajus-Depr'!H391+G156</f>
        <v>30498.306000000004</v>
      </c>
      <c r="I156" s="183">
        <f>+'2.2.3.2.Inv-Ajus-Depr'!I158-'2.2.3.2.Inv-Ajus-Depr'!I391+H156</f>
        <v>20332.204000000005</v>
      </c>
      <c r="J156" s="183">
        <f>+'2.2.3.2.Inv-Ajus-Depr'!J158-'2.2.3.2.Inv-Ajus-Depr'!J391+I156</f>
        <v>10166.102000000004</v>
      </c>
      <c r="K156" s="214">
        <f>+'2.2.3.2.Inv-Ajus-Depr'!K158-'2.2.3.2.Inv-Ajus-Depr'!K391+J156</f>
        <v>0</v>
      </c>
    </row>
    <row r="157" spans="2:11" x14ac:dyDescent="0.2">
      <c r="B157" s="268" t="s">
        <v>633</v>
      </c>
      <c r="C157" s="183">
        <f>+'2.2.3.2.Inv-Ajus-Depr'!C159-'2.2.3.2.Inv-Ajus-Depr'!C392</f>
        <v>0</v>
      </c>
      <c r="D157" s="183">
        <f>+'2.2.3.2.Inv-Ajus-Depr'!D159-'2.2.3.2.Inv-Ajus-Depr'!D392+C157</f>
        <v>0</v>
      </c>
      <c r="E157" s="183">
        <f>+'2.2.3.2.Inv-Ajus-Depr'!E159-'2.2.3.2.Inv-Ajus-Depr'!E392+D157</f>
        <v>0</v>
      </c>
      <c r="F157" s="183">
        <f>+'2.2.3.2.Inv-Ajus-Depr'!F159-'2.2.3.2.Inv-Ajus-Depr'!F392+E157</f>
        <v>83428.539999999994</v>
      </c>
      <c r="G157" s="183">
        <f>+'2.2.3.2.Inv-Ajus-Depr'!G159-'2.2.3.2.Inv-Ajus-Depr'!G392+F157</f>
        <v>71510.177142857137</v>
      </c>
      <c r="H157" s="183">
        <f>+'2.2.3.2.Inv-Ajus-Depr'!H159-'2.2.3.2.Inv-Ajus-Depr'!H392+G157</f>
        <v>59591.814285714281</v>
      </c>
      <c r="I157" s="183">
        <f>+'2.2.3.2.Inv-Ajus-Depr'!I159-'2.2.3.2.Inv-Ajus-Depr'!I392+H157</f>
        <v>47673.451428571425</v>
      </c>
      <c r="J157" s="183">
        <f>+'2.2.3.2.Inv-Ajus-Depr'!J159-'2.2.3.2.Inv-Ajus-Depr'!J392+I157</f>
        <v>35755.088571428569</v>
      </c>
      <c r="K157" s="214">
        <f>+'2.2.3.2.Inv-Ajus-Depr'!K159-'2.2.3.2.Inv-Ajus-Depr'!K392+J157</f>
        <v>23836.725714285712</v>
      </c>
    </row>
    <row r="158" spans="2:11" x14ac:dyDescent="0.2">
      <c r="B158" s="268" t="s">
        <v>634</v>
      </c>
      <c r="C158" s="183">
        <f>+'2.2.3.2.Inv-Ajus-Depr'!C160-'2.2.3.2.Inv-Ajus-Depr'!C393</f>
        <v>0</v>
      </c>
      <c r="D158" s="183">
        <f>+'2.2.3.2.Inv-Ajus-Depr'!D160-'2.2.3.2.Inv-Ajus-Depr'!D393+C158</f>
        <v>0</v>
      </c>
      <c r="E158" s="183">
        <f>+'2.2.3.2.Inv-Ajus-Depr'!E160-'2.2.3.2.Inv-Ajus-Depr'!E393+D158</f>
        <v>0</v>
      </c>
      <c r="F158" s="183">
        <f>+'2.2.3.2.Inv-Ajus-Depr'!F160-'2.2.3.2.Inv-Ajus-Depr'!F393+E158</f>
        <v>120714.68</v>
      </c>
      <c r="G158" s="183">
        <f>+'2.2.3.2.Inv-Ajus-Depr'!G160-'2.2.3.2.Inv-Ajus-Depr'!G393+F158</f>
        <v>103469.72571428571</v>
      </c>
      <c r="H158" s="183">
        <f>+'2.2.3.2.Inv-Ajus-Depr'!H160-'2.2.3.2.Inv-Ajus-Depr'!H393+G158</f>
        <v>86224.771428571432</v>
      </c>
      <c r="I158" s="183">
        <f>+'2.2.3.2.Inv-Ajus-Depr'!I160-'2.2.3.2.Inv-Ajus-Depr'!I393+H158</f>
        <v>68979.817142857151</v>
      </c>
      <c r="J158" s="183">
        <f>+'2.2.3.2.Inv-Ajus-Depr'!J160-'2.2.3.2.Inv-Ajus-Depr'!J393+I158</f>
        <v>51734.862857142871</v>
      </c>
      <c r="K158" s="214">
        <f>+'2.2.3.2.Inv-Ajus-Depr'!K160-'2.2.3.2.Inv-Ajus-Depr'!K393+J158</f>
        <v>34489.90857142859</v>
      </c>
    </row>
    <row r="159" spans="2:11" x14ac:dyDescent="0.2">
      <c r="B159" s="268" t="s">
        <v>635</v>
      </c>
      <c r="C159" s="183">
        <f>+'2.2.3.2.Inv-Ajus-Depr'!C161-'2.2.3.2.Inv-Ajus-Depr'!C394</f>
        <v>0</v>
      </c>
      <c r="D159" s="183">
        <f>+'2.2.3.2.Inv-Ajus-Depr'!D161-'2.2.3.2.Inv-Ajus-Depr'!D394+C159</f>
        <v>0</v>
      </c>
      <c r="E159" s="183">
        <f>+'2.2.3.2.Inv-Ajus-Depr'!E161-'2.2.3.2.Inv-Ajus-Depr'!E394+D159</f>
        <v>0</v>
      </c>
      <c r="F159" s="183">
        <f>+'2.2.3.2.Inv-Ajus-Depr'!F161-'2.2.3.2.Inv-Ajus-Depr'!F394+E159</f>
        <v>19385.59</v>
      </c>
      <c r="G159" s="183">
        <f>+'2.2.3.2.Inv-Ajus-Depr'!G161-'2.2.3.2.Inv-Ajus-Depr'!G394+F159</f>
        <v>15508.472</v>
      </c>
      <c r="H159" s="183">
        <f>+'2.2.3.2.Inv-Ajus-Depr'!H161-'2.2.3.2.Inv-Ajus-Depr'!H394+G159</f>
        <v>11631.353999999999</v>
      </c>
      <c r="I159" s="183">
        <f>+'2.2.3.2.Inv-Ajus-Depr'!I161-'2.2.3.2.Inv-Ajus-Depr'!I394+H159</f>
        <v>7754.235999999999</v>
      </c>
      <c r="J159" s="183">
        <f>+'2.2.3.2.Inv-Ajus-Depr'!J161-'2.2.3.2.Inv-Ajus-Depr'!J394+I159</f>
        <v>3877.1179999999986</v>
      </c>
      <c r="K159" s="214">
        <f>+'2.2.3.2.Inv-Ajus-Depr'!K161-'2.2.3.2.Inv-Ajus-Depr'!K394+J159</f>
        <v>0</v>
      </c>
    </row>
    <row r="160" spans="2:11" x14ac:dyDescent="0.2">
      <c r="B160" s="268" t="s">
        <v>636</v>
      </c>
      <c r="C160" s="183">
        <f>+'2.2.3.2.Inv-Ajus-Depr'!C162-'2.2.3.2.Inv-Ajus-Depr'!C395</f>
        <v>0</v>
      </c>
      <c r="D160" s="183">
        <f>+'2.2.3.2.Inv-Ajus-Depr'!D162-'2.2.3.2.Inv-Ajus-Depr'!D395+C160</f>
        <v>0</v>
      </c>
      <c r="E160" s="183">
        <f>+'2.2.3.2.Inv-Ajus-Depr'!E162-'2.2.3.2.Inv-Ajus-Depr'!E395+D160</f>
        <v>0</v>
      </c>
      <c r="F160" s="183">
        <f>+'2.2.3.2.Inv-Ajus-Depr'!F162-'2.2.3.2.Inv-Ajus-Depr'!F395+E160</f>
        <v>177000</v>
      </c>
      <c r="G160" s="183">
        <f>+'2.2.3.2.Inv-Ajus-Depr'!G162-'2.2.3.2.Inv-Ajus-Depr'!G395+F160</f>
        <v>141600</v>
      </c>
      <c r="H160" s="183">
        <f>+'2.2.3.2.Inv-Ajus-Depr'!H162-'2.2.3.2.Inv-Ajus-Depr'!H395+G160</f>
        <v>106200</v>
      </c>
      <c r="I160" s="183">
        <f>+'2.2.3.2.Inv-Ajus-Depr'!I162-'2.2.3.2.Inv-Ajus-Depr'!I395+H160</f>
        <v>70800</v>
      </c>
      <c r="J160" s="183">
        <f>+'2.2.3.2.Inv-Ajus-Depr'!J162-'2.2.3.2.Inv-Ajus-Depr'!J395+I160</f>
        <v>35400</v>
      </c>
      <c r="K160" s="214">
        <f>+'2.2.3.2.Inv-Ajus-Depr'!K162-'2.2.3.2.Inv-Ajus-Depr'!K395+J160</f>
        <v>0</v>
      </c>
    </row>
    <row r="161" spans="2:11" x14ac:dyDescent="0.2">
      <c r="B161" s="268" t="s">
        <v>637</v>
      </c>
      <c r="C161" s="183">
        <f>+'2.2.3.2.Inv-Ajus-Depr'!C163-'2.2.3.2.Inv-Ajus-Depr'!C396</f>
        <v>0</v>
      </c>
      <c r="D161" s="183">
        <f>+'2.2.3.2.Inv-Ajus-Depr'!D163-'2.2.3.2.Inv-Ajus-Depr'!D396+C161</f>
        <v>0</v>
      </c>
      <c r="E161" s="183">
        <f>+'2.2.3.2.Inv-Ajus-Depr'!E163-'2.2.3.2.Inv-Ajus-Depr'!E396+D161</f>
        <v>0</v>
      </c>
      <c r="F161" s="183">
        <f>+'2.2.3.2.Inv-Ajus-Depr'!F163-'2.2.3.2.Inv-Ajus-Depr'!F396+E161</f>
        <v>1237500</v>
      </c>
      <c r="G161" s="183">
        <f>+'2.2.3.2.Inv-Ajus-Depr'!G163-'2.2.3.2.Inv-Ajus-Depr'!G396+F161</f>
        <v>1060714.2857142857</v>
      </c>
      <c r="H161" s="183">
        <f>+'2.2.3.2.Inv-Ajus-Depr'!H163-'2.2.3.2.Inv-Ajus-Depr'!H396+G161</f>
        <v>883928.57142857136</v>
      </c>
      <c r="I161" s="183">
        <f>+'2.2.3.2.Inv-Ajus-Depr'!I163-'2.2.3.2.Inv-Ajus-Depr'!I396+H161</f>
        <v>707142.85714285704</v>
      </c>
      <c r="J161" s="183">
        <f>+'2.2.3.2.Inv-Ajus-Depr'!J163-'2.2.3.2.Inv-Ajus-Depr'!J396+I161</f>
        <v>530357.14285714272</v>
      </c>
      <c r="K161" s="214">
        <f>+'2.2.3.2.Inv-Ajus-Depr'!K163-'2.2.3.2.Inv-Ajus-Depr'!K396+J161</f>
        <v>353571.42857142841</v>
      </c>
    </row>
    <row r="162" spans="2:11" x14ac:dyDescent="0.2">
      <c r="B162" s="268" t="s">
        <v>638</v>
      </c>
      <c r="C162" s="183">
        <f>+'2.2.3.2.Inv-Ajus-Depr'!C164-'2.2.3.2.Inv-Ajus-Depr'!C397</f>
        <v>0</v>
      </c>
      <c r="D162" s="183">
        <f>+'2.2.3.2.Inv-Ajus-Depr'!D164-'2.2.3.2.Inv-Ajus-Depr'!D397+C162</f>
        <v>0</v>
      </c>
      <c r="E162" s="183">
        <f>+'2.2.3.2.Inv-Ajus-Depr'!E164-'2.2.3.2.Inv-Ajus-Depr'!E397+D162</f>
        <v>0</v>
      </c>
      <c r="F162" s="183">
        <f>+'2.2.3.2.Inv-Ajus-Depr'!F164-'2.2.3.2.Inv-Ajus-Depr'!F397+E162</f>
        <v>484500</v>
      </c>
      <c r="G162" s="183">
        <f>+'2.2.3.2.Inv-Ajus-Depr'!G164-'2.2.3.2.Inv-Ajus-Depr'!G397+F162</f>
        <v>415285.71428571432</v>
      </c>
      <c r="H162" s="183">
        <f>+'2.2.3.2.Inv-Ajus-Depr'!H164-'2.2.3.2.Inv-Ajus-Depr'!H397+G162</f>
        <v>346071.42857142864</v>
      </c>
      <c r="I162" s="183">
        <f>+'2.2.3.2.Inv-Ajus-Depr'!I164-'2.2.3.2.Inv-Ajus-Depr'!I397+H162</f>
        <v>276857.14285714296</v>
      </c>
      <c r="J162" s="183">
        <f>+'2.2.3.2.Inv-Ajus-Depr'!J164-'2.2.3.2.Inv-Ajus-Depr'!J397+I162</f>
        <v>207642.85714285725</v>
      </c>
      <c r="K162" s="214">
        <f>+'2.2.3.2.Inv-Ajus-Depr'!K164-'2.2.3.2.Inv-Ajus-Depr'!K397+J162</f>
        <v>138428.57142857154</v>
      </c>
    </row>
    <row r="163" spans="2:11" x14ac:dyDescent="0.2">
      <c r="B163" s="268" t="s">
        <v>639</v>
      </c>
      <c r="C163" s="183">
        <f>+'2.2.3.2.Inv-Ajus-Depr'!C165-'2.2.3.2.Inv-Ajus-Depr'!C398</f>
        <v>0</v>
      </c>
      <c r="D163" s="183">
        <f>+'2.2.3.2.Inv-Ajus-Depr'!D165-'2.2.3.2.Inv-Ajus-Depr'!D398+C163</f>
        <v>0</v>
      </c>
      <c r="E163" s="183">
        <f>+'2.2.3.2.Inv-Ajus-Depr'!E165-'2.2.3.2.Inv-Ajus-Depr'!E398+D163</f>
        <v>0</v>
      </c>
      <c r="F163" s="183">
        <f>+'2.2.3.2.Inv-Ajus-Depr'!F165-'2.2.3.2.Inv-Ajus-Depr'!F398+E163</f>
        <v>0</v>
      </c>
      <c r="G163" s="183">
        <f>+'2.2.3.2.Inv-Ajus-Depr'!G165-'2.2.3.2.Inv-Ajus-Depr'!G398+F163</f>
        <v>412500</v>
      </c>
      <c r="H163" s="183">
        <f>+'2.2.3.2.Inv-Ajus-Depr'!H165-'2.2.3.2.Inv-Ajus-Depr'!H398+G163</f>
        <v>353571.42857142858</v>
      </c>
      <c r="I163" s="183">
        <f>+'2.2.3.2.Inv-Ajus-Depr'!I165-'2.2.3.2.Inv-Ajus-Depr'!I398+H163</f>
        <v>294642.85714285716</v>
      </c>
      <c r="J163" s="183">
        <f>+'2.2.3.2.Inv-Ajus-Depr'!J165-'2.2.3.2.Inv-Ajus-Depr'!J398+I163</f>
        <v>235714.28571428574</v>
      </c>
      <c r="K163" s="214">
        <f>+'2.2.3.2.Inv-Ajus-Depr'!K165-'2.2.3.2.Inv-Ajus-Depr'!K398+J163</f>
        <v>176785.71428571432</v>
      </c>
    </row>
    <row r="164" spans="2:11" x14ac:dyDescent="0.2">
      <c r="B164" s="268" t="s">
        <v>640</v>
      </c>
      <c r="C164" s="183">
        <f>+'2.2.3.2.Inv-Ajus-Depr'!C166-'2.2.3.2.Inv-Ajus-Depr'!C399</f>
        <v>0</v>
      </c>
      <c r="D164" s="183">
        <f>+'2.2.3.2.Inv-Ajus-Depr'!D166-'2.2.3.2.Inv-Ajus-Depr'!D399+C164</f>
        <v>0</v>
      </c>
      <c r="E164" s="183">
        <f>+'2.2.3.2.Inv-Ajus-Depr'!E166-'2.2.3.2.Inv-Ajus-Depr'!E399+D164</f>
        <v>0</v>
      </c>
      <c r="F164" s="183">
        <f>+'2.2.3.2.Inv-Ajus-Depr'!F166-'2.2.3.2.Inv-Ajus-Depr'!F399+E164</f>
        <v>0</v>
      </c>
      <c r="G164" s="183">
        <f>+'2.2.3.2.Inv-Ajus-Depr'!G166-'2.2.3.2.Inv-Ajus-Depr'!G399+F164</f>
        <v>45898.17</v>
      </c>
      <c r="H164" s="183">
        <f>+'2.2.3.2.Inv-Ajus-Depr'!H166-'2.2.3.2.Inv-Ajus-Depr'!H399+G164</f>
        <v>39341.288571428573</v>
      </c>
      <c r="I164" s="183">
        <f>+'2.2.3.2.Inv-Ajus-Depr'!I166-'2.2.3.2.Inv-Ajus-Depr'!I399+H164</f>
        <v>32784.407142857148</v>
      </c>
      <c r="J164" s="183">
        <f>+'2.2.3.2.Inv-Ajus-Depr'!J166-'2.2.3.2.Inv-Ajus-Depr'!J399+I164</f>
        <v>26227.525714285719</v>
      </c>
      <c r="K164" s="214">
        <f>+'2.2.3.2.Inv-Ajus-Depr'!K166-'2.2.3.2.Inv-Ajus-Depr'!K399+J164</f>
        <v>19670.64428571429</v>
      </c>
    </row>
    <row r="165" spans="2:11" x14ac:dyDescent="0.2">
      <c r="B165" s="268" t="s">
        <v>641</v>
      </c>
      <c r="C165" s="183">
        <f>+'2.2.3.2.Inv-Ajus-Depr'!C167-'2.2.3.2.Inv-Ajus-Depr'!C400</f>
        <v>0</v>
      </c>
      <c r="D165" s="183">
        <f>+'2.2.3.2.Inv-Ajus-Depr'!D167-'2.2.3.2.Inv-Ajus-Depr'!D400+C165</f>
        <v>0</v>
      </c>
      <c r="E165" s="183">
        <f>+'2.2.3.2.Inv-Ajus-Depr'!E167-'2.2.3.2.Inv-Ajus-Depr'!E400+D165</f>
        <v>0</v>
      </c>
      <c r="F165" s="183">
        <f>+'2.2.3.2.Inv-Ajus-Depr'!F167-'2.2.3.2.Inv-Ajus-Depr'!F400+E165</f>
        <v>0</v>
      </c>
      <c r="G165" s="183">
        <f>+'2.2.3.2.Inv-Ajus-Depr'!G167-'2.2.3.2.Inv-Ajus-Depr'!G400+F165</f>
        <v>85500</v>
      </c>
      <c r="H165" s="183">
        <f>+'2.2.3.2.Inv-Ajus-Depr'!H167-'2.2.3.2.Inv-Ajus-Depr'!H400+G165</f>
        <v>73285.71428571429</v>
      </c>
      <c r="I165" s="183">
        <f>+'2.2.3.2.Inv-Ajus-Depr'!I167-'2.2.3.2.Inv-Ajus-Depr'!I400+H165</f>
        <v>61071.42857142858</v>
      </c>
      <c r="J165" s="183">
        <f>+'2.2.3.2.Inv-Ajus-Depr'!J167-'2.2.3.2.Inv-Ajus-Depr'!J400+I165</f>
        <v>48857.14285714287</v>
      </c>
      <c r="K165" s="214">
        <f>+'2.2.3.2.Inv-Ajus-Depr'!K167-'2.2.3.2.Inv-Ajus-Depr'!K400+J165</f>
        <v>36642.857142857159</v>
      </c>
    </row>
    <row r="166" spans="2:11" x14ac:dyDescent="0.2">
      <c r="B166" s="268" t="s">
        <v>642</v>
      </c>
      <c r="C166" s="183">
        <f>+'2.2.3.2.Inv-Ajus-Depr'!C168-'2.2.3.2.Inv-Ajus-Depr'!C401</f>
        <v>0</v>
      </c>
      <c r="D166" s="183">
        <f>+'2.2.3.2.Inv-Ajus-Depr'!D168-'2.2.3.2.Inv-Ajus-Depr'!D401+C166</f>
        <v>0</v>
      </c>
      <c r="E166" s="183">
        <f>+'2.2.3.2.Inv-Ajus-Depr'!E168-'2.2.3.2.Inv-Ajus-Depr'!E401+D166</f>
        <v>0</v>
      </c>
      <c r="F166" s="183">
        <f>+'2.2.3.2.Inv-Ajus-Depr'!F168-'2.2.3.2.Inv-Ajus-Depr'!F401+E166</f>
        <v>0</v>
      </c>
      <c r="G166" s="183">
        <f>+'2.2.3.2.Inv-Ajus-Depr'!G168-'2.2.3.2.Inv-Ajus-Depr'!G401+F166</f>
        <v>5139000</v>
      </c>
      <c r="H166" s="183">
        <f>+'2.2.3.2.Inv-Ajus-Depr'!H168-'2.2.3.2.Inv-Ajus-Depr'!H401+G166</f>
        <v>4796400</v>
      </c>
      <c r="I166" s="183">
        <f>+'2.2.3.2.Inv-Ajus-Depr'!I168-'2.2.3.2.Inv-Ajus-Depr'!I401+H166</f>
        <v>4453800</v>
      </c>
      <c r="J166" s="183">
        <f>+'2.2.3.2.Inv-Ajus-Depr'!J168-'2.2.3.2.Inv-Ajus-Depr'!J401+I166</f>
        <v>4111200</v>
      </c>
      <c r="K166" s="214">
        <f>+'2.2.3.2.Inv-Ajus-Depr'!K168-'2.2.3.2.Inv-Ajus-Depr'!K401+J166</f>
        <v>3768600</v>
      </c>
    </row>
    <row r="167" spans="2:11" x14ac:dyDescent="0.2">
      <c r="B167" s="268" t="s">
        <v>510</v>
      </c>
      <c r="C167" s="183">
        <f>+'2.2.3.2.Inv-Ajus-Depr'!C169-'2.2.3.2.Inv-Ajus-Depr'!C402</f>
        <v>0</v>
      </c>
      <c r="D167" s="183">
        <f>+'2.2.3.2.Inv-Ajus-Depr'!D169-'2.2.3.2.Inv-Ajus-Depr'!D402+C167</f>
        <v>0</v>
      </c>
      <c r="E167" s="183">
        <f>+'2.2.3.2.Inv-Ajus-Depr'!E169-'2.2.3.2.Inv-Ajus-Depr'!E402+D167</f>
        <v>0</v>
      </c>
      <c r="F167" s="183">
        <f>+'2.2.3.2.Inv-Ajus-Depr'!F169-'2.2.3.2.Inv-Ajus-Depr'!F402+E167</f>
        <v>0</v>
      </c>
      <c r="G167" s="183">
        <f>+'2.2.3.2.Inv-Ajus-Depr'!G169-'2.2.3.2.Inv-Ajus-Depr'!G402+F167</f>
        <v>0</v>
      </c>
      <c r="H167" s="183">
        <f>+'2.2.3.2.Inv-Ajus-Depr'!H169-'2.2.3.2.Inv-Ajus-Depr'!H402+G167</f>
        <v>10420062.789999999</v>
      </c>
      <c r="I167" s="183">
        <f>+'2.2.3.2.Inv-Ajus-Depr'!I169-'2.2.3.2.Inv-Ajus-Depr'!I402+H167</f>
        <v>8931482.3914285712</v>
      </c>
      <c r="J167" s="183">
        <f>+'2.2.3.2.Inv-Ajus-Depr'!J169-'2.2.3.2.Inv-Ajus-Depr'!J402+I167</f>
        <v>7442901.9928571433</v>
      </c>
      <c r="K167" s="214">
        <f>+'2.2.3.2.Inv-Ajus-Depr'!K169-'2.2.3.2.Inv-Ajus-Depr'!K402+J167</f>
        <v>5954321.5942857154</v>
      </c>
    </row>
    <row r="168" spans="2:11" x14ac:dyDescent="0.2">
      <c r="B168" s="268" t="s">
        <v>578</v>
      </c>
      <c r="C168" s="183">
        <f>+'2.2.3.2.Inv-Ajus-Depr'!C170-'2.2.3.2.Inv-Ajus-Depr'!C403</f>
        <v>0</v>
      </c>
      <c r="D168" s="183">
        <f>+'2.2.3.2.Inv-Ajus-Depr'!D170-'2.2.3.2.Inv-Ajus-Depr'!D403+C168</f>
        <v>0</v>
      </c>
      <c r="E168" s="183">
        <f>+'2.2.3.2.Inv-Ajus-Depr'!E170-'2.2.3.2.Inv-Ajus-Depr'!E403+D168</f>
        <v>0</v>
      </c>
      <c r="F168" s="183">
        <f>+'2.2.3.2.Inv-Ajus-Depr'!F170-'2.2.3.2.Inv-Ajus-Depr'!F403+E168</f>
        <v>0</v>
      </c>
      <c r="G168" s="183">
        <f>+'2.2.3.2.Inv-Ajus-Depr'!G170-'2.2.3.2.Inv-Ajus-Depr'!G403+F168</f>
        <v>0</v>
      </c>
      <c r="H168" s="183">
        <f>+'2.2.3.2.Inv-Ajus-Depr'!H170-'2.2.3.2.Inv-Ajus-Depr'!H403+G168</f>
        <v>300000</v>
      </c>
      <c r="I168" s="183">
        <f>+'2.2.3.2.Inv-Ajus-Depr'!I170-'2.2.3.2.Inv-Ajus-Depr'!I403+H168</f>
        <v>257142.85714285716</v>
      </c>
      <c r="J168" s="183">
        <f>+'2.2.3.2.Inv-Ajus-Depr'!J170-'2.2.3.2.Inv-Ajus-Depr'!J403+I168</f>
        <v>214285.71428571432</v>
      </c>
      <c r="K168" s="214">
        <f>+'2.2.3.2.Inv-Ajus-Depr'!K170-'2.2.3.2.Inv-Ajus-Depr'!K403+J168</f>
        <v>171428.57142857148</v>
      </c>
    </row>
    <row r="169" spans="2:11" x14ac:dyDescent="0.2">
      <c r="B169" s="268" t="s">
        <v>643</v>
      </c>
      <c r="C169" s="183">
        <f>+'2.2.3.2.Inv-Ajus-Depr'!C171-'2.2.3.2.Inv-Ajus-Depr'!C404</f>
        <v>0</v>
      </c>
      <c r="D169" s="183">
        <f>+'2.2.3.2.Inv-Ajus-Depr'!D171-'2.2.3.2.Inv-Ajus-Depr'!D404+C169</f>
        <v>0</v>
      </c>
      <c r="E169" s="183">
        <f>+'2.2.3.2.Inv-Ajus-Depr'!E171-'2.2.3.2.Inv-Ajus-Depr'!E404+D169</f>
        <v>0</v>
      </c>
      <c r="F169" s="183">
        <f>+'2.2.3.2.Inv-Ajus-Depr'!F171-'2.2.3.2.Inv-Ajus-Depr'!F404+E169</f>
        <v>0</v>
      </c>
      <c r="G169" s="183">
        <f>+'2.2.3.2.Inv-Ajus-Depr'!G171-'2.2.3.2.Inv-Ajus-Depr'!G404+F169</f>
        <v>38400000</v>
      </c>
      <c r="H169" s="183">
        <f>+'2.2.3.2.Inv-Ajus-Depr'!H171-'2.2.3.2.Inv-Ajus-Depr'!H404+G169</f>
        <v>36480000</v>
      </c>
      <c r="I169" s="183">
        <f>+'2.2.3.2.Inv-Ajus-Depr'!I171-'2.2.3.2.Inv-Ajus-Depr'!I404+H169</f>
        <v>34560000</v>
      </c>
      <c r="J169" s="183">
        <f>+'2.2.3.2.Inv-Ajus-Depr'!J171-'2.2.3.2.Inv-Ajus-Depr'!J404+I169</f>
        <v>32640000</v>
      </c>
      <c r="K169" s="214">
        <f>+'2.2.3.2.Inv-Ajus-Depr'!K171-'2.2.3.2.Inv-Ajus-Depr'!K404+J169</f>
        <v>30720000</v>
      </c>
    </row>
    <row r="170" spans="2:11" x14ac:dyDescent="0.2">
      <c r="B170" s="268" t="s">
        <v>644</v>
      </c>
      <c r="C170" s="183">
        <f>+'2.2.3.2.Inv-Ajus-Depr'!C172-'2.2.3.2.Inv-Ajus-Depr'!C405</f>
        <v>0</v>
      </c>
      <c r="D170" s="183">
        <f>+'2.2.3.2.Inv-Ajus-Depr'!D172-'2.2.3.2.Inv-Ajus-Depr'!D405+C170</f>
        <v>0</v>
      </c>
      <c r="E170" s="183">
        <f>+'2.2.3.2.Inv-Ajus-Depr'!E172-'2.2.3.2.Inv-Ajus-Depr'!E405+D170</f>
        <v>0</v>
      </c>
      <c r="F170" s="183">
        <f>+'2.2.3.2.Inv-Ajus-Depr'!F172-'2.2.3.2.Inv-Ajus-Depr'!F405+E170</f>
        <v>0</v>
      </c>
      <c r="G170" s="183">
        <f>+'2.2.3.2.Inv-Ajus-Depr'!G172-'2.2.3.2.Inv-Ajus-Depr'!G405+F170</f>
        <v>21871424.399999999</v>
      </c>
      <c r="H170" s="183">
        <f>+'2.2.3.2.Inv-Ajus-Depr'!H172-'2.2.3.2.Inv-Ajus-Depr'!H405+G170</f>
        <v>20413329.439999998</v>
      </c>
      <c r="I170" s="183">
        <f>+'2.2.3.2.Inv-Ajus-Depr'!I172-'2.2.3.2.Inv-Ajus-Depr'!I405+H170</f>
        <v>18955234.479999997</v>
      </c>
      <c r="J170" s="183">
        <f>+'2.2.3.2.Inv-Ajus-Depr'!J172-'2.2.3.2.Inv-Ajus-Depr'!J405+I170</f>
        <v>17497139.519999996</v>
      </c>
      <c r="K170" s="214">
        <f>+'2.2.3.2.Inv-Ajus-Depr'!K172-'2.2.3.2.Inv-Ajus-Depr'!K405+J170</f>
        <v>16039044.559999995</v>
      </c>
    </row>
    <row r="171" spans="2:11" x14ac:dyDescent="0.2">
      <c r="B171" s="265" t="s">
        <v>408</v>
      </c>
      <c r="C171" s="183"/>
      <c r="D171" s="183"/>
      <c r="E171" s="183"/>
      <c r="F171" s="183"/>
      <c r="G171" s="183"/>
      <c r="H171" s="183"/>
      <c r="I171" s="183"/>
      <c r="J171" s="183"/>
      <c r="K171" s="214"/>
    </row>
    <row r="172" spans="2:11" x14ac:dyDescent="0.2">
      <c r="B172" s="267" t="s">
        <v>403</v>
      </c>
      <c r="C172" s="183"/>
      <c r="D172" s="183"/>
      <c r="E172" s="183"/>
      <c r="F172" s="183"/>
      <c r="G172" s="183"/>
      <c r="H172" s="183"/>
      <c r="I172" s="183"/>
      <c r="J172" s="183"/>
      <c r="K172" s="214"/>
    </row>
    <row r="173" spans="2:11" x14ac:dyDescent="0.2">
      <c r="B173" s="268" t="s">
        <v>511</v>
      </c>
      <c r="C173" s="183">
        <f>+'2.2.3.2.Inv-Ajus-Depr'!C175-'2.2.3.2.Inv-Ajus-Depr'!C408</f>
        <v>0</v>
      </c>
      <c r="D173" s="183">
        <f>+'2.2.3.2.Inv-Ajus-Depr'!D175-'2.2.3.2.Inv-Ajus-Depr'!D408+C173</f>
        <v>0</v>
      </c>
      <c r="E173" s="183">
        <f>+'2.2.3.2.Inv-Ajus-Depr'!E175-'2.2.3.2.Inv-Ajus-Depr'!E408+D173</f>
        <v>0</v>
      </c>
      <c r="F173" s="183">
        <f>+'2.2.3.2.Inv-Ajus-Depr'!F175-'2.2.3.2.Inv-Ajus-Depr'!F408+E173</f>
        <v>0</v>
      </c>
      <c r="G173" s="183">
        <f>+'2.2.3.2.Inv-Ajus-Depr'!G175-'2.2.3.2.Inv-Ajus-Depr'!G408+F173</f>
        <v>0</v>
      </c>
      <c r="H173" s="183">
        <f>+'2.2.3.2.Inv-Ajus-Depr'!H175-'2.2.3.2.Inv-Ajus-Depr'!H408+G173</f>
        <v>0</v>
      </c>
      <c r="I173" s="183">
        <f>+'2.2.3.2.Inv-Ajus-Depr'!I175-'2.2.3.2.Inv-Ajus-Depr'!I408+H173</f>
        <v>0</v>
      </c>
      <c r="J173" s="183">
        <f>+'2.2.3.2.Inv-Ajus-Depr'!J175-'2.2.3.2.Inv-Ajus-Depr'!J408+I173</f>
        <v>755998.79975124379</v>
      </c>
      <c r="K173" s="214">
        <f>+'2.2.3.2.Inv-Ajus-Depr'!K175-'2.2.3.2.Inv-Ajus-Depr'!K408+J173</f>
        <v>718198.85976368166</v>
      </c>
    </row>
    <row r="174" spans="2:11" x14ac:dyDescent="0.2">
      <c r="B174" s="267" t="s">
        <v>405</v>
      </c>
      <c r="C174" s="183"/>
      <c r="D174" s="183"/>
      <c r="E174" s="183"/>
      <c r="F174" s="183"/>
      <c r="G174" s="183"/>
      <c r="H174" s="183"/>
      <c r="I174" s="183"/>
      <c r="J174" s="183"/>
      <c r="K174" s="214"/>
    </row>
    <row r="175" spans="2:11" x14ac:dyDescent="0.2">
      <c r="B175" s="268" t="s">
        <v>645</v>
      </c>
      <c r="C175" s="183">
        <f>+'2.2.3.2.Inv-Ajus-Depr'!C177-'2.2.3.2.Inv-Ajus-Depr'!C410</f>
        <v>0</v>
      </c>
      <c r="D175" s="183">
        <f>+'2.2.3.2.Inv-Ajus-Depr'!D177-'2.2.3.2.Inv-Ajus-Depr'!D410+C175</f>
        <v>0</v>
      </c>
      <c r="E175" s="183">
        <f>+'2.2.3.2.Inv-Ajus-Depr'!E177-'2.2.3.2.Inv-Ajus-Depr'!E410+D175</f>
        <v>0</v>
      </c>
      <c r="F175" s="183">
        <f>+'2.2.3.2.Inv-Ajus-Depr'!F177-'2.2.3.2.Inv-Ajus-Depr'!F410+E175</f>
        <v>0</v>
      </c>
      <c r="G175" s="183">
        <f>+'2.2.3.2.Inv-Ajus-Depr'!G177-'2.2.3.2.Inv-Ajus-Depr'!G410+F175</f>
        <v>0</v>
      </c>
      <c r="H175" s="183">
        <f>+'2.2.3.2.Inv-Ajus-Depr'!H177-'2.2.3.2.Inv-Ajus-Depr'!H410+G175</f>
        <v>0</v>
      </c>
      <c r="I175" s="183">
        <f>+'2.2.3.2.Inv-Ajus-Depr'!I177-'2.2.3.2.Inv-Ajus-Depr'!I410+H175</f>
        <v>556000</v>
      </c>
      <c r="J175" s="183">
        <f>+'2.2.3.2.Inv-Ajus-Depr'!J177-'2.2.3.2.Inv-Ajus-Depr'!J410+I175</f>
        <v>476571.42857142858</v>
      </c>
      <c r="K175" s="214">
        <f>+'2.2.3.2.Inv-Ajus-Depr'!K177-'2.2.3.2.Inv-Ajus-Depr'!K410+J175</f>
        <v>397142.85714285716</v>
      </c>
    </row>
    <row r="176" spans="2:11" x14ac:dyDescent="0.2">
      <c r="B176" s="268" t="s">
        <v>646</v>
      </c>
      <c r="C176" s="183">
        <f>+'2.2.3.2.Inv-Ajus-Depr'!C178-'2.2.3.2.Inv-Ajus-Depr'!C411</f>
        <v>0</v>
      </c>
      <c r="D176" s="183">
        <f>+'2.2.3.2.Inv-Ajus-Depr'!D178-'2.2.3.2.Inv-Ajus-Depr'!D411+C176</f>
        <v>0</v>
      </c>
      <c r="E176" s="183">
        <f>+'2.2.3.2.Inv-Ajus-Depr'!E178-'2.2.3.2.Inv-Ajus-Depr'!E411+D176</f>
        <v>0</v>
      </c>
      <c r="F176" s="183">
        <f>+'2.2.3.2.Inv-Ajus-Depr'!F178-'2.2.3.2.Inv-Ajus-Depr'!F411+E176</f>
        <v>0</v>
      </c>
      <c r="G176" s="183">
        <f>+'2.2.3.2.Inv-Ajus-Depr'!G178-'2.2.3.2.Inv-Ajus-Depr'!G411+F176</f>
        <v>0</v>
      </c>
      <c r="H176" s="183">
        <f>+'2.2.3.2.Inv-Ajus-Depr'!H178-'2.2.3.2.Inv-Ajus-Depr'!H411+G176</f>
        <v>0</v>
      </c>
      <c r="I176" s="183">
        <f>+'2.2.3.2.Inv-Ajus-Depr'!I178-'2.2.3.2.Inv-Ajus-Depr'!I411+H176</f>
        <v>726000</v>
      </c>
      <c r="J176" s="183">
        <f>+'2.2.3.2.Inv-Ajus-Depr'!J178-'2.2.3.2.Inv-Ajus-Depr'!J411+I176</f>
        <v>622285.71428571432</v>
      </c>
      <c r="K176" s="214">
        <f>+'2.2.3.2.Inv-Ajus-Depr'!K178-'2.2.3.2.Inv-Ajus-Depr'!K411+J176</f>
        <v>518571.42857142864</v>
      </c>
    </row>
    <row r="177" spans="2:11" x14ac:dyDescent="0.2">
      <c r="B177" s="268" t="s">
        <v>647</v>
      </c>
      <c r="C177" s="183">
        <f>+'2.2.3.2.Inv-Ajus-Depr'!C179-'2.2.3.2.Inv-Ajus-Depr'!C412</f>
        <v>0</v>
      </c>
      <c r="D177" s="183">
        <f>+'2.2.3.2.Inv-Ajus-Depr'!D179-'2.2.3.2.Inv-Ajus-Depr'!D412+C177</f>
        <v>0</v>
      </c>
      <c r="E177" s="183">
        <f>+'2.2.3.2.Inv-Ajus-Depr'!E179-'2.2.3.2.Inv-Ajus-Depr'!E412+D177</f>
        <v>0</v>
      </c>
      <c r="F177" s="183">
        <f>+'2.2.3.2.Inv-Ajus-Depr'!F179-'2.2.3.2.Inv-Ajus-Depr'!F412+E177</f>
        <v>0</v>
      </c>
      <c r="G177" s="183">
        <f>+'2.2.3.2.Inv-Ajus-Depr'!G179-'2.2.3.2.Inv-Ajus-Depr'!G412+F177</f>
        <v>0</v>
      </c>
      <c r="H177" s="183">
        <f>+'2.2.3.2.Inv-Ajus-Depr'!H179-'2.2.3.2.Inv-Ajus-Depr'!H412+G177</f>
        <v>0</v>
      </c>
      <c r="I177" s="183">
        <f>+'2.2.3.2.Inv-Ajus-Depr'!I179-'2.2.3.2.Inv-Ajus-Depr'!I412+H177</f>
        <v>165000</v>
      </c>
      <c r="J177" s="183">
        <f>+'2.2.3.2.Inv-Ajus-Depr'!J179-'2.2.3.2.Inv-Ajus-Depr'!J412+I177</f>
        <v>141428.57142857142</v>
      </c>
      <c r="K177" s="214">
        <f>+'2.2.3.2.Inv-Ajus-Depr'!K179-'2.2.3.2.Inv-Ajus-Depr'!K412+J177</f>
        <v>117857.14285714286</v>
      </c>
    </row>
    <row r="178" spans="2:11" x14ac:dyDescent="0.2">
      <c r="B178" s="268" t="s">
        <v>648</v>
      </c>
      <c r="C178" s="183">
        <f>+'2.2.3.2.Inv-Ajus-Depr'!C180-'2.2.3.2.Inv-Ajus-Depr'!C413</f>
        <v>0</v>
      </c>
      <c r="D178" s="183">
        <f>+'2.2.3.2.Inv-Ajus-Depr'!D180-'2.2.3.2.Inv-Ajus-Depr'!D413+C178</f>
        <v>0</v>
      </c>
      <c r="E178" s="183">
        <f>+'2.2.3.2.Inv-Ajus-Depr'!E180-'2.2.3.2.Inv-Ajus-Depr'!E413+D178</f>
        <v>0</v>
      </c>
      <c r="F178" s="183">
        <f>+'2.2.3.2.Inv-Ajus-Depr'!F180-'2.2.3.2.Inv-Ajus-Depr'!F413+E178</f>
        <v>0</v>
      </c>
      <c r="G178" s="183">
        <f>+'2.2.3.2.Inv-Ajus-Depr'!G180-'2.2.3.2.Inv-Ajus-Depr'!G413+F178</f>
        <v>0</v>
      </c>
      <c r="H178" s="183">
        <f>+'2.2.3.2.Inv-Ajus-Depr'!H180-'2.2.3.2.Inv-Ajus-Depr'!H413+G178</f>
        <v>0</v>
      </c>
      <c r="I178" s="183">
        <f>+'2.2.3.2.Inv-Ajus-Depr'!I180-'2.2.3.2.Inv-Ajus-Depr'!I413+H178</f>
        <v>141000</v>
      </c>
      <c r="J178" s="183">
        <f>+'2.2.3.2.Inv-Ajus-Depr'!J180-'2.2.3.2.Inv-Ajus-Depr'!J413+I178</f>
        <v>120857.14285714286</v>
      </c>
      <c r="K178" s="214">
        <f>+'2.2.3.2.Inv-Ajus-Depr'!K180-'2.2.3.2.Inv-Ajus-Depr'!K413+J178</f>
        <v>100714.28571428571</v>
      </c>
    </row>
    <row r="179" spans="2:11" x14ac:dyDescent="0.2">
      <c r="B179" s="268" t="s">
        <v>649</v>
      </c>
      <c r="C179" s="183">
        <f>+'2.2.3.2.Inv-Ajus-Depr'!C181-'2.2.3.2.Inv-Ajus-Depr'!C414</f>
        <v>0</v>
      </c>
      <c r="D179" s="183">
        <f>+'2.2.3.2.Inv-Ajus-Depr'!D181-'2.2.3.2.Inv-Ajus-Depr'!D414+C179</f>
        <v>0</v>
      </c>
      <c r="E179" s="183">
        <f>+'2.2.3.2.Inv-Ajus-Depr'!E181-'2.2.3.2.Inv-Ajus-Depr'!E414+D179</f>
        <v>0</v>
      </c>
      <c r="F179" s="183">
        <f>+'2.2.3.2.Inv-Ajus-Depr'!F181-'2.2.3.2.Inv-Ajus-Depr'!F414+E179</f>
        <v>0</v>
      </c>
      <c r="G179" s="183">
        <f>+'2.2.3.2.Inv-Ajus-Depr'!G181-'2.2.3.2.Inv-Ajus-Depr'!G414+F179</f>
        <v>0</v>
      </c>
      <c r="H179" s="183">
        <f>+'2.2.3.2.Inv-Ajus-Depr'!H181-'2.2.3.2.Inv-Ajus-Depr'!H414+G179</f>
        <v>0</v>
      </c>
      <c r="I179" s="183">
        <f>+'2.2.3.2.Inv-Ajus-Depr'!I181-'2.2.3.2.Inv-Ajus-Depr'!I414+H179</f>
        <v>1778000</v>
      </c>
      <c r="J179" s="183">
        <f>+'2.2.3.2.Inv-Ajus-Depr'!J181-'2.2.3.2.Inv-Ajus-Depr'!J414+I179</f>
        <v>1524000</v>
      </c>
      <c r="K179" s="214">
        <f>+'2.2.3.2.Inv-Ajus-Depr'!K181-'2.2.3.2.Inv-Ajus-Depr'!K414+J179</f>
        <v>1270000</v>
      </c>
    </row>
    <row r="180" spans="2:11" x14ac:dyDescent="0.2">
      <c r="B180" s="268" t="s">
        <v>409</v>
      </c>
      <c r="C180" s="183">
        <f>+'2.2.3.2.Inv-Ajus-Depr'!C182-'2.2.3.2.Inv-Ajus-Depr'!C415</f>
        <v>0</v>
      </c>
      <c r="D180" s="183">
        <f>+'2.2.3.2.Inv-Ajus-Depr'!D182-'2.2.3.2.Inv-Ajus-Depr'!D415+C180</f>
        <v>0</v>
      </c>
      <c r="E180" s="183">
        <f>+'2.2.3.2.Inv-Ajus-Depr'!E182-'2.2.3.2.Inv-Ajus-Depr'!E415+D180</f>
        <v>0</v>
      </c>
      <c r="F180" s="183">
        <f>+'2.2.3.2.Inv-Ajus-Depr'!F182-'2.2.3.2.Inv-Ajus-Depr'!F415+E180</f>
        <v>0</v>
      </c>
      <c r="G180" s="183">
        <f>+'2.2.3.2.Inv-Ajus-Depr'!G182-'2.2.3.2.Inv-Ajus-Depr'!G415+F180</f>
        <v>0</v>
      </c>
      <c r="H180" s="183">
        <f>+'2.2.3.2.Inv-Ajus-Depr'!H182-'2.2.3.2.Inv-Ajus-Depr'!H415+G180</f>
        <v>0</v>
      </c>
      <c r="I180" s="183">
        <f>+'2.2.3.2.Inv-Ajus-Depr'!I182-'2.2.3.2.Inv-Ajus-Depr'!I415+H180</f>
        <v>824000</v>
      </c>
      <c r="J180" s="183">
        <f>+'2.2.3.2.Inv-Ajus-Depr'!J182-'2.2.3.2.Inv-Ajus-Depr'!J415+I180</f>
        <v>706285.71428571432</v>
      </c>
      <c r="K180" s="214">
        <f>+'2.2.3.2.Inv-Ajus-Depr'!K182-'2.2.3.2.Inv-Ajus-Depr'!K415+J180</f>
        <v>588571.42857142864</v>
      </c>
    </row>
    <row r="181" spans="2:11" x14ac:dyDescent="0.2">
      <c r="B181" s="268" t="s">
        <v>650</v>
      </c>
      <c r="C181" s="183">
        <f>+'2.2.3.2.Inv-Ajus-Depr'!C183-'2.2.3.2.Inv-Ajus-Depr'!C416</f>
        <v>0</v>
      </c>
      <c r="D181" s="183">
        <f>+'2.2.3.2.Inv-Ajus-Depr'!D183-'2.2.3.2.Inv-Ajus-Depr'!D416+C181</f>
        <v>0</v>
      </c>
      <c r="E181" s="183">
        <f>+'2.2.3.2.Inv-Ajus-Depr'!E183-'2.2.3.2.Inv-Ajus-Depr'!E416+D181</f>
        <v>0</v>
      </c>
      <c r="F181" s="183">
        <f>+'2.2.3.2.Inv-Ajus-Depr'!F183-'2.2.3.2.Inv-Ajus-Depr'!F416+E181</f>
        <v>0</v>
      </c>
      <c r="G181" s="183">
        <f>+'2.2.3.2.Inv-Ajus-Depr'!G183-'2.2.3.2.Inv-Ajus-Depr'!G416+F181</f>
        <v>0</v>
      </c>
      <c r="H181" s="183">
        <f>+'2.2.3.2.Inv-Ajus-Depr'!H183-'2.2.3.2.Inv-Ajus-Depr'!H416+G181</f>
        <v>0</v>
      </c>
      <c r="I181" s="183">
        <f>+'2.2.3.2.Inv-Ajus-Depr'!I183-'2.2.3.2.Inv-Ajus-Depr'!I416+H181</f>
        <v>832000</v>
      </c>
      <c r="J181" s="183">
        <f>+'2.2.3.2.Inv-Ajus-Depr'!J183-'2.2.3.2.Inv-Ajus-Depr'!J416+I181</f>
        <v>713142.85714285716</v>
      </c>
      <c r="K181" s="214">
        <f>+'2.2.3.2.Inv-Ajus-Depr'!K183-'2.2.3.2.Inv-Ajus-Depr'!K416+J181</f>
        <v>594285.71428571432</v>
      </c>
    </row>
    <row r="182" spans="2:11" x14ac:dyDescent="0.2">
      <c r="B182" s="268" t="s">
        <v>651</v>
      </c>
      <c r="C182" s="183">
        <f>+'2.2.3.2.Inv-Ajus-Depr'!C184-'2.2.3.2.Inv-Ajus-Depr'!C417</f>
        <v>0</v>
      </c>
      <c r="D182" s="183">
        <f>+'2.2.3.2.Inv-Ajus-Depr'!D184-'2.2.3.2.Inv-Ajus-Depr'!D417+C182</f>
        <v>0</v>
      </c>
      <c r="E182" s="183">
        <f>+'2.2.3.2.Inv-Ajus-Depr'!E184-'2.2.3.2.Inv-Ajus-Depr'!E417+D182</f>
        <v>0</v>
      </c>
      <c r="F182" s="183">
        <f>+'2.2.3.2.Inv-Ajus-Depr'!F184-'2.2.3.2.Inv-Ajus-Depr'!F417+E182</f>
        <v>0</v>
      </c>
      <c r="G182" s="183">
        <f>+'2.2.3.2.Inv-Ajus-Depr'!G184-'2.2.3.2.Inv-Ajus-Depr'!G417+F182</f>
        <v>0</v>
      </c>
      <c r="H182" s="183">
        <f>+'2.2.3.2.Inv-Ajus-Depr'!H184-'2.2.3.2.Inv-Ajus-Depr'!H417+G182</f>
        <v>0</v>
      </c>
      <c r="I182" s="183">
        <f>+'2.2.3.2.Inv-Ajus-Depr'!I184-'2.2.3.2.Inv-Ajus-Depr'!I417+H182</f>
        <v>3120000</v>
      </c>
      <c r="J182" s="183">
        <f>+'2.2.3.2.Inv-Ajus-Depr'!J184-'2.2.3.2.Inv-Ajus-Depr'!J417+I182</f>
        <v>2674285.7142857146</v>
      </c>
      <c r="K182" s="214">
        <f>+'2.2.3.2.Inv-Ajus-Depr'!K184-'2.2.3.2.Inv-Ajus-Depr'!K417+J182</f>
        <v>2228571.4285714291</v>
      </c>
    </row>
    <row r="183" spans="2:11" x14ac:dyDescent="0.2">
      <c r="B183" s="268" t="s">
        <v>650</v>
      </c>
      <c r="C183" s="183">
        <f>+'2.2.3.2.Inv-Ajus-Depr'!C185-'2.2.3.2.Inv-Ajus-Depr'!C418</f>
        <v>0</v>
      </c>
      <c r="D183" s="183">
        <f>+'2.2.3.2.Inv-Ajus-Depr'!D185-'2.2.3.2.Inv-Ajus-Depr'!D418+C183</f>
        <v>0</v>
      </c>
      <c r="E183" s="183">
        <f>+'2.2.3.2.Inv-Ajus-Depr'!E185-'2.2.3.2.Inv-Ajus-Depr'!E418+D183</f>
        <v>0</v>
      </c>
      <c r="F183" s="183">
        <f>+'2.2.3.2.Inv-Ajus-Depr'!F185-'2.2.3.2.Inv-Ajus-Depr'!F418+E183</f>
        <v>0</v>
      </c>
      <c r="G183" s="183">
        <f>+'2.2.3.2.Inv-Ajus-Depr'!G185-'2.2.3.2.Inv-Ajus-Depr'!G418+F183</f>
        <v>0</v>
      </c>
      <c r="H183" s="183">
        <f>+'2.2.3.2.Inv-Ajus-Depr'!H185-'2.2.3.2.Inv-Ajus-Depr'!H418+G183</f>
        <v>0</v>
      </c>
      <c r="I183" s="183">
        <f>+'2.2.3.2.Inv-Ajus-Depr'!I185-'2.2.3.2.Inv-Ajus-Depr'!I418+H183</f>
        <v>832000</v>
      </c>
      <c r="J183" s="183">
        <f>+'2.2.3.2.Inv-Ajus-Depr'!J185-'2.2.3.2.Inv-Ajus-Depr'!J418+I183</f>
        <v>713142.85714285716</v>
      </c>
      <c r="K183" s="214">
        <f>+'2.2.3.2.Inv-Ajus-Depr'!K185-'2.2.3.2.Inv-Ajus-Depr'!K418+J183</f>
        <v>594285.71428571432</v>
      </c>
    </row>
    <row r="184" spans="2:11" x14ac:dyDescent="0.2">
      <c r="B184" s="268" t="s">
        <v>647</v>
      </c>
      <c r="C184" s="183">
        <f>+'2.2.3.2.Inv-Ajus-Depr'!C186-'2.2.3.2.Inv-Ajus-Depr'!C419</f>
        <v>0</v>
      </c>
      <c r="D184" s="183">
        <f>+'2.2.3.2.Inv-Ajus-Depr'!D186-'2.2.3.2.Inv-Ajus-Depr'!D419+C184</f>
        <v>0</v>
      </c>
      <c r="E184" s="183">
        <f>+'2.2.3.2.Inv-Ajus-Depr'!E186-'2.2.3.2.Inv-Ajus-Depr'!E419+D184</f>
        <v>0</v>
      </c>
      <c r="F184" s="183">
        <f>+'2.2.3.2.Inv-Ajus-Depr'!F186-'2.2.3.2.Inv-Ajus-Depr'!F419+E184</f>
        <v>0</v>
      </c>
      <c r="G184" s="183">
        <f>+'2.2.3.2.Inv-Ajus-Depr'!G186-'2.2.3.2.Inv-Ajus-Depr'!G419+F184</f>
        <v>0</v>
      </c>
      <c r="H184" s="183">
        <f>+'2.2.3.2.Inv-Ajus-Depr'!H186-'2.2.3.2.Inv-Ajus-Depr'!H419+G184</f>
        <v>0</v>
      </c>
      <c r="I184" s="183">
        <f>+'2.2.3.2.Inv-Ajus-Depr'!I186-'2.2.3.2.Inv-Ajus-Depr'!I419+H184</f>
        <v>165000</v>
      </c>
      <c r="J184" s="183">
        <f>+'2.2.3.2.Inv-Ajus-Depr'!J186-'2.2.3.2.Inv-Ajus-Depr'!J419+I184</f>
        <v>141428.57142857142</v>
      </c>
      <c r="K184" s="214">
        <f>+'2.2.3.2.Inv-Ajus-Depr'!K186-'2.2.3.2.Inv-Ajus-Depr'!K419+J184</f>
        <v>117857.14285714286</v>
      </c>
    </row>
    <row r="185" spans="2:11" x14ac:dyDescent="0.2">
      <c r="B185" s="268" t="s">
        <v>652</v>
      </c>
      <c r="C185" s="183">
        <f>+'2.2.3.2.Inv-Ajus-Depr'!C187-'2.2.3.2.Inv-Ajus-Depr'!C420</f>
        <v>0</v>
      </c>
      <c r="D185" s="183">
        <f>+'2.2.3.2.Inv-Ajus-Depr'!D187-'2.2.3.2.Inv-Ajus-Depr'!D420+C185</f>
        <v>0</v>
      </c>
      <c r="E185" s="183">
        <f>+'2.2.3.2.Inv-Ajus-Depr'!E187-'2.2.3.2.Inv-Ajus-Depr'!E420+D185</f>
        <v>0</v>
      </c>
      <c r="F185" s="183">
        <f>+'2.2.3.2.Inv-Ajus-Depr'!F187-'2.2.3.2.Inv-Ajus-Depr'!F420+E185</f>
        <v>0</v>
      </c>
      <c r="G185" s="183">
        <f>+'2.2.3.2.Inv-Ajus-Depr'!G187-'2.2.3.2.Inv-Ajus-Depr'!G420+F185</f>
        <v>0</v>
      </c>
      <c r="H185" s="183">
        <f>+'2.2.3.2.Inv-Ajus-Depr'!H187-'2.2.3.2.Inv-Ajus-Depr'!H420+G185</f>
        <v>0</v>
      </c>
      <c r="I185" s="183">
        <f>+'2.2.3.2.Inv-Ajus-Depr'!I187-'2.2.3.2.Inv-Ajus-Depr'!I420+H185</f>
        <v>580000</v>
      </c>
      <c r="J185" s="183">
        <f>+'2.2.3.2.Inv-Ajus-Depr'!J187-'2.2.3.2.Inv-Ajus-Depr'!J420+I185</f>
        <v>497142.85714285716</v>
      </c>
      <c r="K185" s="214">
        <f>+'2.2.3.2.Inv-Ajus-Depr'!K187-'2.2.3.2.Inv-Ajus-Depr'!K420+J185</f>
        <v>414285.71428571432</v>
      </c>
    </row>
    <row r="186" spans="2:11" x14ac:dyDescent="0.2">
      <c r="B186" s="268" t="s">
        <v>512</v>
      </c>
      <c r="C186" s="183">
        <f>+'2.2.3.2.Inv-Ajus-Depr'!C188-'2.2.3.2.Inv-Ajus-Depr'!C421</f>
        <v>0</v>
      </c>
      <c r="D186" s="183">
        <f>+'2.2.3.2.Inv-Ajus-Depr'!D188-'2.2.3.2.Inv-Ajus-Depr'!D421+C186</f>
        <v>0</v>
      </c>
      <c r="E186" s="183">
        <f>+'2.2.3.2.Inv-Ajus-Depr'!E188-'2.2.3.2.Inv-Ajus-Depr'!E421+D186</f>
        <v>0</v>
      </c>
      <c r="F186" s="183">
        <f>+'2.2.3.2.Inv-Ajus-Depr'!F188-'2.2.3.2.Inv-Ajus-Depr'!F421+E186</f>
        <v>0</v>
      </c>
      <c r="G186" s="183">
        <f>+'2.2.3.2.Inv-Ajus-Depr'!G188-'2.2.3.2.Inv-Ajus-Depr'!G421+F186</f>
        <v>0</v>
      </c>
      <c r="H186" s="183">
        <f>+'2.2.3.2.Inv-Ajus-Depr'!H188-'2.2.3.2.Inv-Ajus-Depr'!H421+G186</f>
        <v>0</v>
      </c>
      <c r="I186" s="183">
        <f>+'2.2.3.2.Inv-Ajus-Depr'!I188-'2.2.3.2.Inv-Ajus-Depr'!I421+H186</f>
        <v>171000</v>
      </c>
      <c r="J186" s="183">
        <f>+'2.2.3.2.Inv-Ajus-Depr'!J188-'2.2.3.2.Inv-Ajus-Depr'!J421+I186</f>
        <v>146571.42857142858</v>
      </c>
      <c r="K186" s="214">
        <f>+'2.2.3.2.Inv-Ajus-Depr'!K188-'2.2.3.2.Inv-Ajus-Depr'!K421+J186</f>
        <v>122142.85714285716</v>
      </c>
    </row>
    <row r="187" spans="2:11" x14ac:dyDescent="0.2">
      <c r="B187" s="268" t="s">
        <v>653</v>
      </c>
      <c r="C187" s="183">
        <f>+'2.2.3.2.Inv-Ajus-Depr'!C189-'2.2.3.2.Inv-Ajus-Depr'!C422</f>
        <v>0</v>
      </c>
      <c r="D187" s="183">
        <f>+'2.2.3.2.Inv-Ajus-Depr'!D189-'2.2.3.2.Inv-Ajus-Depr'!D422+C187</f>
        <v>0</v>
      </c>
      <c r="E187" s="183">
        <f>+'2.2.3.2.Inv-Ajus-Depr'!E189-'2.2.3.2.Inv-Ajus-Depr'!E422+D187</f>
        <v>0</v>
      </c>
      <c r="F187" s="183">
        <f>+'2.2.3.2.Inv-Ajus-Depr'!F189-'2.2.3.2.Inv-Ajus-Depr'!F422+E187</f>
        <v>0</v>
      </c>
      <c r="G187" s="183">
        <f>+'2.2.3.2.Inv-Ajus-Depr'!G189-'2.2.3.2.Inv-Ajus-Depr'!G422+F187</f>
        <v>0</v>
      </c>
      <c r="H187" s="183">
        <f>+'2.2.3.2.Inv-Ajus-Depr'!H189-'2.2.3.2.Inv-Ajus-Depr'!H422+G187</f>
        <v>0</v>
      </c>
      <c r="I187" s="183">
        <f>+'2.2.3.2.Inv-Ajus-Depr'!I189-'2.2.3.2.Inv-Ajus-Depr'!I422+H187</f>
        <v>360000</v>
      </c>
      <c r="J187" s="183">
        <f>+'2.2.3.2.Inv-Ajus-Depr'!J189-'2.2.3.2.Inv-Ajus-Depr'!J422+I187</f>
        <v>308571.42857142858</v>
      </c>
      <c r="K187" s="214">
        <f>+'2.2.3.2.Inv-Ajus-Depr'!K189-'2.2.3.2.Inv-Ajus-Depr'!K422+J187</f>
        <v>257142.85714285716</v>
      </c>
    </row>
    <row r="188" spans="2:11" x14ac:dyDescent="0.2">
      <c r="B188" s="268" t="s">
        <v>654</v>
      </c>
      <c r="C188" s="183">
        <f>+'2.2.3.2.Inv-Ajus-Depr'!C190-'2.2.3.2.Inv-Ajus-Depr'!C423</f>
        <v>0</v>
      </c>
      <c r="D188" s="183">
        <f>+'2.2.3.2.Inv-Ajus-Depr'!D190-'2.2.3.2.Inv-Ajus-Depr'!D423+C188</f>
        <v>0</v>
      </c>
      <c r="E188" s="183">
        <f>+'2.2.3.2.Inv-Ajus-Depr'!E190-'2.2.3.2.Inv-Ajus-Depr'!E423+D188</f>
        <v>0</v>
      </c>
      <c r="F188" s="183">
        <f>+'2.2.3.2.Inv-Ajus-Depr'!F190-'2.2.3.2.Inv-Ajus-Depr'!F423+E188</f>
        <v>0</v>
      </c>
      <c r="G188" s="183">
        <f>+'2.2.3.2.Inv-Ajus-Depr'!G190-'2.2.3.2.Inv-Ajus-Depr'!G423+F188</f>
        <v>0</v>
      </c>
      <c r="H188" s="183">
        <f>+'2.2.3.2.Inv-Ajus-Depr'!H190-'2.2.3.2.Inv-Ajus-Depr'!H423+G188</f>
        <v>0</v>
      </c>
      <c r="I188" s="183">
        <f>+'2.2.3.2.Inv-Ajus-Depr'!I190-'2.2.3.2.Inv-Ajus-Depr'!I423+H188</f>
        <v>0</v>
      </c>
      <c r="J188" s="183">
        <f>+'2.2.3.2.Inv-Ajus-Depr'!J190-'2.2.3.2.Inv-Ajus-Depr'!J423+I188</f>
        <v>537624.37810945266</v>
      </c>
      <c r="K188" s="214">
        <f>+'2.2.3.2.Inv-Ajus-Depr'!K190-'2.2.3.2.Inv-Ajus-Depr'!K423+J188</f>
        <v>460820.89552238799</v>
      </c>
    </row>
    <row r="189" spans="2:11" x14ac:dyDescent="0.2">
      <c r="B189" s="268" t="s">
        <v>655</v>
      </c>
      <c r="C189" s="183">
        <f>+'2.2.3.2.Inv-Ajus-Depr'!C191-'2.2.3.2.Inv-Ajus-Depr'!C424</f>
        <v>0</v>
      </c>
      <c r="D189" s="183">
        <f>+'2.2.3.2.Inv-Ajus-Depr'!D191-'2.2.3.2.Inv-Ajus-Depr'!D424+C189</f>
        <v>0</v>
      </c>
      <c r="E189" s="183">
        <f>+'2.2.3.2.Inv-Ajus-Depr'!E191-'2.2.3.2.Inv-Ajus-Depr'!E424+D189</f>
        <v>0</v>
      </c>
      <c r="F189" s="183">
        <f>+'2.2.3.2.Inv-Ajus-Depr'!F191-'2.2.3.2.Inv-Ajus-Depr'!F424+E189</f>
        <v>0</v>
      </c>
      <c r="G189" s="183">
        <f>+'2.2.3.2.Inv-Ajus-Depr'!G191-'2.2.3.2.Inv-Ajus-Depr'!G424+F189</f>
        <v>0</v>
      </c>
      <c r="H189" s="183">
        <f>+'2.2.3.2.Inv-Ajus-Depr'!H191-'2.2.3.2.Inv-Ajus-Depr'!H424+G189</f>
        <v>0</v>
      </c>
      <c r="I189" s="183">
        <f>+'2.2.3.2.Inv-Ajus-Depr'!I191-'2.2.3.2.Inv-Ajus-Depr'!I424+H189</f>
        <v>0</v>
      </c>
      <c r="J189" s="183">
        <f>+'2.2.3.2.Inv-Ajus-Depr'!J191-'2.2.3.2.Inv-Ajus-Depr'!J424+I189</f>
        <v>40000</v>
      </c>
      <c r="K189" s="214">
        <f>+'2.2.3.2.Inv-Ajus-Depr'!K191-'2.2.3.2.Inv-Ajus-Depr'!K424+J189</f>
        <v>34285.71428571429</v>
      </c>
    </row>
    <row r="190" spans="2:11" x14ac:dyDescent="0.2">
      <c r="B190" s="267" t="s">
        <v>407</v>
      </c>
      <c r="C190" s="183"/>
      <c r="D190" s="183"/>
      <c r="E190" s="183"/>
      <c r="F190" s="183"/>
      <c r="G190" s="183"/>
      <c r="H190" s="183"/>
      <c r="I190" s="183"/>
      <c r="J190" s="183"/>
      <c r="K190" s="214"/>
    </row>
    <row r="191" spans="2:11" x14ac:dyDescent="0.2">
      <c r="B191" s="268" t="s">
        <v>410</v>
      </c>
      <c r="C191" s="183">
        <f>+'2.2.3.2.Inv-Ajus-Depr'!C193-'2.2.3.2.Inv-Ajus-Depr'!C426</f>
        <v>0</v>
      </c>
      <c r="D191" s="183">
        <f>+'2.2.3.2.Inv-Ajus-Depr'!D193-'2.2.3.2.Inv-Ajus-Depr'!D426+C191</f>
        <v>0</v>
      </c>
      <c r="E191" s="183">
        <f>+'2.2.3.2.Inv-Ajus-Depr'!E193-'2.2.3.2.Inv-Ajus-Depr'!E426+D191</f>
        <v>0</v>
      </c>
      <c r="F191" s="183">
        <f>+'2.2.3.2.Inv-Ajus-Depr'!F193-'2.2.3.2.Inv-Ajus-Depr'!F426+E191</f>
        <v>0</v>
      </c>
      <c r="G191" s="183">
        <f>+'2.2.3.2.Inv-Ajus-Depr'!G193-'2.2.3.2.Inv-Ajus-Depr'!G426+F191</f>
        <v>0</v>
      </c>
      <c r="H191" s="183">
        <f>+'2.2.3.2.Inv-Ajus-Depr'!H193-'2.2.3.2.Inv-Ajus-Depr'!H426+G191</f>
        <v>0</v>
      </c>
      <c r="I191" s="183">
        <f>+'2.2.3.2.Inv-Ajus-Depr'!I193-'2.2.3.2.Inv-Ajus-Depr'!I426+H191</f>
        <v>0</v>
      </c>
      <c r="J191" s="183">
        <f>+'2.2.3.2.Inv-Ajus-Depr'!J193-'2.2.3.2.Inv-Ajus-Depr'!J426+I191</f>
        <v>0</v>
      </c>
      <c r="K191" s="214">
        <f>+'2.2.3.2.Inv-Ajus-Depr'!K193-'2.2.3.2.Inv-Ajus-Depr'!K426+J191</f>
        <v>773075.74363692116</v>
      </c>
    </row>
    <row r="192" spans="2:11" x14ac:dyDescent="0.2">
      <c r="B192" s="269" t="s">
        <v>411</v>
      </c>
      <c r="C192" s="183"/>
      <c r="D192" s="183"/>
      <c r="E192" s="183"/>
      <c r="F192" s="183"/>
      <c r="G192" s="183"/>
      <c r="H192" s="183"/>
      <c r="I192" s="183"/>
      <c r="J192" s="183"/>
      <c r="K192" s="214"/>
    </row>
    <row r="193" spans="2:11" x14ac:dyDescent="0.2">
      <c r="B193" s="265" t="s">
        <v>412</v>
      </c>
      <c r="C193" s="183"/>
      <c r="D193" s="183"/>
      <c r="E193" s="183"/>
      <c r="F193" s="183"/>
      <c r="G193" s="183"/>
      <c r="H193" s="183"/>
      <c r="I193" s="183"/>
      <c r="J193" s="183"/>
      <c r="K193" s="214"/>
    </row>
    <row r="194" spans="2:11" x14ac:dyDescent="0.2">
      <c r="B194" s="266" t="s">
        <v>413</v>
      </c>
      <c r="C194" s="183">
        <f>+'2.2.3.2.Inv-Ajus-Depr'!C196-'2.2.3.2.Inv-Ajus-Depr'!C429</f>
        <v>9468.75</v>
      </c>
      <c r="D194" s="183">
        <f>+'2.2.3.2.Inv-Ajus-Depr'!D196-'2.2.3.2.Inv-Ajus-Depr'!D429+C194</f>
        <v>6312.5</v>
      </c>
      <c r="E194" s="183">
        <f>+'2.2.3.2.Inv-Ajus-Depr'!E196-'2.2.3.2.Inv-Ajus-Depr'!E429+D194</f>
        <v>3156.25</v>
      </c>
      <c r="F194" s="183">
        <f>+'2.2.3.2.Inv-Ajus-Depr'!F196-'2.2.3.2.Inv-Ajus-Depr'!F429+E194</f>
        <v>0</v>
      </c>
      <c r="G194" s="214">
        <f>+'2.2.3.2.Inv-Ajus-Depr'!G196-'2.2.3.2.Inv-Ajus-Depr'!G429+F194</f>
        <v>0</v>
      </c>
      <c r="H194" s="183">
        <f>+'2.2.3.2.Inv-Ajus-Depr'!H196-'2.2.3.2.Inv-Ajus-Depr'!H429+G194</f>
        <v>0</v>
      </c>
      <c r="I194" s="214">
        <f>+'2.2.3.2.Inv-Ajus-Depr'!I196-'2.2.3.2.Inv-Ajus-Depr'!I429+H194</f>
        <v>0</v>
      </c>
      <c r="J194" s="214">
        <f>+'2.2.3.2.Inv-Ajus-Depr'!J196-'2.2.3.2.Inv-Ajus-Depr'!J429+I194</f>
        <v>0</v>
      </c>
      <c r="K194" s="214">
        <f>+'2.2.3.2.Inv-Ajus-Depr'!K196-'2.2.3.2.Inv-Ajus-Depr'!K429+J194</f>
        <v>0</v>
      </c>
    </row>
    <row r="195" spans="2:11" x14ac:dyDescent="0.2">
      <c r="B195" s="285" t="s">
        <v>414</v>
      </c>
      <c r="C195" s="214">
        <f>+'2.2.3.2.Inv-Ajus-Depr'!C197-'2.2.3.2.Inv-Ajus-Depr'!C430</f>
        <v>0</v>
      </c>
      <c r="D195" s="214">
        <f>+'2.2.3.2.Inv-Ajus-Depr'!D197-'2.2.3.2.Inv-Ajus-Depr'!D430+C195</f>
        <v>1262587.9085684761</v>
      </c>
      <c r="E195" s="214">
        <f>+'2.2.3.2.Inv-Ajus-Depr'!E197-'2.2.3.2.Inv-Ajus-Depr'!E430+D195</f>
        <v>279906.69381050812</v>
      </c>
      <c r="F195" s="214">
        <f>+'2.2.3.2.Inv-Ajus-Depr'!F197-'2.2.3.2.Inv-Ajus-Depr'!F430+E195</f>
        <v>362370.67714384134</v>
      </c>
      <c r="G195" s="214">
        <f>+'2.2.3.2.Inv-Ajus-Depr'!G197-'2.2.3.2.Inv-Ajus-Depr'!G430+F195</f>
        <v>661614.25714384159</v>
      </c>
      <c r="H195" s="214">
        <f>+'2.2.3.2.Inv-Ajus-Depr'!H197-'2.2.3.2.Inv-Ajus-Depr'!H430+G195</f>
        <v>2643804.9938105079</v>
      </c>
      <c r="I195" s="214">
        <f>+'2.2.3.2.Inv-Ajus-Depr'!I197-'2.2.3.2.Inv-Ajus-Depr'!I430+H195</f>
        <v>1274737.0304771746</v>
      </c>
      <c r="J195" s="214">
        <f>+'2.2.3.2.Inv-Ajus-Depr'!J197-'2.2.3.2.Inv-Ajus-Depr'!J430+I195</f>
        <v>0</v>
      </c>
      <c r="K195" s="214">
        <f>+'2.2.3.2.Inv-Ajus-Depr'!K197-'2.2.3.2.Inv-Ajus-Depr'!K430+J195</f>
        <v>28864.230000000447</v>
      </c>
    </row>
    <row r="196" spans="2:11" x14ac:dyDescent="0.2">
      <c r="B196" s="266" t="s">
        <v>407</v>
      </c>
      <c r="C196" s="183">
        <f>+'2.2.3.2.Inv-Ajus-Depr'!C198-'2.2.3.2.Inv-Ajus-Depr'!C431</f>
        <v>0</v>
      </c>
      <c r="D196" s="183">
        <f>+'2.2.3.2.Inv-Ajus-Depr'!D198-'2.2.3.2.Inv-Ajus-Depr'!D431+C196</f>
        <v>0</v>
      </c>
      <c r="E196" s="183">
        <f>+'2.2.3.2.Inv-Ajus-Depr'!E198-'2.2.3.2.Inv-Ajus-Depr'!E431+D196</f>
        <v>0</v>
      </c>
      <c r="F196" s="183">
        <f>+'2.2.3.2.Inv-Ajus-Depr'!F198-'2.2.3.2.Inv-Ajus-Depr'!F431+E196</f>
        <v>109126.04</v>
      </c>
      <c r="G196" s="183">
        <f>+'2.2.3.2.Inv-Ajus-Depr'!G198-'2.2.3.2.Inv-Ajus-Depr'!G431+F196</f>
        <v>72750.693333333329</v>
      </c>
      <c r="H196" s="183">
        <f>+'2.2.3.2.Inv-Ajus-Depr'!H198-'2.2.3.2.Inv-Ajus-Depr'!H431+G196</f>
        <v>36375.346666666665</v>
      </c>
      <c r="I196" s="183">
        <f>+'2.2.3.2.Inv-Ajus-Depr'!I198-'2.2.3.2.Inv-Ajus-Depr'!I431+H196</f>
        <v>0</v>
      </c>
      <c r="J196" s="214">
        <f>+'2.2.3.2.Inv-Ajus-Depr'!J198-'2.2.3.2.Inv-Ajus-Depr'!J431+I196</f>
        <v>0</v>
      </c>
      <c r="K196" s="214">
        <f>+'2.2.3.2.Inv-Ajus-Depr'!K198-'2.2.3.2.Inv-Ajus-Depr'!K431+J196</f>
        <v>0</v>
      </c>
    </row>
    <row r="197" spans="2:11" x14ac:dyDescent="0.2">
      <c r="B197" s="266" t="s">
        <v>579</v>
      </c>
      <c r="C197" s="183">
        <f>+'2.2.3.2.Inv-Ajus-Depr'!C199-'2.2.3.2.Inv-Ajus-Depr'!C432</f>
        <v>0</v>
      </c>
      <c r="D197" s="183">
        <f>+'2.2.3.2.Inv-Ajus-Depr'!D199-'2.2.3.2.Inv-Ajus-Depr'!D432+C197</f>
        <v>0</v>
      </c>
      <c r="E197" s="183">
        <f>+'2.2.3.2.Inv-Ajus-Depr'!E199-'2.2.3.2.Inv-Ajus-Depr'!E432+D197</f>
        <v>0</v>
      </c>
      <c r="F197" s="183">
        <f>+'2.2.3.2.Inv-Ajus-Depr'!F199-'2.2.3.2.Inv-Ajus-Depr'!F432+E197</f>
        <v>0</v>
      </c>
      <c r="G197" s="183">
        <f>+'2.2.3.2.Inv-Ajus-Depr'!G199-'2.2.3.2.Inv-Ajus-Depr'!G432+F197</f>
        <v>0</v>
      </c>
      <c r="H197" s="183">
        <f>+'2.2.3.2.Inv-Ajus-Depr'!H199-'2.2.3.2.Inv-Ajus-Depr'!H432+G197</f>
        <v>0</v>
      </c>
      <c r="I197" s="183">
        <f>+'2.2.3.2.Inv-Ajus-Depr'!I199-'2.2.3.2.Inv-Ajus-Depr'!I432+H197</f>
        <v>0</v>
      </c>
      <c r="J197" s="214">
        <f>+'2.2.3.2.Inv-Ajus-Depr'!J199-'2.2.3.2.Inv-Ajus-Depr'!J432+I197</f>
        <v>514199.75</v>
      </c>
      <c r="K197" s="214">
        <f>+'2.2.3.2.Inv-Ajus-Depr'!K199-'2.2.3.2.Inv-Ajus-Depr'!K432+J197</f>
        <v>488489.76250000001</v>
      </c>
    </row>
    <row r="198" spans="2:11" x14ac:dyDescent="0.2">
      <c r="B198" s="266" t="s">
        <v>415</v>
      </c>
      <c r="C198" s="183">
        <f>+'2.2.3.2.Inv-Ajus-Depr'!C200-'2.2.3.2.Inv-Ajus-Depr'!C433</f>
        <v>0</v>
      </c>
      <c r="D198" s="183">
        <f>+'2.2.3.2.Inv-Ajus-Depr'!D200-'2.2.3.2.Inv-Ajus-Depr'!D433+C198</f>
        <v>0</v>
      </c>
      <c r="E198" s="183">
        <f>+'2.2.3.2.Inv-Ajus-Depr'!E200-'2.2.3.2.Inv-Ajus-Depr'!E433+D198</f>
        <v>0</v>
      </c>
      <c r="F198" s="183">
        <f>+'2.2.3.2.Inv-Ajus-Depr'!F200-'2.2.3.2.Inv-Ajus-Depr'!F433+E198</f>
        <v>0</v>
      </c>
      <c r="G198" s="183">
        <f>+'2.2.3.2.Inv-Ajus-Depr'!G200-'2.2.3.2.Inv-Ajus-Depr'!G433+F198</f>
        <v>0</v>
      </c>
      <c r="H198" s="183">
        <f>+'2.2.3.2.Inv-Ajus-Depr'!H200-'2.2.3.2.Inv-Ajus-Depr'!H433+G198</f>
        <v>5502975.29</v>
      </c>
      <c r="I198" s="183">
        <f>+'2.2.3.2.Inv-Ajus-Depr'!I200-'2.2.3.2.Inv-Ajus-Depr'!I433+H198</f>
        <v>5277595.3549854131</v>
      </c>
      <c r="J198" s="214">
        <f>+'2.2.3.2.Inv-Ajus-Depr'!J200-'2.2.3.2.Inv-Ajus-Depr'!J433+I198</f>
        <v>5052215.4199708262</v>
      </c>
      <c r="K198" s="214">
        <f>+'2.2.3.2.Inv-Ajus-Depr'!K200-'2.2.3.2.Inv-Ajus-Depr'!K433+J198</f>
        <v>4826835.4849562394</v>
      </c>
    </row>
    <row r="199" spans="2:11" x14ac:dyDescent="0.2">
      <c r="B199" s="266" t="s">
        <v>532</v>
      </c>
      <c r="C199" s="183">
        <f>+'2.2.3.2.Inv-Ajus-Depr'!C201-'2.2.3.2.Inv-Ajus-Depr'!C434</f>
        <v>0</v>
      </c>
      <c r="D199" s="183">
        <f>+'2.2.3.2.Inv-Ajus-Depr'!D201-'2.2.3.2.Inv-Ajus-Depr'!D434+C199</f>
        <v>0</v>
      </c>
      <c r="E199" s="183">
        <f>+'2.2.3.2.Inv-Ajus-Depr'!E201-'2.2.3.2.Inv-Ajus-Depr'!E434+D199</f>
        <v>0</v>
      </c>
      <c r="F199" s="183">
        <f>+'2.2.3.2.Inv-Ajus-Depr'!F201-'2.2.3.2.Inv-Ajus-Depr'!F434+E199</f>
        <v>0</v>
      </c>
      <c r="G199" s="183">
        <f>+'2.2.3.2.Inv-Ajus-Depr'!G201-'2.2.3.2.Inv-Ajus-Depr'!G434+F199</f>
        <v>0</v>
      </c>
      <c r="H199" s="183">
        <f>+'2.2.3.2.Inv-Ajus-Depr'!H201-'2.2.3.2.Inv-Ajus-Depr'!H434+G199</f>
        <v>363425.53</v>
      </c>
      <c r="I199" s="183">
        <f>+'2.2.3.2.Inv-Ajus-Depr'!I201-'2.2.3.2.Inv-Ajus-Depr'!I434+H199</f>
        <v>348541.06877356378</v>
      </c>
      <c r="J199" s="214">
        <f>+'2.2.3.2.Inv-Ajus-Depr'!J201-'2.2.3.2.Inv-Ajus-Depr'!J434+I199</f>
        <v>333656.60754712753</v>
      </c>
      <c r="K199" s="214">
        <f>+'2.2.3.2.Inv-Ajus-Depr'!K201-'2.2.3.2.Inv-Ajus-Depr'!K434+J199</f>
        <v>318772.14632069127</v>
      </c>
    </row>
    <row r="200" spans="2:11" x14ac:dyDescent="0.2">
      <c r="B200" s="266" t="s">
        <v>580</v>
      </c>
      <c r="C200" s="183">
        <f>+'2.2.3.2.Inv-Ajus-Depr'!C202-'2.2.3.2.Inv-Ajus-Depr'!C435</f>
        <v>0</v>
      </c>
      <c r="D200" s="183">
        <f>+'2.2.3.2.Inv-Ajus-Depr'!D202-'2.2.3.2.Inv-Ajus-Depr'!D435+C200</f>
        <v>0</v>
      </c>
      <c r="E200" s="183">
        <f>+'2.2.3.2.Inv-Ajus-Depr'!E202-'2.2.3.2.Inv-Ajus-Depr'!E435+D200</f>
        <v>0</v>
      </c>
      <c r="F200" s="183">
        <f>+'2.2.3.2.Inv-Ajus-Depr'!F202-'2.2.3.2.Inv-Ajus-Depr'!F435+E200</f>
        <v>0</v>
      </c>
      <c r="G200" s="183">
        <f>+'2.2.3.2.Inv-Ajus-Depr'!G202-'2.2.3.2.Inv-Ajus-Depr'!G435+F200</f>
        <v>0</v>
      </c>
      <c r="H200" s="183">
        <f>+'2.2.3.2.Inv-Ajus-Depr'!H202-'2.2.3.2.Inv-Ajus-Depr'!H435+G200</f>
        <v>5358.06</v>
      </c>
      <c r="I200" s="183">
        <f>+'2.2.3.2.Inv-Ajus-Depr'!I202-'2.2.3.2.Inv-Ajus-Depr'!I435+H200</f>
        <v>5145.0216666666674</v>
      </c>
      <c r="J200" s="214">
        <f>+'2.2.3.2.Inv-Ajus-Depr'!J202-'2.2.3.2.Inv-Ajus-Depr'!J435+I200</f>
        <v>4931.9833333333345</v>
      </c>
      <c r="K200" s="214">
        <f>+'2.2.3.2.Inv-Ajus-Depr'!K202-'2.2.3.2.Inv-Ajus-Depr'!K435+J200</f>
        <v>4718.9450000000015</v>
      </c>
    </row>
    <row r="201" spans="2:11" x14ac:dyDescent="0.2">
      <c r="B201" s="266" t="s">
        <v>536</v>
      </c>
      <c r="C201" s="183">
        <f>+'2.2.3.2.Inv-Ajus-Depr'!C203-'2.2.3.2.Inv-Ajus-Depr'!C436</f>
        <v>0</v>
      </c>
      <c r="D201" s="183">
        <f>+'2.2.3.2.Inv-Ajus-Depr'!D203-'2.2.3.2.Inv-Ajus-Depr'!D436+C201</f>
        <v>0</v>
      </c>
      <c r="E201" s="183">
        <f>+'2.2.3.2.Inv-Ajus-Depr'!E203-'2.2.3.2.Inv-Ajus-Depr'!E436+D201</f>
        <v>0</v>
      </c>
      <c r="F201" s="183">
        <f>+'2.2.3.2.Inv-Ajus-Depr'!F203-'2.2.3.2.Inv-Ajus-Depr'!F436+E201</f>
        <v>0</v>
      </c>
      <c r="G201" s="183">
        <f>+'2.2.3.2.Inv-Ajus-Depr'!G203-'2.2.3.2.Inv-Ajus-Depr'!G436+F201</f>
        <v>0</v>
      </c>
      <c r="H201" s="183">
        <f>+'2.2.3.2.Inv-Ajus-Depr'!H203-'2.2.3.2.Inv-Ajus-Depr'!H436+G201</f>
        <v>54077.5</v>
      </c>
      <c r="I201" s="183">
        <f>+'2.2.3.2.Inv-Ajus-Depr'!I203-'2.2.3.2.Inv-Ajus-Depr'!I436+H201</f>
        <v>51862.70113330341</v>
      </c>
      <c r="J201" s="214">
        <f>+'2.2.3.2.Inv-Ajus-Depr'!J203-'2.2.3.2.Inv-Ajus-Depr'!J436+I201</f>
        <v>49647.902266606819</v>
      </c>
      <c r="K201" s="214">
        <f>+'2.2.3.2.Inv-Ajus-Depr'!K203-'2.2.3.2.Inv-Ajus-Depr'!K436+J201</f>
        <v>47433.103399910229</v>
      </c>
    </row>
    <row r="202" spans="2:11" x14ac:dyDescent="0.2">
      <c r="B202" s="266" t="s">
        <v>404</v>
      </c>
      <c r="C202" s="183">
        <f>+'2.2.3.2.Inv-Ajus-Depr'!C204-'2.2.3.2.Inv-Ajus-Depr'!C437</f>
        <v>0</v>
      </c>
      <c r="D202" s="183">
        <f>+'2.2.3.2.Inv-Ajus-Depr'!D204-'2.2.3.2.Inv-Ajus-Depr'!D437+C202</f>
        <v>0</v>
      </c>
      <c r="E202" s="183">
        <f>+'2.2.3.2.Inv-Ajus-Depr'!E204-'2.2.3.2.Inv-Ajus-Depr'!E437+D202</f>
        <v>0</v>
      </c>
      <c r="F202" s="183">
        <f>+'2.2.3.2.Inv-Ajus-Depr'!F204-'2.2.3.2.Inv-Ajus-Depr'!F437+E202</f>
        <v>0</v>
      </c>
      <c r="G202" s="183">
        <f>+'2.2.3.2.Inv-Ajus-Depr'!G204-'2.2.3.2.Inv-Ajus-Depr'!G437+F202</f>
        <v>0</v>
      </c>
      <c r="H202" s="183">
        <f>+'2.2.3.2.Inv-Ajus-Depr'!H204-'2.2.3.2.Inv-Ajus-Depr'!H437+G202</f>
        <v>0</v>
      </c>
      <c r="I202" s="183">
        <f>+'2.2.3.2.Inv-Ajus-Depr'!I204-'2.2.3.2.Inv-Ajus-Depr'!I437+H202</f>
        <v>758444.72</v>
      </c>
      <c r="J202" s="214">
        <f>+'2.2.3.2.Inv-Ajus-Depr'!J204-'2.2.3.2.Inv-Ajus-Depr'!J437+I202</f>
        <v>726448.38125751272</v>
      </c>
      <c r="K202" s="214">
        <f>+'2.2.3.2.Inv-Ajus-Depr'!K204-'2.2.3.2.Inv-Ajus-Depr'!K437+J202</f>
        <v>694452.04251502547</v>
      </c>
    </row>
    <row r="203" spans="2:11" x14ac:dyDescent="0.2">
      <c r="B203" s="266" t="s">
        <v>679</v>
      </c>
      <c r="C203" s="214">
        <f>+'2.2.3.2.Inv-Ajus-Depr'!C205-'2.2.3.2.Inv-Ajus-Depr'!C438</f>
        <v>0</v>
      </c>
      <c r="D203" s="214">
        <f>+'2.2.3.2.Inv-Ajus-Depr'!D205-'2.2.3.2.Inv-Ajus-Depr'!D438+C203</f>
        <v>0</v>
      </c>
      <c r="E203" s="214">
        <f>+'2.2.3.2.Inv-Ajus-Depr'!E205-'2.2.3.2.Inv-Ajus-Depr'!E438+D203</f>
        <v>0</v>
      </c>
      <c r="F203" s="214">
        <f>+'2.2.3.2.Inv-Ajus-Depr'!F205-'2.2.3.2.Inv-Ajus-Depr'!F438+E203</f>
        <v>0</v>
      </c>
      <c r="G203" s="214">
        <f>+'2.2.3.2.Inv-Ajus-Depr'!G205-'2.2.3.2.Inv-Ajus-Depr'!G438+F203</f>
        <v>0</v>
      </c>
      <c r="H203" s="214">
        <f>+'2.2.3.2.Inv-Ajus-Depr'!H205-'2.2.3.2.Inv-Ajus-Depr'!H438+G203</f>
        <v>232847.3</v>
      </c>
      <c r="I203" s="214">
        <f>+'2.2.3.2.Inv-Ajus-Depr'!I205-'2.2.3.2.Inv-Ajus-Depr'!I438+H203</f>
        <v>223310.80263689408</v>
      </c>
      <c r="J203" s="214">
        <f>+'2.2.3.2.Inv-Ajus-Depr'!J205-'2.2.3.2.Inv-Ajus-Depr'!J438+I203</f>
        <v>213774.30527378817</v>
      </c>
      <c r="K203" s="214">
        <f>+'2.2.3.2.Inv-Ajus-Depr'!K205-'2.2.3.2.Inv-Ajus-Depr'!K438+J203</f>
        <v>204237.80791068226</v>
      </c>
    </row>
    <row r="204" spans="2:11" x14ac:dyDescent="0.2">
      <c r="B204" s="266" t="s">
        <v>680</v>
      </c>
      <c r="C204" s="214">
        <f>+'2.2.3.2.Inv-Ajus-Depr'!C206-'2.2.3.2.Inv-Ajus-Depr'!C439</f>
        <v>0</v>
      </c>
      <c r="D204" s="214">
        <f>+'2.2.3.2.Inv-Ajus-Depr'!D206-'2.2.3.2.Inv-Ajus-Depr'!D439+C204</f>
        <v>0</v>
      </c>
      <c r="E204" s="214">
        <f>+'2.2.3.2.Inv-Ajus-Depr'!E206-'2.2.3.2.Inv-Ajus-Depr'!E439+D204</f>
        <v>0</v>
      </c>
      <c r="F204" s="214">
        <f>+'2.2.3.2.Inv-Ajus-Depr'!F206-'2.2.3.2.Inv-Ajus-Depr'!F439+E204</f>
        <v>0</v>
      </c>
      <c r="G204" s="214">
        <f>+'2.2.3.2.Inv-Ajus-Depr'!G206-'2.2.3.2.Inv-Ajus-Depr'!G439+F204</f>
        <v>0</v>
      </c>
      <c r="H204" s="214">
        <f>+'2.2.3.2.Inv-Ajus-Depr'!H206-'2.2.3.2.Inv-Ajus-Depr'!H439+G204</f>
        <v>25000</v>
      </c>
      <c r="I204" s="214">
        <f>+'2.2.3.2.Inv-Ajus-Depr'!I206-'2.2.3.2.Inv-Ajus-Depr'!I439+H204</f>
        <v>23976.099640933571</v>
      </c>
      <c r="J204" s="214">
        <f>+'2.2.3.2.Inv-Ajus-Depr'!J206-'2.2.3.2.Inv-Ajus-Depr'!J439+I204</f>
        <v>22952.199281867142</v>
      </c>
      <c r="K204" s="214">
        <f>+'2.2.3.2.Inv-Ajus-Depr'!K206-'2.2.3.2.Inv-Ajus-Depr'!K439+J204</f>
        <v>21928.298922800714</v>
      </c>
    </row>
    <row r="205" spans="2:11" x14ac:dyDescent="0.2">
      <c r="B205" s="266" t="s">
        <v>681</v>
      </c>
      <c r="C205" s="214">
        <f>+'2.2.3.2.Inv-Ajus-Depr'!C207-'2.2.3.2.Inv-Ajus-Depr'!C440</f>
        <v>0</v>
      </c>
      <c r="D205" s="214">
        <f>+'2.2.3.2.Inv-Ajus-Depr'!D207-'2.2.3.2.Inv-Ajus-Depr'!D440+C205</f>
        <v>0</v>
      </c>
      <c r="E205" s="214">
        <f>+'2.2.3.2.Inv-Ajus-Depr'!E207-'2.2.3.2.Inv-Ajus-Depr'!E440+D205</f>
        <v>0</v>
      </c>
      <c r="F205" s="214">
        <f>+'2.2.3.2.Inv-Ajus-Depr'!F207-'2.2.3.2.Inv-Ajus-Depr'!F440+E205</f>
        <v>0</v>
      </c>
      <c r="G205" s="214">
        <f>+'2.2.3.2.Inv-Ajus-Depr'!G207-'2.2.3.2.Inv-Ajus-Depr'!G440+F205</f>
        <v>0</v>
      </c>
      <c r="H205" s="214">
        <f>+'2.2.3.2.Inv-Ajus-Depr'!H207-'2.2.3.2.Inv-Ajus-Depr'!H440+G205</f>
        <v>53954.3</v>
      </c>
      <c r="I205" s="214">
        <f>+'2.2.3.2.Inv-Ajus-Depr'!I207-'2.2.3.2.Inv-Ajus-Depr'!I440+H205</f>
        <v>51744.546914272891</v>
      </c>
      <c r="J205" s="214">
        <f>+'2.2.3.2.Inv-Ajus-Depr'!J207-'2.2.3.2.Inv-Ajus-Depr'!J440+I205</f>
        <v>49534.793828545779</v>
      </c>
      <c r="K205" s="214">
        <f>+'2.2.3.2.Inv-Ajus-Depr'!K207-'2.2.3.2.Inv-Ajus-Depr'!K440+J205</f>
        <v>47325.040742818666</v>
      </c>
    </row>
    <row r="206" spans="2:11" x14ac:dyDescent="0.2">
      <c r="B206" s="266" t="s">
        <v>682</v>
      </c>
      <c r="C206" s="214">
        <f>+'2.2.3.2.Inv-Ajus-Depr'!C208-'2.2.3.2.Inv-Ajus-Depr'!C441</f>
        <v>0</v>
      </c>
      <c r="D206" s="214">
        <f>+'2.2.3.2.Inv-Ajus-Depr'!D208-'2.2.3.2.Inv-Ajus-Depr'!D441+C206</f>
        <v>0</v>
      </c>
      <c r="E206" s="214">
        <f>+'2.2.3.2.Inv-Ajus-Depr'!E208-'2.2.3.2.Inv-Ajus-Depr'!E441+D206</f>
        <v>0</v>
      </c>
      <c r="F206" s="214">
        <f>+'2.2.3.2.Inv-Ajus-Depr'!F208-'2.2.3.2.Inv-Ajus-Depr'!F441+E206</f>
        <v>0</v>
      </c>
      <c r="G206" s="214">
        <f>+'2.2.3.2.Inv-Ajus-Depr'!G208-'2.2.3.2.Inv-Ajus-Depr'!G441+F206</f>
        <v>0</v>
      </c>
      <c r="H206" s="214">
        <f>+'2.2.3.2.Inv-Ajus-Depr'!H208-'2.2.3.2.Inv-Ajus-Depr'!H441+G206</f>
        <v>3682386.45</v>
      </c>
      <c r="I206" s="214">
        <f>+'2.2.3.2.Inv-Ajus-Depr'!I208-'2.2.3.2.Inv-Ajus-Depr'!I441+H206</f>
        <v>3531570.5776649462</v>
      </c>
      <c r="J206" s="214">
        <f>+'2.2.3.2.Inv-Ajus-Depr'!J208-'2.2.3.2.Inv-Ajus-Depr'!J441+I206</f>
        <v>3380754.7053298922</v>
      </c>
      <c r="K206" s="214">
        <f>+'2.2.3.2.Inv-Ajus-Depr'!K208-'2.2.3.2.Inv-Ajus-Depr'!K441+J206</f>
        <v>3229938.8329948382</v>
      </c>
    </row>
    <row r="207" spans="2:11" x14ac:dyDescent="0.2">
      <c r="B207" s="266" t="s">
        <v>683</v>
      </c>
      <c r="C207" s="214">
        <f>+'2.2.3.2.Inv-Ajus-Depr'!C209-'2.2.3.2.Inv-Ajus-Depr'!C442</f>
        <v>0</v>
      </c>
      <c r="D207" s="214">
        <f>+'2.2.3.2.Inv-Ajus-Depr'!D209-'2.2.3.2.Inv-Ajus-Depr'!D442+C207</f>
        <v>0</v>
      </c>
      <c r="E207" s="214">
        <f>+'2.2.3.2.Inv-Ajus-Depr'!E209-'2.2.3.2.Inv-Ajus-Depr'!E442+D207</f>
        <v>0</v>
      </c>
      <c r="F207" s="214">
        <f>+'2.2.3.2.Inv-Ajus-Depr'!F209-'2.2.3.2.Inv-Ajus-Depr'!F442+E207</f>
        <v>0</v>
      </c>
      <c r="G207" s="214">
        <f>+'2.2.3.2.Inv-Ajus-Depr'!G209-'2.2.3.2.Inv-Ajus-Depr'!G442+F207</f>
        <v>0</v>
      </c>
      <c r="H207" s="214">
        <f>+'2.2.3.2.Inv-Ajus-Depr'!H209-'2.2.3.2.Inv-Ajus-Depr'!H442+G207</f>
        <v>1774512.02</v>
      </c>
      <c r="I207" s="214">
        <f>+'2.2.3.2.Inv-Ajus-Depr'!I209-'2.2.3.2.Inv-Ajus-Depr'!I442+H207</f>
        <v>1701835.0802221724</v>
      </c>
      <c r="J207" s="214">
        <f>+'2.2.3.2.Inv-Ajus-Depr'!J209-'2.2.3.2.Inv-Ajus-Depr'!J442+I207</f>
        <v>1629158.1404443448</v>
      </c>
      <c r="K207" s="214">
        <f>+'2.2.3.2.Inv-Ajus-Depr'!K209-'2.2.3.2.Inv-Ajus-Depr'!K442+J207</f>
        <v>1556481.2006665173</v>
      </c>
    </row>
    <row r="208" spans="2:11" x14ac:dyDescent="0.2">
      <c r="B208" s="266" t="s">
        <v>684</v>
      </c>
      <c r="C208" s="214">
        <f>+'2.2.3.2.Inv-Ajus-Depr'!C210-'2.2.3.2.Inv-Ajus-Depr'!C443</f>
        <v>0</v>
      </c>
      <c r="D208" s="214">
        <f>+'2.2.3.2.Inv-Ajus-Depr'!D210-'2.2.3.2.Inv-Ajus-Depr'!D443+C208</f>
        <v>0</v>
      </c>
      <c r="E208" s="214">
        <f>+'2.2.3.2.Inv-Ajus-Depr'!E210-'2.2.3.2.Inv-Ajus-Depr'!E443+D208</f>
        <v>0</v>
      </c>
      <c r="F208" s="214">
        <f>+'2.2.3.2.Inv-Ajus-Depr'!F210-'2.2.3.2.Inv-Ajus-Depr'!F443+E208</f>
        <v>0</v>
      </c>
      <c r="G208" s="214">
        <f>+'2.2.3.2.Inv-Ajus-Depr'!G210-'2.2.3.2.Inv-Ajus-Depr'!G443+F208</f>
        <v>0</v>
      </c>
      <c r="H208" s="214">
        <f>+'2.2.3.2.Inv-Ajus-Depr'!H210-'2.2.3.2.Inv-Ajus-Depr'!H443+G208</f>
        <v>98928.479999999981</v>
      </c>
      <c r="I208" s="214">
        <f>+'2.2.3.2.Inv-Ajus-Depr'!I210-'2.2.3.2.Inv-Ajus-Depr'!I443+H208</f>
        <v>94876.763752244151</v>
      </c>
      <c r="J208" s="214">
        <f>+'2.2.3.2.Inv-Ajus-Depr'!J210-'2.2.3.2.Inv-Ajus-Depr'!J443+I208</f>
        <v>90825.047504488321</v>
      </c>
      <c r="K208" s="214">
        <f>+'2.2.3.2.Inv-Ajus-Depr'!K210-'2.2.3.2.Inv-Ajus-Depr'!K443+J208</f>
        <v>86773.33125673249</v>
      </c>
    </row>
    <row r="209" spans="2:11" x14ac:dyDescent="0.2">
      <c r="B209" s="266" t="s">
        <v>685</v>
      </c>
      <c r="C209" s="214">
        <f>+'2.2.3.2.Inv-Ajus-Depr'!C211-'2.2.3.2.Inv-Ajus-Depr'!C444</f>
        <v>0</v>
      </c>
      <c r="D209" s="214">
        <f>+'2.2.3.2.Inv-Ajus-Depr'!D211-'2.2.3.2.Inv-Ajus-Depr'!D444+C209</f>
        <v>0</v>
      </c>
      <c r="E209" s="214">
        <f>+'2.2.3.2.Inv-Ajus-Depr'!E211-'2.2.3.2.Inv-Ajus-Depr'!E444+D209</f>
        <v>0</v>
      </c>
      <c r="F209" s="214">
        <f>+'2.2.3.2.Inv-Ajus-Depr'!F211-'2.2.3.2.Inv-Ajus-Depr'!F444+E209</f>
        <v>0</v>
      </c>
      <c r="G209" s="214">
        <f>+'2.2.3.2.Inv-Ajus-Depr'!G211-'2.2.3.2.Inv-Ajus-Depr'!G444+F209</f>
        <v>0</v>
      </c>
      <c r="H209" s="214">
        <f>+'2.2.3.2.Inv-Ajus-Depr'!H211-'2.2.3.2.Inv-Ajus-Depr'!H444+G209</f>
        <v>1099312.52</v>
      </c>
      <c r="I209" s="214">
        <f>+'2.2.3.2.Inv-Ajus-Depr'!I211-'2.2.3.2.Inv-Ajus-Depr'!I444+H209</f>
        <v>1054289.0606418313</v>
      </c>
      <c r="J209" s="214">
        <f>+'2.2.3.2.Inv-Ajus-Depr'!J211-'2.2.3.2.Inv-Ajus-Depr'!J444+I209</f>
        <v>1009265.6012836625</v>
      </c>
      <c r="K209" s="214">
        <f>+'2.2.3.2.Inv-Ajus-Depr'!K211-'2.2.3.2.Inv-Ajus-Depr'!K444+J209</f>
        <v>964242.14192549372</v>
      </c>
    </row>
    <row r="210" spans="2:11" x14ac:dyDescent="0.2">
      <c r="B210" s="266" t="s">
        <v>686</v>
      </c>
      <c r="C210" s="214">
        <f>+'2.2.3.2.Inv-Ajus-Depr'!C212-'2.2.3.2.Inv-Ajus-Depr'!C445</f>
        <v>0</v>
      </c>
      <c r="D210" s="214">
        <f>+'2.2.3.2.Inv-Ajus-Depr'!D212-'2.2.3.2.Inv-Ajus-Depr'!D445+C210</f>
        <v>0</v>
      </c>
      <c r="E210" s="214">
        <f>+'2.2.3.2.Inv-Ajus-Depr'!E212-'2.2.3.2.Inv-Ajus-Depr'!E445+D210</f>
        <v>0</v>
      </c>
      <c r="F210" s="214">
        <f>+'2.2.3.2.Inv-Ajus-Depr'!F212-'2.2.3.2.Inv-Ajus-Depr'!F445+E210</f>
        <v>0</v>
      </c>
      <c r="G210" s="214">
        <f>+'2.2.3.2.Inv-Ajus-Depr'!G212-'2.2.3.2.Inv-Ajus-Depr'!G445+F210</f>
        <v>0</v>
      </c>
      <c r="H210" s="214">
        <f>+'2.2.3.2.Inv-Ajus-Depr'!H212-'2.2.3.2.Inv-Ajus-Depr'!H445+G210</f>
        <v>1022522.4999999999</v>
      </c>
      <c r="I210" s="214">
        <f>+'2.2.3.2.Inv-Ajus-Depr'!I212-'2.2.3.2.Inv-Ajus-Depr'!I445+H210</f>
        <v>980644.05380385986</v>
      </c>
      <c r="J210" s="214">
        <f>+'2.2.3.2.Inv-Ajus-Depr'!J212-'2.2.3.2.Inv-Ajus-Depr'!J445+I210</f>
        <v>938765.60760771984</v>
      </c>
      <c r="K210" s="214">
        <f>+'2.2.3.2.Inv-Ajus-Depr'!K212-'2.2.3.2.Inv-Ajus-Depr'!K445+J210</f>
        <v>896887.16141157981</v>
      </c>
    </row>
    <row r="211" spans="2:11" x14ac:dyDescent="0.2">
      <c r="B211" s="266" t="s">
        <v>687</v>
      </c>
      <c r="C211" s="214">
        <f>+'2.2.3.2.Inv-Ajus-Depr'!C213-'2.2.3.2.Inv-Ajus-Depr'!C446</f>
        <v>0</v>
      </c>
      <c r="D211" s="214">
        <f>+'2.2.3.2.Inv-Ajus-Depr'!D213-'2.2.3.2.Inv-Ajus-Depr'!D446+C211</f>
        <v>0</v>
      </c>
      <c r="E211" s="214">
        <f>+'2.2.3.2.Inv-Ajus-Depr'!E213-'2.2.3.2.Inv-Ajus-Depr'!E446+D211</f>
        <v>0</v>
      </c>
      <c r="F211" s="214">
        <f>+'2.2.3.2.Inv-Ajus-Depr'!F213-'2.2.3.2.Inv-Ajus-Depr'!F446+E211</f>
        <v>0</v>
      </c>
      <c r="G211" s="214">
        <f>+'2.2.3.2.Inv-Ajus-Depr'!G213-'2.2.3.2.Inv-Ajus-Depr'!G446+F211</f>
        <v>0</v>
      </c>
      <c r="H211" s="214">
        <f>+'2.2.3.2.Inv-Ajus-Depr'!H213-'2.2.3.2.Inv-Ajus-Depr'!H446+G211</f>
        <v>834163.80999999982</v>
      </c>
      <c r="I211" s="214">
        <f>+'2.2.3.2.Inv-Ajus-Depr'!I213-'2.2.3.2.Inv-Ajus-Depr'!I446+H211</f>
        <v>799999.78501683101</v>
      </c>
      <c r="J211" s="214">
        <f>+'2.2.3.2.Inv-Ajus-Depr'!J213-'2.2.3.2.Inv-Ajus-Depr'!J446+I211</f>
        <v>765835.7600336622</v>
      </c>
      <c r="K211" s="214">
        <f>+'2.2.3.2.Inv-Ajus-Depr'!K213-'2.2.3.2.Inv-Ajus-Depr'!K446+J211</f>
        <v>731671.73505049339</v>
      </c>
    </row>
    <row r="212" spans="2:11" x14ac:dyDescent="0.2">
      <c r="B212" s="266" t="s">
        <v>688</v>
      </c>
      <c r="C212" s="214">
        <f>+'2.2.3.2.Inv-Ajus-Depr'!C214-'2.2.3.2.Inv-Ajus-Depr'!C447</f>
        <v>0</v>
      </c>
      <c r="D212" s="214">
        <f>+'2.2.3.2.Inv-Ajus-Depr'!D214-'2.2.3.2.Inv-Ajus-Depr'!D447+C212</f>
        <v>0</v>
      </c>
      <c r="E212" s="214">
        <f>+'2.2.3.2.Inv-Ajus-Depr'!E214-'2.2.3.2.Inv-Ajus-Depr'!E447+D212</f>
        <v>0</v>
      </c>
      <c r="F212" s="214">
        <f>+'2.2.3.2.Inv-Ajus-Depr'!F214-'2.2.3.2.Inv-Ajus-Depr'!F447+E212</f>
        <v>0</v>
      </c>
      <c r="G212" s="214">
        <f>+'2.2.3.2.Inv-Ajus-Depr'!G214-'2.2.3.2.Inv-Ajus-Depr'!G447+F212</f>
        <v>0</v>
      </c>
      <c r="H212" s="214">
        <f>+'2.2.3.2.Inv-Ajus-Depr'!H214-'2.2.3.2.Inv-Ajus-Depr'!H447+G212</f>
        <v>544782.83000000007</v>
      </c>
      <c r="I212" s="214">
        <f>+'2.2.3.2.Inv-Ajus-Depr'!I214-'2.2.3.2.Inv-Ajus-Depr'!I447+H212</f>
        <v>522470.6965899911</v>
      </c>
      <c r="J212" s="214">
        <f>+'2.2.3.2.Inv-Ajus-Depr'!J214-'2.2.3.2.Inv-Ajus-Depr'!J447+I212</f>
        <v>500158.56317998213</v>
      </c>
      <c r="K212" s="214">
        <f>+'2.2.3.2.Inv-Ajus-Depr'!K214-'2.2.3.2.Inv-Ajus-Depr'!K447+J212</f>
        <v>477846.42976997315</v>
      </c>
    </row>
    <row r="213" spans="2:11" x14ac:dyDescent="0.2">
      <c r="B213" s="266" t="s">
        <v>689</v>
      </c>
      <c r="C213" s="214">
        <f>+'2.2.3.2.Inv-Ajus-Depr'!C215-'2.2.3.2.Inv-Ajus-Depr'!C448</f>
        <v>0</v>
      </c>
      <c r="D213" s="214">
        <f>+'2.2.3.2.Inv-Ajus-Depr'!D215-'2.2.3.2.Inv-Ajus-Depr'!D448+C213</f>
        <v>0</v>
      </c>
      <c r="E213" s="214">
        <f>+'2.2.3.2.Inv-Ajus-Depr'!E215-'2.2.3.2.Inv-Ajus-Depr'!E448+D213</f>
        <v>0</v>
      </c>
      <c r="F213" s="214">
        <f>+'2.2.3.2.Inv-Ajus-Depr'!F215-'2.2.3.2.Inv-Ajus-Depr'!F448+E213</f>
        <v>0</v>
      </c>
      <c r="G213" s="214">
        <f>+'2.2.3.2.Inv-Ajus-Depr'!G215-'2.2.3.2.Inv-Ajus-Depr'!G448+F213</f>
        <v>0</v>
      </c>
      <c r="H213" s="214">
        <f>+'2.2.3.2.Inv-Ajus-Depr'!H215-'2.2.3.2.Inv-Ajus-Depr'!H448+G213</f>
        <v>369814.9</v>
      </c>
      <c r="I213" s="214">
        <f>+'2.2.3.2.Inv-Ajus-Depr'!I215-'2.2.3.2.Inv-Ajus-Depr'!I448+H213</f>
        <v>354668.75564407546</v>
      </c>
      <c r="J213" s="214">
        <f>+'2.2.3.2.Inv-Ajus-Depr'!J215-'2.2.3.2.Inv-Ajus-Depr'!J448+I213</f>
        <v>339522.61128815089</v>
      </c>
      <c r="K213" s="214">
        <f>+'2.2.3.2.Inv-Ajus-Depr'!K215-'2.2.3.2.Inv-Ajus-Depr'!K448+J213</f>
        <v>324376.46693222632</v>
      </c>
    </row>
    <row r="214" spans="2:11" x14ac:dyDescent="0.2">
      <c r="B214" s="266" t="s">
        <v>690</v>
      </c>
      <c r="C214" s="214">
        <f>+'2.2.3.2.Inv-Ajus-Depr'!C216-'2.2.3.2.Inv-Ajus-Depr'!C449</f>
        <v>0</v>
      </c>
      <c r="D214" s="214">
        <f>+'2.2.3.2.Inv-Ajus-Depr'!D216-'2.2.3.2.Inv-Ajus-Depr'!D449+C214</f>
        <v>0</v>
      </c>
      <c r="E214" s="214">
        <f>+'2.2.3.2.Inv-Ajus-Depr'!E216-'2.2.3.2.Inv-Ajus-Depr'!E449+D214</f>
        <v>0</v>
      </c>
      <c r="F214" s="214">
        <f>+'2.2.3.2.Inv-Ajus-Depr'!F216-'2.2.3.2.Inv-Ajus-Depr'!F449+E214</f>
        <v>0</v>
      </c>
      <c r="G214" s="214">
        <f>+'2.2.3.2.Inv-Ajus-Depr'!G216-'2.2.3.2.Inv-Ajus-Depr'!G449+F214</f>
        <v>0</v>
      </c>
      <c r="H214" s="214">
        <f>+'2.2.3.2.Inv-Ajus-Depr'!H216-'2.2.3.2.Inv-Ajus-Depr'!H449+G214</f>
        <v>0</v>
      </c>
      <c r="I214" s="214">
        <f>+'2.2.3.2.Inv-Ajus-Depr'!I216-'2.2.3.2.Inv-Ajus-Depr'!I449+H214</f>
        <v>42813.31</v>
      </c>
      <c r="J214" s="214">
        <f>+'2.2.3.2.Inv-Ajus-Depr'!J216-'2.2.3.2.Inv-Ajus-Depr'!J449+I214</f>
        <v>41046.565155455057</v>
      </c>
      <c r="K214" s="214">
        <f>+'2.2.3.2.Inv-Ajus-Depr'!K216-'2.2.3.2.Inv-Ajus-Depr'!K449+J214</f>
        <v>39279.820310910116</v>
      </c>
    </row>
    <row r="215" spans="2:11" x14ac:dyDescent="0.2">
      <c r="B215" s="265" t="s">
        <v>405</v>
      </c>
      <c r="C215" s="183"/>
      <c r="D215" s="183"/>
      <c r="E215" s="183"/>
      <c r="F215" s="183"/>
      <c r="G215" s="183"/>
      <c r="H215" s="183"/>
      <c r="I215" s="183"/>
      <c r="J215" s="214"/>
      <c r="K215" s="214"/>
    </row>
    <row r="216" spans="2:11" x14ac:dyDescent="0.2">
      <c r="B216" s="266" t="s">
        <v>406</v>
      </c>
      <c r="C216" s="183">
        <f>+'2.2.3.2.Inv-Ajus-Depr'!C218-'2.2.3.2.Inv-Ajus-Depr'!C451</f>
        <v>826371.86</v>
      </c>
      <c r="D216" s="183">
        <f>+'2.2.3.2.Inv-Ajus-Depr'!D218-'2.2.3.2.Inv-Ajus-Depr'!D451+C216</f>
        <v>743734.674</v>
      </c>
      <c r="E216" s="183">
        <f>+'2.2.3.2.Inv-Ajus-Depr'!E218-'2.2.3.2.Inv-Ajus-Depr'!E451+D216</f>
        <v>661097.48800000001</v>
      </c>
      <c r="F216" s="183">
        <f>+'2.2.3.2.Inv-Ajus-Depr'!F218-'2.2.3.2.Inv-Ajus-Depr'!F451+E216</f>
        <v>578460.30200000003</v>
      </c>
      <c r="G216" s="183">
        <f>+'2.2.3.2.Inv-Ajus-Depr'!G218-'2.2.3.2.Inv-Ajus-Depr'!G451+F216</f>
        <v>495823.11600000004</v>
      </c>
      <c r="H216" s="183">
        <f>+'2.2.3.2.Inv-Ajus-Depr'!H218-'2.2.3.2.Inv-Ajus-Depr'!H451+G216</f>
        <v>413185.93000000005</v>
      </c>
      <c r="I216" s="183">
        <f>+'2.2.3.2.Inv-Ajus-Depr'!I218-'2.2.3.2.Inv-Ajus-Depr'!I451+H216</f>
        <v>330548.74400000006</v>
      </c>
      <c r="J216" s="214">
        <f>+'2.2.3.2.Inv-Ajus-Depr'!J218-'2.2.3.2.Inv-Ajus-Depr'!J451+I216</f>
        <v>247911.55800000008</v>
      </c>
      <c r="K216" s="214">
        <f>+'2.2.3.2.Inv-Ajus-Depr'!K218-'2.2.3.2.Inv-Ajus-Depr'!K451+J216</f>
        <v>165274.37200000009</v>
      </c>
    </row>
    <row r="217" spans="2:11" x14ac:dyDescent="0.2">
      <c r="B217" s="266" t="s">
        <v>387</v>
      </c>
      <c r="C217" s="183">
        <f>+'2.2.3.2.Inv-Ajus-Depr'!C219-'2.2.3.2.Inv-Ajus-Depr'!C452</f>
        <v>0</v>
      </c>
      <c r="D217" s="183">
        <f>+'2.2.3.2.Inv-Ajus-Depr'!D219-'2.2.3.2.Inv-Ajus-Depr'!D452+C217</f>
        <v>0</v>
      </c>
      <c r="E217" s="183">
        <f>+'2.2.3.2.Inv-Ajus-Depr'!E219-'2.2.3.2.Inv-Ajus-Depr'!E452+D217</f>
        <v>0</v>
      </c>
      <c r="F217" s="183">
        <f>+'2.2.3.2.Inv-Ajus-Depr'!F219-'2.2.3.2.Inv-Ajus-Depr'!F452+E217</f>
        <v>0</v>
      </c>
      <c r="G217" s="183">
        <f>+'2.2.3.2.Inv-Ajus-Depr'!G219-'2.2.3.2.Inv-Ajus-Depr'!G452+F217</f>
        <v>0</v>
      </c>
      <c r="H217" s="183">
        <f>+'2.2.3.2.Inv-Ajus-Depr'!H219-'2.2.3.2.Inv-Ajus-Depr'!H452+G217</f>
        <v>0</v>
      </c>
      <c r="I217" s="183">
        <f>+'2.2.3.2.Inv-Ajus-Depr'!I219-'2.2.3.2.Inv-Ajus-Depr'!I452+H217</f>
        <v>0</v>
      </c>
      <c r="J217" s="214">
        <f>+'2.2.3.2.Inv-Ajus-Depr'!J219-'2.2.3.2.Inv-Ajus-Depr'!J452+I217</f>
        <v>0</v>
      </c>
      <c r="K217" s="214">
        <f>+'2.2.3.2.Inv-Ajus-Depr'!K219-'2.2.3.2.Inv-Ajus-Depr'!K452+J217</f>
        <v>0</v>
      </c>
    </row>
    <row r="218" spans="2:11" x14ac:dyDescent="0.2">
      <c r="B218" s="266" t="s">
        <v>381</v>
      </c>
      <c r="C218" s="183">
        <f>+'2.2.3.2.Inv-Ajus-Depr'!C220-'2.2.3.2.Inv-Ajus-Depr'!C453</f>
        <v>5800.05</v>
      </c>
      <c r="D218" s="183">
        <f>+'2.2.3.2.Inv-Ajus-Depr'!D220-'2.2.3.2.Inv-Ajus-Depr'!D453+C218</f>
        <v>4971.471428571429</v>
      </c>
      <c r="E218" s="183">
        <f>+'2.2.3.2.Inv-Ajus-Depr'!E220-'2.2.3.2.Inv-Ajus-Depr'!E453+D218</f>
        <v>4142.8928571428578</v>
      </c>
      <c r="F218" s="183">
        <f>+'2.2.3.2.Inv-Ajus-Depr'!F220-'2.2.3.2.Inv-Ajus-Depr'!F453+E218</f>
        <v>3314.3142857142866</v>
      </c>
      <c r="G218" s="183">
        <f>+'2.2.3.2.Inv-Ajus-Depr'!G220-'2.2.3.2.Inv-Ajus-Depr'!G453+F218</f>
        <v>2485.7357142857154</v>
      </c>
      <c r="H218" s="183">
        <f>+'2.2.3.2.Inv-Ajus-Depr'!H220-'2.2.3.2.Inv-Ajus-Depr'!H453+G218</f>
        <v>1657.157142857144</v>
      </c>
      <c r="I218" s="183">
        <f>+'2.2.3.2.Inv-Ajus-Depr'!I220-'2.2.3.2.Inv-Ajus-Depr'!I453+H218</f>
        <v>828.57857142857256</v>
      </c>
      <c r="J218" s="214">
        <f>+'2.2.3.2.Inv-Ajus-Depr'!J220-'2.2.3.2.Inv-Ajus-Depr'!J453+I218</f>
        <v>1.1368683772161603E-12</v>
      </c>
      <c r="K218" s="214">
        <f>+'2.2.3.2.Inv-Ajus-Depr'!K220-'2.2.3.2.Inv-Ajus-Depr'!K453+J218</f>
        <v>1.1368683772161603E-12</v>
      </c>
    </row>
    <row r="219" spans="2:11" x14ac:dyDescent="0.2">
      <c r="B219" s="266" t="s">
        <v>581</v>
      </c>
      <c r="C219" s="183">
        <f>+'2.2.3.2.Inv-Ajus-Depr'!C221-'2.2.3.2.Inv-Ajus-Depr'!C454</f>
        <v>0</v>
      </c>
      <c r="D219" s="183">
        <f>+'2.2.3.2.Inv-Ajus-Depr'!D221-'2.2.3.2.Inv-Ajus-Depr'!D454+C219</f>
        <v>54795.72</v>
      </c>
      <c r="E219" s="183">
        <f>+'2.2.3.2.Inv-Ajus-Depr'!E221-'2.2.3.2.Inv-Ajus-Depr'!E454+D219</f>
        <v>46967.76</v>
      </c>
      <c r="F219" s="183">
        <f>+'2.2.3.2.Inv-Ajus-Depr'!F221-'2.2.3.2.Inv-Ajus-Depr'!F454+E219</f>
        <v>39139.800000000003</v>
      </c>
      <c r="G219" s="183">
        <f>+'2.2.3.2.Inv-Ajus-Depr'!G221-'2.2.3.2.Inv-Ajus-Depr'!G454+F219</f>
        <v>31311.840000000004</v>
      </c>
      <c r="H219" s="183">
        <f>+'2.2.3.2.Inv-Ajus-Depr'!H221-'2.2.3.2.Inv-Ajus-Depr'!H454+G219</f>
        <v>23483.880000000005</v>
      </c>
      <c r="I219" s="183">
        <f>+'2.2.3.2.Inv-Ajus-Depr'!I221-'2.2.3.2.Inv-Ajus-Depr'!I454+H219</f>
        <v>15655.920000000006</v>
      </c>
      <c r="J219" s="183">
        <f>+'2.2.3.2.Inv-Ajus-Depr'!J221-'2.2.3.2.Inv-Ajus-Depr'!J454+I219</f>
        <v>7827.9600000000055</v>
      </c>
      <c r="K219" s="214">
        <f>+'2.2.3.2.Inv-Ajus-Depr'!K221-'2.2.3.2.Inv-Ajus-Depr'!K454+J219</f>
        <v>0</v>
      </c>
    </row>
    <row r="220" spans="2:11" x14ac:dyDescent="0.2">
      <c r="B220" s="266" t="s">
        <v>416</v>
      </c>
      <c r="C220" s="183">
        <f>+'2.2.3.2.Inv-Ajus-Depr'!C222-'2.2.3.2.Inv-Ajus-Depr'!C455</f>
        <v>0</v>
      </c>
      <c r="D220" s="183">
        <f>+'2.2.3.2.Inv-Ajus-Depr'!D222-'2.2.3.2.Inv-Ajus-Depr'!D455+C220</f>
        <v>0</v>
      </c>
      <c r="E220" s="183">
        <f>+'2.2.3.2.Inv-Ajus-Depr'!E222-'2.2.3.2.Inv-Ajus-Depr'!E455+D220</f>
        <v>167676.69</v>
      </c>
      <c r="F220" s="183">
        <f>+'2.2.3.2.Inv-Ajus-Depr'!F222-'2.2.3.2.Inv-Ajus-Depr'!F455+E220</f>
        <v>143722.87714285715</v>
      </c>
      <c r="G220" s="183">
        <f>+'2.2.3.2.Inv-Ajus-Depr'!G222-'2.2.3.2.Inv-Ajus-Depr'!G455+F220</f>
        <v>119769.0642857143</v>
      </c>
      <c r="H220" s="183">
        <f>+'2.2.3.2.Inv-Ajus-Depr'!H222-'2.2.3.2.Inv-Ajus-Depr'!H455+G220</f>
        <v>95815.251428571442</v>
      </c>
      <c r="I220" s="183">
        <f>+'2.2.3.2.Inv-Ajus-Depr'!I222-'2.2.3.2.Inv-Ajus-Depr'!I455+H220</f>
        <v>71861.438571428589</v>
      </c>
      <c r="J220" s="183">
        <f>+'2.2.3.2.Inv-Ajus-Depr'!J222-'2.2.3.2.Inv-Ajus-Depr'!J455+I220</f>
        <v>47907.625714285736</v>
      </c>
      <c r="K220" s="214">
        <f>+'2.2.3.2.Inv-Ajus-Depr'!K222-'2.2.3.2.Inv-Ajus-Depr'!K455+J220</f>
        <v>23953.812857142879</v>
      </c>
    </row>
    <row r="221" spans="2:11" x14ac:dyDescent="0.2">
      <c r="B221" s="266" t="s">
        <v>409</v>
      </c>
      <c r="C221" s="183">
        <f>+'2.2.3.2.Inv-Ajus-Depr'!C223-'2.2.3.2.Inv-Ajus-Depr'!C456</f>
        <v>0</v>
      </c>
      <c r="D221" s="183">
        <f>+'2.2.3.2.Inv-Ajus-Depr'!D223-'2.2.3.2.Inv-Ajus-Depr'!D456+C221</f>
        <v>0</v>
      </c>
      <c r="E221" s="183">
        <f>+'2.2.3.2.Inv-Ajus-Depr'!E223-'2.2.3.2.Inv-Ajus-Depr'!E456+D221</f>
        <v>0</v>
      </c>
      <c r="F221" s="183">
        <f>+'2.2.3.2.Inv-Ajus-Depr'!F223-'2.2.3.2.Inv-Ajus-Depr'!F456+E221</f>
        <v>569830.1</v>
      </c>
      <c r="G221" s="183">
        <f>+'2.2.3.2.Inv-Ajus-Depr'!G223-'2.2.3.2.Inv-Ajus-Depr'!G456+F221</f>
        <v>488425.8</v>
      </c>
      <c r="H221" s="183">
        <f>+'2.2.3.2.Inv-Ajus-Depr'!H223-'2.2.3.2.Inv-Ajus-Depr'!H456+G221</f>
        <v>407021.5</v>
      </c>
      <c r="I221" s="183">
        <f>+'2.2.3.2.Inv-Ajus-Depr'!I223-'2.2.3.2.Inv-Ajus-Depr'!I456+H221</f>
        <v>325617.2</v>
      </c>
      <c r="J221" s="183">
        <f>+'2.2.3.2.Inv-Ajus-Depr'!J223-'2.2.3.2.Inv-Ajus-Depr'!J456+I221</f>
        <v>244212.90000000002</v>
      </c>
      <c r="K221" s="214">
        <f>+'2.2.3.2.Inv-Ajus-Depr'!K223-'2.2.3.2.Inv-Ajus-Depr'!K456+J221</f>
        <v>162808.60000000003</v>
      </c>
    </row>
    <row r="222" spans="2:11" x14ac:dyDescent="0.2">
      <c r="B222" s="266" t="s">
        <v>417</v>
      </c>
      <c r="C222" s="183">
        <f>+'2.2.3.2.Inv-Ajus-Depr'!C224-'2.2.3.2.Inv-Ajus-Depr'!C457</f>
        <v>0</v>
      </c>
      <c r="D222" s="183">
        <f>+'2.2.3.2.Inv-Ajus-Depr'!D224-'2.2.3.2.Inv-Ajus-Depr'!D457+C222</f>
        <v>0</v>
      </c>
      <c r="E222" s="183">
        <f>+'2.2.3.2.Inv-Ajus-Depr'!E224-'2.2.3.2.Inv-Ajus-Depr'!E457+D222</f>
        <v>0</v>
      </c>
      <c r="F222" s="183">
        <f>+'2.2.3.2.Inv-Ajus-Depr'!F224-'2.2.3.2.Inv-Ajus-Depr'!F457+E222</f>
        <v>0</v>
      </c>
      <c r="G222" s="183">
        <f>+'2.2.3.2.Inv-Ajus-Depr'!G224-'2.2.3.2.Inv-Ajus-Depr'!G457+F222</f>
        <v>0</v>
      </c>
      <c r="H222" s="183">
        <f>+'2.2.3.2.Inv-Ajus-Depr'!H224-'2.2.3.2.Inv-Ajus-Depr'!H457+G222</f>
        <v>220755.47</v>
      </c>
      <c r="I222" s="183">
        <f>+'2.2.3.2.Inv-Ajus-Depr'!I224-'2.2.3.2.Inv-Ajus-Depr'!I457+H222</f>
        <v>189218.9742857143</v>
      </c>
      <c r="J222" s="183">
        <f>+'2.2.3.2.Inv-Ajus-Depr'!J224-'2.2.3.2.Inv-Ajus-Depr'!J457+I222</f>
        <v>157682.4785714286</v>
      </c>
      <c r="K222" s="214">
        <f>+'2.2.3.2.Inv-Ajus-Depr'!K224-'2.2.3.2.Inv-Ajus-Depr'!K457+J222</f>
        <v>126145.98285714288</v>
      </c>
    </row>
    <row r="223" spans="2:11" x14ac:dyDescent="0.2">
      <c r="B223" s="266" t="s">
        <v>418</v>
      </c>
      <c r="C223" s="183">
        <f>+'2.2.3.2.Inv-Ajus-Depr'!C225-'2.2.3.2.Inv-Ajus-Depr'!C458</f>
        <v>0</v>
      </c>
      <c r="D223" s="183">
        <f>+'2.2.3.2.Inv-Ajus-Depr'!D225-'2.2.3.2.Inv-Ajus-Depr'!D458+C223</f>
        <v>0</v>
      </c>
      <c r="E223" s="183">
        <f>+'2.2.3.2.Inv-Ajus-Depr'!E225-'2.2.3.2.Inv-Ajus-Depr'!E458+D223</f>
        <v>0</v>
      </c>
      <c r="F223" s="183">
        <f>+'2.2.3.2.Inv-Ajus-Depr'!F225-'2.2.3.2.Inv-Ajus-Depr'!F458+E223</f>
        <v>0</v>
      </c>
      <c r="G223" s="183">
        <f>+'2.2.3.2.Inv-Ajus-Depr'!G225-'2.2.3.2.Inv-Ajus-Depr'!G458+F223</f>
        <v>0</v>
      </c>
      <c r="H223" s="183">
        <f>+'2.2.3.2.Inv-Ajus-Depr'!H225-'2.2.3.2.Inv-Ajus-Depr'!H458+G223</f>
        <v>54965.759999999995</v>
      </c>
      <c r="I223" s="183">
        <f>+'2.2.3.2.Inv-Ajus-Depr'!I225-'2.2.3.2.Inv-Ajus-Depr'!I458+H223</f>
        <v>43972.607999999993</v>
      </c>
      <c r="J223" s="183">
        <f>+'2.2.3.2.Inv-Ajus-Depr'!J225-'2.2.3.2.Inv-Ajus-Depr'!J458+I223</f>
        <v>32979.455999999991</v>
      </c>
      <c r="K223" s="214">
        <f>+'2.2.3.2.Inv-Ajus-Depr'!K225-'2.2.3.2.Inv-Ajus-Depr'!K458+J223</f>
        <v>21986.303999999989</v>
      </c>
    </row>
    <row r="224" spans="2:11" x14ac:dyDescent="0.2">
      <c r="B224" s="266" t="s">
        <v>419</v>
      </c>
      <c r="C224" s="183">
        <f>+'2.2.3.2.Inv-Ajus-Depr'!C226-'2.2.3.2.Inv-Ajus-Depr'!C459</f>
        <v>0</v>
      </c>
      <c r="D224" s="183">
        <f>+'2.2.3.2.Inv-Ajus-Depr'!D226-'2.2.3.2.Inv-Ajus-Depr'!D459+C224</f>
        <v>0</v>
      </c>
      <c r="E224" s="183">
        <f>+'2.2.3.2.Inv-Ajus-Depr'!E226-'2.2.3.2.Inv-Ajus-Depr'!E459+D224</f>
        <v>0</v>
      </c>
      <c r="F224" s="183">
        <f>+'2.2.3.2.Inv-Ajus-Depr'!F226-'2.2.3.2.Inv-Ajus-Depr'!F459+E224</f>
        <v>0</v>
      </c>
      <c r="G224" s="183">
        <f>+'2.2.3.2.Inv-Ajus-Depr'!G226-'2.2.3.2.Inv-Ajus-Depr'!G459+F224</f>
        <v>0</v>
      </c>
      <c r="H224" s="183">
        <f>+'2.2.3.2.Inv-Ajus-Depr'!H226-'2.2.3.2.Inv-Ajus-Depr'!H459+G224</f>
        <v>48918.490000000005</v>
      </c>
      <c r="I224" s="183">
        <f>+'2.2.3.2.Inv-Ajus-Depr'!I226-'2.2.3.2.Inv-Ajus-Depr'!I459+H224</f>
        <v>36688.867500000008</v>
      </c>
      <c r="J224" s="183">
        <f>+'2.2.3.2.Inv-Ajus-Depr'!J226-'2.2.3.2.Inv-Ajus-Depr'!J459+I224</f>
        <v>24459.245000000006</v>
      </c>
      <c r="K224" s="214">
        <f>+'2.2.3.2.Inv-Ajus-Depr'!K226-'2.2.3.2.Inv-Ajus-Depr'!K459+J224</f>
        <v>12229.622500000005</v>
      </c>
    </row>
    <row r="225" spans="2:11" x14ac:dyDescent="0.2">
      <c r="B225" s="266" t="s">
        <v>420</v>
      </c>
      <c r="C225" s="183">
        <f>+'2.2.3.2.Inv-Ajus-Depr'!C227-'2.2.3.2.Inv-Ajus-Depr'!C460</f>
        <v>0</v>
      </c>
      <c r="D225" s="183">
        <f>+'2.2.3.2.Inv-Ajus-Depr'!D227-'2.2.3.2.Inv-Ajus-Depr'!D460+C225</f>
        <v>0</v>
      </c>
      <c r="E225" s="183">
        <f>+'2.2.3.2.Inv-Ajus-Depr'!E227-'2.2.3.2.Inv-Ajus-Depr'!E460+D225</f>
        <v>0</v>
      </c>
      <c r="F225" s="183">
        <f>+'2.2.3.2.Inv-Ajus-Depr'!F227-'2.2.3.2.Inv-Ajus-Depr'!F460+E225</f>
        <v>0</v>
      </c>
      <c r="G225" s="183">
        <f>+'2.2.3.2.Inv-Ajus-Depr'!G227-'2.2.3.2.Inv-Ajus-Depr'!G460+F225</f>
        <v>0</v>
      </c>
      <c r="H225" s="183">
        <f>+'2.2.3.2.Inv-Ajus-Depr'!H227-'2.2.3.2.Inv-Ajus-Depr'!H460+G225</f>
        <v>0</v>
      </c>
      <c r="I225" s="183">
        <f>+'2.2.3.2.Inv-Ajus-Depr'!I227-'2.2.3.2.Inv-Ajus-Depr'!I460+H225</f>
        <v>20533.97</v>
      </c>
      <c r="J225" s="183">
        <f>+'2.2.3.2.Inv-Ajus-Depr'!J227-'2.2.3.2.Inv-Ajus-Depr'!J460+I225</f>
        <v>19165.038666666667</v>
      </c>
      <c r="K225" s="214">
        <f>+'2.2.3.2.Inv-Ajus-Depr'!K227-'2.2.3.2.Inv-Ajus-Depr'!K460+J225</f>
        <v>17796.107333333333</v>
      </c>
    </row>
    <row r="226" spans="2:11" x14ac:dyDescent="0.2">
      <c r="B226" s="266" t="s">
        <v>421</v>
      </c>
      <c r="C226" s="183">
        <f>+'2.2.3.2.Inv-Ajus-Depr'!C228-'2.2.3.2.Inv-Ajus-Depr'!C461</f>
        <v>0</v>
      </c>
      <c r="D226" s="183">
        <f>+'2.2.3.2.Inv-Ajus-Depr'!D228-'2.2.3.2.Inv-Ajus-Depr'!D461+C226</f>
        <v>0</v>
      </c>
      <c r="E226" s="183">
        <f>+'2.2.3.2.Inv-Ajus-Depr'!E228-'2.2.3.2.Inv-Ajus-Depr'!E461+D226</f>
        <v>0</v>
      </c>
      <c r="F226" s="183">
        <f>+'2.2.3.2.Inv-Ajus-Depr'!F228-'2.2.3.2.Inv-Ajus-Depr'!F461+E226</f>
        <v>0</v>
      </c>
      <c r="G226" s="183">
        <f>+'2.2.3.2.Inv-Ajus-Depr'!G228-'2.2.3.2.Inv-Ajus-Depr'!G461+F226</f>
        <v>0</v>
      </c>
      <c r="H226" s="183">
        <f>+'2.2.3.2.Inv-Ajus-Depr'!H228-'2.2.3.2.Inv-Ajus-Depr'!H461+G226</f>
        <v>0</v>
      </c>
      <c r="I226" s="183">
        <f>+'2.2.3.2.Inv-Ajus-Depr'!I228-'2.2.3.2.Inv-Ajus-Depr'!I461+H226</f>
        <v>462702.91</v>
      </c>
      <c r="J226" s="183">
        <f>+'2.2.3.2.Inv-Ajus-Depr'!J228-'2.2.3.2.Inv-Ajus-Depr'!J461+I226</f>
        <v>416432.61899999995</v>
      </c>
      <c r="K226" s="214">
        <f>+'2.2.3.2.Inv-Ajus-Depr'!K228-'2.2.3.2.Inv-Ajus-Depr'!K461+J226</f>
        <v>370162.32799999998</v>
      </c>
    </row>
    <row r="227" spans="2:11" x14ac:dyDescent="0.2">
      <c r="B227" s="266" t="s">
        <v>422</v>
      </c>
      <c r="C227" s="183">
        <f>+'2.2.3.2.Inv-Ajus-Depr'!C229-'2.2.3.2.Inv-Ajus-Depr'!C462</f>
        <v>0</v>
      </c>
      <c r="D227" s="183">
        <f>+'2.2.3.2.Inv-Ajus-Depr'!D229-'2.2.3.2.Inv-Ajus-Depr'!D462+C227</f>
        <v>0</v>
      </c>
      <c r="E227" s="183">
        <f>+'2.2.3.2.Inv-Ajus-Depr'!E229-'2.2.3.2.Inv-Ajus-Depr'!E462+D227</f>
        <v>0</v>
      </c>
      <c r="F227" s="183">
        <f>+'2.2.3.2.Inv-Ajus-Depr'!F229-'2.2.3.2.Inv-Ajus-Depr'!F462+E227</f>
        <v>0</v>
      </c>
      <c r="G227" s="183">
        <f>+'2.2.3.2.Inv-Ajus-Depr'!G229-'2.2.3.2.Inv-Ajus-Depr'!G462+F227</f>
        <v>0</v>
      </c>
      <c r="H227" s="183">
        <f>+'2.2.3.2.Inv-Ajus-Depr'!H229-'2.2.3.2.Inv-Ajus-Depr'!H462+G227</f>
        <v>0</v>
      </c>
      <c r="I227" s="183">
        <f>+'2.2.3.2.Inv-Ajus-Depr'!I229-'2.2.3.2.Inv-Ajus-Depr'!I462+H227</f>
        <v>0</v>
      </c>
      <c r="J227" s="183">
        <f>+'2.2.3.2.Inv-Ajus-Depr'!J229-'2.2.3.2.Inv-Ajus-Depr'!J462+I227</f>
        <v>0</v>
      </c>
      <c r="K227" s="214">
        <f>+'2.2.3.2.Inv-Ajus-Depr'!K229-'2.2.3.2.Inv-Ajus-Depr'!K462+J227</f>
        <v>160500</v>
      </c>
    </row>
    <row r="228" spans="2:11" x14ac:dyDescent="0.2">
      <c r="B228" s="266" t="s">
        <v>423</v>
      </c>
      <c r="C228" s="183">
        <f>+'2.2.3.2.Inv-Ajus-Depr'!C230-'2.2.3.2.Inv-Ajus-Depr'!C463</f>
        <v>0</v>
      </c>
      <c r="D228" s="183">
        <f>+'2.2.3.2.Inv-Ajus-Depr'!D230-'2.2.3.2.Inv-Ajus-Depr'!D463+C228</f>
        <v>0</v>
      </c>
      <c r="E228" s="183">
        <f>+'2.2.3.2.Inv-Ajus-Depr'!E230-'2.2.3.2.Inv-Ajus-Depr'!E463+D228</f>
        <v>0</v>
      </c>
      <c r="F228" s="183">
        <f>+'2.2.3.2.Inv-Ajus-Depr'!F230-'2.2.3.2.Inv-Ajus-Depr'!F463+E228</f>
        <v>0</v>
      </c>
      <c r="G228" s="183">
        <f>+'2.2.3.2.Inv-Ajus-Depr'!G230-'2.2.3.2.Inv-Ajus-Depr'!G463+F228</f>
        <v>0</v>
      </c>
      <c r="H228" s="183">
        <f>+'2.2.3.2.Inv-Ajus-Depr'!H230-'2.2.3.2.Inv-Ajus-Depr'!H463+G228</f>
        <v>0</v>
      </c>
      <c r="I228" s="183">
        <f>+'2.2.3.2.Inv-Ajus-Depr'!I230-'2.2.3.2.Inv-Ajus-Depr'!I463+H228</f>
        <v>0</v>
      </c>
      <c r="J228" s="183">
        <f>+'2.2.3.2.Inv-Ajus-Depr'!J230-'2.2.3.2.Inv-Ajus-Depr'!J463+I228</f>
        <v>0</v>
      </c>
      <c r="K228" s="214">
        <f>+'2.2.3.2.Inv-Ajus-Depr'!K230-'2.2.3.2.Inv-Ajus-Depr'!K463+J228</f>
        <v>1559997.33</v>
      </c>
    </row>
    <row r="229" spans="2:11" x14ac:dyDescent="0.2">
      <c r="B229" s="266" t="s">
        <v>424</v>
      </c>
      <c r="C229" s="183">
        <f>+'2.2.3.2.Inv-Ajus-Depr'!C231-'2.2.3.2.Inv-Ajus-Depr'!C464</f>
        <v>0</v>
      </c>
      <c r="D229" s="183">
        <f>+'2.2.3.2.Inv-Ajus-Depr'!D231-'2.2.3.2.Inv-Ajus-Depr'!D464+C229</f>
        <v>0</v>
      </c>
      <c r="E229" s="183">
        <f>+'2.2.3.2.Inv-Ajus-Depr'!E231-'2.2.3.2.Inv-Ajus-Depr'!E464+D229</f>
        <v>0</v>
      </c>
      <c r="F229" s="183">
        <f>+'2.2.3.2.Inv-Ajus-Depr'!F231-'2.2.3.2.Inv-Ajus-Depr'!F464+E229</f>
        <v>0</v>
      </c>
      <c r="G229" s="183">
        <f>+'2.2.3.2.Inv-Ajus-Depr'!G231-'2.2.3.2.Inv-Ajus-Depr'!G464+F229</f>
        <v>0</v>
      </c>
      <c r="H229" s="183">
        <f>+'2.2.3.2.Inv-Ajus-Depr'!H231-'2.2.3.2.Inv-Ajus-Depr'!H464+G229</f>
        <v>0</v>
      </c>
      <c r="I229" s="183">
        <f>+'2.2.3.2.Inv-Ajus-Depr'!I231-'2.2.3.2.Inv-Ajus-Depr'!I464+H229</f>
        <v>0</v>
      </c>
      <c r="J229" s="183">
        <f>+'2.2.3.2.Inv-Ajus-Depr'!J231-'2.2.3.2.Inv-Ajus-Depr'!J464+I229</f>
        <v>0</v>
      </c>
      <c r="K229" s="214">
        <f>+'2.2.3.2.Inv-Ajus-Depr'!K231-'2.2.3.2.Inv-Ajus-Depr'!K464+J229</f>
        <v>564256.63</v>
      </c>
    </row>
    <row r="230" spans="2:11" x14ac:dyDescent="0.2">
      <c r="B230" s="266" t="s">
        <v>582</v>
      </c>
      <c r="C230" s="183">
        <f>+'2.2.3.2.Inv-Ajus-Depr'!C232-'2.2.3.2.Inv-Ajus-Depr'!C465</f>
        <v>0</v>
      </c>
      <c r="D230" s="183">
        <f>+'2.2.3.2.Inv-Ajus-Depr'!D232-'2.2.3.2.Inv-Ajus-Depr'!D465+C230</f>
        <v>0</v>
      </c>
      <c r="E230" s="183">
        <f>+'2.2.3.2.Inv-Ajus-Depr'!E232-'2.2.3.2.Inv-Ajus-Depr'!E465+D230</f>
        <v>0</v>
      </c>
      <c r="F230" s="183">
        <f>+'2.2.3.2.Inv-Ajus-Depr'!F232-'2.2.3.2.Inv-Ajus-Depr'!F465+E230</f>
        <v>0</v>
      </c>
      <c r="G230" s="183">
        <f>+'2.2.3.2.Inv-Ajus-Depr'!G232-'2.2.3.2.Inv-Ajus-Depr'!G465+F230</f>
        <v>0</v>
      </c>
      <c r="H230" s="183">
        <f>+'2.2.3.2.Inv-Ajus-Depr'!H232-'2.2.3.2.Inv-Ajus-Depr'!H465+G230</f>
        <v>0</v>
      </c>
      <c r="I230" s="183">
        <f>+'2.2.3.2.Inv-Ajus-Depr'!I232-'2.2.3.2.Inv-Ajus-Depr'!I465+H230</f>
        <v>0</v>
      </c>
      <c r="J230" s="183">
        <f>+'2.2.3.2.Inv-Ajus-Depr'!J232-'2.2.3.2.Inv-Ajus-Depr'!J465+I230</f>
        <v>0</v>
      </c>
      <c r="K230" s="214">
        <f>+'2.2.3.2.Inv-Ajus-Depr'!K232-'2.2.3.2.Inv-Ajus-Depr'!K465+J230</f>
        <v>118348.72</v>
      </c>
    </row>
    <row r="231" spans="2:11" x14ac:dyDescent="0.2">
      <c r="B231" s="265" t="s">
        <v>425</v>
      </c>
      <c r="C231" s="183"/>
      <c r="D231" s="183"/>
      <c r="E231" s="183"/>
      <c r="F231" s="183"/>
      <c r="G231" s="183"/>
      <c r="H231" s="183"/>
      <c r="I231" s="183"/>
      <c r="J231" s="183"/>
      <c r="K231" s="214"/>
    </row>
    <row r="232" spans="2:11" x14ac:dyDescent="0.2">
      <c r="B232" s="266" t="s">
        <v>426</v>
      </c>
      <c r="C232" s="214">
        <f>+'2.2.3.2.Inv-Ajus-Depr'!C234-'2.2.3.2.Inv-Ajus-Depr'!C467</f>
        <v>3599</v>
      </c>
      <c r="D232" s="214">
        <f>+'2.2.3.2.Inv-Ajus-Depr'!D234-'2.2.3.2.Inv-Ajus-Depr'!D467+C232</f>
        <v>288679.64583309815</v>
      </c>
      <c r="E232" s="214">
        <f>+'2.2.3.2.Inv-Ajus-Depr'!E234-'2.2.3.2.Inv-Ajus-Depr'!E467+D232</f>
        <v>3130639.4558334122</v>
      </c>
      <c r="F232" s="214">
        <f>+'2.2.3.2.Inv-Ajus-Depr'!F234-'2.2.3.2.Inv-Ajus-Depr'!F467+E232</f>
        <v>2106948.5691667451</v>
      </c>
      <c r="G232" s="214">
        <f>+'2.2.3.2.Inv-Ajus-Depr'!G234-'2.2.3.2.Inv-Ajus-Depr'!G467+F232</f>
        <v>1499397.4825000784</v>
      </c>
      <c r="H232" s="214">
        <f>+'2.2.3.2.Inv-Ajus-Depr'!H234-'2.2.3.2.Inv-Ajus-Depr'!H467+G232</f>
        <v>833493.09250007838</v>
      </c>
      <c r="I232" s="214">
        <f>+'2.2.3.2.Inv-Ajus-Depr'!I234-'2.2.3.2.Inv-Ajus-Depr'!I467+H232</f>
        <v>0</v>
      </c>
      <c r="J232" s="214">
        <f>+'2.2.3.2.Inv-Ajus-Depr'!J234-'2.2.3.2.Inv-Ajus-Depr'!J467+I232</f>
        <v>104074.43</v>
      </c>
      <c r="K232" s="214">
        <f>+'2.2.3.2.Inv-Ajus-Depr'!K234-'2.2.3.2.Inv-Ajus-Depr'!K467+J232</f>
        <v>69382.953333333338</v>
      </c>
    </row>
    <row r="233" spans="2:11" x14ac:dyDescent="0.2">
      <c r="B233" s="31" t="s">
        <v>427</v>
      </c>
      <c r="C233" s="212"/>
      <c r="D233" s="212"/>
      <c r="E233" s="212"/>
      <c r="F233" s="212"/>
      <c r="G233" s="212"/>
      <c r="H233" s="212"/>
      <c r="I233" s="212"/>
      <c r="J233" s="212"/>
      <c r="K233" s="279"/>
    </row>
    <row r="234" spans="2:11" x14ac:dyDescent="0.2">
      <c r="B234" s="270" t="s">
        <v>403</v>
      </c>
      <c r="C234" s="170">
        <f>+'2.2.3.2.Inv-Ajus-Depr'!C236-'2.2.3.2.Inv-Ajus-Depr'!C469</f>
        <v>30527949</v>
      </c>
      <c r="D234" s="170">
        <f>+'2.2.3.2.Inv-Ajus-Depr'!D236-'2.2.3.2.Inv-Ajus-Depr'!D469+C234</f>
        <v>29510350.699999999</v>
      </c>
      <c r="E234" s="170">
        <f>+'2.2.3.2.Inv-Ajus-Depr'!E236-'2.2.3.2.Inv-Ajus-Depr'!E469+D234</f>
        <v>28492752.399999999</v>
      </c>
      <c r="F234" s="170">
        <f>+'2.2.3.2.Inv-Ajus-Depr'!F236-'2.2.3.2.Inv-Ajus-Depr'!F469+E234</f>
        <v>27475154.099999998</v>
      </c>
      <c r="G234" s="170">
        <f>+'2.2.3.2.Inv-Ajus-Depr'!G236-'2.2.3.2.Inv-Ajus-Depr'!G469+F234</f>
        <v>26457555.799999997</v>
      </c>
      <c r="H234" s="170">
        <f>+'2.2.3.2.Inv-Ajus-Depr'!H236-'2.2.3.2.Inv-Ajus-Depr'!H469+G234</f>
        <v>25439957.499999996</v>
      </c>
      <c r="I234" s="170">
        <f>+'2.2.3.2.Inv-Ajus-Depr'!I236-'2.2.3.2.Inv-Ajus-Depr'!I469+H234</f>
        <v>24422359.199999996</v>
      </c>
      <c r="J234" s="170">
        <f>+'2.2.3.2.Inv-Ajus-Depr'!J236-'2.2.3.2.Inv-Ajus-Depr'!J469+I234</f>
        <v>23404760.899999995</v>
      </c>
      <c r="K234" s="280">
        <f>+'2.2.3.2.Inv-Ajus-Depr'!K236-'2.2.3.2.Inv-Ajus-Depr'!K469+J234</f>
        <v>22387162.599999994</v>
      </c>
    </row>
    <row r="235" spans="2:11" x14ac:dyDescent="0.2">
      <c r="B235" s="206" t="s">
        <v>405</v>
      </c>
      <c r="C235" s="171">
        <f>+'2.2.3.2.Inv-Ajus-Depr'!C237-'2.2.3.2.Inv-Ajus-Depr'!C470</f>
        <v>27780819</v>
      </c>
      <c r="D235" s="171">
        <f>+'2.2.3.2.Inv-Ajus-Depr'!D237-'2.2.3.2.Inv-Ajus-Depr'!D470+C235</f>
        <v>25002737.100000001</v>
      </c>
      <c r="E235" s="171">
        <f>+'2.2.3.2.Inv-Ajus-Depr'!E237-'2.2.3.2.Inv-Ajus-Depr'!E470+D235</f>
        <v>22224655.200000003</v>
      </c>
      <c r="F235" s="171">
        <f>+'2.2.3.2.Inv-Ajus-Depr'!F237-'2.2.3.2.Inv-Ajus-Depr'!F470+E235</f>
        <v>19446573.300000004</v>
      </c>
      <c r="G235" s="171">
        <f>+'2.2.3.2.Inv-Ajus-Depr'!G237-'2.2.3.2.Inv-Ajus-Depr'!G470+F235</f>
        <v>16668491.400000004</v>
      </c>
      <c r="H235" s="171">
        <f>+'2.2.3.2.Inv-Ajus-Depr'!H237-'2.2.3.2.Inv-Ajus-Depr'!H470+G235</f>
        <v>13890409.500000004</v>
      </c>
      <c r="I235" s="171">
        <f>+'2.2.3.2.Inv-Ajus-Depr'!I237-'2.2.3.2.Inv-Ajus-Depr'!I470+H235</f>
        <v>11112327.600000003</v>
      </c>
      <c r="J235" s="171">
        <f>+'2.2.3.2.Inv-Ajus-Depr'!J237-'2.2.3.2.Inv-Ajus-Depr'!J470+I235</f>
        <v>8334245.700000003</v>
      </c>
      <c r="K235" s="281">
        <f>+'2.2.3.2.Inv-Ajus-Depr'!K237-'2.2.3.2.Inv-Ajus-Depr'!K470+J235</f>
        <v>5556163.8000000026</v>
      </c>
    </row>
    <row r="236" spans="2:11" x14ac:dyDescent="0.2"/>
    <row r="237" spans="2:11" x14ac:dyDescent="0.2"/>
  </sheetData>
  <hyperlinks>
    <hyperlink ref="A2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-0.249977111117893"/>
  </sheetPr>
  <dimension ref="A1:O237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69.7109375" customWidth="1"/>
    <col min="3" max="12" width="11.42578125" customWidth="1"/>
    <col min="13" max="15" width="0" hidden="1" customWidth="1"/>
    <col min="16" max="16384" width="11.42578125" hidden="1"/>
  </cols>
  <sheetData>
    <row r="1" spans="1:12" x14ac:dyDescent="0.2"/>
    <row r="2" spans="1:12" x14ac:dyDescent="0.2">
      <c r="A2" s="5" t="s">
        <v>13</v>
      </c>
    </row>
    <row r="3" spans="1:12" x14ac:dyDescent="0.2"/>
    <row r="4" spans="1:12" x14ac:dyDescent="0.2">
      <c r="B4" s="7" t="s">
        <v>669</v>
      </c>
    </row>
    <row r="5" spans="1:12" x14ac:dyDescent="0.2"/>
    <row r="6" spans="1:12" x14ac:dyDescent="0.2"/>
    <row r="7" spans="1:12" x14ac:dyDescent="0.2">
      <c r="B7" s="35"/>
      <c r="C7" s="322">
        <v>2011</v>
      </c>
      <c r="D7" s="322">
        <v>2012</v>
      </c>
      <c r="E7" s="322">
        <v>2013</v>
      </c>
      <c r="F7" s="322">
        <v>2014</v>
      </c>
      <c r="G7" s="322">
        <v>2015</v>
      </c>
      <c r="H7" s="322">
        <v>2016</v>
      </c>
      <c r="I7" s="322">
        <v>2017</v>
      </c>
      <c r="J7" s="322">
        <v>2018</v>
      </c>
      <c r="K7" s="322">
        <v>2019</v>
      </c>
    </row>
    <row r="8" spans="1:12" x14ac:dyDescent="0.2">
      <c r="B8" s="31" t="s">
        <v>372</v>
      </c>
    </row>
    <row r="9" spans="1:12" x14ac:dyDescent="0.2">
      <c r="B9" s="186" t="s">
        <v>373</v>
      </c>
      <c r="C9" s="146"/>
      <c r="D9" s="146"/>
      <c r="E9" s="146"/>
      <c r="F9" s="146"/>
      <c r="G9" s="146"/>
      <c r="H9" s="146"/>
      <c r="I9" s="146"/>
      <c r="J9" s="146"/>
      <c r="K9" s="146"/>
    </row>
    <row r="10" spans="1:12" x14ac:dyDescent="0.2">
      <c r="B10" s="182" t="s">
        <v>430</v>
      </c>
      <c r="C10" s="183">
        <f>+'2.2.3.3.StockCapTotal'!C10/'6.4.IPMC'!D$22</f>
        <v>47395.262375740436</v>
      </c>
      <c r="D10" s="183">
        <f>+'2.2.3.3.StockCapTotal'!D10/'6.4.IPMC'!E$22</f>
        <v>67703.374531709283</v>
      </c>
      <c r="E10" s="183">
        <f>+'2.2.3.3.StockCapTotal'!E10/'6.4.IPMC'!F$22</f>
        <v>144735.89218107073</v>
      </c>
      <c r="F10" s="183">
        <f>+'2.2.3.3.StockCapTotal'!F10/'6.4.IPMC'!G$22</f>
        <v>125347.67129844426</v>
      </c>
      <c r="G10" s="183">
        <f>+'2.2.3.3.StockCapTotal'!G10/'6.4.IPMC'!H$22</f>
        <v>109680.89455946541</v>
      </c>
      <c r="H10" s="183">
        <f>+'2.2.3.3.StockCapTotal'!H10/'6.4.IPMC'!I$22</f>
        <v>86192.344782477041</v>
      </c>
      <c r="I10" s="183">
        <f>+'2.2.3.3.StockCapTotal'!I10/'6.4.IPMC'!J$22</f>
        <v>56465.809750533648</v>
      </c>
      <c r="J10" s="183">
        <f>+'2.2.3.3.StockCapTotal'!J10/'6.4.IPMC'!K$22</f>
        <v>30376.730264847403</v>
      </c>
      <c r="K10" s="214">
        <f>+'2.2.3.3.StockCapTotal'!K10/'6.4.IPMC'!L$22</f>
        <v>5990.2981030995461</v>
      </c>
      <c r="L10" s="214"/>
    </row>
    <row r="11" spans="1:12" x14ac:dyDescent="0.2">
      <c r="B11" s="182" t="s">
        <v>592</v>
      </c>
      <c r="C11" s="183">
        <f>+'2.2.3.3.StockCapTotal'!C11/'6.4.IPMC'!D$22</f>
        <v>0</v>
      </c>
      <c r="D11" s="183">
        <f>+'2.2.3.3.StockCapTotal'!D11/'6.4.IPMC'!E$22</f>
        <v>0</v>
      </c>
      <c r="E11" s="183">
        <f>+'2.2.3.3.StockCapTotal'!E11/'6.4.IPMC'!F$22</f>
        <v>9786.5393604228375</v>
      </c>
      <c r="F11" s="183">
        <f>+'2.2.3.3.StockCapTotal'!F11/'6.4.IPMC'!G$22</f>
        <v>9594.7292196297694</v>
      </c>
      <c r="G11" s="183">
        <f>+'2.2.3.3.StockCapTotal'!G11/'6.4.IPMC'!H$22</f>
        <v>9828.2911612014195</v>
      </c>
      <c r="H11" s="183">
        <f>+'2.2.3.3.StockCapTotal'!H11/'6.4.IPMC'!I$22</f>
        <v>9543.9039856130039</v>
      </c>
      <c r="I11" s="183">
        <f>+'2.2.3.3.StockCapTotal'!I11/'6.4.IPMC'!J$22</f>
        <v>8508.3723566495446</v>
      </c>
      <c r="J11" s="183">
        <f>+'2.2.3.3.StockCapTotal'!J11/'6.4.IPMC'!K$22</f>
        <v>7744.0839843551094</v>
      </c>
      <c r="K11" s="214">
        <f>+'2.2.3.3.StockCapTotal'!K11/'6.4.IPMC'!L$22</f>
        <v>7296.8648007429829</v>
      </c>
    </row>
    <row r="12" spans="1:12" x14ac:dyDescent="0.2">
      <c r="B12" s="182" t="s">
        <v>431</v>
      </c>
      <c r="C12" s="183">
        <f>+'2.2.3.3.StockCapTotal'!C12/'6.4.IPMC'!D$22</f>
        <v>6268.3973716160326</v>
      </c>
      <c r="D12" s="183">
        <f>+'2.2.3.3.StockCapTotal'!D12/'6.4.IPMC'!E$22</f>
        <v>5897.3858224393307</v>
      </c>
      <c r="E12" s="183">
        <f>+'2.2.3.3.StockCapTotal'!E12/'6.4.IPMC'!F$22</f>
        <v>5806.0648750164082</v>
      </c>
      <c r="F12" s="183">
        <f>+'2.2.3.3.StockCapTotal'!F12/'6.4.IPMC'!G$22</f>
        <v>5774.1655385403283</v>
      </c>
      <c r="G12" s="183">
        <f>+'2.2.3.3.StockCapTotal'!G12/'6.4.IPMC'!H$22</f>
        <v>6007.9351020560298</v>
      </c>
      <c r="H12" s="183">
        <f>+'2.2.3.3.StockCapTotal'!H12/'6.4.IPMC'!I$22</f>
        <v>5935.2542262606212</v>
      </c>
      <c r="I12" s="183">
        <f>+'2.2.3.3.StockCapTotal'!I12/'6.4.IPMC'!J$22</f>
        <v>5392.7270001106772</v>
      </c>
      <c r="J12" s="183">
        <f>+'2.2.3.3.StockCapTotal'!J12/'6.4.IPMC'!K$22</f>
        <v>5012.9681287326694</v>
      </c>
      <c r="K12" s="214">
        <f>+'2.2.3.3.StockCapTotal'!K12/'6.4.IPMC'!L$22</f>
        <v>4836.1719657081894</v>
      </c>
    </row>
    <row r="13" spans="1:12" x14ac:dyDescent="0.2">
      <c r="B13" s="182" t="s">
        <v>560</v>
      </c>
      <c r="C13" s="183">
        <f>+'2.2.3.3.StockCapTotal'!C13/'6.4.IPMC'!D$22</f>
        <v>3698.3528219782174</v>
      </c>
      <c r="D13" s="183">
        <f>+'2.2.3.3.StockCapTotal'!D13/'6.4.IPMC'!E$22</f>
        <v>3479.2300097602842</v>
      </c>
      <c r="E13" s="183">
        <f>+'2.2.3.3.StockCapTotal'!E13/'6.4.IPMC'!F$22</f>
        <v>3425.1146451660102</v>
      </c>
      <c r="F13" s="183">
        <f>+'2.2.3.3.StockCapTotal'!F13/'6.4.IPMC'!G$22</f>
        <v>3406.0404072374968</v>
      </c>
      <c r="G13" s="183">
        <f>+'2.2.3.3.StockCapTotal'!G13/'6.4.IPMC'!H$22</f>
        <v>3543.6479768255062</v>
      </c>
      <c r="H13" s="183">
        <f>+'2.2.3.3.StockCapTotal'!H13/'6.4.IPMC'!I$22</f>
        <v>3500.4716509857635</v>
      </c>
      <c r="I13" s="183">
        <f>+'2.2.3.3.StockCapTotal'!I13/'6.4.IPMC'!J$22</f>
        <v>3180.1992418597551</v>
      </c>
      <c r="J13" s="183">
        <f>+'2.2.3.3.StockCapTotal'!J13/'6.4.IPMC'!K$22</f>
        <v>2955.9413846609064</v>
      </c>
      <c r="K13" s="214">
        <f>+'2.2.3.3.StockCapTotal'!K13/'6.4.IPMC'!L$22</f>
        <v>2851.3688509344861</v>
      </c>
    </row>
    <row r="14" spans="1:12" x14ac:dyDescent="0.2">
      <c r="B14" s="182" t="s">
        <v>561</v>
      </c>
      <c r="C14" s="183">
        <f>+'2.2.3.3.StockCapTotal'!C14/'6.4.IPMC'!D$22</f>
        <v>0</v>
      </c>
      <c r="D14" s="183">
        <f>+'2.2.3.3.StockCapTotal'!D14/'6.4.IPMC'!E$22</f>
        <v>9425.431360548755</v>
      </c>
      <c r="E14" s="183">
        <f>+'2.2.3.3.StockCapTotal'!E14/'6.4.IPMC'!F$22</f>
        <v>9288.9458045733554</v>
      </c>
      <c r="F14" s="183">
        <f>+'2.2.3.3.StockCapTotal'!F14/'6.4.IPMC'!G$22</f>
        <v>9248.0360868431799</v>
      </c>
      <c r="G14" s="183">
        <f>+'2.2.3.3.StockCapTotal'!G14/'6.4.IPMC'!H$22</f>
        <v>9633.8072604549307</v>
      </c>
      <c r="H14" s="183">
        <f>+'2.2.3.3.StockCapTotal'!H14/'6.4.IPMC'!I$22</f>
        <v>9529.4007848268047</v>
      </c>
      <c r="I14" s="183">
        <f>+'2.2.3.3.StockCapTotal'!I14/'6.4.IPMC'!J$22</f>
        <v>8670.3077702533283</v>
      </c>
      <c r="J14" s="183">
        <f>+'2.2.3.3.StockCapTotal'!J14/'6.4.IPMC'!K$22</f>
        <v>8071.8513152737123</v>
      </c>
      <c r="K14" s="214">
        <f>+'2.2.3.3.StockCapTotal'!K14/'6.4.IPMC'!L$22</f>
        <v>7799.9452570626272</v>
      </c>
    </row>
    <row r="15" spans="1:12" x14ac:dyDescent="0.2">
      <c r="B15" s="182" t="s">
        <v>562</v>
      </c>
      <c r="C15" s="183">
        <f>+'2.2.3.3.StockCapTotal'!C15/'6.4.IPMC'!D$22</f>
        <v>0</v>
      </c>
      <c r="D15" s="183">
        <f>+'2.2.3.3.StockCapTotal'!D15/'6.4.IPMC'!E$22</f>
        <v>0</v>
      </c>
      <c r="E15" s="183">
        <f>+'2.2.3.3.StockCapTotal'!E15/'6.4.IPMC'!F$22</f>
        <v>9117.2171188963475</v>
      </c>
      <c r="F15" s="183">
        <f>+'2.2.3.3.StockCapTotal'!F15/'6.4.IPMC'!G$22</f>
        <v>9080.4923447567762</v>
      </c>
      <c r="G15" s="183">
        <f>+'2.2.3.3.StockCapTotal'!G15/'6.4.IPMC'!H$22</f>
        <v>9463.1173877736674</v>
      </c>
      <c r="H15" s="183">
        <f>+'2.2.3.3.StockCapTotal'!H15/'6.4.IPMC'!I$22</f>
        <v>9364.6617981195086</v>
      </c>
      <c r="I15" s="183">
        <f>+'2.2.3.3.StockCapTotal'!I15/'6.4.IPMC'!J$22</f>
        <v>8524.458123104434</v>
      </c>
      <c r="J15" s="183">
        <f>+'2.2.3.3.StockCapTotal'!J15/'6.4.IPMC'!K$22</f>
        <v>7940.149865716312</v>
      </c>
      <c r="K15" s="214">
        <f>+'2.2.3.3.StockCapTotal'!K15/'6.4.IPMC'!L$22</f>
        <v>7676.9768402445425</v>
      </c>
    </row>
    <row r="16" spans="1:12" x14ac:dyDescent="0.2">
      <c r="B16" s="182" t="s">
        <v>593</v>
      </c>
      <c r="C16" s="183">
        <f>+'2.2.3.3.StockCapTotal'!C16/'6.4.IPMC'!D$22</f>
        <v>0</v>
      </c>
      <c r="D16" s="183">
        <f>+'2.2.3.3.StockCapTotal'!D16/'6.4.IPMC'!E$22</f>
        <v>0</v>
      </c>
      <c r="E16" s="183">
        <f>+'2.2.3.3.StockCapTotal'!E16/'6.4.IPMC'!F$22</f>
        <v>11437.026597956567</v>
      </c>
      <c r="F16" s="183">
        <f>+'2.2.3.3.StockCapTotal'!F16/'6.4.IPMC'!G$22</f>
        <v>11374.437303223125</v>
      </c>
      <c r="G16" s="183">
        <f>+'2.2.3.3.StockCapTotal'!G16/'6.4.IPMC'!H$22</f>
        <v>11835.213782306228</v>
      </c>
      <c r="H16" s="183">
        <f>+'2.2.3.3.StockCapTotal'!H16/'6.4.IPMC'!I$22</f>
        <v>11692.334035419199</v>
      </c>
      <c r="I16" s="183">
        <f>+'2.2.3.3.StockCapTotal'!I16/'6.4.IPMC'!J$22</f>
        <v>10623.858394277167</v>
      </c>
      <c r="J16" s="183">
        <f>+'2.2.3.3.StockCapTotal'!J16/'6.4.IPMC'!K$22</f>
        <v>9876.0161671927817</v>
      </c>
      <c r="K16" s="214">
        <f>+'2.2.3.3.StockCapTotal'!K16/'6.4.IPMC'!L$22</f>
        <v>9528.0231368274017</v>
      </c>
    </row>
    <row r="17" spans="2:11" x14ac:dyDescent="0.2">
      <c r="B17" s="182" t="s">
        <v>563</v>
      </c>
      <c r="C17" s="183">
        <f>+'2.2.3.3.StockCapTotal'!C17/'6.4.IPMC'!D$22</f>
        <v>0</v>
      </c>
      <c r="D17" s="183">
        <f>+'2.2.3.3.StockCapTotal'!D17/'6.4.IPMC'!E$22</f>
        <v>4008.9746520283202</v>
      </c>
      <c r="E17" s="183">
        <f>+'2.2.3.3.StockCapTotal'!E17/'6.4.IPMC'!F$22</f>
        <v>2726.8632572122096</v>
      </c>
      <c r="F17" s="183">
        <f>+'2.2.3.3.StockCapTotal'!F17/'6.4.IPMC'!G$22</f>
        <v>1407.0623251164709</v>
      </c>
      <c r="G17" s="183">
        <f>+'2.2.3.3.StockCapTotal'!G17/'6.4.IPMC'!H$22</f>
        <v>0</v>
      </c>
      <c r="H17" s="183">
        <f>+'2.2.3.3.StockCapTotal'!H17/'6.4.IPMC'!I$22</f>
        <v>0</v>
      </c>
      <c r="I17" s="183">
        <f>+'2.2.3.3.StockCapTotal'!I17/'6.4.IPMC'!J$22</f>
        <v>0</v>
      </c>
      <c r="J17" s="183">
        <f>+'2.2.3.3.StockCapTotal'!J17/'6.4.IPMC'!K$22</f>
        <v>0</v>
      </c>
      <c r="K17" s="214">
        <f>+'2.2.3.3.StockCapTotal'!K17/'6.4.IPMC'!L$22</f>
        <v>0</v>
      </c>
    </row>
    <row r="18" spans="2:11" x14ac:dyDescent="0.2">
      <c r="B18" s="182" t="s">
        <v>594</v>
      </c>
      <c r="C18" s="183">
        <f>+'2.2.3.3.StockCapTotal'!C18/'6.4.IPMC'!D$22</f>
        <v>0</v>
      </c>
      <c r="D18" s="183">
        <f>+'2.2.3.3.StockCapTotal'!D18/'6.4.IPMC'!E$22</f>
        <v>0</v>
      </c>
      <c r="E18" s="183">
        <f>+'2.2.3.3.StockCapTotal'!E18/'6.4.IPMC'!F$22</f>
        <v>0</v>
      </c>
      <c r="F18" s="183">
        <f>+'2.2.3.3.StockCapTotal'!F18/'6.4.IPMC'!G$22</f>
        <v>3147.3027519477964</v>
      </c>
      <c r="G18" s="183">
        <f>+'2.2.3.3.StockCapTotal'!G18/'6.4.IPMC'!H$22</f>
        <v>2268.6821262891544</v>
      </c>
      <c r="H18" s="183">
        <f>+'2.2.3.3.StockCapTotal'!H18/'6.4.IPMC'!I$22</f>
        <v>1166.3134533731538</v>
      </c>
      <c r="I18" s="183">
        <f>+'2.2.3.3.StockCapTotal'!I18/'6.4.IPMC'!J$22</f>
        <v>0</v>
      </c>
      <c r="J18" s="183">
        <f>+'2.2.3.3.StockCapTotal'!J18/'6.4.IPMC'!K$22</f>
        <v>0</v>
      </c>
      <c r="K18" s="214">
        <f>+'2.2.3.3.StockCapTotal'!K18/'6.4.IPMC'!L$22</f>
        <v>0</v>
      </c>
    </row>
    <row r="19" spans="2:11" x14ac:dyDescent="0.2">
      <c r="B19" s="182" t="s">
        <v>656</v>
      </c>
      <c r="C19" s="183">
        <f>+'2.2.3.3.StockCapTotal'!C19/'6.4.IPMC'!D$22</f>
        <v>0</v>
      </c>
      <c r="D19" s="183">
        <f>+'2.2.3.3.StockCapTotal'!D19/'6.4.IPMC'!E$22</f>
        <v>304.47440795004206</v>
      </c>
      <c r="E19" s="183">
        <f>+'2.2.3.3.StockCapTotal'!E19/'6.4.IPMC'!F$22</f>
        <v>232.99192243030598</v>
      </c>
      <c r="F19" s="183">
        <f>+'2.2.3.3.StockCapTotal'!F19/'6.4.IPMC'!G$22</f>
        <v>160.29888931647776</v>
      </c>
      <c r="G19" s="183">
        <f>+'2.2.3.3.StockCapTotal'!G19/'6.4.IPMC'!H$22</f>
        <v>86.662201288730131</v>
      </c>
      <c r="H19" s="183">
        <f>+'2.2.3.3.StockCapTotal'!H19/'6.4.IPMC'!I$22</f>
        <v>1.153740068673647E-3</v>
      </c>
      <c r="I19" s="183">
        <f>+'2.2.3.3.StockCapTotal'!I19/'6.4.IPMC'!J$22</f>
        <v>1.0928419077220269E-3</v>
      </c>
      <c r="J19" s="183">
        <f>+'2.2.3.3.StockCapTotal'!J19/'6.4.IPMC'!K$22</f>
        <v>1.0609859447013161E-3</v>
      </c>
      <c r="K19" s="214">
        <f>+'2.2.3.3.StockCapTotal'!K19/'6.4.IPMC'!L$22</f>
        <v>1.0711223943355378E-3</v>
      </c>
    </row>
    <row r="20" spans="2:11" x14ac:dyDescent="0.2">
      <c r="B20" s="182" t="s">
        <v>432</v>
      </c>
      <c r="C20" s="183">
        <f>+'2.2.3.3.StockCapTotal'!C20/'6.4.IPMC'!D$22</f>
        <v>201674.13987272503</v>
      </c>
      <c r="D20" s="183">
        <f>+'2.2.3.3.StockCapTotal'!D20/'6.4.IPMC'!E$22</f>
        <v>594158.9530915122</v>
      </c>
      <c r="E20" s="183">
        <f>+'2.2.3.3.StockCapTotal'!E20/'6.4.IPMC'!F$22</f>
        <v>780243.00915477821</v>
      </c>
      <c r="F20" s="183">
        <f>+'2.2.3.3.StockCapTotal'!F20/'6.4.IPMC'!G$22</f>
        <v>750767.90781743836</v>
      </c>
      <c r="G20" s="183">
        <f>+'2.2.3.3.StockCapTotal'!G20/'6.4.IPMC'!H$22</f>
        <v>697231.14120007842</v>
      </c>
      <c r="H20" s="183">
        <f>+'2.2.3.3.StockCapTotal'!H20/'6.4.IPMC'!I$22</f>
        <v>540509.20727209153</v>
      </c>
      <c r="I20" s="183">
        <f>+'2.2.3.3.StockCapTotal'!I20/'6.4.IPMC'!J$22</f>
        <v>356315.38569616911</v>
      </c>
      <c r="J20" s="183">
        <f>+'2.2.3.3.StockCapTotal'!J20/'6.4.IPMC'!K$22</f>
        <v>194802.48279399663</v>
      </c>
      <c r="K20" s="214">
        <f>+'2.2.3.3.StockCapTotal'!K20/'6.4.IPMC'!L$22</f>
        <v>44093.322280865432</v>
      </c>
    </row>
    <row r="21" spans="2:11" x14ac:dyDescent="0.2">
      <c r="B21" s="182" t="s">
        <v>564</v>
      </c>
      <c r="C21" s="183">
        <f>+'2.2.3.3.StockCapTotal'!C21/'6.4.IPMC'!D$22</f>
        <v>29573.319889672697</v>
      </c>
      <c r="D21" s="183">
        <f>+'2.2.3.3.StockCapTotal'!D21/'6.4.IPMC'!E$22</f>
        <v>288949.12107364222</v>
      </c>
      <c r="E21" s="183">
        <f>+'2.2.3.3.StockCapTotal'!E21/'6.4.IPMC'!F$22</f>
        <v>367698.66719719715</v>
      </c>
      <c r="F21" s="183">
        <f>+'2.2.3.3.StockCapTotal'!F21/'6.4.IPMC'!G$22</f>
        <v>359652.06249307247</v>
      </c>
      <c r="G21" s="183">
        <f>+'2.2.3.3.StockCapTotal'!G21/'6.4.IPMC'!H$22</f>
        <v>367450.99501510023</v>
      </c>
      <c r="H21" s="183">
        <f>+'2.2.3.3.StockCapTotal'!H21/'6.4.IPMC'!I$22</f>
        <v>355781.05796604208</v>
      </c>
      <c r="I21" s="183">
        <f>+'2.2.3.3.StockCapTotal'!I21/'6.4.IPMC'!J$22</f>
        <v>316137.56065129337</v>
      </c>
      <c r="J21" s="183">
        <f>+'2.2.3.3.StockCapTotal'!J21/'6.4.IPMC'!K$22</f>
        <v>286666.23131637025</v>
      </c>
      <c r="K21" s="214">
        <f>+'2.2.3.3.StockCapTotal'!K21/'6.4.IPMC'!L$22</f>
        <v>234116.7116187264</v>
      </c>
    </row>
    <row r="22" spans="2:11" x14ac:dyDescent="0.2">
      <c r="B22" s="182" t="s">
        <v>657</v>
      </c>
      <c r="C22" s="183">
        <f>+'2.2.3.3.StockCapTotal'!C22/'6.4.IPMC'!D$22</f>
        <v>0</v>
      </c>
      <c r="D22" s="183">
        <f>+'2.2.3.3.StockCapTotal'!D22/'6.4.IPMC'!E$22</f>
        <v>0</v>
      </c>
      <c r="E22" s="183">
        <f>+'2.2.3.3.StockCapTotal'!E22/'6.4.IPMC'!F$22</f>
        <v>0</v>
      </c>
      <c r="F22" s="183">
        <f>+'2.2.3.3.StockCapTotal'!F22/'6.4.IPMC'!G$22</f>
        <v>12484.123795125501</v>
      </c>
      <c r="G22" s="183">
        <f>+'2.2.3.3.StockCapTotal'!G22/'6.4.IPMC'!H$22</f>
        <v>12958.528453721206</v>
      </c>
      <c r="H22" s="183">
        <f>+'2.2.3.3.StockCapTotal'!H22/'6.4.IPMC'!I$22</f>
        <v>12768.618530270811</v>
      </c>
      <c r="I22" s="183">
        <f>+'2.2.3.3.StockCapTotal'!I22/'6.4.IPMC'!J$22</f>
        <v>11568.794915977251</v>
      </c>
      <c r="J22" s="183">
        <f>+'2.2.3.3.StockCapTotal'!J22/'6.4.IPMC'!K$22</f>
        <v>10721.042708644734</v>
      </c>
      <c r="K22" s="214">
        <f>+'2.2.3.3.StockCapTotal'!K22/'6.4.IPMC'!L$22</f>
        <v>10308.066121765372</v>
      </c>
    </row>
    <row r="23" spans="2:11" x14ac:dyDescent="0.2">
      <c r="B23" s="182" t="s">
        <v>595</v>
      </c>
      <c r="C23" s="183">
        <f>+'2.2.3.3.StockCapTotal'!C23/'6.4.IPMC'!D$22</f>
        <v>0</v>
      </c>
      <c r="D23" s="183">
        <f>+'2.2.3.3.StockCapTotal'!D23/'6.4.IPMC'!E$22</f>
        <v>0</v>
      </c>
      <c r="E23" s="183">
        <f>+'2.2.3.3.StockCapTotal'!E23/'6.4.IPMC'!F$22</f>
        <v>9431.6838122206045</v>
      </c>
      <c r="F23" s="183">
        <f>+'2.2.3.3.StockCapTotal'!F23/'6.4.IPMC'!G$22</f>
        <v>9381.3649587611071</v>
      </c>
      <c r="G23" s="183">
        <f>+'2.2.3.3.StockCapTotal'!G23/'6.4.IPMC'!H$22</f>
        <v>9762.8567192488917</v>
      </c>
      <c r="H23" s="183">
        <f>+'2.2.3.3.StockCapTotal'!H23/'6.4.IPMC'!I$22</f>
        <v>9646.5491842959891</v>
      </c>
      <c r="I23" s="183">
        <f>+'2.2.3.3.StockCapTotal'!I23/'6.4.IPMC'!J$22</f>
        <v>8766.554433764215</v>
      </c>
      <c r="J23" s="183">
        <f>+'2.2.3.3.StockCapTotal'!J23/'6.4.IPMC'!K$22</f>
        <v>8151.0031924748937</v>
      </c>
      <c r="K23" s="214">
        <f>+'2.2.3.3.StockCapTotal'!K23/'6.4.IPMC'!L$22</f>
        <v>7865.427589746856</v>
      </c>
    </row>
    <row r="24" spans="2:11" x14ac:dyDescent="0.2">
      <c r="B24" s="182" t="s">
        <v>565</v>
      </c>
      <c r="C24" s="183">
        <f>+'2.2.3.3.StockCapTotal'!C24/'6.4.IPMC'!D$22</f>
        <v>0</v>
      </c>
      <c r="D24" s="183">
        <f>+'2.2.3.3.StockCapTotal'!D24/'6.4.IPMC'!E$22</f>
        <v>7653.7417729498566</v>
      </c>
      <c r="E24" s="183">
        <f>+'2.2.3.3.StockCapTotal'!E24/'6.4.IPMC'!F$22</f>
        <v>7542.7372884941879</v>
      </c>
      <c r="F24" s="183">
        <f>+'2.2.3.3.StockCapTotal'!F24/'6.4.IPMC'!G$22</f>
        <v>7509.3322049463995</v>
      </c>
      <c r="G24" s="183">
        <f>+'2.2.3.3.StockCapTotal'!G24/'6.4.IPMC'!H$22</f>
        <v>7822.367001312321</v>
      </c>
      <c r="H24" s="183">
        <f>+'2.2.3.3.StockCapTotal'!H24/'6.4.IPMC'!I$22</f>
        <v>7737.3696760104376</v>
      </c>
      <c r="I24" s="183">
        <f>+'2.2.3.3.StockCapTotal'!I24/'6.4.IPMC'!J$22</f>
        <v>7039.6126403402641</v>
      </c>
      <c r="J24" s="183">
        <f>+'2.2.3.3.StockCapTotal'!J24/'6.4.IPMC'!K$22</f>
        <v>6553.4914758458581</v>
      </c>
      <c r="K24" s="214">
        <f>+'2.2.3.3.StockCapTotal'!K24/'6.4.IPMC'!L$22</f>
        <v>6332.4994975427398</v>
      </c>
    </row>
    <row r="25" spans="2:11" x14ac:dyDescent="0.2">
      <c r="B25" s="182" t="s">
        <v>374</v>
      </c>
      <c r="C25" s="183">
        <f>+'2.2.3.3.StockCapTotal'!C25/'6.4.IPMC'!D$22</f>
        <v>0</v>
      </c>
      <c r="D25" s="183">
        <f>+'2.2.3.3.StockCapTotal'!D25/'6.4.IPMC'!E$22</f>
        <v>65244.3612105711</v>
      </c>
      <c r="E25" s="183">
        <f>+'2.2.3.3.StockCapTotal'!E25/'6.4.IPMC'!F$22</f>
        <v>44378.542337595973</v>
      </c>
      <c r="F25" s="183">
        <f>+'2.2.3.3.StockCapTotal'!F25/'6.4.IPMC'!G$22</f>
        <v>22899.342239352372</v>
      </c>
      <c r="G25" s="183">
        <f>+'2.2.3.3.StockCapTotal'!G25/'6.4.IPMC'!H$22</f>
        <v>0</v>
      </c>
      <c r="H25" s="183">
        <f>+'2.2.3.3.StockCapTotal'!H25/'6.4.IPMC'!I$22</f>
        <v>6668.4350369809199</v>
      </c>
      <c r="I25" s="183">
        <f>+'2.2.3.3.StockCapTotal'!I25/'6.4.IPMC'!J$22</f>
        <v>4210.9688685265592</v>
      </c>
      <c r="J25" s="183">
        <f>+'2.2.3.3.StockCapTotal'!J25/'6.4.IPMC'!K$22</f>
        <v>2044.1102924000879</v>
      </c>
      <c r="K25" s="214">
        <f>+'2.2.3.3.StockCapTotal'!K25/'6.4.IPMC'!L$22</f>
        <v>0</v>
      </c>
    </row>
    <row r="26" spans="2:11" x14ac:dyDescent="0.2">
      <c r="B26" s="182" t="s">
        <v>566</v>
      </c>
      <c r="C26" s="183">
        <f>+'2.2.3.3.StockCapTotal'!C26/'6.4.IPMC'!D$22</f>
        <v>0</v>
      </c>
      <c r="D26" s="183">
        <f>+'2.2.3.3.StockCapTotal'!D26/'6.4.IPMC'!E$22</f>
        <v>12246.251017897401</v>
      </c>
      <c r="E26" s="183">
        <f>+'2.2.3.3.StockCapTotal'!E26/'6.4.IPMC'!F$22</f>
        <v>10709.709145121589</v>
      </c>
      <c r="F26" s="183">
        <f>+'2.2.3.3.StockCapTotal'!F26/'6.4.IPMC'!G$22</f>
        <v>9210.355653881621</v>
      </c>
      <c r="G26" s="183">
        <f>+'2.2.3.3.StockCapTotal'!G26/'6.4.IPMC'!H$22</f>
        <v>7966.9625309973653</v>
      </c>
      <c r="H26" s="183">
        <f>+'2.2.3.3.StockCapTotal'!H26/'6.4.IPMC'!I$22</f>
        <v>6143.6387284591437</v>
      </c>
      <c r="I26" s="183">
        <f>+'2.2.3.3.StockCapTotal'!I26/'6.4.IPMC'!J$22</f>
        <v>3879.5716358554027</v>
      </c>
      <c r="J26" s="183">
        <f>+'2.2.3.3.StockCapTotal'!J26/'6.4.IPMC'!K$22</f>
        <v>1883.2417333283022</v>
      </c>
      <c r="K26" s="214">
        <f>+'2.2.3.3.StockCapTotal'!K26/'6.4.IPMC'!L$22</f>
        <v>0</v>
      </c>
    </row>
    <row r="27" spans="2:11" x14ac:dyDescent="0.2">
      <c r="B27" s="182" t="s">
        <v>567</v>
      </c>
      <c r="C27" s="183">
        <f>+'2.2.3.3.StockCapTotal'!C27/'6.4.IPMC'!D$22</f>
        <v>0</v>
      </c>
      <c r="D27" s="183">
        <f>+'2.2.3.3.StockCapTotal'!D27/'6.4.IPMC'!E$22</f>
        <v>4821.3051117645982</v>
      </c>
      <c r="E27" s="183">
        <f>+'2.2.3.3.StockCapTotal'!E27/'6.4.IPMC'!F$22</f>
        <v>4216.3740863570938</v>
      </c>
      <c r="F27" s="183">
        <f>+'2.2.3.3.StockCapTotal'!F27/'6.4.IPMC'!G$22</f>
        <v>3626.0839934059777</v>
      </c>
      <c r="G27" s="183">
        <f>+'2.2.3.3.StockCapTotal'!G27/'6.4.IPMC'!H$22</f>
        <v>3136.5645796250842</v>
      </c>
      <c r="H27" s="183">
        <f>+'2.2.3.3.StockCapTotal'!H27/'6.4.IPMC'!I$22</f>
        <v>2418.7285368449552</v>
      </c>
      <c r="I27" s="183">
        <f>+'2.2.3.3.StockCapTotal'!I27/'6.4.IPMC'!J$22</f>
        <v>1527.3734412327972</v>
      </c>
      <c r="J27" s="183">
        <f>+'2.2.3.3.StockCapTotal'!J27/'6.4.IPMC'!K$22</f>
        <v>741.42551727174123</v>
      </c>
      <c r="K27" s="214">
        <f>+'2.2.3.3.StockCapTotal'!K27/'6.4.IPMC'!L$22</f>
        <v>0</v>
      </c>
    </row>
    <row r="28" spans="2:11" x14ac:dyDescent="0.2">
      <c r="B28" s="182" t="s">
        <v>433</v>
      </c>
      <c r="C28" s="183">
        <f>+'2.2.3.3.StockCapTotal'!C28/'6.4.IPMC'!D$22</f>
        <v>0</v>
      </c>
      <c r="D28" s="183">
        <f>+'2.2.3.3.StockCapTotal'!D28/'6.4.IPMC'!E$22</f>
        <v>3355.0956910134269</v>
      </c>
      <c r="E28" s="183">
        <f>+'2.2.3.3.StockCapTotal'!E28/'6.4.IPMC'!F$22</f>
        <v>2934.1305312369664</v>
      </c>
      <c r="F28" s="183">
        <f>+'2.2.3.3.StockCapTotal'!F28/'6.4.IPMC'!G$22</f>
        <v>2523.3538428926458</v>
      </c>
      <c r="G28" s="183">
        <f>+'2.2.3.3.StockCapTotal'!G28/'6.4.IPMC'!H$22</f>
        <v>2182.7024139183482</v>
      </c>
      <c r="H28" s="183">
        <f>+'2.2.3.3.StockCapTotal'!H28/'6.4.IPMC'!I$22</f>
        <v>1683.1678360072933</v>
      </c>
      <c r="I28" s="183">
        <f>+'2.2.3.3.StockCapTotal'!I28/'6.4.IPMC'!J$22</f>
        <v>1062.883168033509</v>
      </c>
      <c r="J28" s="183">
        <f>+'2.2.3.3.StockCapTotal'!J28/'6.4.IPMC'!K$22</f>
        <v>515.950245948109</v>
      </c>
      <c r="K28" s="214">
        <f>+'2.2.3.3.StockCapTotal'!K28/'6.4.IPMC'!L$22</f>
        <v>0</v>
      </c>
    </row>
    <row r="29" spans="2:11" x14ac:dyDescent="0.2">
      <c r="B29" s="182" t="s">
        <v>434</v>
      </c>
      <c r="C29" s="183">
        <f>+'2.2.3.3.StockCapTotal'!C29/'6.4.IPMC'!D$22</f>
        <v>0</v>
      </c>
      <c r="D29" s="183">
        <f>+'2.2.3.3.StockCapTotal'!D29/'6.4.IPMC'!E$22</f>
        <v>28113.830985496792</v>
      </c>
      <c r="E29" s="183">
        <f>+'2.2.3.3.StockCapTotal'!E29/'6.4.IPMC'!F$22</f>
        <v>24586.377689771787</v>
      </c>
      <c r="F29" s="183">
        <f>+'2.2.3.3.StockCapTotal'!F29/'6.4.IPMC'!G$22</f>
        <v>21144.298103241119</v>
      </c>
      <c r="G29" s="183">
        <f>+'2.2.3.3.StockCapTotal'!G29/'6.4.IPMC'!H$22</f>
        <v>18289.829086216279</v>
      </c>
      <c r="H29" s="183">
        <f>+'2.2.3.3.StockCapTotal'!H29/'6.4.IPMC'!I$22</f>
        <v>14104.00787926261</v>
      </c>
      <c r="I29" s="183">
        <f>+'2.2.3.3.StockCapTotal'!I29/'6.4.IPMC'!J$22</f>
        <v>8906.368251570635</v>
      </c>
      <c r="J29" s="183">
        <f>+'2.2.3.3.StockCapTotal'!J29/'6.4.IPMC'!K$22</f>
        <v>4323.3753512196199</v>
      </c>
      <c r="K29" s="214">
        <f>+'2.2.3.3.StockCapTotal'!K29/'6.4.IPMC'!L$22</f>
        <v>0</v>
      </c>
    </row>
    <row r="30" spans="2:11" x14ac:dyDescent="0.2">
      <c r="B30" s="182" t="s">
        <v>568</v>
      </c>
      <c r="C30" s="183">
        <f>+'2.2.3.3.StockCapTotal'!C30/'6.4.IPMC'!D$22</f>
        <v>0</v>
      </c>
      <c r="D30" s="183">
        <f>+'2.2.3.3.StockCapTotal'!D30/'6.4.IPMC'!E$22</f>
        <v>0</v>
      </c>
      <c r="E30" s="183">
        <f>+'2.2.3.3.StockCapTotal'!E30/'6.4.IPMC'!F$22</f>
        <v>1373.4785089075315</v>
      </c>
      <c r="F30" s="183">
        <f>+'2.2.3.3.StockCapTotal'!F30/'6.4.IPMC'!G$22</f>
        <v>1214.9406103752767</v>
      </c>
      <c r="G30" s="183">
        <f>+'2.2.3.3.StockCapTotal'!G30/'6.4.IPMC'!H$22</f>
        <v>1094.7127844451109</v>
      </c>
      <c r="H30" s="183">
        <f>+'2.2.3.3.StockCapTotal'!H30/'6.4.IPMC'!I$22</f>
        <v>900.45457371593818</v>
      </c>
      <c r="I30" s="183">
        <f>+'2.2.3.3.StockCapTotal'!I30/'6.4.IPMC'!J$22</f>
        <v>639.694234998723</v>
      </c>
      <c r="J30" s="183">
        <f>+'2.2.3.3.StockCapTotal'!J30/'6.4.IPMC'!K$22</f>
        <v>414.03157977035931</v>
      </c>
      <c r="K30" s="214">
        <f>+'2.2.3.3.StockCapTotal'!K30/'6.4.IPMC'!L$22</f>
        <v>208.99357775139933</v>
      </c>
    </row>
    <row r="31" spans="2:11" x14ac:dyDescent="0.2">
      <c r="B31" s="182" t="s">
        <v>435</v>
      </c>
      <c r="C31" s="183">
        <f>+'2.2.3.3.StockCapTotal'!C31/'6.4.IPMC'!D$22</f>
        <v>0</v>
      </c>
      <c r="D31" s="183">
        <f>+'2.2.3.3.StockCapTotal'!D31/'6.4.IPMC'!E$22</f>
        <v>0</v>
      </c>
      <c r="E31" s="183">
        <f>+'2.2.3.3.StockCapTotal'!E31/'6.4.IPMC'!F$22</f>
        <v>8301.162236909764</v>
      </c>
      <c r="F31" s="183">
        <f>+'2.2.3.3.StockCapTotal'!F31/'6.4.IPMC'!G$22</f>
        <v>7342.9755540604092</v>
      </c>
      <c r="G31" s="183">
        <f>+'2.2.3.3.StockCapTotal'!G31/'6.4.IPMC'!H$22</f>
        <v>6616.3309928498447</v>
      </c>
      <c r="H31" s="183">
        <f>+'2.2.3.3.StockCapTotal'!H31/'6.4.IPMC'!I$22</f>
        <v>5442.2544327460337</v>
      </c>
      <c r="I31" s="183">
        <f>+'2.2.3.3.StockCapTotal'!I31/'6.4.IPMC'!J$22</f>
        <v>3866.2458802970509</v>
      </c>
      <c r="J31" s="183">
        <f>+'2.2.3.3.StockCapTotal'!J31/'6.4.IPMC'!K$22</f>
        <v>2502.3641015042558</v>
      </c>
      <c r="K31" s="214">
        <f>+'2.2.3.3.StockCapTotal'!K31/'6.4.IPMC'!L$22</f>
        <v>1263.1355963236133</v>
      </c>
    </row>
    <row r="32" spans="2:11" x14ac:dyDescent="0.2">
      <c r="B32" s="182" t="s">
        <v>435</v>
      </c>
      <c r="C32" s="183">
        <f>+'2.2.3.3.StockCapTotal'!C32/'6.4.IPMC'!D$22</f>
        <v>0</v>
      </c>
      <c r="D32" s="183">
        <f>+'2.2.3.3.StockCapTotal'!D32/'6.4.IPMC'!E$22</f>
        <v>0</v>
      </c>
      <c r="E32" s="183">
        <f>+'2.2.3.3.StockCapTotal'!E32/'6.4.IPMC'!F$22</f>
        <v>7638.5335148482191</v>
      </c>
      <c r="F32" s="183">
        <f>+'2.2.3.3.StockCapTotal'!F32/'6.4.IPMC'!G$22</f>
        <v>6756.832750359762</v>
      </c>
      <c r="G32" s="183">
        <f>+'2.2.3.3.StockCapTotal'!G32/'6.4.IPMC'!H$22</f>
        <v>6088.191579908992</v>
      </c>
      <c r="H32" s="183">
        <f>+'2.2.3.3.StockCapTotal'!H32/'6.4.IPMC'!I$22</f>
        <v>5007.8340471438896</v>
      </c>
      <c r="I32" s="183">
        <f>+'2.2.3.3.StockCapTotal'!I32/'6.4.IPMC'!J$22</f>
        <v>3557.6281839164212</v>
      </c>
      <c r="J32" s="183">
        <f>+'2.2.3.3.StockCapTotal'!J32/'6.4.IPMC'!K$22</f>
        <v>2302.6163698746018</v>
      </c>
      <c r="K32" s="214">
        <f>+'2.2.3.3.StockCapTotal'!K32/'6.4.IPMC'!L$22</f>
        <v>1162.3075553704023</v>
      </c>
    </row>
    <row r="33" spans="2:11" x14ac:dyDescent="0.2">
      <c r="B33" s="182" t="s">
        <v>596</v>
      </c>
      <c r="C33" s="183">
        <f>+'2.2.3.3.StockCapTotal'!C33/'6.4.IPMC'!D$22</f>
        <v>0</v>
      </c>
      <c r="D33" s="183">
        <f>+'2.2.3.3.StockCapTotal'!D33/'6.4.IPMC'!E$22</f>
        <v>0</v>
      </c>
      <c r="E33" s="183">
        <f>+'2.2.3.3.StockCapTotal'!E33/'6.4.IPMC'!F$22</f>
        <v>0</v>
      </c>
      <c r="F33" s="183">
        <f>+'2.2.3.3.StockCapTotal'!F33/'6.4.IPMC'!G$22</f>
        <v>12409.865843507303</v>
      </c>
      <c r="G33" s="183">
        <f>+'2.2.3.3.StockCapTotal'!G33/'6.4.IPMC'!H$22</f>
        <v>11501.293439845842</v>
      </c>
      <c r="H33" s="183">
        <f>+'2.2.3.3.StockCapTotal'!H33/'6.4.IPMC'!I$22</f>
        <v>9854.5561720935038</v>
      </c>
      <c r="I33" s="183">
        <f>+'2.2.3.3.StockCapTotal'!I33/'6.4.IPMC'!J$22</f>
        <v>7467.520464463194</v>
      </c>
      <c r="J33" s="183">
        <f>+'2.2.3.3.StockCapTotal'!J33/'6.4.IPMC'!K$22</f>
        <v>5437.3836224032475</v>
      </c>
      <c r="K33" s="214">
        <f>+'2.2.3.3.StockCapTotal'!K33/'6.4.IPMC'!L$22</f>
        <v>3659.5542059318432</v>
      </c>
    </row>
    <row r="34" spans="2:11" x14ac:dyDescent="0.2">
      <c r="B34" s="182" t="s">
        <v>597</v>
      </c>
      <c r="C34" s="183">
        <f>+'2.2.3.3.StockCapTotal'!C34/'6.4.IPMC'!D$22</f>
        <v>0</v>
      </c>
      <c r="D34" s="183">
        <f>+'2.2.3.3.StockCapTotal'!D34/'6.4.IPMC'!E$22</f>
        <v>0</v>
      </c>
      <c r="E34" s="183">
        <f>+'2.2.3.3.StockCapTotal'!E34/'6.4.IPMC'!F$22</f>
        <v>0</v>
      </c>
      <c r="F34" s="183">
        <f>+'2.2.3.3.StockCapTotal'!F34/'6.4.IPMC'!G$22</f>
        <v>82284.43199095974</v>
      </c>
      <c r="G34" s="183">
        <f>+'2.2.3.3.StockCapTotal'!G34/'6.4.IPMC'!H$22</f>
        <v>76260.082888341625</v>
      </c>
      <c r="H34" s="183">
        <f>+'2.2.3.3.StockCapTotal'!H34/'6.4.IPMC'!I$22</f>
        <v>65341.283086308424</v>
      </c>
      <c r="I34" s="183">
        <f>+'2.2.3.3.StockCapTotal'!I34/'6.4.IPMC'!J$22</f>
        <v>49513.885770223729</v>
      </c>
      <c r="J34" s="183">
        <f>+'2.2.3.3.StockCapTotal'!J34/'6.4.IPMC'!K$22</f>
        <v>36052.929864707534</v>
      </c>
      <c r="K34" s="214">
        <f>+'2.2.3.3.StockCapTotal'!K34/'6.4.IPMC'!L$22</f>
        <v>24264.914945295259</v>
      </c>
    </row>
    <row r="35" spans="2:11" x14ac:dyDescent="0.2">
      <c r="B35" s="182" t="s">
        <v>598</v>
      </c>
      <c r="C35" s="183">
        <f>+'2.2.3.3.StockCapTotal'!C35/'6.4.IPMC'!D$22</f>
        <v>0</v>
      </c>
      <c r="D35" s="183">
        <f>+'2.2.3.3.StockCapTotal'!D35/'6.4.IPMC'!E$22</f>
        <v>0</v>
      </c>
      <c r="E35" s="183">
        <f>+'2.2.3.3.StockCapTotal'!E35/'6.4.IPMC'!F$22</f>
        <v>0</v>
      </c>
      <c r="F35" s="183">
        <f>+'2.2.3.3.StockCapTotal'!F35/'6.4.IPMC'!G$22</f>
        <v>16767.163444363032</v>
      </c>
      <c r="G35" s="183">
        <f>+'2.2.3.3.StockCapTotal'!G35/'6.4.IPMC'!H$22</f>
        <v>15539.577088044774</v>
      </c>
      <c r="H35" s="183">
        <f>+'2.2.3.3.StockCapTotal'!H35/'6.4.IPMC'!I$22</f>
        <v>13314.64466198047</v>
      </c>
      <c r="I35" s="183">
        <f>+'2.2.3.3.StockCapTotal'!I35/'6.4.IPMC'!J$22</f>
        <v>10089.4834586216</v>
      </c>
      <c r="J35" s="183">
        <f>+'2.2.3.3.StockCapTotal'!J35/'6.4.IPMC'!K$22</f>
        <v>7346.5338833003425</v>
      </c>
      <c r="K35" s="214">
        <f>+'2.2.3.3.StockCapTotal'!K35/'6.4.IPMC'!L$22</f>
        <v>4944.4808089096632</v>
      </c>
    </row>
    <row r="36" spans="2:11" x14ac:dyDescent="0.2">
      <c r="B36" s="182" t="s">
        <v>599</v>
      </c>
      <c r="C36" s="183">
        <f>+'2.2.3.3.StockCapTotal'!C36/'6.4.IPMC'!D$22</f>
        <v>0</v>
      </c>
      <c r="D36" s="183">
        <f>+'2.2.3.3.StockCapTotal'!D36/'6.4.IPMC'!E$22</f>
        <v>0</v>
      </c>
      <c r="E36" s="183">
        <f>+'2.2.3.3.StockCapTotal'!E36/'6.4.IPMC'!F$22</f>
        <v>0</v>
      </c>
      <c r="F36" s="183">
        <f>+'2.2.3.3.StockCapTotal'!F36/'6.4.IPMC'!G$22</f>
        <v>0</v>
      </c>
      <c r="G36" s="183">
        <f>+'2.2.3.3.StockCapTotal'!G36/'6.4.IPMC'!H$22</f>
        <v>37888.321045145094</v>
      </c>
      <c r="H36" s="183">
        <f>+'2.2.3.3.StockCapTotal'!H36/'6.4.IPMC'!I$22</f>
        <v>33391.059731067646</v>
      </c>
      <c r="I36" s="183">
        <f>+'2.2.3.3.StockCapTotal'!I36/'6.4.IPMC'!J$22</f>
        <v>26357.142312039399</v>
      </c>
      <c r="J36" s="183">
        <f>+'2.2.3.3.StockCapTotal'!J36/'6.4.IPMC'!K$22</f>
        <v>20471.072595564601</v>
      </c>
      <c r="K36" s="214">
        <f>+'2.2.3.3.StockCapTotal'!K36/'6.4.IPMC'!L$22</f>
        <v>15499.986877312425</v>
      </c>
    </row>
    <row r="37" spans="2:11" x14ac:dyDescent="0.2">
      <c r="B37" s="182" t="s">
        <v>600</v>
      </c>
      <c r="C37" s="183">
        <f>+'2.2.3.3.StockCapTotal'!C37/'6.4.IPMC'!D$22</f>
        <v>0</v>
      </c>
      <c r="D37" s="183">
        <f>+'2.2.3.3.StockCapTotal'!D37/'6.4.IPMC'!E$22</f>
        <v>0</v>
      </c>
      <c r="E37" s="183">
        <f>+'2.2.3.3.StockCapTotal'!E37/'6.4.IPMC'!F$22</f>
        <v>0</v>
      </c>
      <c r="F37" s="183">
        <f>+'2.2.3.3.StockCapTotal'!F37/'6.4.IPMC'!G$22</f>
        <v>0</v>
      </c>
      <c r="G37" s="183">
        <f>+'2.2.3.3.StockCapTotal'!G37/'6.4.IPMC'!H$22</f>
        <v>0</v>
      </c>
      <c r="H37" s="183">
        <f>+'2.2.3.3.StockCapTotal'!H37/'6.4.IPMC'!I$22</f>
        <v>58698.132599796278</v>
      </c>
      <c r="I37" s="183">
        <f>+'2.2.3.3.StockCapTotal'!I37/'6.4.IPMC'!J$22</f>
        <v>47657.017593840486</v>
      </c>
      <c r="J37" s="183">
        <f>+'2.2.3.3.StockCapTotal'!J37/'6.4.IPMC'!K$22</f>
        <v>38556.526700527807</v>
      </c>
      <c r="K37" s="214">
        <f>+'2.2.3.3.StockCapTotal'!K37/'6.4.IPMC'!L$22</f>
        <v>31139.910497764551</v>
      </c>
    </row>
    <row r="38" spans="2:11" x14ac:dyDescent="0.2">
      <c r="B38" s="182" t="s">
        <v>601</v>
      </c>
      <c r="C38" s="183">
        <f>+'2.2.3.3.StockCapTotal'!C38/'6.4.IPMC'!D$22</f>
        <v>0</v>
      </c>
      <c r="D38" s="183">
        <f>+'2.2.3.3.StockCapTotal'!D38/'6.4.IPMC'!E$22</f>
        <v>109672.19151208285</v>
      </c>
      <c r="E38" s="183">
        <f>+'2.2.3.3.StockCapTotal'!E38/'6.4.IPMC'!F$22</f>
        <v>104437.05272850841</v>
      </c>
      <c r="F38" s="183">
        <f>+'2.2.3.3.StockCapTotal'!F38/'6.4.IPMC'!G$22</f>
        <v>100080.59857649411</v>
      </c>
      <c r="G38" s="183">
        <f>+'2.2.3.3.StockCapTotal'!G38/'6.4.IPMC'!H$22</f>
        <v>99888.197201661533</v>
      </c>
      <c r="H38" s="183">
        <f>+'2.2.3.3.StockCapTotal'!H38/'6.4.IPMC'!I$22</f>
        <v>94144.996903298961</v>
      </c>
      <c r="I38" s="183">
        <f>+'2.2.3.3.StockCapTotal'!I38/'6.4.IPMC'!J$22</f>
        <v>81068.833764550553</v>
      </c>
      <c r="J38" s="183">
        <f>+'2.2.3.3.StockCapTotal'!J38/'6.4.IPMC'!K$22</f>
        <v>70835.134810234915</v>
      </c>
      <c r="K38" s="214">
        <f>+'2.2.3.3.StockCapTotal'!K38/'6.4.IPMC'!L$22</f>
        <v>63566.115255501129</v>
      </c>
    </row>
    <row r="39" spans="2:11" x14ac:dyDescent="0.2">
      <c r="B39" s="182" t="s">
        <v>658</v>
      </c>
      <c r="C39" s="183">
        <f>+'2.2.3.3.StockCapTotal'!C39/'6.4.IPMC'!D$22</f>
        <v>0</v>
      </c>
      <c r="D39" s="183">
        <f>+'2.2.3.3.StockCapTotal'!D39/'6.4.IPMC'!E$22</f>
        <v>0</v>
      </c>
      <c r="E39" s="183">
        <f>+'2.2.3.3.StockCapTotal'!E39/'6.4.IPMC'!F$22</f>
        <v>132004.72917454856</v>
      </c>
      <c r="F39" s="183">
        <f>+'2.2.3.3.StockCapTotal'!F39/'6.4.IPMC'!G$22</f>
        <v>127147.03505792412</v>
      </c>
      <c r="G39" s="183">
        <f>+'2.2.3.3.StockCapTotal'!G39/'6.4.IPMC'!H$22</f>
        <v>127657.9720416848</v>
      </c>
      <c r="H39" s="183">
        <f>+'2.2.3.3.StockCapTotal'!H39/'6.4.IPMC'!I$22</f>
        <v>121159.49824701757</v>
      </c>
      <c r="I39" s="183">
        <f>+'2.2.3.3.StockCapTotal'!I39/'6.4.IPMC'!J$22</f>
        <v>105200.61297302249</v>
      </c>
      <c r="J39" s="183">
        <f>+'2.2.3.3.StockCapTotal'!J39/'6.4.IPMC'!K$22</f>
        <v>92849.137771943642</v>
      </c>
      <c r="K39" s="214">
        <f>+'2.2.3.3.StockCapTotal'!K39/'6.4.IPMC'!L$22</f>
        <v>84362.580044587492</v>
      </c>
    </row>
    <row r="40" spans="2:11" x14ac:dyDescent="0.2">
      <c r="B40" s="182" t="s">
        <v>569</v>
      </c>
      <c r="C40" s="183">
        <f>+'2.2.3.3.StockCapTotal'!C40/'6.4.IPMC'!D$22</f>
        <v>189002.56055125355</v>
      </c>
      <c r="D40" s="183">
        <f>+'2.2.3.3.StockCapTotal'!D40/'6.4.IPMC'!E$22</f>
        <v>174449.39474796655</v>
      </c>
      <c r="E40" s="183">
        <f>+'2.2.3.3.StockCapTotal'!E40/'6.4.IPMC'!F$22</f>
        <v>168620.760985339</v>
      </c>
      <c r="F40" s="183">
        <f>+'2.2.3.3.StockCapTotal'!F40/'6.4.IPMC'!G$22</f>
        <v>164349.71562817393</v>
      </c>
      <c r="G40" s="183">
        <f>+'2.2.3.3.StockCapTotal'!G40/'6.4.IPMC'!H$22</f>
        <v>167250.76830126712</v>
      </c>
      <c r="H40" s="183">
        <f>+'2.2.3.3.StockCapTotal'!H40/'6.4.IPMC'!I$22</f>
        <v>161217.79399621356</v>
      </c>
      <c r="I40" s="183">
        <f>+'2.2.3.3.StockCapTotal'!I40/'6.4.IPMC'!J$22</f>
        <v>142528.37667357019</v>
      </c>
      <c r="J40" s="183">
        <f>+'2.2.3.3.StockCapTotal'!J40/'6.4.IPMC'!K$22</f>
        <v>128490.6452659748</v>
      </c>
      <c r="K40" s="214">
        <f>+'2.2.3.3.StockCapTotal'!K40/'6.4.IPMC'!L$22</f>
        <v>119740.71986970968</v>
      </c>
    </row>
    <row r="41" spans="2:11" x14ac:dyDescent="0.2">
      <c r="B41" s="182" t="s">
        <v>602</v>
      </c>
      <c r="C41" s="214">
        <f>+'2.2.3.3.StockCapTotal'!C41/'6.4.IPMC'!D$22</f>
        <v>0</v>
      </c>
      <c r="D41" s="214">
        <f>+'2.2.3.3.StockCapTotal'!D41/'6.4.IPMC'!E$22</f>
        <v>0</v>
      </c>
      <c r="E41" s="214">
        <f>+'2.2.3.3.StockCapTotal'!E41/'6.4.IPMC'!F$22</f>
        <v>0</v>
      </c>
      <c r="F41" s="214">
        <f>+'2.2.3.3.StockCapTotal'!F41/'6.4.IPMC'!G$22</f>
        <v>0</v>
      </c>
      <c r="G41" s="214">
        <f>+'2.2.3.3.StockCapTotal'!G41/'6.4.IPMC'!H$22</f>
        <v>384779.37902943185</v>
      </c>
      <c r="H41" s="214">
        <f>+'2.2.3.3.StockCapTotal'!H41/'6.4.IPMC'!I$22</f>
        <v>375843.48471313884</v>
      </c>
      <c r="I41" s="214">
        <f>+'2.2.3.3.StockCapTotal'!I41/'6.4.IPMC'!J$22</f>
        <v>337268.12275643658</v>
      </c>
      <c r="J41" s="214">
        <f>+'2.2.3.3.StockCapTotal'!J41/'6.4.IPMC'!K$22</f>
        <v>309245.93638243742</v>
      </c>
      <c r="K41" s="214">
        <f>+'2.2.3.3.StockCapTotal'!K41/'6.4.IPMC'!L$22</f>
        <v>293835.6807775264</v>
      </c>
    </row>
    <row r="42" spans="2:11" x14ac:dyDescent="0.2">
      <c r="B42" s="182" t="s">
        <v>603</v>
      </c>
      <c r="C42" s="214">
        <f>+'2.2.3.3.StockCapTotal'!C42/'6.4.IPMC'!D$22</f>
        <v>0</v>
      </c>
      <c r="D42" s="214">
        <f>+'2.2.3.3.StockCapTotal'!D42/'6.4.IPMC'!E$22</f>
        <v>0</v>
      </c>
      <c r="E42" s="214">
        <f>+'2.2.3.3.StockCapTotal'!E42/'6.4.IPMC'!F$22</f>
        <v>2739.4812675250728</v>
      </c>
      <c r="F42" s="214">
        <f>+'2.2.3.3.StockCapTotal'!F42/'6.4.IPMC'!G$22</f>
        <v>2730.9042838548748</v>
      </c>
      <c r="G42" s="214">
        <f>+'2.2.3.3.StockCapTotal'!G42/'6.4.IPMC'!H$22</f>
        <v>2848.7301687609256</v>
      </c>
      <c r="H42" s="214">
        <f>+'2.2.3.3.StockCapTotal'!H42/'6.4.IPMC'!I$22</f>
        <v>2822.0291322564995</v>
      </c>
      <c r="I42" s="214">
        <f>+'2.2.3.3.StockCapTotal'!I42/'6.4.IPMC'!J$22</f>
        <v>2571.7258050522946</v>
      </c>
      <c r="J42" s="214">
        <f>+'2.2.3.3.StockCapTotal'!J42/'6.4.IPMC'!K$22</f>
        <v>2398.3676988986758</v>
      </c>
      <c r="K42" s="214">
        <f>+'2.2.3.3.StockCapTotal'!K42/'6.4.IPMC'!L$22</f>
        <v>2321.9480100993615</v>
      </c>
    </row>
    <row r="43" spans="2:11" x14ac:dyDescent="0.2">
      <c r="B43" s="182" t="s">
        <v>375</v>
      </c>
      <c r="C43" s="214">
        <f>+'2.2.3.3.StockCapTotal'!C43/'6.4.IPMC'!D$22</f>
        <v>0</v>
      </c>
      <c r="D43" s="214">
        <f>+'2.2.3.3.StockCapTotal'!D43/'6.4.IPMC'!E$22</f>
        <v>5009.4209387088067</v>
      </c>
      <c r="E43" s="214">
        <f>+'2.2.3.3.StockCapTotal'!E43/'6.4.IPMC'!F$22</f>
        <v>4380.8912806158351</v>
      </c>
      <c r="F43" s="214">
        <f>+'2.2.3.3.StockCapTotal'!F43/'6.4.IPMC'!G$22</f>
        <v>3767.5689758704448</v>
      </c>
      <c r="G43" s="214">
        <f>+'2.2.3.3.StockCapTotal'!G43/'6.4.IPMC'!H$22</f>
        <v>3258.9493027294852</v>
      </c>
      <c r="H43" s="214">
        <f>+'2.2.3.3.StockCapTotal'!H43/'6.4.IPMC'!I$22</f>
        <v>2513.10439668761</v>
      </c>
      <c r="I43" s="214">
        <f>+'2.2.3.3.StockCapTotal'!I43/'6.4.IPMC'!J$22</f>
        <v>1586.9699283961927</v>
      </c>
      <c r="J43" s="214">
        <f>+'2.2.3.3.StockCapTotal'!J43/'6.4.IPMC'!K$22</f>
        <v>770.35547893413764</v>
      </c>
      <c r="K43" s="214">
        <f>+'2.2.3.3.StockCapTotal'!K43/'6.4.IPMC'!L$22</f>
        <v>6.5935615394855209E-4</v>
      </c>
    </row>
    <row r="44" spans="2:11" x14ac:dyDescent="0.2">
      <c r="B44" s="182" t="s">
        <v>376</v>
      </c>
      <c r="C44" s="214">
        <f>+'2.2.3.3.StockCapTotal'!C44/'6.4.IPMC'!D$22</f>
        <v>0</v>
      </c>
      <c r="D44" s="214">
        <f>+'2.2.3.3.StockCapTotal'!D44/'6.4.IPMC'!E$22</f>
        <v>2445.6652106705183</v>
      </c>
      <c r="E44" s="214">
        <f>+'2.2.3.3.StockCapTotal'!E44/'6.4.IPMC'!F$22</f>
        <v>2412.0986069632304</v>
      </c>
      <c r="F44" s="214">
        <f>+'2.2.3.3.StockCapTotal'!F44/'6.4.IPMC'!G$22</f>
        <v>2403.4498329681628</v>
      </c>
      <c r="G44" s="214">
        <f>+'2.2.3.3.StockCapTotal'!G44/'6.4.IPMC'!H$22</f>
        <v>2505.9198796899086</v>
      </c>
      <c r="H44" s="214">
        <f>+'2.2.3.3.StockCapTotal'!H44/'6.4.IPMC'!I$22</f>
        <v>2481.1235826244442</v>
      </c>
      <c r="I44" s="214">
        <f>+'2.2.3.3.StockCapTotal'!I44/'6.4.IPMC'!J$22</f>
        <v>2259.7709555405982</v>
      </c>
      <c r="J44" s="214">
        <f>+'2.2.3.3.StockCapTotal'!J44/'6.4.IPMC'!K$22</f>
        <v>2106.1434384298659</v>
      </c>
      <c r="K44" s="214">
        <f>+'2.2.3.3.StockCapTotal'!K44/'6.4.IPMC'!L$22</f>
        <v>2037.6707359863485</v>
      </c>
    </row>
    <row r="45" spans="2:11" x14ac:dyDescent="0.2">
      <c r="B45" s="182" t="s">
        <v>377</v>
      </c>
      <c r="C45" s="214">
        <f>+'2.2.3.3.StockCapTotal'!C45/'6.4.IPMC'!D$22</f>
        <v>0</v>
      </c>
      <c r="D45" s="214">
        <f>+'2.2.3.3.StockCapTotal'!D45/'6.4.IPMC'!E$22</f>
        <v>0</v>
      </c>
      <c r="E45" s="214">
        <f>+'2.2.3.3.StockCapTotal'!E45/'6.4.IPMC'!F$22</f>
        <v>256104.94655042145</v>
      </c>
      <c r="F45" s="214">
        <f>+'2.2.3.3.StockCapTotal'!F45/'6.4.IPMC'!G$22</f>
        <v>254851.92327475274</v>
      </c>
      <c r="G45" s="214">
        <f>+'2.2.3.3.StockCapTotal'!G45/'6.4.IPMC'!H$22</f>
        <v>265342.5627286121</v>
      </c>
      <c r="H45" s="214">
        <f>+'2.2.3.3.StockCapTotal'!H45/'6.4.IPMC'!I$22</f>
        <v>262317.27150625235</v>
      </c>
      <c r="I45" s="214">
        <f>+'2.2.3.3.StockCapTotal'!I45/'6.4.IPMC'!J$22</f>
        <v>238521.55472145791</v>
      </c>
      <c r="J45" s="214">
        <f>+'2.2.3.3.StockCapTotal'!J45/'6.4.IPMC'!K$22</f>
        <v>221909.00969762652</v>
      </c>
      <c r="K45" s="214">
        <f>+'2.2.3.3.StockCapTotal'!K45/'6.4.IPMC'!L$22</f>
        <v>214277.07300949944</v>
      </c>
    </row>
    <row r="46" spans="2:11" x14ac:dyDescent="0.2">
      <c r="B46" s="182" t="s">
        <v>378</v>
      </c>
      <c r="C46" s="214">
        <f>+'2.2.3.3.StockCapTotal'!C46/'6.4.IPMC'!D$22</f>
        <v>0</v>
      </c>
      <c r="D46" s="214">
        <f>+'2.2.3.3.StockCapTotal'!D46/'6.4.IPMC'!E$22</f>
        <v>0</v>
      </c>
      <c r="E46" s="214">
        <f>+'2.2.3.3.StockCapTotal'!E46/'6.4.IPMC'!F$22</f>
        <v>134925.50976367592</v>
      </c>
      <c r="F46" s="214">
        <f>+'2.2.3.3.StockCapTotal'!F46/'6.4.IPMC'!G$22</f>
        <v>142149.90680435157</v>
      </c>
      <c r="G46" s="214">
        <f>+'2.2.3.3.StockCapTotal'!G46/'6.4.IPMC'!H$22</f>
        <v>128669.99567691085</v>
      </c>
      <c r="H46" s="214">
        <f>+'2.2.3.3.StockCapTotal'!H46/'6.4.IPMC'!I$22</f>
        <v>111417.98641133436</v>
      </c>
      <c r="I46" s="214">
        <f>+'2.2.3.3.StockCapTotal'!I46/'6.4.IPMC'!J$22</f>
        <v>112171.38699194568</v>
      </c>
      <c r="J46" s="214">
        <f>+'2.2.3.3.StockCapTotal'!J46/'6.4.IPMC'!K$22</f>
        <v>80205.239085176319</v>
      </c>
      <c r="K46" s="214">
        <f>+'2.2.3.3.StockCapTotal'!K46/'6.4.IPMC'!L$22</f>
        <v>52000.953587208794</v>
      </c>
    </row>
    <row r="47" spans="2:11" x14ac:dyDescent="0.2">
      <c r="B47" s="182" t="s">
        <v>379</v>
      </c>
      <c r="C47" s="214">
        <f>+'2.2.3.3.StockCapTotal'!C47/'6.4.IPMC'!D$22</f>
        <v>0</v>
      </c>
      <c r="D47" s="214">
        <f>+'2.2.3.3.StockCapTotal'!D47/'6.4.IPMC'!E$22</f>
        <v>0</v>
      </c>
      <c r="E47" s="214">
        <f>+'2.2.3.3.StockCapTotal'!E47/'6.4.IPMC'!F$22</f>
        <v>0</v>
      </c>
      <c r="F47" s="214">
        <f>+'2.2.3.3.StockCapTotal'!F47/'6.4.IPMC'!G$22</f>
        <v>0</v>
      </c>
      <c r="G47" s="214">
        <f>+'2.2.3.3.StockCapTotal'!G47/'6.4.IPMC'!H$22</f>
        <v>0</v>
      </c>
      <c r="H47" s="214">
        <f>+'2.2.3.3.StockCapTotal'!H47/'6.4.IPMC'!I$22</f>
        <v>9485.7636386355498</v>
      </c>
      <c r="I47" s="214">
        <f>+'2.2.3.3.StockCapTotal'!I47/'6.4.IPMC'!J$22</f>
        <v>7701.4921019657068</v>
      </c>
      <c r="J47" s="214">
        <f>+'2.2.3.3.StockCapTotal'!J47/'6.4.IPMC'!K$22</f>
        <v>6230.8302293285697</v>
      </c>
      <c r="K47" s="214">
        <f>+'2.2.3.3.StockCapTotal'!K47/'6.4.IPMC'!L$22</f>
        <v>5032.2866780788463</v>
      </c>
    </row>
    <row r="48" spans="2:11" x14ac:dyDescent="0.2">
      <c r="B48" s="186" t="s">
        <v>380</v>
      </c>
      <c r="C48" s="214"/>
      <c r="D48" s="214"/>
      <c r="E48" s="214"/>
      <c r="F48" s="214"/>
      <c r="G48" s="214"/>
      <c r="H48" s="214"/>
      <c r="I48" s="214"/>
      <c r="J48" s="214"/>
      <c r="K48" s="214"/>
    </row>
    <row r="49" spans="2:11" x14ac:dyDescent="0.2">
      <c r="B49" s="220" t="s">
        <v>381</v>
      </c>
      <c r="C49" s="214">
        <f>+'2.2.3.3.StockCapTotal'!C49/'6.3.IPME'!D$22</f>
        <v>610329.86011924851</v>
      </c>
      <c r="D49" s="214">
        <f>+'2.2.3.3.StockCapTotal'!D49/'6.3.IPME'!E$22</f>
        <v>530691.84796689358</v>
      </c>
      <c r="E49" s="214">
        <f>+'2.2.3.3.StockCapTotal'!E49/'6.3.IPME'!F$22</f>
        <v>496229.99281481642</v>
      </c>
      <c r="F49" s="214">
        <f>+'2.2.3.3.StockCapTotal'!F49/'6.3.IPME'!G$22</f>
        <v>303584.41057260579</v>
      </c>
      <c r="G49" s="214">
        <f>+'2.2.3.3.StockCapTotal'!G49/'6.3.IPME'!H$22</f>
        <v>168569.67594168588</v>
      </c>
      <c r="H49" s="214">
        <f>+'2.2.3.3.StockCapTotal'!H49/'6.3.IPME'!I$22</f>
        <v>23309.995384033278</v>
      </c>
      <c r="I49" s="214">
        <f>+'2.2.3.3.StockCapTotal'!I49/'6.3.IPME'!J$22</f>
        <v>0</v>
      </c>
      <c r="J49" s="214">
        <f>+'2.2.3.3.StockCapTotal'!J49/'6.3.IPME'!K$22</f>
        <v>0</v>
      </c>
      <c r="K49" s="214">
        <f>+'2.2.3.3.StockCapTotal'!K49/'6.3.IPME'!L$22</f>
        <v>0</v>
      </c>
    </row>
    <row r="50" spans="2:11" x14ac:dyDescent="0.2">
      <c r="B50" s="182" t="s">
        <v>570</v>
      </c>
      <c r="C50" s="214">
        <f>+'2.2.3.3.StockCapTotal'!C50/'6.3.IPME'!D$22</f>
        <v>500129.35601626721</v>
      </c>
      <c r="D50" s="214">
        <f>+'2.2.3.3.StockCapTotal'!D50/'6.3.IPME'!E$22</f>
        <v>392570.63059396128</v>
      </c>
      <c r="E50" s="214">
        <f>+'2.2.3.3.StockCapTotal'!E50/'6.3.IPME'!F$22</f>
        <v>295479.15812118578</v>
      </c>
      <c r="F50" s="214">
        <f>+'2.2.3.3.StockCapTotal'!F50/'6.3.IPME'!G$22</f>
        <v>198373.2952982382</v>
      </c>
      <c r="G50" s="214">
        <f>+'2.2.3.3.StockCapTotal'!G50/'6.3.IPME'!H$22</f>
        <v>103157.80831431344</v>
      </c>
      <c r="H50" s="214">
        <f>+'2.2.3.3.StockCapTotal'!H50/'6.3.IPME'!I$22</f>
        <v>1062.2856518458816</v>
      </c>
      <c r="I50" s="214">
        <f>+'2.2.3.3.StockCapTotal'!I50/'6.3.IPME'!J$22</f>
        <v>0</v>
      </c>
      <c r="J50" s="214">
        <f>+'2.2.3.3.StockCapTotal'!J50/'6.3.IPME'!K$22</f>
        <v>0</v>
      </c>
      <c r="K50" s="214">
        <f>+'2.2.3.3.StockCapTotal'!K50/'6.3.IPME'!L$22</f>
        <v>0</v>
      </c>
    </row>
    <row r="51" spans="2:11" x14ac:dyDescent="0.2">
      <c r="B51" s="182" t="s">
        <v>382</v>
      </c>
      <c r="C51" s="214">
        <f>+'2.2.3.3.StockCapTotal'!C51/'6.3.IPME'!D$22</f>
        <v>6772.7108583095596</v>
      </c>
      <c r="D51" s="214">
        <f>+'2.2.3.3.StockCapTotal'!D51/'6.3.IPME'!E$22</f>
        <v>5316.1593905530981</v>
      </c>
      <c r="E51" s="214">
        <f>+'2.2.3.3.StockCapTotal'!E51/'6.3.IPME'!F$22</f>
        <v>4001.3464331771588</v>
      </c>
      <c r="F51" s="214">
        <f>+'2.2.3.3.StockCapTotal'!F51/'6.3.IPME'!G$22</f>
        <v>2686.3483761745501</v>
      </c>
      <c r="G51" s="214">
        <f>+'2.2.3.3.StockCapTotal'!G51/'6.3.IPME'!H$22</f>
        <v>1396.9495064722669</v>
      </c>
      <c r="H51" s="214">
        <f>+'2.2.3.3.StockCapTotal'!H51/'6.3.IPME'!I$22</f>
        <v>14.381939295436977</v>
      </c>
      <c r="I51" s="214">
        <f>+'2.2.3.3.StockCapTotal'!I51/'6.3.IPME'!J$22</f>
        <v>4.8775976580218018E-2</v>
      </c>
      <c r="J51" s="214">
        <f>+'2.2.3.3.StockCapTotal'!J51/'6.3.IPME'!K$22</f>
        <v>4.8907958554431363E-2</v>
      </c>
      <c r="K51" s="214">
        <f>+'2.2.3.3.StockCapTotal'!K51/'6.3.IPME'!L$22</f>
        <v>4.8897788019623571E-2</v>
      </c>
    </row>
    <row r="52" spans="2:11" x14ac:dyDescent="0.2">
      <c r="B52" s="182" t="s">
        <v>383</v>
      </c>
      <c r="C52" s="214">
        <f>+'2.2.3.3.StockCapTotal'!C52/'6.3.IPME'!D$22</f>
        <v>0</v>
      </c>
      <c r="D52" s="214">
        <f>+'2.2.3.3.StockCapTotal'!D52/'6.3.IPME'!E$22</f>
        <v>17093.855430543848</v>
      </c>
      <c r="E52" s="214">
        <f>+'2.2.3.3.StockCapTotal'!E52/'6.3.IPME'!F$22</f>
        <v>13712.204756206829</v>
      </c>
      <c r="F52" s="214">
        <f>+'2.2.3.3.StockCapTotal'!F52/'6.3.IPME'!G$22</f>
        <v>10338.943711868498</v>
      </c>
      <c r="G52" s="214">
        <f>+'2.2.3.3.StockCapTotal'!G52/'6.3.IPME'!H$22</f>
        <v>7132.1645732833167</v>
      </c>
      <c r="H52" s="214">
        <f>+'2.2.3.3.StockCapTotal'!H52/'6.3.IPME'!I$22</f>
        <v>3613.4154881341933</v>
      </c>
      <c r="I52" s="214">
        <f>+'2.2.3.3.StockCapTotal'!I52/'6.3.IPME'!J$22</f>
        <v>-2.1084806223932597E-4</v>
      </c>
      <c r="J52" s="214">
        <f>+'2.2.3.3.StockCapTotal'!J52/'6.3.IPME'!K$22</f>
        <v>-2.1141859194399808E-4</v>
      </c>
      <c r="K52" s="214">
        <f>+'2.2.3.3.StockCapTotal'!K52/'6.3.IPME'!L$22</f>
        <v>-2.1137462690820564E-4</v>
      </c>
    </row>
    <row r="53" spans="2:11" x14ac:dyDescent="0.2">
      <c r="B53" s="182" t="s">
        <v>384</v>
      </c>
      <c r="C53" s="214">
        <f>+'2.2.3.3.StockCapTotal'!C53/'6.3.IPME'!D$22</f>
        <v>0</v>
      </c>
      <c r="D53" s="214">
        <f>+'2.2.3.3.StockCapTotal'!D53/'6.3.IPME'!E$22</f>
        <v>0</v>
      </c>
      <c r="E53" s="214">
        <f>+'2.2.3.3.StockCapTotal'!E53/'6.3.IPME'!F$22</f>
        <v>0</v>
      </c>
      <c r="F53" s="214">
        <f>+'2.2.3.3.StockCapTotal'!F53/'6.3.IPME'!G$22</f>
        <v>0</v>
      </c>
      <c r="G53" s="214">
        <f>+'2.2.3.3.StockCapTotal'!G53/'6.3.IPME'!H$22</f>
        <v>0</v>
      </c>
      <c r="H53" s="214">
        <f>+'2.2.3.3.StockCapTotal'!H53/'6.3.IPME'!I$22</f>
        <v>58553.88364315332</v>
      </c>
      <c r="I53" s="214">
        <f>+'2.2.3.3.StockCapTotal'!I53/'6.3.IPME'!J$22</f>
        <v>46343.989811565072</v>
      </c>
      <c r="J53" s="214">
        <f>+'2.2.3.3.StockCapTotal'!J53/'6.3.IPME'!K$22</f>
        <v>34852.043339767857</v>
      </c>
      <c r="K53" s="214">
        <f>+'2.2.3.3.StockCapTotal'!K53/'6.3.IPME'!L$22</f>
        <v>23229.863845602315</v>
      </c>
    </row>
    <row r="54" spans="2:11" x14ac:dyDescent="0.2">
      <c r="B54" s="186" t="s">
        <v>385</v>
      </c>
      <c r="C54" s="214"/>
      <c r="D54" s="214"/>
      <c r="E54" s="214"/>
      <c r="F54" s="214"/>
      <c r="G54" s="214"/>
      <c r="H54" s="214"/>
      <c r="I54" s="214"/>
      <c r="J54" s="214"/>
      <c r="K54" s="214"/>
    </row>
    <row r="55" spans="2:11" x14ac:dyDescent="0.2">
      <c r="B55" s="182" t="s">
        <v>583</v>
      </c>
      <c r="C55" s="214">
        <f>+'2.2.3.3.StockCapTotal'!C55/'6.3.IPME'!D$22</f>
        <v>735.64763337326644</v>
      </c>
      <c r="D55" s="214">
        <f>+'2.2.3.3.StockCapTotal'!D55/'6.3.IPME'!E$22</f>
        <v>475.21081815839744</v>
      </c>
      <c r="E55" s="214">
        <f>+'2.2.3.3.StockCapTotal'!E55/'6.3.IPME'!F$22</f>
        <v>238.2792046129679</v>
      </c>
      <c r="F55" s="214">
        <f>+'2.2.3.3.StockCapTotal'!F55/'6.3.IPME'!G$22</f>
        <v>5.7924147649846901E-2</v>
      </c>
      <c r="G55" s="214">
        <f>+'2.2.3.3.StockCapTotal'!G55/'6.3.IPME'!H$22</f>
        <v>5.9937151615300083E-2</v>
      </c>
      <c r="H55" s="214">
        <f>+'2.2.3.3.StockCapTotal'!H55/'6.3.IPME'!I$22</f>
        <v>6.073270915803871E-2</v>
      </c>
      <c r="I55" s="214">
        <f>+'2.2.3.3.StockCapTotal'!I55/'6.3.IPME'!J$22</f>
        <v>6.0085597216786822E-2</v>
      </c>
      <c r="J55" s="214">
        <f>+'2.2.3.3.StockCapTotal'!J55/'6.3.IPME'!K$22</f>
        <v>6.0248181675335126E-2</v>
      </c>
      <c r="K55" s="214">
        <f>+'2.2.3.3.StockCapTotal'!K55/'6.3.IPME'!L$22</f>
        <v>6.0235652912186015E-2</v>
      </c>
    </row>
    <row r="56" spans="2:11" x14ac:dyDescent="0.2">
      <c r="B56" s="182" t="s">
        <v>436</v>
      </c>
      <c r="C56" s="214">
        <f>+'2.2.3.3.StockCapTotal'!C56/'6.3.IPME'!D$22</f>
        <v>0</v>
      </c>
      <c r="D56" s="214">
        <f>+'2.2.3.3.StockCapTotal'!D56/'6.3.IPME'!E$22</f>
        <v>0</v>
      </c>
      <c r="E56" s="214">
        <f>+'2.2.3.3.StockCapTotal'!E56/'6.3.IPME'!F$22</f>
        <v>0</v>
      </c>
      <c r="F56" s="214">
        <f>+'2.2.3.3.StockCapTotal'!F56/'6.3.IPME'!G$22</f>
        <v>0</v>
      </c>
      <c r="G56" s="214">
        <f>+'2.2.3.3.StockCapTotal'!G56/'6.3.IPME'!H$22</f>
        <v>0</v>
      </c>
      <c r="H56" s="214">
        <f>+'2.2.3.3.StockCapTotal'!H56/'6.3.IPME'!I$22</f>
        <v>0</v>
      </c>
      <c r="I56" s="214">
        <f>+'2.2.3.3.StockCapTotal'!I56/'6.3.IPME'!J$22</f>
        <v>0</v>
      </c>
      <c r="J56" s="214">
        <f>+'2.2.3.3.StockCapTotal'!J56/'6.3.IPME'!K$22</f>
        <v>590.46534529514406</v>
      </c>
      <c r="K56" s="214">
        <f>+'2.2.3.3.StockCapTotal'!K56/'6.3.IPME'!L$22</f>
        <v>393.56170434637471</v>
      </c>
    </row>
    <row r="57" spans="2:11" x14ac:dyDescent="0.2">
      <c r="B57" s="182" t="s">
        <v>604</v>
      </c>
      <c r="C57" s="214">
        <f>+'2.2.3.3.StockCapTotal'!C57/'6.3.IPME'!D$22</f>
        <v>0</v>
      </c>
      <c r="D57" s="214">
        <f>+'2.2.3.3.StockCapTotal'!D57/'6.3.IPME'!E$22</f>
        <v>644.43741188138961</v>
      </c>
      <c r="E57" s="214">
        <f>+'2.2.3.3.StockCapTotal'!E57/'6.3.IPME'!F$22</f>
        <v>516.94940510432605</v>
      </c>
      <c r="F57" s="214">
        <f>+'2.2.3.3.StockCapTotal'!F57/'6.3.IPME'!G$22</f>
        <v>389.77764134592985</v>
      </c>
      <c r="G57" s="214">
        <f>+'2.2.3.3.StockCapTotal'!G57/'6.3.IPME'!H$22</f>
        <v>268.8822368963169</v>
      </c>
      <c r="H57" s="214">
        <f>+'2.2.3.3.StockCapTotal'!H57/'6.3.IPME'!I$22</f>
        <v>136.2255817226586</v>
      </c>
      <c r="I57" s="214">
        <f>+'2.2.3.3.StockCapTotal'!I57/'6.3.IPME'!J$22</f>
        <v>0</v>
      </c>
      <c r="J57" s="214">
        <f>+'2.2.3.3.StockCapTotal'!J57/'6.3.IPME'!K$22</f>
        <v>0</v>
      </c>
      <c r="K57" s="214">
        <f>+'2.2.3.3.StockCapTotal'!K57/'6.3.IPME'!L$22</f>
        <v>0</v>
      </c>
    </row>
    <row r="58" spans="2:11" x14ac:dyDescent="0.2">
      <c r="B58" s="182" t="s">
        <v>437</v>
      </c>
      <c r="C58" s="214">
        <f>+'2.2.3.3.StockCapTotal'!C58/'6.3.IPME'!D$22</f>
        <v>0</v>
      </c>
      <c r="D58" s="214">
        <f>+'2.2.3.3.StockCapTotal'!D58/'6.3.IPME'!E$22</f>
        <v>0</v>
      </c>
      <c r="E58" s="214">
        <f>+'2.2.3.3.StockCapTotal'!E58/'6.3.IPME'!F$22</f>
        <v>0</v>
      </c>
      <c r="F58" s="214">
        <f>+'2.2.3.3.StockCapTotal'!F58/'6.3.IPME'!G$22</f>
        <v>0</v>
      </c>
      <c r="G58" s="214">
        <f>+'2.2.3.3.StockCapTotal'!G58/'6.3.IPME'!H$22</f>
        <v>0</v>
      </c>
      <c r="H58" s="214">
        <f>+'2.2.3.3.StockCapTotal'!H58/'6.3.IPME'!I$22</f>
        <v>5126.7743784563245</v>
      </c>
      <c r="I58" s="214">
        <f>+'2.2.3.3.StockCapTotal'!I58/'6.3.IPME'!J$22</f>
        <v>4057.7185453548409</v>
      </c>
      <c r="J58" s="214">
        <f>+'2.2.3.3.StockCapTotal'!J58/'6.3.IPME'!K$22</f>
        <v>3051.5236857745817</v>
      </c>
      <c r="K58" s="214">
        <f>+'2.2.3.3.StockCapTotal'!K58/'6.3.IPME'!L$22</f>
        <v>2033.9260757572049</v>
      </c>
    </row>
    <row r="59" spans="2:11" x14ac:dyDescent="0.2">
      <c r="B59" s="182" t="s">
        <v>605</v>
      </c>
      <c r="C59" s="214">
        <f>+'2.2.3.3.StockCapTotal'!C59/'6.3.IPME'!D$22</f>
        <v>0</v>
      </c>
      <c r="D59" s="214">
        <f>+'2.2.3.3.StockCapTotal'!D59/'6.3.IPME'!E$22</f>
        <v>0</v>
      </c>
      <c r="E59" s="214">
        <f>+'2.2.3.3.StockCapTotal'!E59/'6.3.IPME'!F$22</f>
        <v>0</v>
      </c>
      <c r="F59" s="214">
        <f>+'2.2.3.3.StockCapTotal'!F59/'6.3.IPME'!G$22</f>
        <v>0</v>
      </c>
      <c r="G59" s="214">
        <f>+'2.2.3.3.StockCapTotal'!G59/'6.3.IPME'!H$22</f>
        <v>0</v>
      </c>
      <c r="H59" s="214">
        <f>+'2.2.3.3.StockCapTotal'!H59/'6.3.IPME'!I$22</f>
        <v>0</v>
      </c>
      <c r="I59" s="214">
        <f>+'2.2.3.3.StockCapTotal'!I59/'6.3.IPME'!J$22</f>
        <v>3063.8862594287721</v>
      </c>
      <c r="J59" s="214">
        <f>+'2.2.3.3.StockCapTotal'!J59/'6.3.IPME'!K$22</f>
        <v>2457.7414161283305</v>
      </c>
      <c r="K59" s="214">
        <f>+'2.2.3.3.StockCapTotal'!K59/'6.3.IPME'!L$22</f>
        <v>1842.9227418960172</v>
      </c>
    </row>
    <row r="60" spans="2:11" x14ac:dyDescent="0.2">
      <c r="B60" s="220" t="s">
        <v>438</v>
      </c>
      <c r="C60" s="214">
        <f>+'2.2.3.3.StockCapTotal'!C60/'6.3.IPME'!D$22</f>
        <v>435113.04872485186</v>
      </c>
      <c r="D60" s="214">
        <f>+'2.2.3.3.StockCapTotal'!D60/'6.3.IPME'!E$22</f>
        <v>510181.51114471129</v>
      </c>
      <c r="E60" s="214">
        <f>+'2.2.3.3.StockCapTotal'!E60/'6.3.IPME'!F$22</f>
        <v>492045.55082609312</v>
      </c>
      <c r="F60" s="214">
        <f>+'2.2.3.3.StockCapTotal'!F60/'6.3.IPME'!G$22</f>
        <v>403396.26124587952</v>
      </c>
      <c r="G60" s="214">
        <f>+'2.2.3.3.StockCapTotal'!G60/'6.3.IPME'!H$22</f>
        <v>314905.30613976222</v>
      </c>
      <c r="H60" s="214">
        <f>+'2.2.3.3.StockCapTotal'!H60/'6.3.IPME'!I$22</f>
        <v>246489.12522606956</v>
      </c>
      <c r="I60" s="214">
        <f>+'2.2.3.3.StockCapTotal'!I60/'6.3.IPME'!J$22</f>
        <v>147550.19521157228</v>
      </c>
      <c r="J60" s="214">
        <f>+'2.2.3.3.StockCapTotal'!J60/'6.3.IPME'!K$22</f>
        <v>51376.269721717035</v>
      </c>
      <c r="K60" s="214">
        <f>+'2.2.3.3.StockCapTotal'!K60/'6.3.IPME'!L$22</f>
        <v>0</v>
      </c>
    </row>
    <row r="61" spans="2:11" x14ac:dyDescent="0.2">
      <c r="B61" s="186" t="s">
        <v>145</v>
      </c>
      <c r="C61" s="214"/>
      <c r="D61" s="214"/>
      <c r="E61" s="214"/>
      <c r="F61" s="214"/>
      <c r="G61" s="214"/>
      <c r="H61" s="214"/>
      <c r="I61" s="214"/>
      <c r="J61" s="214"/>
      <c r="K61" s="214"/>
    </row>
    <row r="62" spans="2:11" x14ac:dyDescent="0.2">
      <c r="B62" s="182" t="s">
        <v>571</v>
      </c>
      <c r="C62" s="214">
        <f>+'2.2.3.3.StockCapTotal'!C62/'6.3.IPME'!D$22</f>
        <v>708.59135395380542</v>
      </c>
      <c r="D62" s="214">
        <f>+'2.2.3.3.StockCapTotal'!D62/'6.3.IPME'!E$22</f>
        <v>457.75262799835929</v>
      </c>
      <c r="E62" s="214">
        <f>+'2.2.3.3.StockCapTotal'!E62/'6.3.IPME'!F$22</f>
        <v>229.52861689048439</v>
      </c>
      <c r="F62" s="214">
        <f>+'2.2.3.3.StockCapTotal'!F62/'6.3.IPME'!G$22</f>
        <v>6.2353109383786826E-2</v>
      </c>
      <c r="G62" s="214">
        <f>+'2.2.3.3.StockCapTotal'!G62/'6.3.IPME'!H$22</f>
        <v>6.4520030461446054E-2</v>
      </c>
      <c r="H62" s="214">
        <f>+'2.2.3.3.StockCapTotal'!H62/'6.3.IPME'!I$22</f>
        <v>6.5376417451952065E-2</v>
      </c>
      <c r="I62" s="214">
        <f>+'2.2.3.3.StockCapTotal'!I62/'6.3.IPME'!J$22</f>
        <v>6.4679826422242889E-2</v>
      </c>
      <c r="J62" s="214">
        <f>+'2.2.3.3.StockCapTotal'!J62/'6.3.IPME'!K$22</f>
        <v>6.4854842316982478E-2</v>
      </c>
      <c r="K62" s="214">
        <f>+'2.2.3.3.StockCapTotal'!K62/'6.3.IPME'!L$22</f>
        <v>6.4841355586995483E-2</v>
      </c>
    </row>
    <row r="63" spans="2:11" x14ac:dyDescent="0.2">
      <c r="B63" s="182" t="s">
        <v>145</v>
      </c>
      <c r="C63" s="214">
        <f>+'2.2.3.3.StockCapTotal'!C63/'6.3.IPME'!D$22</f>
        <v>569177.67711061519</v>
      </c>
      <c r="D63" s="214">
        <f>+'2.2.3.3.StockCapTotal'!D63/'6.3.IPME'!E$22</f>
        <v>774994.40105821635</v>
      </c>
      <c r="E63" s="214">
        <f>+'2.2.3.3.StockCapTotal'!E63/'6.3.IPME'!F$22</f>
        <v>550131.48802904028</v>
      </c>
      <c r="F63" s="214">
        <f>+'2.2.3.3.StockCapTotal'!F63/'6.3.IPME'!G$22</f>
        <v>359046.70088344841</v>
      </c>
      <c r="G63" s="214">
        <f>+'2.2.3.3.StockCapTotal'!G63/'6.3.IPME'!H$22</f>
        <v>0</v>
      </c>
      <c r="H63" s="214">
        <f>+'2.2.3.3.StockCapTotal'!H63/'6.3.IPME'!I$22</f>
        <v>60723.005554732248</v>
      </c>
      <c r="I63" s="214">
        <f>+'2.2.3.3.StockCapTotal'!I63/'6.3.IPME'!J$22</f>
        <v>40050.66467077368</v>
      </c>
      <c r="J63" s="214">
        <f>+'2.2.3.3.StockCapTotal'!J63/'6.3.IPME'!K$22</f>
        <v>20079.518495894692</v>
      </c>
      <c r="K63" s="214">
        <f>+'2.2.3.3.StockCapTotal'!K63/'6.3.IPME'!L$22</f>
        <v>0</v>
      </c>
    </row>
    <row r="64" spans="2:11" x14ac:dyDescent="0.2">
      <c r="B64" s="182" t="s">
        <v>439</v>
      </c>
      <c r="C64" s="214">
        <f>+'2.2.3.3.StockCapTotal'!C64/'6.3.IPME'!D$22</f>
        <v>0</v>
      </c>
      <c r="D64" s="214">
        <f>+'2.2.3.3.StockCapTotal'!D64/'6.3.IPME'!E$22</f>
        <v>0</v>
      </c>
      <c r="E64" s="214">
        <f>+'2.2.3.3.StockCapTotal'!E64/'6.3.IPME'!F$22</f>
        <v>0</v>
      </c>
      <c r="F64" s="214">
        <f>+'2.2.3.3.StockCapTotal'!F64/'6.3.IPME'!G$22</f>
        <v>0</v>
      </c>
      <c r="G64" s="214">
        <f>+'2.2.3.3.StockCapTotal'!G64/'6.3.IPME'!H$22</f>
        <v>0</v>
      </c>
      <c r="H64" s="214">
        <f>+'2.2.3.3.StockCapTotal'!H64/'6.3.IPME'!I$22</f>
        <v>0</v>
      </c>
      <c r="I64" s="214">
        <f>+'2.2.3.3.StockCapTotal'!I64/'6.3.IPME'!J$22</f>
        <v>1978.9094825048296</v>
      </c>
      <c r="J64" s="214">
        <f>+'2.2.3.3.StockCapTotal'!J64/'6.3.IPME'!K$22</f>
        <v>1322.8427836689054</v>
      </c>
      <c r="K64" s="214">
        <f>+'2.2.3.3.StockCapTotal'!K64/'6.3.IPME'!L$22</f>
        <v>661.28384756789376</v>
      </c>
    </row>
    <row r="65" spans="2:11" x14ac:dyDescent="0.2">
      <c r="B65" s="182" t="s">
        <v>440</v>
      </c>
      <c r="C65" s="214">
        <f>+'2.2.3.3.StockCapTotal'!C65/'6.3.IPME'!D$22</f>
        <v>0</v>
      </c>
      <c r="D65" s="214">
        <f>+'2.2.3.3.StockCapTotal'!D65/'6.3.IPME'!E$22</f>
        <v>0</v>
      </c>
      <c r="E65" s="214">
        <f>+'2.2.3.3.StockCapTotal'!E65/'6.3.IPME'!F$22</f>
        <v>0</v>
      </c>
      <c r="F65" s="214">
        <f>+'2.2.3.3.StockCapTotal'!F65/'6.3.IPME'!G$22</f>
        <v>0</v>
      </c>
      <c r="G65" s="214">
        <f>+'2.2.3.3.StockCapTotal'!G65/'6.3.IPME'!H$22</f>
        <v>0</v>
      </c>
      <c r="H65" s="214">
        <f>+'2.2.3.3.StockCapTotal'!H65/'6.3.IPME'!I$22</f>
        <v>0</v>
      </c>
      <c r="I65" s="214">
        <f>+'2.2.3.3.StockCapTotal'!I65/'6.3.IPME'!J$22</f>
        <v>2813.7828105010835</v>
      </c>
      <c r="J65" s="214">
        <f>+'2.2.3.3.StockCapTotal'!J65/'6.3.IPME'!K$22</f>
        <v>1880.9310474229262</v>
      </c>
      <c r="K65" s="214">
        <f>+'2.2.3.3.StockCapTotal'!K65/'6.3.IPME'!L$22</f>
        <v>940.26995150548373</v>
      </c>
    </row>
    <row r="66" spans="2:11" x14ac:dyDescent="0.2">
      <c r="B66" s="182" t="s">
        <v>441</v>
      </c>
      <c r="C66" s="214">
        <f>+'2.2.3.3.StockCapTotal'!C66/'6.3.IPME'!D$22</f>
        <v>0</v>
      </c>
      <c r="D66" s="214">
        <f>+'2.2.3.3.StockCapTotal'!D66/'6.3.IPME'!E$22</f>
        <v>0</v>
      </c>
      <c r="E66" s="214">
        <f>+'2.2.3.3.StockCapTotal'!E66/'6.3.IPME'!F$22</f>
        <v>4171.3583153603095</v>
      </c>
      <c r="F66" s="214">
        <f>+'2.2.3.3.StockCapTotal'!F66/'6.3.IPME'!G$22</f>
        <v>3354.865425133557</v>
      </c>
      <c r="G66" s="214">
        <f>+'2.2.3.3.StockCapTotal'!G66/'6.3.IPME'!H$22</f>
        <v>2603.5913232254047</v>
      </c>
      <c r="H66" s="214">
        <f>+'2.2.3.3.StockCapTotal'!H66/'6.3.IPME'!I$22</f>
        <v>1758.7662002440761</v>
      </c>
      <c r="I66" s="214">
        <f>+'2.2.3.3.StockCapTotal'!I66/'6.3.IPME'!J$22</f>
        <v>870.01320187588408</v>
      </c>
      <c r="J66" s="214">
        <f>+'2.2.3.3.StockCapTotal'!J66/'6.3.IPME'!K$22</f>
        <v>0</v>
      </c>
      <c r="K66" s="214">
        <f>+'2.2.3.3.StockCapTotal'!K66/'6.3.IPME'!L$22</f>
        <v>0</v>
      </c>
    </row>
    <row r="67" spans="2:11" x14ac:dyDescent="0.2">
      <c r="B67" s="182" t="s">
        <v>572</v>
      </c>
      <c r="C67" s="214">
        <f>+'2.2.3.3.StockCapTotal'!C67/'6.3.IPME'!D$22</f>
        <v>0</v>
      </c>
      <c r="D67" s="214">
        <f>+'2.2.3.3.StockCapTotal'!D67/'6.3.IPME'!E$22</f>
        <v>0</v>
      </c>
      <c r="E67" s="214">
        <f>+'2.2.3.3.StockCapTotal'!E67/'6.3.IPME'!F$22</f>
        <v>0</v>
      </c>
      <c r="F67" s="214">
        <f>+'2.2.3.3.StockCapTotal'!F67/'6.3.IPME'!G$22</f>
        <v>0</v>
      </c>
      <c r="G67" s="214">
        <f>+'2.2.3.3.StockCapTotal'!G67/'6.3.IPME'!H$22</f>
        <v>0</v>
      </c>
      <c r="H67" s="214">
        <f>+'2.2.3.3.StockCapTotal'!H67/'6.3.IPME'!I$22</f>
        <v>0</v>
      </c>
      <c r="I67" s="214">
        <f>+'2.2.3.3.StockCapTotal'!I67/'6.3.IPME'!J$22</f>
        <v>3610.7147170546964</v>
      </c>
      <c r="J67" s="214">
        <f>+'2.2.3.3.StockCapTotal'!J67/'6.3.IPME'!K$22</f>
        <v>2896.3879042898643</v>
      </c>
      <c r="K67" s="214">
        <f>+'2.2.3.3.StockCapTotal'!K67/'6.3.IPME'!L$22</f>
        <v>2171.8391947745986</v>
      </c>
    </row>
    <row r="68" spans="2:11" x14ac:dyDescent="0.2">
      <c r="B68" s="182" t="s">
        <v>442</v>
      </c>
      <c r="C68" s="214">
        <f>+'2.2.3.3.StockCapTotal'!C68/'6.3.IPME'!D$22</f>
        <v>427916.84989610175</v>
      </c>
      <c r="D68" s="214">
        <f>+'2.2.3.3.StockCapTotal'!D68/'6.3.IPME'!E$22</f>
        <v>466616.35807214258</v>
      </c>
      <c r="E68" s="214">
        <f>+'2.2.3.3.StockCapTotal'!E68/'6.3.IPME'!F$22</f>
        <v>403346.51767660049</v>
      </c>
      <c r="F68" s="214">
        <f>+'2.2.3.3.StockCapTotal'!F68/'6.3.IPME'!G$22</f>
        <v>337000.39366956288</v>
      </c>
      <c r="G68" s="214">
        <f>+'2.2.3.3.StockCapTotal'!G68/'6.3.IPME'!H$22</f>
        <v>344242.9772217467</v>
      </c>
      <c r="H68" s="214">
        <f>+'2.2.3.3.StockCapTotal'!H68/'6.3.IPME'!I$22</f>
        <v>215741.98199345218</v>
      </c>
      <c r="I68" s="214">
        <f>+'2.2.3.3.StockCapTotal'!I68/'6.3.IPME'!J$22</f>
        <v>258435.00876969838</v>
      </c>
      <c r="J68" s="214">
        <f>+'2.2.3.3.StockCapTotal'!J68/'6.3.IPME'!K$22</f>
        <v>210037.40187428141</v>
      </c>
      <c r="K68" s="214">
        <f>+'2.2.3.3.StockCapTotal'!K68/'6.3.IPME'!L$22</f>
        <v>128336.63801359663</v>
      </c>
    </row>
    <row r="69" spans="2:11" x14ac:dyDescent="0.2">
      <c r="B69" s="182" t="s">
        <v>606</v>
      </c>
      <c r="C69" s="214">
        <f>+'2.2.3.3.StockCapTotal'!C69/'6.3.IPME'!D$22</f>
        <v>0</v>
      </c>
      <c r="D69" s="214">
        <f>+'2.2.3.3.StockCapTotal'!D69/'6.3.IPME'!E$22</f>
        <v>0</v>
      </c>
      <c r="E69" s="214">
        <f>+'2.2.3.3.StockCapTotal'!E69/'6.3.IPME'!F$22</f>
        <v>0</v>
      </c>
      <c r="F69" s="214">
        <f>+'2.2.3.3.StockCapTotal'!F69/'6.3.IPME'!G$22</f>
        <v>0</v>
      </c>
      <c r="G69" s="214">
        <f>+'2.2.3.3.StockCapTotal'!G69/'6.3.IPME'!H$22</f>
        <v>2222.7684466568608</v>
      </c>
      <c r="H69" s="214">
        <f>+'2.2.3.3.StockCapTotal'!H69/'6.3.IPME'!I$22</f>
        <v>2102.1202414166037</v>
      </c>
      <c r="I69" s="214">
        <f>+'2.2.3.3.StockCapTotal'!I69/'6.3.IPME'!J$22</f>
        <v>1931.1704097873589</v>
      </c>
      <c r="J69" s="214">
        <f>+'2.2.3.3.StockCapTotal'!J69/'6.3.IPME'!K$22</f>
        <v>1787.4423937383103</v>
      </c>
      <c r="K69" s="214">
        <f>+'2.2.3.3.StockCapTotal'!K69/'6.3.IPME'!L$22</f>
        <v>1638.1481329862859</v>
      </c>
    </row>
    <row r="70" spans="2:11" x14ac:dyDescent="0.2">
      <c r="B70" s="182" t="s">
        <v>443</v>
      </c>
      <c r="C70" s="214">
        <f>+'2.2.3.3.StockCapTotal'!C70/'6.3.IPME'!D$22</f>
        <v>0</v>
      </c>
      <c r="D70" s="214">
        <f>+'2.2.3.3.StockCapTotal'!D70/'6.3.IPME'!E$22</f>
        <v>0</v>
      </c>
      <c r="E70" s="214">
        <f>+'2.2.3.3.StockCapTotal'!E70/'6.3.IPME'!F$22</f>
        <v>0</v>
      </c>
      <c r="F70" s="214">
        <f>+'2.2.3.3.StockCapTotal'!F70/'6.3.IPME'!G$22</f>
        <v>0</v>
      </c>
      <c r="G70" s="214">
        <f>+'2.2.3.3.StockCapTotal'!G70/'6.3.IPME'!H$22</f>
        <v>0</v>
      </c>
      <c r="H70" s="214">
        <f>+'2.2.3.3.StockCapTotal'!H70/'6.3.IPME'!I$22</f>
        <v>1483.1720940352131</v>
      </c>
      <c r="I70" s="214">
        <f>+'2.2.3.3.StockCapTotal'!I70/'6.3.IPME'!J$22</f>
        <v>1369.5441900878359</v>
      </c>
      <c r="J70" s="214">
        <f>+'2.2.3.3.StockCapTotal'!J70/'6.3.IPME'!K$22</f>
        <v>1275.1607266313979</v>
      </c>
      <c r="K70" s="214">
        <f>+'2.2.3.3.StockCapTotal'!K70/'6.3.IPME'!L$22</f>
        <v>1176.826664957297</v>
      </c>
    </row>
    <row r="71" spans="2:11" x14ac:dyDescent="0.2">
      <c r="B71" s="182" t="s">
        <v>607</v>
      </c>
      <c r="C71" s="214">
        <f>+'2.2.3.3.StockCapTotal'!C71/'6.3.IPME'!D$22</f>
        <v>0</v>
      </c>
      <c r="D71" s="214">
        <f>+'2.2.3.3.StockCapTotal'!D71/'6.3.IPME'!E$22</f>
        <v>16768.100279997896</v>
      </c>
      <c r="E71" s="214">
        <f>+'2.2.3.3.StockCapTotal'!E71/'6.3.IPME'!F$22</f>
        <v>57429.58768044108</v>
      </c>
      <c r="F71" s="214">
        <f>+'2.2.3.3.StockCapTotal'!F71/'6.3.IPME'!G$22</f>
        <v>54806.515886089001</v>
      </c>
      <c r="G71" s="214">
        <f>+'2.2.3.3.StockCapTotal'!G71/'6.3.IPME'!H$22</f>
        <v>53680.348006170752</v>
      </c>
      <c r="H71" s="214">
        <f>+'2.2.3.3.StockCapTotal'!H71/'6.3.IPME'!I$22</f>
        <v>51321.80240009624</v>
      </c>
      <c r="I71" s="214">
        <f>+'2.2.3.3.StockCapTotal'!I71/'6.3.IPME'!J$22</f>
        <v>47736.63140746492</v>
      </c>
      <c r="J71" s="214">
        <f>+'2.2.3.3.StockCapTotal'!J71/'6.3.IPME'!K$22</f>
        <v>44819.246644821178</v>
      </c>
      <c r="K71" s="214">
        <f>+'2.2.3.3.StockCapTotal'!K71/'6.3.IPME'!L$22</f>
        <v>41764.005514050572</v>
      </c>
    </row>
    <row r="72" spans="2:11" x14ac:dyDescent="0.2">
      <c r="B72" s="186" t="s">
        <v>146</v>
      </c>
      <c r="C72" s="214">
        <f>+'2.2.3.3.StockCapTotal'!C72/'6.3.IPME'!D$22</f>
        <v>250240.86251071526</v>
      </c>
      <c r="D72" s="214">
        <f>+'2.2.3.3.StockCapTotal'!D72/'6.3.IPME'!E$22</f>
        <v>275781.80988407059</v>
      </c>
      <c r="E72" s="214">
        <f>+'2.2.3.3.StockCapTotal'!E72/'6.3.IPME'!F$22</f>
        <v>191039.1566191593</v>
      </c>
      <c r="F72" s="214">
        <f>+'2.2.3.3.StockCapTotal'!F72/'6.3.IPME'!G$22</f>
        <v>98175.834489267872</v>
      </c>
      <c r="G72" s="214">
        <f>+'2.2.3.3.StockCapTotal'!G72/'6.3.IPME'!H$22</f>
        <v>120644.00438659541</v>
      </c>
      <c r="H72" s="214">
        <f>+'2.2.3.3.StockCapTotal'!H72/'6.3.IPME'!I$22</f>
        <v>188319.44888444658</v>
      </c>
      <c r="I72" s="214">
        <f>+'2.2.3.3.StockCapTotal'!I72/'6.3.IPME'!J$22</f>
        <v>811592.81247330771</v>
      </c>
      <c r="J72" s="214">
        <f>+'2.2.3.3.StockCapTotal'!J72/'6.3.IPME'!K$22</f>
        <v>393324.96243641351</v>
      </c>
      <c r="K72" s="214">
        <f>+'2.2.3.3.StockCapTotal'!K72/'6.3.IPME'!L$22</f>
        <v>187826.38622110939</v>
      </c>
    </row>
    <row r="73" spans="2:11" x14ac:dyDescent="0.2">
      <c r="B73" s="186" t="s">
        <v>386</v>
      </c>
      <c r="C73" s="214"/>
      <c r="D73" s="214"/>
      <c r="E73" s="214"/>
      <c r="F73" s="214"/>
      <c r="G73" s="214"/>
      <c r="H73" s="214"/>
      <c r="I73" s="214"/>
      <c r="J73" s="214"/>
      <c r="K73" s="214"/>
    </row>
    <row r="74" spans="2:11" x14ac:dyDescent="0.2">
      <c r="B74" s="182" t="s">
        <v>444</v>
      </c>
      <c r="C74" s="214">
        <f>+'2.2.3.3.StockCapTotal'!C74/'6.3.IPME'!D$22</f>
        <v>38291.535801364073</v>
      </c>
      <c r="D74" s="214">
        <f>+'2.2.3.3.StockCapTotal'!D74/'6.3.IPME'!E$22</f>
        <v>31801.172106927814</v>
      </c>
      <c r="E74" s="214">
        <f>+'2.2.3.3.StockCapTotal'!E74/'6.3.IPME'!F$22</f>
        <v>26573.153847342164</v>
      </c>
      <c r="F74" s="214">
        <f>+'2.2.3.3.StockCapTotal'!F74/'6.3.IPME'!G$22</f>
        <v>21372.069500157766</v>
      </c>
      <c r="G74" s="214">
        <f>+'2.2.3.3.StockCapTotal'!G74/'6.3.IPME'!H$22</f>
        <v>16586.473945930924</v>
      </c>
      <c r="H74" s="214">
        <f>+'2.2.3.3.StockCapTotal'!H74/'6.3.IPME'!I$22</f>
        <v>11204.924336503762</v>
      </c>
      <c r="I74" s="214">
        <f>+'2.2.3.3.StockCapTotal'!I74/'6.3.IPME'!J$22</f>
        <v>5543.5164574092669</v>
      </c>
      <c r="J74" s="214">
        <f>+'2.2.3.3.StockCapTotal'!J74/'6.3.IPME'!K$22</f>
        <v>1.5020090831969219</v>
      </c>
      <c r="K74" s="214">
        <f>+'2.2.3.3.StockCapTotal'!K74/'6.3.IPME'!L$22</f>
        <v>0.48631566240948271</v>
      </c>
    </row>
    <row r="75" spans="2:11" x14ac:dyDescent="0.2">
      <c r="B75" s="182" t="s">
        <v>445</v>
      </c>
      <c r="C75" s="214">
        <f>+'2.2.3.3.StockCapTotal'!C75/'6.3.IPME'!D$22</f>
        <v>0</v>
      </c>
      <c r="D75" s="214">
        <f>+'2.2.3.3.StockCapTotal'!D75/'6.3.IPME'!E$22</f>
        <v>827.05965326315652</v>
      </c>
      <c r="E75" s="214">
        <f>+'2.2.3.3.StockCapTotal'!E75/'6.3.IPME'!F$22</f>
        <v>552.86982084107387</v>
      </c>
      <c r="F75" s="214">
        <f>+'2.2.3.3.StockCapTotal'!F75/'6.3.IPME'!G$22</f>
        <v>277.90765416110185</v>
      </c>
      <c r="G75" s="214">
        <f>+'2.2.3.3.StockCapTotal'!G75/'6.3.IPME'!H$22</f>
        <v>0</v>
      </c>
      <c r="H75" s="214">
        <f>+'2.2.3.3.StockCapTotal'!H75/'6.3.IPME'!I$22</f>
        <v>0</v>
      </c>
      <c r="I75" s="214">
        <f>+'2.2.3.3.StockCapTotal'!I75/'6.3.IPME'!J$22</f>
        <v>0</v>
      </c>
      <c r="J75" s="214">
        <f>+'2.2.3.3.StockCapTotal'!J75/'6.3.IPME'!K$22</f>
        <v>0</v>
      </c>
      <c r="K75" s="214">
        <f>+'2.2.3.3.StockCapTotal'!K75/'6.3.IPME'!L$22</f>
        <v>0</v>
      </c>
    </row>
    <row r="76" spans="2:11" x14ac:dyDescent="0.2">
      <c r="B76" s="182" t="s">
        <v>446</v>
      </c>
      <c r="C76" s="214">
        <f>+'2.2.3.3.StockCapTotal'!C76/'6.3.IPME'!D$22</f>
        <v>19254.816932695107</v>
      </c>
      <c r="D76" s="214">
        <f>+'2.2.3.3.StockCapTotal'!D76/'6.3.IPME'!E$22</f>
        <v>15113.841117923781</v>
      </c>
      <c r="E76" s="214">
        <f>+'2.2.3.3.StockCapTotal'!E76/'6.3.IPME'!F$22</f>
        <v>11375.850961107286</v>
      </c>
      <c r="F76" s="214">
        <f>+'2.2.3.3.StockCapTotal'!F76/'6.3.IPME'!G$22</f>
        <v>7637.306975923043</v>
      </c>
      <c r="G76" s="214">
        <f>+'2.2.3.3.StockCapTotal'!G76/'6.3.IPME'!H$22</f>
        <v>3971.5418408474834</v>
      </c>
      <c r="H76" s="214">
        <f>+'2.2.3.3.StockCapTotal'!H76/'6.3.IPME'!I$22</f>
        <v>40.897581893059673</v>
      </c>
      <c r="I76" s="214">
        <f>+'2.2.3.3.StockCapTotal'!I76/'6.3.IPME'!J$22</f>
        <v>40.461814841363406</v>
      </c>
      <c r="J76" s="214">
        <f>+'2.2.3.3.StockCapTotal'!J76/'6.3.IPME'!K$22</f>
        <v>40.57129968569523</v>
      </c>
      <c r="K76" s="214">
        <f>+'2.2.3.3.StockCapTotal'!K76/'6.3.IPME'!L$22</f>
        <v>40.562862780376612</v>
      </c>
    </row>
    <row r="77" spans="2:11" x14ac:dyDescent="0.2">
      <c r="B77" s="182" t="s">
        <v>608</v>
      </c>
      <c r="C77" s="214">
        <f>+'2.2.3.3.StockCapTotal'!C77/'6.3.IPME'!D$22</f>
        <v>0</v>
      </c>
      <c r="D77" s="214">
        <f>+'2.2.3.3.StockCapTotal'!D77/'6.3.IPME'!E$22</f>
        <v>0</v>
      </c>
      <c r="E77" s="214">
        <f>+'2.2.3.3.StockCapTotal'!E77/'6.3.IPME'!F$22</f>
        <v>50485.161421050907</v>
      </c>
      <c r="F77" s="214">
        <f>+'2.2.3.3.StockCapTotal'!F77/'6.3.IPME'!G$22</f>
        <v>43503.538140962104</v>
      </c>
      <c r="G77" s="214">
        <f>+'2.2.3.3.StockCapTotal'!G77/'6.3.IPME'!H$22</f>
        <v>37512.825927670019</v>
      </c>
      <c r="H77" s="214">
        <f>+'2.2.3.3.StockCapTotal'!H77/'6.3.IPME'!I$22</f>
        <v>30408.592805798256</v>
      </c>
      <c r="I77" s="214">
        <f>+'2.2.3.3.StockCapTotal'!I77/'6.3.IPME'!J$22</f>
        <v>22563.440087580479</v>
      </c>
      <c r="J77" s="214">
        <f>+'2.2.3.3.StockCapTotal'!J77/'6.3.IPME'!K$22</f>
        <v>15082.996043265812</v>
      </c>
      <c r="K77" s="214">
        <f>+'2.2.3.3.StockCapTotal'!K77/'6.3.IPME'!L$22</f>
        <v>7539.9297478713579</v>
      </c>
    </row>
    <row r="78" spans="2:11" x14ac:dyDescent="0.2">
      <c r="B78" s="182" t="s">
        <v>609</v>
      </c>
      <c r="C78" s="214">
        <f>+'2.2.3.3.StockCapTotal'!C78/'6.3.IPME'!D$22</f>
        <v>0</v>
      </c>
      <c r="D78" s="214">
        <f>+'2.2.3.3.StockCapTotal'!D78/'6.3.IPME'!E$22</f>
        <v>0</v>
      </c>
      <c r="E78" s="214">
        <f>+'2.2.3.3.StockCapTotal'!E78/'6.3.IPME'!F$22</f>
        <v>25242.580710525453</v>
      </c>
      <c r="F78" s="214">
        <f>+'2.2.3.3.StockCapTotal'!F78/'6.3.IPME'!G$22</f>
        <v>21751.769070481052</v>
      </c>
      <c r="G78" s="214">
        <f>+'2.2.3.3.StockCapTotal'!G78/'6.3.IPME'!H$22</f>
        <v>18756.41296383501</v>
      </c>
      <c r="H78" s="214">
        <f>+'2.2.3.3.StockCapTotal'!H78/'6.3.IPME'!I$22</f>
        <v>15204.296402899128</v>
      </c>
      <c r="I78" s="214">
        <f>+'2.2.3.3.StockCapTotal'!I78/'6.3.IPME'!J$22</f>
        <v>11281.720043790239</v>
      </c>
      <c r="J78" s="214">
        <f>+'2.2.3.3.StockCapTotal'!J78/'6.3.IPME'!K$22</f>
        <v>7541.4980216329059</v>
      </c>
      <c r="K78" s="214">
        <f>+'2.2.3.3.StockCapTotal'!K78/'6.3.IPME'!L$22</f>
        <v>3769.964873935679</v>
      </c>
    </row>
    <row r="79" spans="2:11" x14ac:dyDescent="0.2">
      <c r="B79" s="182" t="s">
        <v>610</v>
      </c>
      <c r="C79" s="214">
        <f>+'2.2.3.3.StockCapTotal'!C79/'6.3.IPME'!D$22</f>
        <v>0</v>
      </c>
      <c r="D79" s="214">
        <f>+'2.2.3.3.StockCapTotal'!D79/'6.3.IPME'!E$22</f>
        <v>0</v>
      </c>
      <c r="E79" s="214">
        <f>+'2.2.3.3.StockCapTotal'!E79/'6.3.IPME'!F$22</f>
        <v>460669.81365176325</v>
      </c>
      <c r="F79" s="214">
        <f>+'2.2.3.3.StockCapTotal'!F79/'6.3.IPME'!G$22</f>
        <v>396963.50857329229</v>
      </c>
      <c r="G79" s="214">
        <f>+'2.2.3.3.StockCapTotal'!G79/'6.3.IPME'!H$22</f>
        <v>342299.12400448561</v>
      </c>
      <c r="H79" s="214">
        <f>+'2.2.3.3.StockCapTotal'!H79/'6.3.IPME'!I$22</f>
        <v>277474.02181066119</v>
      </c>
      <c r="I79" s="214">
        <f>+'2.2.3.3.StockCapTotal'!I79/'6.3.IPME'!J$22</f>
        <v>205888.13520469982</v>
      </c>
      <c r="J79" s="214">
        <f>+'2.2.3.3.StockCapTotal'!J79/'6.3.IPME'!K$22</f>
        <v>137630.1626256523</v>
      </c>
      <c r="K79" s="214">
        <f>+'2.2.3.3.StockCapTotal'!K79/'6.3.IPME'!L$22</f>
        <v>68800.771041032407</v>
      </c>
    </row>
    <row r="80" spans="2:11" x14ac:dyDescent="0.2">
      <c r="B80" s="182" t="s">
        <v>611</v>
      </c>
      <c r="C80" s="214">
        <f>+'2.2.3.3.StockCapTotal'!C80/'6.3.IPME'!D$22</f>
        <v>0</v>
      </c>
      <c r="D80" s="214">
        <f>+'2.2.3.3.StockCapTotal'!D80/'6.3.IPME'!E$22</f>
        <v>0</v>
      </c>
      <c r="E80" s="214">
        <f>+'2.2.3.3.StockCapTotal'!E80/'6.3.IPME'!F$22</f>
        <v>109768.59084090494</v>
      </c>
      <c r="F80" s="214">
        <f>+'2.2.3.3.StockCapTotal'!F80/'6.3.IPME'!G$22</f>
        <v>94588.626517410623</v>
      </c>
      <c r="G80" s="214">
        <f>+'2.2.3.3.StockCapTotal'!G80/'6.3.IPME'!H$22</f>
        <v>81563.174695991387</v>
      </c>
      <c r="H80" s="214">
        <f>+'2.2.3.3.StockCapTotal'!H80/'6.3.IPME'!I$22</f>
        <v>66116.622940132656</v>
      </c>
      <c r="I80" s="214">
        <f>+'2.2.3.3.StockCapTotal'!I80/'6.3.IPME'!J$22</f>
        <v>49059.108720689474</v>
      </c>
      <c r="J80" s="214">
        <f>+'2.2.3.3.StockCapTotal'!J80/'6.3.IPME'!K$22</f>
        <v>32794.571211133691</v>
      </c>
      <c r="K80" s="214">
        <f>+'2.2.3.3.StockCapTotal'!K80/'6.3.IPME'!L$22</f>
        <v>16393.875748174851</v>
      </c>
    </row>
    <row r="81" spans="2:11" x14ac:dyDescent="0.2">
      <c r="B81" s="182" t="s">
        <v>573</v>
      </c>
      <c r="C81" s="214">
        <f>+'2.2.3.3.StockCapTotal'!C81/'6.3.IPME'!D$22</f>
        <v>0</v>
      </c>
      <c r="D81" s="214">
        <f>+'2.2.3.3.StockCapTotal'!D81/'6.3.IPME'!E$22</f>
        <v>8687.4874453859557</v>
      </c>
      <c r="E81" s="214">
        <f>+'2.2.3.3.StockCapTotal'!E81/'6.3.IPME'!F$22</f>
        <v>5807.3799254252353</v>
      </c>
      <c r="F81" s="214">
        <f>+'2.2.3.3.StockCapTotal'!F81/'6.3.IPME'!G$22</f>
        <v>2919.1597570689842</v>
      </c>
      <c r="G81" s="214">
        <f>+'2.2.3.3.StockCapTotal'!G81/'6.3.IPME'!H$22</f>
        <v>0</v>
      </c>
      <c r="H81" s="214">
        <f>+'2.2.3.3.StockCapTotal'!H81/'6.3.IPME'!I$22</f>
        <v>0</v>
      </c>
      <c r="I81" s="214">
        <f>+'2.2.3.3.StockCapTotal'!I81/'6.3.IPME'!J$22</f>
        <v>0</v>
      </c>
      <c r="J81" s="214">
        <f>+'2.2.3.3.StockCapTotal'!J81/'6.3.IPME'!K$22</f>
        <v>0</v>
      </c>
      <c r="K81" s="214">
        <f>+'2.2.3.3.StockCapTotal'!K81/'6.3.IPME'!L$22</f>
        <v>0</v>
      </c>
    </row>
    <row r="82" spans="2:11" x14ac:dyDescent="0.2">
      <c r="B82" s="182" t="s">
        <v>486</v>
      </c>
      <c r="C82" s="214">
        <f>+'2.2.3.3.StockCapTotal'!C82/'6.3.IPME'!D$22</f>
        <v>22489.212718772837</v>
      </c>
      <c r="D82" s="214">
        <f>+'2.2.3.3.StockCapTotal'!D82/'6.3.IPME'!E$22</f>
        <v>127190.53617419631</v>
      </c>
      <c r="E82" s="214">
        <f>+'2.2.3.3.StockCapTotal'!E82/'6.3.IPME'!F$22</f>
        <v>108870.63418231638</v>
      </c>
      <c r="F82" s="214">
        <f>+'2.2.3.3.StockCapTotal'!F82/'6.3.IPME'!G$22</f>
        <v>90686.051335231721</v>
      </c>
      <c r="G82" s="214">
        <f>+'2.2.3.3.StockCapTotal'!G82/'6.3.IPME'!H$22</f>
        <v>74420.889572765955</v>
      </c>
      <c r="H82" s="214">
        <f>+'2.2.3.3.StockCapTotal'!H82/'6.3.IPME'!I$22</f>
        <v>55734.249695142353</v>
      </c>
      <c r="I82" s="214">
        <f>+'2.2.3.3.StockCapTotal'!I82/'6.3.IPME'!J$22</f>
        <v>35675.586620876085</v>
      </c>
      <c r="J82" s="214">
        <f>+'2.2.3.3.StockCapTotal'!J82/'6.3.IPME'!K$22</f>
        <v>16254.640924371633</v>
      </c>
      <c r="K82" s="214">
        <f>+'2.2.3.3.StockCapTotal'!K82/'6.3.IPME'!L$22</f>
        <v>0</v>
      </c>
    </row>
    <row r="83" spans="2:11" x14ac:dyDescent="0.2">
      <c r="B83" s="182" t="s">
        <v>487</v>
      </c>
      <c r="C83" s="214">
        <f>+'2.2.3.3.StockCapTotal'!C83/'6.3.IPME'!D$22</f>
        <v>0</v>
      </c>
      <c r="D83" s="214">
        <f>+'2.2.3.3.StockCapTotal'!D83/'6.3.IPME'!E$22</f>
        <v>15885.248534321514</v>
      </c>
      <c r="E83" s="214">
        <f>+'2.2.3.3.StockCapTotal'!E83/'6.3.IPME'!F$22</f>
        <v>13652.888154321467</v>
      </c>
      <c r="F83" s="214">
        <f>+'2.2.3.3.StockCapTotal'!F83/'6.3.IPME'!G$22</f>
        <v>11438.021442730833</v>
      </c>
      <c r="G83" s="214">
        <f>+'2.2.3.3.StockCapTotal'!G83/'6.3.IPME'!H$22</f>
        <v>9468.4162403045502</v>
      </c>
      <c r="H83" s="214">
        <f>+'2.2.3.3.StockCapTotal'!H83/'6.3.IPME'!I$22</f>
        <v>7195.5692864816938</v>
      </c>
      <c r="I83" s="214">
        <f>+'2.2.3.3.StockCapTotal'!I83/'6.3.IPME'!J$22</f>
        <v>4745.9332748020997</v>
      </c>
      <c r="J83" s="214">
        <f>+'2.2.3.3.StockCapTotal'!J83/'6.3.IPME'!K$22</f>
        <v>2379.387602054243</v>
      </c>
      <c r="K83" s="214">
        <f>+'2.2.3.3.StockCapTotal'!K83/'6.3.IPME'!L$22</f>
        <v>0</v>
      </c>
    </row>
    <row r="84" spans="2:11" x14ac:dyDescent="0.2">
      <c r="B84" s="182" t="s">
        <v>488</v>
      </c>
      <c r="C84" s="214">
        <f>+'2.2.3.3.StockCapTotal'!C84/'6.3.IPME'!D$22</f>
        <v>0</v>
      </c>
      <c r="D84" s="214">
        <f>+'2.2.3.3.StockCapTotal'!D84/'6.3.IPME'!E$22</f>
        <v>2905.8381465222283</v>
      </c>
      <c r="E84" s="214">
        <f>+'2.2.3.3.StockCapTotal'!E84/'6.3.IPME'!F$22</f>
        <v>2497.4795404246588</v>
      </c>
      <c r="F84" s="214">
        <f>+'2.2.3.3.StockCapTotal'!F84/'6.3.IPME'!G$22</f>
        <v>2092.3209956214941</v>
      </c>
      <c r="G84" s="214">
        <f>+'2.2.3.3.StockCapTotal'!G84/'6.3.IPME'!H$22</f>
        <v>1732.0273610313207</v>
      </c>
      <c r="H84" s="214">
        <f>+'2.2.3.3.StockCapTotal'!H84/'6.3.IPME'!I$22</f>
        <v>1316.2626743564081</v>
      </c>
      <c r="I84" s="214">
        <f>+'2.2.3.3.StockCapTotal'!I84/'6.3.IPME'!J$22</f>
        <v>868.15852587843358</v>
      </c>
      <c r="J84" s="214">
        <f>+'2.2.3.3.StockCapTotal'!J84/'6.3.IPME'!K$22</f>
        <v>435.25382964406964</v>
      </c>
      <c r="K84" s="214">
        <f>+'2.2.3.3.StockCapTotal'!K84/'6.3.IPME'!L$22</f>
        <v>5.7717731702101292E-13</v>
      </c>
    </row>
    <row r="85" spans="2:11" x14ac:dyDescent="0.2">
      <c r="B85" s="182" t="s">
        <v>574</v>
      </c>
      <c r="C85" s="214">
        <f>+'2.2.3.3.StockCapTotal'!C85/'6.3.IPME'!D$22</f>
        <v>0</v>
      </c>
      <c r="D85" s="214">
        <f>+'2.2.3.3.StockCapTotal'!D85/'6.3.IPME'!E$22</f>
        <v>0</v>
      </c>
      <c r="E85" s="214">
        <f>+'2.2.3.3.StockCapTotal'!E85/'6.3.IPME'!F$22</f>
        <v>0</v>
      </c>
      <c r="F85" s="214">
        <f>+'2.2.3.3.StockCapTotal'!F85/'6.3.IPME'!G$22</f>
        <v>148571.34373796271</v>
      </c>
      <c r="G85" s="214">
        <f>+'2.2.3.3.StockCapTotal'!G85/'6.3.IPME'!H$22</f>
        <v>131772.47708466352</v>
      </c>
      <c r="H85" s="214">
        <f>+'2.2.3.3.StockCapTotal'!H85/'6.3.IPME'!I$22</f>
        <v>111267.93246675711</v>
      </c>
      <c r="I85" s="214">
        <f>+'2.2.3.3.StockCapTotal'!I85/'6.3.IPME'!J$22</f>
        <v>88065.890898361613</v>
      </c>
      <c r="J85" s="214">
        <f>+'2.2.3.3.StockCapTotal'!J85/'6.3.IPME'!K$22</f>
        <v>66228.140020413892</v>
      </c>
      <c r="K85" s="214">
        <f>+'2.2.3.3.StockCapTotal'!K85/'6.3.IPME'!L$22</f>
        <v>44142.911806442957</v>
      </c>
    </row>
    <row r="86" spans="2:11" x14ac:dyDescent="0.2">
      <c r="B86" s="182" t="s">
        <v>612</v>
      </c>
      <c r="C86" s="214">
        <f>+'2.2.3.3.StockCapTotal'!C86/'6.3.IPME'!D$22</f>
        <v>0</v>
      </c>
      <c r="D86" s="214">
        <f>+'2.2.3.3.StockCapTotal'!D86/'6.3.IPME'!E$22</f>
        <v>0</v>
      </c>
      <c r="E86" s="214">
        <f>+'2.2.3.3.StockCapTotal'!E86/'6.3.IPME'!F$22</f>
        <v>0</v>
      </c>
      <c r="F86" s="214">
        <f>+'2.2.3.3.StockCapTotal'!F86/'6.3.IPME'!G$22</f>
        <v>52056.882206552233</v>
      </c>
      <c r="G86" s="214">
        <f>+'2.2.3.3.StockCapTotal'!G86/'6.3.IPME'!H$22</f>
        <v>46170.843886021619</v>
      </c>
      <c r="H86" s="214">
        <f>+'2.2.3.3.StockCapTotal'!H86/'6.3.IPME'!I$22</f>
        <v>38986.398776903261</v>
      </c>
      <c r="I86" s="214">
        <f>+'2.2.3.3.StockCapTotal'!I86/'6.3.IPME'!J$22</f>
        <v>30856.796429038979</v>
      </c>
      <c r="J86" s="214">
        <f>+'2.2.3.3.StockCapTotal'!J86/'6.3.IPME'!K$22</f>
        <v>23205.218429486416</v>
      </c>
      <c r="K86" s="214">
        <f>+'2.2.3.3.StockCapTotal'!K86/'6.3.IPME'!L$22</f>
        <v>15466.928563391988</v>
      </c>
    </row>
    <row r="87" spans="2:11" x14ac:dyDescent="0.2">
      <c r="B87" s="182" t="s">
        <v>489</v>
      </c>
      <c r="C87" s="214">
        <f>+'2.2.3.3.StockCapTotal'!C87/'6.3.IPME'!D$22</f>
        <v>0</v>
      </c>
      <c r="D87" s="214">
        <f>+'2.2.3.3.StockCapTotal'!D87/'6.3.IPME'!E$22</f>
        <v>1937.2254310148189</v>
      </c>
      <c r="E87" s="214">
        <f>+'2.2.3.3.StockCapTotal'!E87/'6.3.IPME'!F$22</f>
        <v>1748.2356782972611</v>
      </c>
      <c r="F87" s="214">
        <f>+'2.2.3.3.StockCapTotal'!F87/'6.3.IPME'!G$22</f>
        <v>1562.2663433973821</v>
      </c>
      <c r="G87" s="214">
        <f>+'2.2.3.3.StockCapTotal'!G87/'6.3.IPME'!H$22</f>
        <v>1414.4890115089115</v>
      </c>
      <c r="H87" s="214">
        <f>+'2.2.3.3.StockCapTotal'!H87/'6.3.IPME'!I$22</f>
        <v>1228.5118293993137</v>
      </c>
      <c r="I87" s="214">
        <f>+'2.2.3.3.StockCapTotal'!I87/'6.3.IPME'!J$22</f>
        <v>1012.8516135248385</v>
      </c>
      <c r="J87" s="214">
        <f>+'2.2.3.3.StockCapTotal'!J87/'6.3.IPME'!K$22</f>
        <v>812.47381533559565</v>
      </c>
      <c r="K87" s="214">
        <f>+'2.2.3.3.StockCapTotal'!K87/'6.3.IPME'!L$22</f>
        <v>609.22864449903204</v>
      </c>
    </row>
    <row r="88" spans="2:11" x14ac:dyDescent="0.2">
      <c r="B88" s="182" t="s">
        <v>489</v>
      </c>
      <c r="C88" s="214">
        <f>+'2.2.3.3.StockCapTotal'!C88/'6.3.IPME'!D$22</f>
        <v>0</v>
      </c>
      <c r="D88" s="214">
        <f>+'2.2.3.3.StockCapTotal'!D88/'6.3.IPME'!E$22</f>
        <v>4843.0635775370474</v>
      </c>
      <c r="E88" s="214">
        <f>+'2.2.3.3.StockCapTotal'!E88/'6.3.IPME'!F$22</f>
        <v>4370.5891957431522</v>
      </c>
      <c r="F88" s="214">
        <f>+'2.2.3.3.StockCapTotal'!F88/'6.3.IPME'!G$22</f>
        <v>3905.6658584934553</v>
      </c>
      <c r="G88" s="214">
        <f>+'2.2.3.3.StockCapTotal'!G88/'6.3.IPME'!H$22</f>
        <v>3536.2225287722786</v>
      </c>
      <c r="H88" s="214">
        <f>+'2.2.3.3.StockCapTotal'!H88/'6.3.IPME'!I$22</f>
        <v>3071.2795734982842</v>
      </c>
      <c r="I88" s="214">
        <f>+'2.2.3.3.StockCapTotal'!I88/'6.3.IPME'!J$22</f>
        <v>2532.1290338120962</v>
      </c>
      <c r="J88" s="214">
        <f>+'2.2.3.3.StockCapTotal'!J88/'6.3.IPME'!K$22</f>
        <v>2031.1845383389889</v>
      </c>
      <c r="K88" s="214">
        <f>+'2.2.3.3.StockCapTotal'!K88/'6.3.IPME'!L$22</f>
        <v>1523.07161124758</v>
      </c>
    </row>
    <row r="89" spans="2:11" x14ac:dyDescent="0.2">
      <c r="B89" s="182" t="s">
        <v>613</v>
      </c>
      <c r="C89" s="214">
        <f>+'2.2.3.3.StockCapTotal'!C89/'6.3.IPME'!D$22</f>
        <v>1551.02</v>
      </c>
      <c r="D89" s="214">
        <f>+'2.2.3.3.StockCapTotal'!D89/'6.3.IPME'!E$22</f>
        <v>6269.0806626507529</v>
      </c>
      <c r="E89" s="214">
        <f>+'2.2.3.3.StockCapTotal'!E89/'6.3.IPME'!F$22</f>
        <v>5357.3410497194691</v>
      </c>
      <c r="F89" s="214">
        <f>+'2.2.3.3.StockCapTotal'!F89/'6.3.IPME'!G$22</f>
        <v>4452.1777002851286</v>
      </c>
      <c r="G89" s="214">
        <f>+'2.2.3.3.StockCapTotal'!G89/'6.3.IPME'!H$22</f>
        <v>3640.747814068739</v>
      </c>
      <c r="H89" s="214">
        <f>+'2.2.3.3.StockCapTotal'!H89/'6.3.IPME'!I$22</f>
        <v>2710.0944143978236</v>
      </c>
      <c r="I89" s="214">
        <f>+'2.2.3.3.StockCapTotal'!I89/'6.3.IPME'!J$22</f>
        <v>1712.6714681561582</v>
      </c>
      <c r="J89" s="214">
        <f>+'2.2.3.3.StockCapTotal'!J89/'6.3.IPME'!K$22</f>
        <v>746.13831061440408</v>
      </c>
      <c r="K89" s="214">
        <f>+'2.2.3.3.StockCapTotal'!K89/'6.3.IPME'!L$22</f>
        <v>-0.32194026295007616</v>
      </c>
    </row>
    <row r="90" spans="2:11" x14ac:dyDescent="0.2">
      <c r="B90" s="182" t="s">
        <v>447</v>
      </c>
      <c r="C90" s="214">
        <f>+'2.2.3.3.StockCapTotal'!C90/'6.3.IPME'!D$22</f>
        <v>0</v>
      </c>
      <c r="D90" s="214">
        <f>+'2.2.3.3.StockCapTotal'!D90/'6.3.IPME'!E$22</f>
        <v>38799.881280359288</v>
      </c>
      <c r="E90" s="214">
        <f>+'2.2.3.3.StockCapTotal'!E90/'6.3.IPME'!F$22</f>
        <v>33347.318323485219</v>
      </c>
      <c r="F90" s="214">
        <f>+'2.2.3.3.StockCapTotal'!F90/'6.3.IPME'!G$22</f>
        <v>27937.483829812511</v>
      </c>
      <c r="G90" s="214">
        <f>+'2.2.3.3.StockCapTotal'!G90/'6.3.IPME'!H$22</f>
        <v>23126.703069397936</v>
      </c>
      <c r="H90" s="214">
        <f>+'2.2.3.3.StockCapTotal'!H90/'6.3.IPME'!I$22</f>
        <v>17575.251243748571</v>
      </c>
      <c r="I90" s="214">
        <f>+'2.2.3.3.StockCapTotal'!I90/'6.3.IPME'!J$22</f>
        <v>11591.990344310549</v>
      </c>
      <c r="J90" s="214">
        <f>+'2.2.3.3.StockCapTotal'!J90/'6.3.IPME'!K$22</f>
        <v>5811.6784436955995</v>
      </c>
      <c r="K90" s="214">
        <f>+'2.2.3.3.StockCapTotal'!K90/'6.3.IPME'!L$22</f>
        <v>0</v>
      </c>
    </row>
    <row r="91" spans="2:11" x14ac:dyDescent="0.2">
      <c r="B91" s="182" t="s">
        <v>614</v>
      </c>
      <c r="C91" s="214">
        <f>+'2.2.3.3.StockCapTotal'!C91/'6.3.IPME'!D$22</f>
        <v>0</v>
      </c>
      <c r="D91" s="214">
        <f>+'2.2.3.3.StockCapTotal'!D91/'6.3.IPME'!E$22</f>
        <v>0</v>
      </c>
      <c r="E91" s="214">
        <f>+'2.2.3.3.StockCapTotal'!E91/'6.3.IPME'!F$22</f>
        <v>8158.4331653872187</v>
      </c>
      <c r="F91" s="214">
        <f>+'2.2.3.3.StockCapTotal'!F91/'6.3.IPME'!G$22</f>
        <v>7030.1985452882191</v>
      </c>
      <c r="G91" s="214">
        <f>+'2.2.3.3.StockCapTotal'!G91/'6.3.IPME'!H$22</f>
        <v>6062.0957636096209</v>
      </c>
      <c r="H91" s="214">
        <f>+'2.2.3.3.StockCapTotal'!H91/'6.3.IPME'!I$22</f>
        <v>4914.0473175972547</v>
      </c>
      <c r="I91" s="214">
        <f>+'2.2.3.3.StockCapTotal'!I91/'6.3.IPME'!J$22</f>
        <v>3646.2658086894189</v>
      </c>
      <c r="J91" s="214">
        <f>+'2.2.3.3.StockCapTotal'!J91/'6.3.IPME'!K$22</f>
        <v>2437.4214460067869</v>
      </c>
      <c r="K91" s="214">
        <f>+'2.2.3.3.StockCapTotal'!K91/'6.3.IPME'!L$22</f>
        <v>1218.4572889980641</v>
      </c>
    </row>
    <row r="92" spans="2:11" x14ac:dyDescent="0.2">
      <c r="B92" s="182" t="s">
        <v>615</v>
      </c>
      <c r="C92" s="214">
        <f>+'2.2.3.3.StockCapTotal'!C92/'6.3.IPME'!D$22</f>
        <v>0</v>
      </c>
      <c r="D92" s="214">
        <f>+'2.2.3.3.StockCapTotal'!D92/'6.3.IPME'!E$22</f>
        <v>0</v>
      </c>
      <c r="E92" s="214">
        <f>+'2.2.3.3.StockCapTotal'!E92/'6.3.IPME'!F$22</f>
        <v>56332.038522911746</v>
      </c>
      <c r="F92" s="214">
        <f>+'2.2.3.3.StockCapTotal'!F92/'6.3.IPME'!G$22</f>
        <v>48541.847098418657</v>
      </c>
      <c r="G92" s="214">
        <f>+'2.2.3.3.StockCapTotal'!G92/'6.3.IPME'!H$22</f>
        <v>41857.327891590241</v>
      </c>
      <c r="H92" s="214">
        <f>+'2.2.3.3.StockCapTotal'!H92/'6.3.IPME'!I$22</f>
        <v>33930.326716742959</v>
      </c>
      <c r="I92" s="214">
        <f>+'2.2.3.3.StockCapTotal'!I92/'6.3.IPME'!J$22</f>
        <v>25176.59725047457</v>
      </c>
      <c r="J92" s="214">
        <f>+'2.2.3.3.StockCapTotal'!J92/'6.3.IPME'!K$22</f>
        <v>16829.814746237353</v>
      </c>
      <c r="K92" s="214">
        <f>+'2.2.3.3.StockCapTotal'!K92/'6.3.IPME'!L$22</f>
        <v>8413.157471653316</v>
      </c>
    </row>
    <row r="93" spans="2:11" x14ac:dyDescent="0.2">
      <c r="B93" s="182" t="s">
        <v>616</v>
      </c>
      <c r="C93" s="214">
        <f>+'2.2.3.3.StockCapTotal'!C93/'6.3.IPME'!D$22</f>
        <v>0</v>
      </c>
      <c r="D93" s="214">
        <f>+'2.2.3.3.StockCapTotal'!D93/'6.3.IPME'!E$22</f>
        <v>0</v>
      </c>
      <c r="E93" s="214">
        <f>+'2.2.3.3.StockCapTotal'!E93/'6.3.IPME'!F$22</f>
        <v>14444.369945431979</v>
      </c>
      <c r="F93" s="214">
        <f>+'2.2.3.3.StockCapTotal'!F93/'6.3.IPME'!G$22</f>
        <v>12446.849354457037</v>
      </c>
      <c r="G93" s="214">
        <f>+'2.2.3.3.StockCapTotal'!G93/'6.3.IPME'!H$22</f>
        <v>10732.83951454144</v>
      </c>
      <c r="H93" s="214">
        <f>+'2.2.3.3.StockCapTotal'!H93/'6.3.IPME'!I$22</f>
        <v>8700.2388750173122</v>
      </c>
      <c r="I93" s="214">
        <f>+'2.2.3.3.StockCapTotal'!I93/'6.3.IPME'!J$22</f>
        <v>6455.6528431878041</v>
      </c>
      <c r="J93" s="214">
        <f>+'2.2.3.3.StockCapTotal'!J93/'6.3.IPME'!K$22</f>
        <v>4315.4140464642487</v>
      </c>
      <c r="K93" s="214">
        <f>+'2.2.3.3.StockCapTotal'!K93/'6.3.IPME'!L$22</f>
        <v>2157.2583225495891</v>
      </c>
    </row>
    <row r="94" spans="2:11" x14ac:dyDescent="0.2">
      <c r="B94" s="182" t="s">
        <v>617</v>
      </c>
      <c r="C94" s="214">
        <f>+'2.2.3.3.StockCapTotal'!C94/'6.3.IPME'!D$22</f>
        <v>0</v>
      </c>
      <c r="D94" s="214">
        <f>+'2.2.3.3.StockCapTotal'!D94/'6.3.IPME'!E$22</f>
        <v>0</v>
      </c>
      <c r="E94" s="214">
        <f>+'2.2.3.3.StockCapTotal'!E94/'6.3.IPME'!F$22</f>
        <v>6021.7006696905655</v>
      </c>
      <c r="F94" s="214">
        <f>+'2.2.3.3.StockCapTotal'!F94/'6.3.IPME'!G$22</f>
        <v>5188.9560691413053</v>
      </c>
      <c r="G94" s="214">
        <f>+'2.2.3.3.StockCapTotal'!G94/'6.3.IPME'!H$22</f>
        <v>4474.4040159975784</v>
      </c>
      <c r="H94" s="214">
        <f>+'2.2.3.3.StockCapTotal'!H94/'6.3.IPME'!I$22</f>
        <v>3627.0349248932125</v>
      </c>
      <c r="I94" s="214">
        <f>+'2.2.3.3.StockCapTotal'!I94/'6.3.IPME'!J$22</f>
        <v>2691.2914302231429</v>
      </c>
      <c r="J94" s="214">
        <f>+'2.2.3.3.StockCapTotal'!J94/'6.3.IPME'!K$22</f>
        <v>1799.0491625288194</v>
      </c>
      <c r="K94" s="214">
        <f>+'2.2.3.3.StockCapTotal'!K94/'6.3.IPME'!L$22</f>
        <v>899.33752283190506</v>
      </c>
    </row>
    <row r="95" spans="2:11" x14ac:dyDescent="0.2">
      <c r="B95" s="182" t="s">
        <v>618</v>
      </c>
      <c r="C95" s="214">
        <f>+'2.2.3.3.StockCapTotal'!C95/'6.3.IPME'!D$22</f>
        <v>0</v>
      </c>
      <c r="D95" s="214">
        <f>+'2.2.3.3.StockCapTotal'!D95/'6.3.IPME'!E$22</f>
        <v>0</v>
      </c>
      <c r="E95" s="214">
        <f>+'2.2.3.3.StockCapTotal'!E95/'6.3.IPME'!F$22</f>
        <v>0</v>
      </c>
      <c r="F95" s="214">
        <f>+'2.2.3.3.StockCapTotal'!F95/'6.3.IPME'!G$22</f>
        <v>0</v>
      </c>
      <c r="G95" s="214">
        <f>+'2.2.3.3.StockCapTotal'!G95/'6.3.IPME'!H$22</f>
        <v>8183.8292808729884</v>
      </c>
      <c r="H95" s="214">
        <f>+'2.2.3.3.StockCapTotal'!H95/'6.3.IPME'!I$22</f>
        <v>7107.8184415246005</v>
      </c>
      <c r="I95" s="214">
        <f>+'2.2.3.3.StockCapTotal'!I95/'6.3.IPME'!J$22</f>
        <v>5860.0700496794234</v>
      </c>
      <c r="J95" s="214">
        <f>+'2.2.3.3.StockCapTotal'!J95/'6.3.IPME'!K$22</f>
        <v>4700.7413601559465</v>
      </c>
      <c r="K95" s="214">
        <f>+'2.2.3.3.StockCapTotal'!K95/'6.3.IPME'!L$22</f>
        <v>3524.8228717444003</v>
      </c>
    </row>
    <row r="96" spans="2:11" x14ac:dyDescent="0.2">
      <c r="B96" s="182" t="s">
        <v>619</v>
      </c>
      <c r="C96" s="214">
        <f>+'2.2.3.3.StockCapTotal'!C96/'6.3.IPME'!D$22</f>
        <v>0</v>
      </c>
      <c r="D96" s="214">
        <f>+'2.2.3.3.StockCapTotal'!D96/'6.3.IPME'!E$22</f>
        <v>0</v>
      </c>
      <c r="E96" s="214">
        <f>+'2.2.3.3.StockCapTotal'!E96/'6.3.IPME'!F$22</f>
        <v>0</v>
      </c>
      <c r="F96" s="214">
        <f>+'2.2.3.3.StockCapTotal'!F96/'6.3.IPME'!G$22</f>
        <v>0</v>
      </c>
      <c r="G96" s="214">
        <f>+'2.2.3.3.StockCapTotal'!G96/'6.3.IPME'!H$22</f>
        <v>44197.265102508602</v>
      </c>
      <c r="H96" s="214">
        <f>+'2.2.3.3.StockCapTotal'!H96/'6.3.IPME'!I$22</f>
        <v>38386.203472593894</v>
      </c>
      <c r="I96" s="214">
        <f>+'2.2.3.3.StockCapTotal'!I96/'6.3.IPME'!J$22</f>
        <v>31647.662801358456</v>
      </c>
      <c r="J96" s="214">
        <f>+'2.2.3.3.StockCapTotal'!J96/'6.3.IPME'!K$22</f>
        <v>25386.638081357552</v>
      </c>
      <c r="K96" s="214">
        <f>+'2.2.3.3.StockCapTotal'!K96/'6.3.IPME'!L$22</f>
        <v>19036.019148881202</v>
      </c>
    </row>
    <row r="97" spans="2:11" x14ac:dyDescent="0.2">
      <c r="B97" s="182" t="s">
        <v>448</v>
      </c>
      <c r="C97" s="214">
        <f>+'2.2.3.3.StockCapTotal'!C97/'6.3.IPME'!D$22</f>
        <v>8153.4167736819536</v>
      </c>
      <c r="D97" s="214">
        <f>+'2.2.3.3.StockCapTotal'!D97/'6.3.IPME'!E$22</f>
        <v>6971.2009500582135</v>
      </c>
      <c r="E97" s="214">
        <f>+'2.2.3.3.StockCapTotal'!E97/'6.3.IPME'!F$22</f>
        <v>6211.9226222314901</v>
      </c>
      <c r="F97" s="214">
        <f>+'2.2.3.3.StockCapTotal'!F97/'6.3.IPME'!G$22</f>
        <v>5462.6696321695235</v>
      </c>
      <c r="G97" s="214">
        <f>+'2.2.3.3.StockCapTotal'!G97/'6.3.IPME'!H$22</f>
        <v>4842.9742796425489</v>
      </c>
      <c r="H97" s="214">
        <f>+'2.2.3.3.StockCapTotal'!H97/'6.3.IPME'!I$22</f>
        <v>4086.9745814685298</v>
      </c>
      <c r="I97" s="214">
        <f>+'2.2.3.3.StockCapTotal'!I97/'6.3.IPME'!J$22</f>
        <v>3231.8862576390538</v>
      </c>
      <c r="J97" s="214">
        <f>+'2.2.3.3.StockCapTotal'!J97/'6.3.IPME'!K$22</f>
        <v>2426.8941442069422</v>
      </c>
      <c r="K97" s="214">
        <f>+'2.2.3.3.StockCapTotal'!K97/'6.3.IPME'!L$22</f>
        <v>1612.8214719872572</v>
      </c>
    </row>
    <row r="98" spans="2:11" x14ac:dyDescent="0.2">
      <c r="B98" s="182" t="s">
        <v>449</v>
      </c>
      <c r="C98" s="214">
        <f>+'2.2.3.3.StockCapTotal'!C98/'6.3.IPME'!D$22</f>
        <v>549.71852992335107</v>
      </c>
      <c r="D98" s="214">
        <f>+'2.2.3.3.StockCapTotal'!D98/'6.3.IPME'!E$22</f>
        <v>482.82589204848159</v>
      </c>
      <c r="E98" s="214">
        <f>+'2.2.3.3.StockCapTotal'!E98/'6.3.IPME'!F$22</f>
        <v>430.3837860647734</v>
      </c>
      <c r="F98" s="214">
        <f>+'2.2.3.3.StockCapTotal'!F98/'6.3.IPME'!G$22</f>
        <v>378.63758676941347</v>
      </c>
      <c r="G98" s="214">
        <f>+'2.2.3.3.StockCapTotal'!G98/'6.3.IPME'!H$22</f>
        <v>335.87904074881493</v>
      </c>
      <c r="H98" s="214">
        <f>+'2.2.3.3.StockCapTotal'!H98/'6.3.IPME'!I$22</f>
        <v>283.67791393044962</v>
      </c>
      <c r="I98" s="214">
        <f>+'2.2.3.3.StockCapTotal'!I98/'6.3.IPME'!J$22</f>
        <v>224.59969729338414</v>
      </c>
      <c r="J98" s="214">
        <f>+'2.2.3.3.StockCapTotal'!J98/'6.3.IPME'!K$22</f>
        <v>169.00015204149307</v>
      </c>
      <c r="K98" s="214">
        <f>+'2.2.3.3.StockCapTotal'!K98/'6.3.IPME'!L$22</f>
        <v>112.76941123635613</v>
      </c>
    </row>
    <row r="99" spans="2:11" x14ac:dyDescent="0.2">
      <c r="B99" s="182" t="s">
        <v>575</v>
      </c>
      <c r="C99" s="214">
        <f>+'2.2.3.3.StockCapTotal'!C99/'6.3.IPME'!D$22</f>
        <v>0</v>
      </c>
      <c r="D99" s="214">
        <f>+'2.2.3.3.StockCapTotal'!D99/'6.3.IPME'!E$22</f>
        <v>30571.028628634867</v>
      </c>
      <c r="E99" s="214">
        <f>+'2.2.3.3.StockCapTotal'!E99/'6.3.IPME'!F$22</f>
        <v>27588.61313462575</v>
      </c>
      <c r="F99" s="214">
        <f>+'2.2.3.3.StockCapTotal'!F99/'6.3.IPME'!G$22</f>
        <v>24653.862346074438</v>
      </c>
      <c r="G99" s="214">
        <f>+'2.2.3.3.StockCapTotal'!G99/'6.3.IPME'!H$22</f>
        <v>22321.813132029638</v>
      </c>
      <c r="H99" s="214">
        <f>+'2.2.3.3.StockCapTotal'!H99/'6.3.IPME'!I$22</f>
        <v>19386.938507981889</v>
      </c>
      <c r="I99" s="214">
        <f>+'2.2.3.3.StockCapTotal'!I99/'6.3.IPME'!J$22</f>
        <v>15983.640921648621</v>
      </c>
      <c r="J99" s="214">
        <f>+'2.2.3.3.StockCapTotal'!J99/'6.3.IPME'!K$22</f>
        <v>12821.512597854533</v>
      </c>
      <c r="K99" s="214">
        <f>+'2.2.3.3.StockCapTotal'!K99/'6.3.IPME'!L$22</f>
        <v>9614.1347486893665</v>
      </c>
    </row>
    <row r="100" spans="2:11" x14ac:dyDescent="0.2">
      <c r="B100" s="182" t="s">
        <v>450</v>
      </c>
      <c r="C100" s="214">
        <f>+'2.2.3.3.StockCapTotal'!C100/'6.3.IPME'!D$22</f>
        <v>0</v>
      </c>
      <c r="D100" s="214">
        <f>+'2.2.3.3.StockCapTotal'!D100/'6.3.IPME'!E$22</f>
        <v>609.74170441191427</v>
      </c>
      <c r="E100" s="214">
        <f>+'2.2.3.3.StockCapTotal'!E100/'6.3.IPME'!F$22</f>
        <v>550.25717974406291</v>
      </c>
      <c r="F100" s="214">
        <f>+'2.2.3.3.StockCapTotal'!F100/'6.3.IPME'!G$22</f>
        <v>491.72333158432593</v>
      </c>
      <c r="G100" s="214">
        <f>+'2.2.3.3.StockCapTotal'!G100/'6.3.IPME'!H$22</f>
        <v>445.21041637242985</v>
      </c>
      <c r="H100" s="214">
        <f>+'2.2.3.3.StockCapTotal'!H100/'6.3.IPME'!I$22</f>
        <v>386.67409830343399</v>
      </c>
      <c r="I100" s="214">
        <f>+'2.2.3.3.StockCapTotal'!I100/'6.3.IPME'!J$22</f>
        <v>318.79504535694292</v>
      </c>
      <c r="J100" s="214">
        <f>+'2.2.3.3.StockCapTotal'!J100/'6.3.IPME'!K$22</f>
        <v>255.72613337687872</v>
      </c>
      <c r="K100" s="214">
        <f>+'2.2.3.3.StockCapTotal'!K100/'6.3.IPME'!L$22</f>
        <v>191.75471585607033</v>
      </c>
    </row>
    <row r="101" spans="2:11" x14ac:dyDescent="0.2">
      <c r="B101" s="182" t="s">
        <v>451</v>
      </c>
      <c r="C101" s="214">
        <f>+'2.2.3.3.StockCapTotal'!C101/'6.3.IPME'!D$22</f>
        <v>0</v>
      </c>
      <c r="D101" s="214">
        <f>+'2.2.3.3.StockCapTotal'!D101/'6.3.IPME'!E$22</f>
        <v>876.82697458592736</v>
      </c>
      <c r="E101" s="214">
        <f>+'2.2.3.3.StockCapTotal'!E101/'6.3.IPME'!F$22</f>
        <v>791.2864327109063</v>
      </c>
      <c r="F101" s="214">
        <f>+'2.2.3.3.StockCapTotal'!F101/'6.3.IPME'!G$22</f>
        <v>707.11299234852311</v>
      </c>
      <c r="G101" s="214">
        <f>+'2.2.3.3.StockCapTotal'!G101/'6.3.IPME'!H$22</f>
        <v>640.22601638916353</v>
      </c>
      <c r="H101" s="214">
        <f>+'2.2.3.3.StockCapTotal'!H101/'6.3.IPME'!I$22</f>
        <v>556.04902422271732</v>
      </c>
      <c r="I101" s="214">
        <f>+'2.2.3.3.StockCapTotal'!I101/'6.3.IPME'!J$22</f>
        <v>458.43689731361241</v>
      </c>
      <c r="J101" s="214">
        <f>+'2.2.3.3.StockCapTotal'!J101/'6.3.IPME'!K$22</f>
        <v>367.74189829719728</v>
      </c>
      <c r="K101" s="214">
        <f>+'2.2.3.3.StockCapTotal'!K101/'6.3.IPME'!L$22</f>
        <v>275.74906907315187</v>
      </c>
    </row>
    <row r="102" spans="2:11" x14ac:dyDescent="0.2">
      <c r="B102" s="182" t="s">
        <v>620</v>
      </c>
      <c r="C102" s="214">
        <f>+'2.2.3.3.StockCapTotal'!C102/'6.3.IPME'!D$22</f>
        <v>0</v>
      </c>
      <c r="D102" s="214">
        <f>+'2.2.3.3.StockCapTotal'!D102/'6.3.IPME'!E$22</f>
        <v>0</v>
      </c>
      <c r="E102" s="214">
        <f>+'2.2.3.3.StockCapTotal'!E102/'6.3.IPME'!F$22</f>
        <v>0</v>
      </c>
      <c r="F102" s="214">
        <f>+'2.2.3.3.StockCapTotal'!F102/'6.3.IPME'!G$22</f>
        <v>0</v>
      </c>
      <c r="G102" s="214">
        <f>+'2.2.3.3.StockCapTotal'!G102/'6.3.IPME'!H$22</f>
        <v>692.08926634543172</v>
      </c>
      <c r="H102" s="214">
        <f>+'2.2.3.3.StockCapTotal'!H102/'6.3.IPME'!I$22</f>
        <v>631.14795235389738</v>
      </c>
      <c r="I102" s="214">
        <f>+'2.2.3.3.StockCapTotal'!I102/'6.3.IPME'!J$22</f>
        <v>555.04268421161157</v>
      </c>
      <c r="J102" s="214">
        <f>+'2.2.3.3.StockCapTotal'!J102/'6.3.IPME'!K$22</f>
        <v>486.9764930667726</v>
      </c>
      <c r="K102" s="214">
        <f>+'2.2.3.3.StockCapTotal'!K102/'6.3.IPME'!L$22</f>
        <v>417.32162148183693</v>
      </c>
    </row>
    <row r="103" spans="2:11" x14ac:dyDescent="0.2">
      <c r="B103" s="182" t="s">
        <v>621</v>
      </c>
      <c r="C103" s="214">
        <f>+'2.2.3.3.StockCapTotal'!C103/'6.3.IPME'!D$22</f>
        <v>0</v>
      </c>
      <c r="D103" s="214">
        <f>+'2.2.3.3.StockCapTotal'!D103/'6.3.IPME'!E$22</f>
        <v>0</v>
      </c>
      <c r="E103" s="214">
        <f>+'2.2.3.3.StockCapTotal'!E103/'6.3.IPME'!F$22</f>
        <v>99223.165242472838</v>
      </c>
      <c r="F103" s="214">
        <f>+'2.2.3.3.StockCapTotal'!F103/'6.3.IPME'!G$22</f>
        <v>93101.67052498534</v>
      </c>
      <c r="G103" s="214">
        <f>+'2.2.3.3.StockCapTotal'!G103/'6.3.IPME'!H$22</f>
        <v>89455.951308628166</v>
      </c>
      <c r="H103" s="214">
        <f>+'2.2.3.3.StockCapTotal'!H103/'6.3.IPME'!I$22</f>
        <v>83670.754759709685</v>
      </c>
      <c r="I103" s="214">
        <f>+'2.2.3.3.StockCapTotal'!I103/'6.3.IPME'!J$22</f>
        <v>75880.96640885825</v>
      </c>
      <c r="J103" s="214">
        <f>+'2.2.3.3.StockCapTotal'!J103/'6.3.IPME'!K$22</f>
        <v>69169.355683849572</v>
      </c>
      <c r="K103" s="214">
        <f>+'2.2.3.3.StockCapTotal'!K103/'6.3.IPME'!L$22</f>
        <v>62239.474565816512</v>
      </c>
    </row>
    <row r="104" spans="2:11" x14ac:dyDescent="0.2">
      <c r="B104" s="182" t="s">
        <v>622</v>
      </c>
      <c r="C104" s="214">
        <f>+'2.2.3.3.StockCapTotal'!C104/'6.3.IPME'!D$22</f>
        <v>0</v>
      </c>
      <c r="D104" s="214">
        <f>+'2.2.3.3.StockCapTotal'!D104/'6.3.IPME'!E$22</f>
        <v>0</v>
      </c>
      <c r="E104" s="214">
        <f>+'2.2.3.3.StockCapTotal'!E104/'6.3.IPME'!F$22</f>
        <v>37511.854099542586</v>
      </c>
      <c r="F104" s="214">
        <f>+'2.2.3.3.StockCapTotal'!F104/'6.3.IPME'!G$22</f>
        <v>35197.589923910164</v>
      </c>
      <c r="G104" s="214">
        <f>+'2.2.3.3.StockCapTotal'!G104/'6.3.IPME'!H$22</f>
        <v>33819.306062498443</v>
      </c>
      <c r="H104" s="214">
        <f>+'2.2.3.3.StockCapTotal'!H104/'6.3.IPME'!I$22</f>
        <v>31632.181227789846</v>
      </c>
      <c r="I104" s="214">
        <f>+'2.2.3.3.StockCapTotal'!I104/'6.3.IPME'!J$22</f>
        <v>28687.209623937259</v>
      </c>
      <c r="J104" s="214">
        <f>+'2.2.3.3.StockCapTotal'!J104/'6.3.IPME'!K$22</f>
        <v>26149.848901023306</v>
      </c>
      <c r="K104" s="214">
        <f>+'2.2.3.3.StockCapTotal'!K104/'6.3.IPME'!L$22</f>
        <v>23529.96987588254</v>
      </c>
    </row>
    <row r="105" spans="2:11" x14ac:dyDescent="0.2">
      <c r="B105" s="182" t="s">
        <v>388</v>
      </c>
      <c r="C105" s="214">
        <f>+'2.2.3.3.StockCapTotal'!C105/'6.3.IPME'!D$22</f>
        <v>0</v>
      </c>
      <c r="D105" s="214">
        <f>+'2.2.3.3.StockCapTotal'!D105/'6.3.IPME'!E$22</f>
        <v>0</v>
      </c>
      <c r="E105" s="214">
        <f>+'2.2.3.3.StockCapTotal'!E105/'6.3.IPME'!F$22</f>
        <v>252184.26892145688</v>
      </c>
      <c r="F105" s="214">
        <f>+'2.2.3.3.StockCapTotal'!F105/'6.3.IPME'!G$22</f>
        <v>217309.55498145006</v>
      </c>
      <c r="G105" s="214">
        <f>+'2.2.3.3.StockCapTotal'!G105/'6.3.IPME'!H$22</f>
        <v>187384.65551984386</v>
      </c>
      <c r="H105" s="214">
        <f>+'2.2.3.3.StockCapTotal'!H105/'6.3.IPME'!I$22</f>
        <v>151897.47897810876</v>
      </c>
      <c r="I105" s="214">
        <f>+'2.2.3.3.StockCapTotal'!I105/'6.3.IPME'!J$22</f>
        <v>112709.24926600205</v>
      </c>
      <c r="J105" s="214">
        <f>+'2.2.3.3.StockCapTotal'!J105/'6.3.IPME'!K$22</f>
        <v>75342.818033066287</v>
      </c>
      <c r="K105" s="214">
        <f>+'2.2.3.3.StockCapTotal'!K105/'6.3.IPME'!L$22</f>
        <v>37663.575150880504</v>
      </c>
    </row>
    <row r="106" spans="2:11" x14ac:dyDescent="0.2">
      <c r="B106" s="182" t="s">
        <v>389</v>
      </c>
      <c r="C106" s="214">
        <f>+'2.2.3.3.StockCapTotal'!C106/'6.3.IPME'!D$22</f>
        <v>0</v>
      </c>
      <c r="D106" s="214">
        <f>+'2.2.3.3.StockCapTotal'!D106/'6.3.IPME'!E$22</f>
        <v>1003.6377513001574</v>
      </c>
      <c r="E106" s="214">
        <f>+'2.2.3.3.StockCapTotal'!E106/'6.3.IPME'!F$22</f>
        <v>670.90810386092232</v>
      </c>
      <c r="F106" s="214">
        <f>+'2.2.3.3.StockCapTotal'!F106/'6.3.IPME'!G$22</f>
        <v>337.24122799471496</v>
      </c>
      <c r="G106" s="214">
        <f>+'2.2.3.3.StockCapTotal'!G106/'6.3.IPME'!H$22</f>
        <v>0</v>
      </c>
      <c r="H106" s="214">
        <f>+'2.2.3.3.StockCapTotal'!H106/'6.3.IPME'!I$22</f>
        <v>0</v>
      </c>
      <c r="I106" s="214">
        <f>+'2.2.3.3.StockCapTotal'!I106/'6.3.IPME'!J$22</f>
        <v>0</v>
      </c>
      <c r="J106" s="214">
        <f>+'2.2.3.3.StockCapTotal'!J106/'6.3.IPME'!K$22</f>
        <v>0</v>
      </c>
      <c r="K106" s="214">
        <f>+'2.2.3.3.StockCapTotal'!K106/'6.3.IPME'!L$22</f>
        <v>0</v>
      </c>
    </row>
    <row r="107" spans="2:11" x14ac:dyDescent="0.2">
      <c r="B107" s="182" t="s">
        <v>390</v>
      </c>
      <c r="C107" s="214">
        <f>+'2.2.3.3.StockCapTotal'!C107/'6.3.IPME'!D$22</f>
        <v>0</v>
      </c>
      <c r="D107" s="214">
        <f>+'2.2.3.3.StockCapTotal'!D107/'6.3.IPME'!E$22</f>
        <v>79737.603229007407</v>
      </c>
      <c r="E107" s="214">
        <f>+'2.2.3.3.StockCapTotal'!E107/'6.3.IPME'!F$22</f>
        <v>53302.702214505203</v>
      </c>
      <c r="F107" s="214">
        <f>+'2.2.3.3.StockCapTotal'!F107/'6.3.IPME'!G$22</f>
        <v>26793.339723889669</v>
      </c>
      <c r="G107" s="214">
        <f>+'2.2.3.3.StockCapTotal'!G107/'6.3.IPME'!H$22</f>
        <v>0</v>
      </c>
      <c r="H107" s="214">
        <f>+'2.2.3.3.StockCapTotal'!H107/'6.3.IPME'!I$22</f>
        <v>0</v>
      </c>
      <c r="I107" s="214">
        <f>+'2.2.3.3.StockCapTotal'!I107/'6.3.IPME'!J$22</f>
        <v>0</v>
      </c>
      <c r="J107" s="214">
        <f>+'2.2.3.3.StockCapTotal'!J107/'6.3.IPME'!K$22</f>
        <v>0</v>
      </c>
      <c r="K107" s="214">
        <f>+'2.2.3.3.StockCapTotal'!K107/'6.3.IPME'!L$22</f>
        <v>0</v>
      </c>
    </row>
    <row r="108" spans="2:11" x14ac:dyDescent="0.2">
      <c r="B108" s="182" t="s">
        <v>391</v>
      </c>
      <c r="C108" s="214">
        <f>+'2.2.3.3.StockCapTotal'!C108/'6.3.IPME'!D$22</f>
        <v>0</v>
      </c>
      <c r="D108" s="214">
        <f>+'2.2.3.3.StockCapTotal'!D108/'6.3.IPME'!E$22</f>
        <v>3023.0402850986247</v>
      </c>
      <c r="E108" s="214">
        <f>+'2.2.3.3.StockCapTotal'!E108/'6.3.IPME'!F$22</f>
        <v>2598.2112152217869</v>
      </c>
      <c r="F108" s="214">
        <f>+'2.2.3.3.StockCapTotal'!F108/'6.3.IPME'!G$22</f>
        <v>2176.7112757782279</v>
      </c>
      <c r="G108" s="214">
        <f>+'2.2.3.3.StockCapTotal'!G108/'6.3.IPME'!H$22</f>
        <v>1801.8857979262505</v>
      </c>
      <c r="H108" s="214">
        <f>+'2.2.3.3.StockCapTotal'!H108/'6.3.IPME'!I$22</f>
        <v>1369.3519355554497</v>
      </c>
      <c r="I108" s="214">
        <f>+'2.2.3.3.StockCapTotal'!I108/'6.3.IPME'!J$22</f>
        <v>903.17425308886345</v>
      </c>
      <c r="J108" s="214">
        <f>+'2.2.3.3.StockCapTotal'!J108/'6.3.IPME'!K$22</f>
        <v>452.80906743971349</v>
      </c>
      <c r="K108" s="214">
        <f>+'2.2.3.3.StockCapTotal'!K108/'6.3.IPME'!L$22</f>
        <v>0</v>
      </c>
    </row>
    <row r="109" spans="2:11" x14ac:dyDescent="0.2">
      <c r="B109" s="182" t="s">
        <v>392</v>
      </c>
      <c r="C109" s="214">
        <f>+'2.2.3.3.StockCapTotal'!C109/'6.3.IPME'!D$22</f>
        <v>0</v>
      </c>
      <c r="D109" s="214">
        <f>+'2.2.3.3.StockCapTotal'!D109/'6.3.IPME'!E$22</f>
        <v>0</v>
      </c>
      <c r="E109" s="214">
        <f>+'2.2.3.3.StockCapTotal'!E109/'6.3.IPME'!F$22</f>
        <v>534377.42089496506</v>
      </c>
      <c r="F109" s="214">
        <f>+'2.2.3.3.StockCapTotal'!F109/'6.3.IPME'!G$22</f>
        <v>460478.04656279832</v>
      </c>
      <c r="G109" s="214">
        <f>+'2.2.3.3.StockCapTotal'!G109/'6.3.IPME'!H$22</f>
        <v>397067.30860033358</v>
      </c>
      <c r="H109" s="214">
        <f>+'2.2.3.3.StockCapTotal'!H109/'6.3.IPME'!I$22</f>
        <v>321870.12855290197</v>
      </c>
      <c r="I109" s="214">
        <f>+'2.2.3.3.StockCapTotal'!I109/'6.3.IPME'!J$22</f>
        <v>238830.43217312021</v>
      </c>
      <c r="J109" s="214">
        <f>+'2.2.3.3.StockCapTotal'!J109/'6.3.IPME'!K$22</f>
        <v>159651.11922190565</v>
      </c>
      <c r="K109" s="214">
        <f>+'2.2.3.3.StockCapTotal'!K109/'6.3.IPME'!L$22</f>
        <v>79808.959682095301</v>
      </c>
    </row>
    <row r="110" spans="2:11" x14ac:dyDescent="0.2">
      <c r="B110" s="182" t="s">
        <v>623</v>
      </c>
      <c r="C110" s="214">
        <f>+'2.2.3.3.StockCapTotal'!C110/'6.3.IPME'!D$22</f>
        <v>0</v>
      </c>
      <c r="D110" s="214">
        <f>+'2.2.3.3.StockCapTotal'!D110/'6.3.IPME'!E$22</f>
        <v>0</v>
      </c>
      <c r="E110" s="214">
        <f>+'2.2.3.3.StockCapTotal'!E110/'6.3.IPME'!F$22</f>
        <v>205019.17216463987</v>
      </c>
      <c r="F110" s="214">
        <f>+'2.2.3.3.StockCapTotal'!F110/'6.3.IPME'!G$22</f>
        <v>164889.15125126176</v>
      </c>
      <c r="G110" s="214">
        <f>+'2.2.3.3.StockCapTotal'!G110/'6.3.IPME'!H$22</f>
        <v>127964.58548697106</v>
      </c>
      <c r="H110" s="214">
        <f>+'2.2.3.3.StockCapTotal'!H110/'6.3.IPME'!I$22</f>
        <v>86442.056314705245</v>
      </c>
      <c r="I110" s="214">
        <f>+'2.2.3.3.StockCapTotal'!I110/'6.3.IPME'!J$22</f>
        <v>42760.504597288367</v>
      </c>
      <c r="J110" s="214">
        <f>+'2.2.3.3.StockCapTotal'!J110/'6.3.IPME'!K$22</f>
        <v>0</v>
      </c>
      <c r="K110" s="214">
        <f>+'2.2.3.3.StockCapTotal'!K110/'6.3.IPME'!L$22</f>
        <v>0</v>
      </c>
    </row>
    <row r="111" spans="2:11" x14ac:dyDescent="0.2">
      <c r="B111" s="182" t="s">
        <v>624</v>
      </c>
      <c r="C111" s="214">
        <f>+'2.2.3.3.StockCapTotal'!C111/'6.3.IPME'!D$22</f>
        <v>0</v>
      </c>
      <c r="D111" s="214">
        <f>+'2.2.3.3.StockCapTotal'!D111/'6.3.IPME'!E$22</f>
        <v>0</v>
      </c>
      <c r="E111" s="214">
        <f>+'2.2.3.3.StockCapTotal'!E111/'6.3.IPME'!F$22</f>
        <v>0</v>
      </c>
      <c r="F111" s="214">
        <f>+'2.2.3.3.StockCapTotal'!F111/'6.3.IPME'!G$22</f>
        <v>0</v>
      </c>
      <c r="G111" s="214">
        <f>+'2.2.3.3.StockCapTotal'!G111/'6.3.IPME'!H$22</f>
        <v>0</v>
      </c>
      <c r="H111" s="214">
        <f>+'2.2.3.3.StockCapTotal'!H111/'6.3.IPME'!I$22</f>
        <v>206422.82955532396</v>
      </c>
      <c r="I111" s="214">
        <f>+'2.2.3.3.StockCapTotal'!I111/'6.3.IPME'!J$22</f>
        <v>175048.60934260229</v>
      </c>
      <c r="J111" s="214">
        <f>+'2.2.3.3.StockCapTotal'!J111/'6.3.IPME'!K$22</f>
        <v>146268.5583318322</v>
      </c>
      <c r="K111" s="214">
        <f>+'2.2.3.3.StockCapTotal'!K111/'6.3.IPME'!L$22</f>
        <v>116990.51312944799</v>
      </c>
    </row>
    <row r="112" spans="2:11" x14ac:dyDescent="0.2">
      <c r="B112" s="182" t="s">
        <v>625</v>
      </c>
      <c r="C112" s="214">
        <f>+'2.2.3.3.StockCapTotal'!C112/'6.3.IPME'!D$22</f>
        <v>0</v>
      </c>
      <c r="D112" s="214">
        <f>+'2.2.3.3.StockCapTotal'!D112/'6.3.IPME'!E$22</f>
        <v>0</v>
      </c>
      <c r="E112" s="214">
        <f>+'2.2.3.3.StockCapTotal'!E112/'6.3.IPME'!F$22</f>
        <v>98626.065058970838</v>
      </c>
      <c r="F112" s="214">
        <f>+'2.2.3.3.StockCapTotal'!F112/'6.3.IPME'!G$22</f>
        <v>89236.35768066968</v>
      </c>
      <c r="G112" s="214">
        <f>+'2.2.3.3.StockCapTotal'!G112/'6.3.IPME'!H$22</f>
        <v>82077.810253747273</v>
      </c>
      <c r="H112" s="214">
        <f>+'2.2.3.3.StockCapTotal'!H112/'6.3.IPME'!I$22</f>
        <v>72771.339454967063</v>
      </c>
      <c r="I112" s="214">
        <f>+'2.2.3.3.StockCapTotal'!I112/'6.3.IPME'!J$22</f>
        <v>61710.818512815429</v>
      </c>
      <c r="J112" s="214">
        <f>+'2.2.3.3.StockCapTotal'!J112/'6.3.IPME'!K$22</f>
        <v>51564.833855267148</v>
      </c>
      <c r="K112" s="214">
        <f>+'2.2.3.3.StockCapTotal'!K112/'6.3.IPME'!L$22</f>
        <v>41243.288653167583</v>
      </c>
    </row>
    <row r="113" spans="2:11" x14ac:dyDescent="0.2">
      <c r="B113" s="182" t="s">
        <v>625</v>
      </c>
      <c r="C113" s="214">
        <f>+'2.2.3.3.StockCapTotal'!C113/'6.3.IPME'!D$22</f>
        <v>0</v>
      </c>
      <c r="D113" s="214">
        <f>+'2.2.3.3.StockCapTotal'!D113/'6.3.IPME'!E$22</f>
        <v>0</v>
      </c>
      <c r="E113" s="214">
        <f>+'2.2.3.3.StockCapTotal'!E113/'6.3.IPME'!F$22</f>
        <v>0</v>
      </c>
      <c r="F113" s="214">
        <f>+'2.2.3.3.StockCapTotal'!F113/'6.3.IPME'!G$22</f>
        <v>59547.412294087138</v>
      </c>
      <c r="G113" s="214">
        <f>+'2.2.3.3.StockCapTotal'!G113/'6.3.IPME'!H$22</f>
        <v>55455.145762184147</v>
      </c>
      <c r="H113" s="214">
        <f>+'2.2.3.3.StockCapTotal'!H113/'6.3.IPME'!I$22</f>
        <v>49947.744679228555</v>
      </c>
      <c r="I113" s="214">
        <f>+'2.2.3.3.StockCapTotal'!I113/'6.3.IPME'!J$22</f>
        <v>43238.603982975328</v>
      </c>
      <c r="J113" s="214">
        <f>+'2.2.3.3.StockCapTotal'!J113/'6.3.IPME'!K$22</f>
        <v>37161.944989273165</v>
      </c>
      <c r="K113" s="214">
        <f>+'2.2.3.3.StockCapTotal'!K113/'6.3.IPME'!L$22</f>
        <v>30961.847556637724</v>
      </c>
    </row>
    <row r="114" spans="2:11" x14ac:dyDescent="0.2">
      <c r="B114" s="182" t="s">
        <v>393</v>
      </c>
      <c r="C114" s="214">
        <f>+'2.2.3.3.StockCapTotal'!C114/'6.3.IPME'!D$22</f>
        <v>0</v>
      </c>
      <c r="D114" s="214">
        <f>+'2.2.3.3.StockCapTotal'!D114/'6.3.IPME'!E$22</f>
        <v>0</v>
      </c>
      <c r="E114" s="214">
        <f>+'2.2.3.3.StockCapTotal'!E114/'6.3.IPME'!F$22</f>
        <v>0</v>
      </c>
      <c r="F114" s="214">
        <f>+'2.2.3.3.StockCapTotal'!F114/'6.3.IPME'!G$22</f>
        <v>195224.84463510042</v>
      </c>
      <c r="G114" s="214">
        <f>+'2.2.3.3.StockCapTotal'!G114/'6.3.IPME'!H$22</f>
        <v>173150.89652421637</v>
      </c>
      <c r="H114" s="214">
        <f>+'2.2.3.3.StockCapTotal'!H114/'6.3.IPME'!I$22</f>
        <v>165556.6965283695</v>
      </c>
      <c r="I114" s="214">
        <f>+'2.2.3.3.StockCapTotal'!I114/'6.3.IPME'!J$22</f>
        <v>132128.02094332073</v>
      </c>
      <c r="J114" s="214">
        <f>+'2.2.3.3.StockCapTotal'!J114/'6.3.IPME'!K$22</f>
        <v>100735.20726835949</v>
      </c>
      <c r="K114" s="214">
        <f>+'2.2.3.3.StockCapTotal'!K114/'6.3.IPME'!L$22</f>
        <v>68970.525350100026</v>
      </c>
    </row>
    <row r="115" spans="2:11" x14ac:dyDescent="0.2">
      <c r="B115" s="182" t="s">
        <v>394</v>
      </c>
      <c r="C115" s="214">
        <f>+'2.2.3.3.StockCapTotal'!C115/'6.3.IPME'!D$22</f>
        <v>0</v>
      </c>
      <c r="D115" s="214">
        <f>+'2.2.3.3.StockCapTotal'!D115/'6.3.IPME'!E$22</f>
        <v>0</v>
      </c>
      <c r="E115" s="214">
        <f>+'2.2.3.3.StockCapTotal'!E115/'6.3.IPME'!F$22</f>
        <v>0</v>
      </c>
      <c r="F115" s="214">
        <f>+'2.2.3.3.StockCapTotal'!F115/'6.3.IPME'!G$22</f>
        <v>163722.28084954774</v>
      </c>
      <c r="G115" s="214">
        <f>+'2.2.3.3.StockCapTotal'!G115/'6.3.IPME'!H$22</f>
        <v>145210.30744358338</v>
      </c>
      <c r="H115" s="214">
        <f>+'2.2.3.3.StockCapTotal'!H115/'6.3.IPME'!I$22</f>
        <v>122614.76022590573</v>
      </c>
      <c r="I115" s="214">
        <f>+'2.2.3.3.StockCapTotal'!I115/'6.3.IPME'!J$22</f>
        <v>97046.632009716675</v>
      </c>
      <c r="J115" s="214">
        <f>+'2.2.3.3.StockCapTotal'!J115/'6.3.IPME'!K$22</f>
        <v>72981.921464541403</v>
      </c>
      <c r="K115" s="214">
        <f>+'2.2.3.3.StockCapTotal'!K115/'6.3.IPME'!L$22</f>
        <v>48644.496458468784</v>
      </c>
    </row>
    <row r="116" spans="2:11" x14ac:dyDescent="0.2">
      <c r="B116" s="182" t="s">
        <v>395</v>
      </c>
      <c r="C116" s="214">
        <f>+'2.2.3.3.StockCapTotal'!C116/'6.3.IPME'!D$22</f>
        <v>0</v>
      </c>
      <c r="D116" s="214">
        <f>+'2.2.3.3.StockCapTotal'!D116/'6.3.IPME'!E$22</f>
        <v>0</v>
      </c>
      <c r="E116" s="214">
        <f>+'2.2.3.3.StockCapTotal'!E116/'6.3.IPME'!F$22</f>
        <v>0</v>
      </c>
      <c r="F116" s="214">
        <f>+'2.2.3.3.StockCapTotal'!F116/'6.3.IPME'!G$22</f>
        <v>0</v>
      </c>
      <c r="G116" s="214">
        <f>+'2.2.3.3.StockCapTotal'!G116/'6.3.IPME'!H$22</f>
        <v>0</v>
      </c>
      <c r="H116" s="214">
        <f>+'2.2.3.3.StockCapTotal'!H116/'6.3.IPME'!I$22</f>
        <v>21488.862742289759</v>
      </c>
      <c r="I116" s="214">
        <f>+'2.2.3.3.StockCapTotal'!I116/'6.3.IPME'!J$22</f>
        <v>18222.769000381933</v>
      </c>
      <c r="J116" s="214">
        <f>+'2.2.3.3.StockCapTotal'!J116/'6.3.IPME'!K$22</f>
        <v>15226.731366275268</v>
      </c>
      <c r="K116" s="214">
        <f>+'2.2.3.3.StockCapTotal'!K116/'6.3.IPME'!L$22</f>
        <v>12178.851942899917</v>
      </c>
    </row>
    <row r="117" spans="2:11" x14ac:dyDescent="0.2">
      <c r="B117" s="182" t="s">
        <v>396</v>
      </c>
      <c r="C117" s="214">
        <f>+'2.2.3.3.StockCapTotal'!C117/'6.3.IPME'!D$22</f>
        <v>0</v>
      </c>
      <c r="D117" s="214">
        <f>+'2.2.3.3.StockCapTotal'!D117/'6.3.IPME'!E$22</f>
        <v>0</v>
      </c>
      <c r="E117" s="214">
        <f>+'2.2.3.3.StockCapTotal'!E117/'6.3.IPME'!F$22</f>
        <v>0</v>
      </c>
      <c r="F117" s="214">
        <f>+'2.2.3.3.StockCapTotal'!F117/'6.3.IPME'!G$22</f>
        <v>0</v>
      </c>
      <c r="G117" s="214">
        <f>+'2.2.3.3.StockCapTotal'!G117/'6.3.IPME'!H$22</f>
        <v>0</v>
      </c>
      <c r="H117" s="214">
        <f>+'2.2.3.3.StockCapTotal'!H117/'6.3.IPME'!I$22</f>
        <v>23671.457333597737</v>
      </c>
      <c r="I117" s="214">
        <f>+'2.2.3.3.StockCapTotal'!I117/'6.3.IPME'!J$22</f>
        <v>17564.4270270378</v>
      </c>
      <c r="J117" s="214">
        <f>+'2.2.3.3.StockCapTotal'!J117/'6.3.IPME'!K$22</f>
        <v>11741.302847559293</v>
      </c>
      <c r="K117" s="214">
        <f>+'2.2.3.3.StockCapTotal'!K117/'6.3.IPME'!L$22</f>
        <v>5869.4306068325741</v>
      </c>
    </row>
    <row r="118" spans="2:11" x14ac:dyDescent="0.2">
      <c r="B118" s="182" t="s">
        <v>397</v>
      </c>
      <c r="C118" s="214">
        <f>+'2.2.3.3.StockCapTotal'!C118/'6.3.IPME'!D$22</f>
        <v>0</v>
      </c>
      <c r="D118" s="214">
        <f>+'2.2.3.3.StockCapTotal'!D118/'6.3.IPME'!E$22</f>
        <v>0</v>
      </c>
      <c r="E118" s="214">
        <f>+'2.2.3.3.StockCapTotal'!E118/'6.3.IPME'!F$22</f>
        <v>0</v>
      </c>
      <c r="F118" s="214">
        <f>+'2.2.3.3.StockCapTotal'!F118/'6.3.IPME'!G$22</f>
        <v>0</v>
      </c>
      <c r="G118" s="214">
        <f>+'2.2.3.3.StockCapTotal'!G118/'6.3.IPME'!H$22</f>
        <v>0</v>
      </c>
      <c r="H118" s="214">
        <f>+'2.2.3.3.StockCapTotal'!H118/'6.3.IPME'!I$22</f>
        <v>103085.1442367969</v>
      </c>
      <c r="I118" s="214">
        <f>+'2.2.3.3.StockCapTotal'!I118/'6.3.IPME'!J$22</f>
        <v>76490.072748879378</v>
      </c>
      <c r="J118" s="214">
        <f>+'2.2.3.3.StockCapTotal'!J118/'6.3.IPME'!K$22</f>
        <v>51131.363840901569</v>
      </c>
      <c r="K118" s="214">
        <f>+'2.2.3.3.StockCapTotal'!K118/'6.3.IPME'!L$22</f>
        <v>25560.365471644858</v>
      </c>
    </row>
    <row r="119" spans="2:11" x14ac:dyDescent="0.2">
      <c r="B119" s="182" t="s">
        <v>576</v>
      </c>
      <c r="C119" s="214">
        <f>+'2.2.3.3.StockCapTotal'!C119/'6.3.IPME'!D$22</f>
        <v>0</v>
      </c>
      <c r="D119" s="214">
        <f>+'2.2.3.3.StockCapTotal'!D119/'6.3.IPME'!E$22</f>
        <v>0</v>
      </c>
      <c r="E119" s="214">
        <f>+'2.2.3.3.StockCapTotal'!E119/'6.3.IPME'!F$22</f>
        <v>0</v>
      </c>
      <c r="F119" s="214">
        <f>+'2.2.3.3.StockCapTotal'!F119/'6.3.IPME'!G$22</f>
        <v>0</v>
      </c>
      <c r="G119" s="214">
        <f>+'2.2.3.3.StockCapTotal'!G119/'6.3.IPME'!H$22</f>
        <v>0</v>
      </c>
      <c r="H119" s="214">
        <f>+'2.2.3.3.StockCapTotal'!H119/'6.3.IPME'!I$22</f>
        <v>25662.21980274501</v>
      </c>
      <c r="I119" s="214">
        <f>+'2.2.3.3.StockCapTotal'!I119/'6.3.IPME'!J$22</f>
        <v>21761.817231125366</v>
      </c>
      <c r="J119" s="214">
        <f>+'2.2.3.3.StockCapTotal'!J119/'6.3.IPME'!K$22</f>
        <v>18183.918427182016</v>
      </c>
      <c r="K119" s="214">
        <f>+'2.2.3.3.StockCapTotal'!K119/'6.3.IPME'!L$22</f>
        <v>14544.109627947828</v>
      </c>
    </row>
    <row r="120" spans="2:11" x14ac:dyDescent="0.2">
      <c r="B120" s="182" t="s">
        <v>577</v>
      </c>
      <c r="C120" s="214">
        <f>+'2.2.3.3.StockCapTotal'!C120/'6.3.IPME'!D$22</f>
        <v>0</v>
      </c>
      <c r="D120" s="214">
        <f>+'2.2.3.3.StockCapTotal'!D120/'6.3.IPME'!E$22</f>
        <v>0</v>
      </c>
      <c r="E120" s="214">
        <f>+'2.2.3.3.StockCapTotal'!E120/'6.3.IPME'!F$22</f>
        <v>0</v>
      </c>
      <c r="F120" s="214">
        <f>+'2.2.3.3.StockCapTotal'!F120/'6.3.IPME'!G$22</f>
        <v>0</v>
      </c>
      <c r="G120" s="214">
        <f>+'2.2.3.3.StockCapTotal'!G120/'6.3.IPME'!H$22</f>
        <v>0</v>
      </c>
      <c r="H120" s="214">
        <f>+'2.2.3.3.StockCapTotal'!H120/'6.3.IPME'!I$22</f>
        <v>0</v>
      </c>
      <c r="I120" s="214">
        <f>+'2.2.3.3.StockCapTotal'!I120/'6.3.IPME'!J$22</f>
        <v>50647.999432374287</v>
      </c>
      <c r="J120" s="214">
        <f>+'2.2.3.3.StockCapTotal'!J120/'6.3.IPME'!K$22</f>
        <v>43530.040180384094</v>
      </c>
      <c r="K120" s="214">
        <f>+'2.2.3.3.StockCapTotal'!K120/'6.3.IPME'!L$22</f>
        <v>36267.489997856741</v>
      </c>
    </row>
    <row r="121" spans="2:11" x14ac:dyDescent="0.2">
      <c r="B121" s="182" t="s">
        <v>398</v>
      </c>
      <c r="C121" s="214">
        <f>+'2.2.3.3.StockCapTotal'!C121/'6.3.IPME'!D$22</f>
        <v>0</v>
      </c>
      <c r="D121" s="214">
        <f>+'2.2.3.3.StockCapTotal'!D121/'6.3.IPME'!E$22</f>
        <v>0</v>
      </c>
      <c r="E121" s="214">
        <f>+'2.2.3.3.StockCapTotal'!E121/'6.3.IPME'!F$22</f>
        <v>0</v>
      </c>
      <c r="F121" s="214">
        <f>+'2.2.3.3.StockCapTotal'!F121/'6.3.IPME'!G$22</f>
        <v>0</v>
      </c>
      <c r="G121" s="214">
        <f>+'2.2.3.3.StockCapTotal'!G121/'6.3.IPME'!H$22</f>
        <v>0</v>
      </c>
      <c r="H121" s="214">
        <f>+'2.2.3.3.StockCapTotal'!H121/'6.3.IPME'!I$22</f>
        <v>0</v>
      </c>
      <c r="I121" s="214">
        <f>+'2.2.3.3.StockCapTotal'!I121/'6.3.IPME'!J$22</f>
        <v>0</v>
      </c>
      <c r="J121" s="214">
        <f>+'2.2.3.3.StockCapTotal'!J121/'6.3.IPME'!K$22</f>
        <v>0</v>
      </c>
      <c r="K121" s="214">
        <f>+'2.2.3.3.StockCapTotal'!K121/'6.3.IPME'!L$22</f>
        <v>62415.190322225062</v>
      </c>
    </row>
    <row r="122" spans="2:11" x14ac:dyDescent="0.2">
      <c r="B122" s="186" t="s">
        <v>399</v>
      </c>
      <c r="C122" s="214">
        <f>+'2.2.3.3.StockCapTotal'!C122/'6.3.IPME'!D$22</f>
        <v>0</v>
      </c>
      <c r="D122" s="214">
        <f>+'2.2.3.3.StockCapTotal'!D122/'6.3.IPME'!E$22</f>
        <v>0</v>
      </c>
      <c r="E122" s="214">
        <f>+'2.2.3.3.StockCapTotal'!E122/'6.3.IPME'!F$22</f>
        <v>0</v>
      </c>
      <c r="F122" s="214">
        <f>+'2.2.3.3.StockCapTotal'!F122/'6.3.IPME'!G$22</f>
        <v>0</v>
      </c>
      <c r="G122" s="214">
        <f>+'2.2.3.3.StockCapTotal'!G122/'6.3.IPME'!H$22</f>
        <v>0</v>
      </c>
      <c r="H122" s="214">
        <f>+'2.2.3.3.StockCapTotal'!H122/'6.3.IPME'!I$22</f>
        <v>0</v>
      </c>
      <c r="I122" s="214">
        <f>+'2.2.3.3.StockCapTotal'!I122/'6.3.IPME'!J$22</f>
        <v>0</v>
      </c>
      <c r="J122" s="214">
        <f>+'2.2.3.3.StockCapTotal'!J122/'6.3.IPME'!K$22</f>
        <v>0</v>
      </c>
      <c r="K122" s="214">
        <f>+'2.2.3.3.StockCapTotal'!K122/'6.3.IPME'!L$22</f>
        <v>0</v>
      </c>
    </row>
    <row r="123" spans="2:11" x14ac:dyDescent="0.2">
      <c r="B123" s="31" t="s">
        <v>400</v>
      </c>
      <c r="C123" s="279"/>
      <c r="D123" s="279"/>
      <c r="E123" s="279"/>
      <c r="F123" s="279"/>
      <c r="G123" s="279"/>
      <c r="H123" s="279"/>
      <c r="I123" s="279"/>
      <c r="J123" s="279"/>
      <c r="K123" s="279"/>
    </row>
    <row r="124" spans="2:11" x14ac:dyDescent="0.2">
      <c r="B124" s="185" t="s">
        <v>401</v>
      </c>
      <c r="C124" s="214"/>
      <c r="D124" s="214"/>
      <c r="E124" s="214"/>
      <c r="F124" s="214"/>
      <c r="G124" s="214"/>
      <c r="H124" s="214"/>
      <c r="I124" s="214"/>
      <c r="J124" s="214"/>
      <c r="K124" s="214"/>
    </row>
    <row r="125" spans="2:11" x14ac:dyDescent="0.2">
      <c r="B125" s="265" t="s">
        <v>402</v>
      </c>
      <c r="C125" s="214"/>
      <c r="D125" s="214"/>
      <c r="E125" s="214"/>
      <c r="F125" s="214"/>
      <c r="G125" s="214"/>
      <c r="H125" s="214"/>
      <c r="I125" s="214"/>
      <c r="J125" s="214"/>
      <c r="K125" s="214"/>
    </row>
    <row r="126" spans="2:11" x14ac:dyDescent="0.2">
      <c r="B126" s="267" t="s">
        <v>403</v>
      </c>
      <c r="C126" s="214"/>
      <c r="D126" s="214"/>
      <c r="E126" s="214"/>
      <c r="F126" s="214"/>
      <c r="G126" s="214"/>
      <c r="H126" s="214"/>
      <c r="I126" s="214"/>
      <c r="J126" s="214"/>
      <c r="K126" s="214"/>
    </row>
    <row r="127" spans="2:11" x14ac:dyDescent="0.2">
      <c r="B127" s="268" t="s">
        <v>490</v>
      </c>
      <c r="C127" s="214">
        <f>+'2.2.3.3.StockCapTotal'!C127/'6.4.IPMC'!D$22</f>
        <v>0</v>
      </c>
      <c r="D127" s="214">
        <f>+'2.2.3.3.StockCapTotal'!D127/'6.4.IPMC'!E$22</f>
        <v>0</v>
      </c>
      <c r="E127" s="214">
        <f>+'2.2.3.3.StockCapTotal'!E127/'6.4.IPMC'!F$22</f>
        <v>0</v>
      </c>
      <c r="F127" s="214">
        <f>+'2.2.3.3.StockCapTotal'!F127/'6.4.IPMC'!G$22</f>
        <v>0</v>
      </c>
      <c r="G127" s="214">
        <f>+'2.2.3.3.StockCapTotal'!G127/'6.4.IPMC'!H$22</f>
        <v>49817284.687554657</v>
      </c>
      <c r="H127" s="214">
        <f>+'2.2.3.3.StockCapTotal'!H127/'6.4.IPMC'!I$22</f>
        <v>93074137.467355594</v>
      </c>
      <c r="I127" s="214">
        <f>+'2.2.3.3.StockCapTotal'!I127/'6.4.IPMC'!J$22</f>
        <v>84698786.918882653</v>
      </c>
      <c r="J127" s="214">
        <f>+'2.2.3.3.StockCapTotal'!J127/'6.4.IPMC'!K$22</f>
        <v>78868185.807359934</v>
      </c>
      <c r="K127" s="214">
        <f>+'2.2.3.3.StockCapTotal'!K127/'6.4.IPMC'!L$22</f>
        <v>76227899.381662801</v>
      </c>
    </row>
    <row r="128" spans="2:11" x14ac:dyDescent="0.2">
      <c r="B128" s="268" t="s">
        <v>491</v>
      </c>
      <c r="C128" s="214">
        <f>+'2.2.3.3.StockCapTotal'!C128/'6.4.IPMC'!D$22</f>
        <v>0</v>
      </c>
      <c r="D128" s="214">
        <f>+'2.2.3.3.StockCapTotal'!D128/'6.4.IPMC'!E$22</f>
        <v>0</v>
      </c>
      <c r="E128" s="214">
        <f>+'2.2.3.3.StockCapTotal'!E128/'6.4.IPMC'!F$22</f>
        <v>0</v>
      </c>
      <c r="F128" s="214">
        <f>+'2.2.3.3.StockCapTotal'!F128/'6.4.IPMC'!G$22</f>
        <v>0</v>
      </c>
      <c r="G128" s="214">
        <f>+'2.2.3.3.StockCapTotal'!G128/'6.4.IPMC'!H$22</f>
        <v>6476873.7688016752</v>
      </c>
      <c r="H128" s="214">
        <f>+'2.2.3.3.StockCapTotal'!H128/'6.4.IPMC'!I$22</f>
        <v>6403298.1669585593</v>
      </c>
      <c r="I128" s="214">
        <f>+'2.2.3.3.StockCapTotal'!I128/'6.4.IPMC'!J$22</f>
        <v>5822698.7720338292</v>
      </c>
      <c r="J128" s="214">
        <f>+'2.2.3.3.StockCapTotal'!J128/'6.4.IPMC'!K$22</f>
        <v>5417428.739967552</v>
      </c>
      <c r="K128" s="214">
        <f>+'2.2.3.3.StockCapTotal'!K128/'6.4.IPMC'!L$22</f>
        <v>5231395.095315747</v>
      </c>
    </row>
    <row r="129" spans="2:11" x14ac:dyDescent="0.2">
      <c r="B129" s="268" t="s">
        <v>492</v>
      </c>
      <c r="C129" s="214">
        <f>+'2.2.3.3.StockCapTotal'!C129/'6.4.IPMC'!D$22</f>
        <v>0</v>
      </c>
      <c r="D129" s="214">
        <f>+'2.2.3.3.StockCapTotal'!D129/'6.4.IPMC'!E$22</f>
        <v>0</v>
      </c>
      <c r="E129" s="214">
        <f>+'2.2.3.3.StockCapTotal'!E129/'6.4.IPMC'!F$22</f>
        <v>0</v>
      </c>
      <c r="F129" s="214">
        <f>+'2.2.3.3.StockCapTotal'!F129/'6.4.IPMC'!G$22</f>
        <v>0</v>
      </c>
      <c r="G129" s="214">
        <f>+'2.2.3.3.StockCapTotal'!G129/'6.4.IPMC'!H$22</f>
        <v>3033453.6115006967</v>
      </c>
      <c r="H129" s="214">
        <f>+'2.2.3.3.StockCapTotal'!H129/'6.4.IPMC'!I$22</f>
        <v>2998994.367257833</v>
      </c>
      <c r="I129" s="214">
        <f>+'2.2.3.3.StockCapTotal'!I129/'6.4.IPMC'!J$22</f>
        <v>2727069.7637781217</v>
      </c>
      <c r="J129" s="214">
        <f>+'2.2.3.3.StockCapTotal'!J129/'6.4.IPMC'!K$22</f>
        <v>2537260.9321893128</v>
      </c>
      <c r="K129" s="214">
        <f>+'2.2.3.3.StockCapTotal'!K129/'6.4.IPMC'!L$22</f>
        <v>2450131.7937540482</v>
      </c>
    </row>
    <row r="130" spans="2:11" x14ac:dyDescent="0.2">
      <c r="B130" s="268" t="s">
        <v>493</v>
      </c>
      <c r="C130" s="214">
        <f>+'2.2.3.3.StockCapTotal'!C130/'6.4.IPMC'!D$22</f>
        <v>0</v>
      </c>
      <c r="D130" s="214">
        <f>+'2.2.3.3.StockCapTotal'!D130/'6.4.IPMC'!E$22</f>
        <v>0</v>
      </c>
      <c r="E130" s="214">
        <f>+'2.2.3.3.StockCapTotal'!E130/'6.4.IPMC'!F$22</f>
        <v>0</v>
      </c>
      <c r="F130" s="214">
        <f>+'2.2.3.3.StockCapTotal'!F130/'6.4.IPMC'!G$22</f>
        <v>0</v>
      </c>
      <c r="G130" s="214">
        <f>+'2.2.3.3.StockCapTotal'!G130/'6.4.IPMC'!H$22</f>
        <v>4065385.6392172766</v>
      </c>
      <c r="H130" s="214">
        <f>+'2.2.3.3.StockCapTotal'!H130/'6.4.IPMC'!I$22</f>
        <v>4019203.9154710821</v>
      </c>
      <c r="I130" s="214">
        <f>+'2.2.3.3.StockCapTotal'!I130/'6.4.IPMC'!J$22</f>
        <v>3654774.9445631099</v>
      </c>
      <c r="J130" s="214">
        <f>+'2.2.3.3.StockCapTotal'!J130/'6.4.IPMC'!K$22</f>
        <v>3400396.2076632869</v>
      </c>
      <c r="K130" s="214">
        <f>+'2.2.3.3.StockCapTotal'!K130/'6.4.IPMC'!L$22</f>
        <v>3283627.1406140421</v>
      </c>
    </row>
    <row r="131" spans="2:11" x14ac:dyDescent="0.2">
      <c r="B131" s="268" t="s">
        <v>494</v>
      </c>
      <c r="C131" s="214">
        <f>+'2.2.3.3.StockCapTotal'!C131/'6.4.IPMC'!D$22</f>
        <v>0</v>
      </c>
      <c r="D131" s="214">
        <f>+'2.2.3.3.StockCapTotal'!D131/'6.4.IPMC'!E$22</f>
        <v>0</v>
      </c>
      <c r="E131" s="214">
        <f>+'2.2.3.3.StockCapTotal'!E131/'6.4.IPMC'!F$22</f>
        <v>0</v>
      </c>
      <c r="F131" s="214">
        <f>+'2.2.3.3.StockCapTotal'!F131/'6.4.IPMC'!G$22</f>
        <v>0</v>
      </c>
      <c r="G131" s="214">
        <f>+'2.2.3.3.StockCapTotal'!G131/'6.4.IPMC'!H$22</f>
        <v>0</v>
      </c>
      <c r="H131" s="214">
        <f>+'2.2.3.3.StockCapTotal'!H131/'6.4.IPMC'!I$22</f>
        <v>1603100.0059680692</v>
      </c>
      <c r="I131" s="214">
        <f>+'2.2.3.3.StockCapTotal'!I131/'6.4.IPMC'!J$22</f>
        <v>1460079.9644496962</v>
      </c>
      <c r="J131" s="214">
        <f>+'2.2.3.3.StockCapTotal'!J131/'6.4.IPMC'!K$22</f>
        <v>1360818.3737245104</v>
      </c>
      <c r="K131" s="214">
        <f>+'2.2.3.3.StockCapTotal'!K131/'6.4.IPMC'!L$22</f>
        <v>1316576.8895579928</v>
      </c>
    </row>
    <row r="132" spans="2:11" x14ac:dyDescent="0.2">
      <c r="B132" s="268" t="s">
        <v>495</v>
      </c>
      <c r="C132" s="214">
        <f>+'2.2.3.3.StockCapTotal'!C132/'6.4.IPMC'!D$22</f>
        <v>0</v>
      </c>
      <c r="D132" s="214">
        <f>+'2.2.3.3.StockCapTotal'!D132/'6.4.IPMC'!E$22</f>
        <v>0</v>
      </c>
      <c r="E132" s="214">
        <f>+'2.2.3.3.StockCapTotal'!E132/'6.4.IPMC'!F$22</f>
        <v>0</v>
      </c>
      <c r="F132" s="214">
        <f>+'2.2.3.3.StockCapTotal'!F132/'6.4.IPMC'!G$22</f>
        <v>0</v>
      </c>
      <c r="G132" s="214">
        <f>+'2.2.3.3.StockCapTotal'!G132/'6.4.IPMC'!H$22</f>
        <v>0</v>
      </c>
      <c r="H132" s="214">
        <f>+'2.2.3.3.StockCapTotal'!H132/'6.4.IPMC'!I$22</f>
        <v>1819886.0108772016</v>
      </c>
      <c r="I132" s="214">
        <f>+'2.2.3.3.StockCapTotal'!I132/'6.4.IPMC'!J$22</f>
        <v>1657525.4769957319</v>
      </c>
      <c r="J132" s="214">
        <f>+'2.2.3.3.StockCapTotal'!J132/'6.4.IPMC'!K$22</f>
        <v>1544840.8162099582</v>
      </c>
      <c r="K132" s="214">
        <f>+'2.2.3.3.StockCapTotal'!K132/'6.4.IPMC'!L$22</f>
        <v>1494616.5895021118</v>
      </c>
    </row>
    <row r="133" spans="2:11" x14ac:dyDescent="0.2">
      <c r="B133" s="268" t="s">
        <v>496</v>
      </c>
      <c r="C133" s="214">
        <f>+'2.2.3.3.StockCapTotal'!C133/'6.4.IPMC'!D$22</f>
        <v>0</v>
      </c>
      <c r="D133" s="214">
        <f>+'2.2.3.3.StockCapTotal'!D133/'6.4.IPMC'!E$22</f>
        <v>0</v>
      </c>
      <c r="E133" s="214">
        <f>+'2.2.3.3.StockCapTotal'!E133/'6.4.IPMC'!F$22</f>
        <v>0</v>
      </c>
      <c r="F133" s="214">
        <f>+'2.2.3.3.StockCapTotal'!F133/'6.4.IPMC'!G$22</f>
        <v>0</v>
      </c>
      <c r="G133" s="214">
        <f>+'2.2.3.3.StockCapTotal'!G133/'6.4.IPMC'!H$22</f>
        <v>0</v>
      </c>
      <c r="H133" s="214">
        <f>+'2.2.3.3.StockCapTotal'!H133/'6.4.IPMC'!I$22</f>
        <v>22272409.448906455</v>
      </c>
      <c r="I133" s="214">
        <f>+'2.2.3.3.StockCapTotal'!I133/'6.4.IPMC'!J$22</f>
        <v>20285383.741066586</v>
      </c>
      <c r="J133" s="214">
        <f>+'2.2.3.3.StockCapTotal'!J133/'6.4.IPMC'!K$22</f>
        <v>18906308.959112436</v>
      </c>
      <c r="K133" s="214">
        <f>+'2.2.3.3.StockCapTotal'!K133/'6.4.IPMC'!L$22</f>
        <v>18291647.087541327</v>
      </c>
    </row>
    <row r="134" spans="2:11" x14ac:dyDescent="0.2">
      <c r="B134" s="268" t="s">
        <v>497</v>
      </c>
      <c r="C134" s="214">
        <f>+'2.2.3.3.StockCapTotal'!C134/'6.4.IPMC'!D$22</f>
        <v>0</v>
      </c>
      <c r="D134" s="214">
        <f>+'2.2.3.3.StockCapTotal'!D134/'6.4.IPMC'!E$22</f>
        <v>0</v>
      </c>
      <c r="E134" s="214">
        <f>+'2.2.3.3.StockCapTotal'!E134/'6.4.IPMC'!F$22</f>
        <v>0</v>
      </c>
      <c r="F134" s="214">
        <f>+'2.2.3.3.StockCapTotal'!F134/'6.4.IPMC'!G$22</f>
        <v>0</v>
      </c>
      <c r="G134" s="214">
        <f>+'2.2.3.3.StockCapTotal'!G134/'6.4.IPMC'!H$22</f>
        <v>0</v>
      </c>
      <c r="H134" s="214">
        <f>+'2.2.3.3.StockCapTotal'!H134/'6.4.IPMC'!I$22</f>
        <v>13306453.766382994</v>
      </c>
      <c r="I134" s="214">
        <f>+'2.2.3.3.StockCapTotal'!I134/'6.4.IPMC'!J$22</f>
        <v>12119322.855619146</v>
      </c>
      <c r="J134" s="214">
        <f>+'2.2.3.3.StockCapTotal'!J134/'6.4.IPMC'!K$22</f>
        <v>11295406.841119034</v>
      </c>
      <c r="K134" s="214">
        <f>+'2.2.3.3.StockCapTotal'!K134/'6.4.IPMC'!L$22</f>
        <v>10928182.549792035</v>
      </c>
    </row>
    <row r="135" spans="2:11" x14ac:dyDescent="0.2">
      <c r="B135" s="268" t="s">
        <v>498</v>
      </c>
      <c r="C135" s="214">
        <f>+'2.2.3.3.StockCapTotal'!C135/'6.4.IPMC'!D$22</f>
        <v>0</v>
      </c>
      <c r="D135" s="214">
        <f>+'2.2.3.3.StockCapTotal'!D135/'6.4.IPMC'!E$22</f>
        <v>0</v>
      </c>
      <c r="E135" s="214">
        <f>+'2.2.3.3.StockCapTotal'!E135/'6.4.IPMC'!F$22</f>
        <v>0</v>
      </c>
      <c r="F135" s="214">
        <f>+'2.2.3.3.StockCapTotal'!F135/'6.4.IPMC'!G$22</f>
        <v>0</v>
      </c>
      <c r="G135" s="214">
        <f>+'2.2.3.3.StockCapTotal'!G135/'6.4.IPMC'!H$22</f>
        <v>0</v>
      </c>
      <c r="H135" s="214">
        <f>+'2.2.3.3.StockCapTotal'!H135/'6.4.IPMC'!I$22</f>
        <v>26583048.646147195</v>
      </c>
      <c r="I135" s="214">
        <f>+'2.2.3.3.StockCapTotal'!I135/'6.4.IPMC'!J$22</f>
        <v>24211450.675401121</v>
      </c>
      <c r="J135" s="214">
        <f>+'2.2.3.3.StockCapTotal'!J135/'6.4.IPMC'!K$22</f>
        <v>22565467.464673012</v>
      </c>
      <c r="K135" s="214">
        <f>+'2.2.3.3.StockCapTotal'!K135/'6.4.IPMC'!L$22</f>
        <v>21831842.911371309</v>
      </c>
    </row>
    <row r="136" spans="2:11" x14ac:dyDescent="0.2">
      <c r="B136" s="268" t="s">
        <v>499</v>
      </c>
      <c r="C136" s="214">
        <f>+'2.2.3.3.StockCapTotal'!C136/'6.4.IPMC'!D$22</f>
        <v>0</v>
      </c>
      <c r="D136" s="214">
        <f>+'2.2.3.3.StockCapTotal'!D136/'6.4.IPMC'!E$22</f>
        <v>0</v>
      </c>
      <c r="E136" s="214">
        <f>+'2.2.3.3.StockCapTotal'!E136/'6.4.IPMC'!F$22</f>
        <v>0</v>
      </c>
      <c r="F136" s="214">
        <f>+'2.2.3.3.StockCapTotal'!F136/'6.4.IPMC'!G$22</f>
        <v>0</v>
      </c>
      <c r="G136" s="214">
        <f>+'2.2.3.3.StockCapTotal'!G136/'6.4.IPMC'!H$22</f>
        <v>0</v>
      </c>
      <c r="H136" s="214">
        <f>+'2.2.3.3.StockCapTotal'!H136/'6.4.IPMC'!I$22</f>
        <v>37725144.740258276</v>
      </c>
      <c r="I136" s="214">
        <f>+'2.2.3.3.StockCapTotal'!I136/'6.4.IPMC'!J$22</f>
        <v>34359508.318979494</v>
      </c>
      <c r="J136" s="214">
        <f>+'2.2.3.3.StockCapTotal'!J136/'6.4.IPMC'!K$22</f>
        <v>32023622.932344113</v>
      </c>
      <c r="K136" s="214">
        <f>+'2.2.3.3.StockCapTotal'!K136/'6.4.IPMC'!L$22</f>
        <v>30982504.856433533</v>
      </c>
    </row>
    <row r="137" spans="2:11" x14ac:dyDescent="0.2">
      <c r="B137" s="268" t="s">
        <v>500</v>
      </c>
      <c r="C137" s="214">
        <f>+'2.2.3.3.StockCapTotal'!C137/'6.4.IPMC'!D$22</f>
        <v>0</v>
      </c>
      <c r="D137" s="214">
        <f>+'2.2.3.3.StockCapTotal'!D137/'6.4.IPMC'!E$22</f>
        <v>0</v>
      </c>
      <c r="E137" s="214">
        <f>+'2.2.3.3.StockCapTotal'!E137/'6.4.IPMC'!F$22</f>
        <v>0</v>
      </c>
      <c r="F137" s="214">
        <f>+'2.2.3.3.StockCapTotal'!F137/'6.4.IPMC'!G$22</f>
        <v>0</v>
      </c>
      <c r="G137" s="214">
        <f>+'2.2.3.3.StockCapTotal'!G137/'6.4.IPMC'!H$22</f>
        <v>0</v>
      </c>
      <c r="H137" s="214">
        <f>+'2.2.3.3.StockCapTotal'!H137/'6.4.IPMC'!I$22</f>
        <v>1694893.668561901</v>
      </c>
      <c r="I137" s="214">
        <f>+'2.2.3.3.StockCapTotal'!I137/'6.4.IPMC'!J$22</f>
        <v>1543684.2855262065</v>
      </c>
      <c r="J137" s="214">
        <f>+'2.2.3.3.StockCapTotal'!J137/'6.4.IPMC'!K$22</f>
        <v>1438738.9664411966</v>
      </c>
      <c r="K137" s="214">
        <f>+'2.2.3.3.StockCapTotal'!K137/'6.4.IPMC'!L$22</f>
        <v>1391964.2105791438</v>
      </c>
    </row>
    <row r="138" spans="2:11" x14ac:dyDescent="0.2">
      <c r="B138" s="268" t="s">
        <v>501</v>
      </c>
      <c r="C138" s="214">
        <f>+'2.2.3.3.StockCapTotal'!C138/'6.4.IPMC'!D$22</f>
        <v>0</v>
      </c>
      <c r="D138" s="214">
        <f>+'2.2.3.3.StockCapTotal'!D138/'6.4.IPMC'!E$22</f>
        <v>0</v>
      </c>
      <c r="E138" s="214">
        <f>+'2.2.3.3.StockCapTotal'!E138/'6.4.IPMC'!F$22</f>
        <v>0</v>
      </c>
      <c r="F138" s="214">
        <f>+'2.2.3.3.StockCapTotal'!F138/'6.4.IPMC'!G$22</f>
        <v>0</v>
      </c>
      <c r="G138" s="214">
        <f>+'2.2.3.3.StockCapTotal'!G138/'6.4.IPMC'!H$22</f>
        <v>0</v>
      </c>
      <c r="H138" s="214">
        <f>+'2.2.3.3.StockCapTotal'!H138/'6.4.IPMC'!I$22</f>
        <v>29462860.03735863</v>
      </c>
      <c r="I138" s="214">
        <f>+'2.2.3.3.StockCapTotal'!I138/'6.4.IPMC'!J$22</f>
        <v>26834340.637379929</v>
      </c>
      <c r="J138" s="214">
        <f>+'2.2.3.3.StockCapTotal'!J138/'6.4.IPMC'!K$22</f>
        <v>25010043.747769676</v>
      </c>
      <c r="K138" s="214">
        <f>+'2.2.3.3.StockCapTotal'!K138/'6.4.IPMC'!L$22</f>
        <v>24196943.722200163</v>
      </c>
    </row>
    <row r="139" spans="2:11" x14ac:dyDescent="0.2">
      <c r="B139" s="268" t="s">
        <v>502</v>
      </c>
      <c r="C139" s="214">
        <f>+'2.2.3.3.StockCapTotal'!C139/'6.4.IPMC'!D$22</f>
        <v>0</v>
      </c>
      <c r="D139" s="214">
        <f>+'2.2.3.3.StockCapTotal'!D139/'6.4.IPMC'!E$22</f>
        <v>0</v>
      </c>
      <c r="E139" s="214">
        <f>+'2.2.3.3.StockCapTotal'!E139/'6.4.IPMC'!F$22</f>
        <v>0</v>
      </c>
      <c r="F139" s="214">
        <f>+'2.2.3.3.StockCapTotal'!F139/'6.4.IPMC'!G$22</f>
        <v>0</v>
      </c>
      <c r="G139" s="214">
        <f>+'2.2.3.3.StockCapTotal'!G139/'6.4.IPMC'!H$22</f>
        <v>0</v>
      </c>
      <c r="H139" s="214">
        <f>+'2.2.3.3.StockCapTotal'!H139/'6.4.IPMC'!I$22</f>
        <v>5169042.0740400655</v>
      </c>
      <c r="I139" s="214">
        <f>+'2.2.3.3.StockCapTotal'!I139/'6.4.IPMC'!J$22</f>
        <v>4707887.6798742469</v>
      </c>
      <c r="J139" s="214">
        <f>+'2.2.3.3.StockCapTotal'!J139/'6.4.IPMC'!K$22</f>
        <v>4387828.2095452007</v>
      </c>
      <c r="K139" s="214">
        <f>+'2.2.3.3.StockCapTotal'!K139/'6.4.IPMC'!L$22</f>
        <v>4245175.7909666048</v>
      </c>
    </row>
    <row r="140" spans="2:11" x14ac:dyDescent="0.2">
      <c r="B140" s="268" t="s">
        <v>503</v>
      </c>
      <c r="C140" s="214">
        <f>+'2.2.3.3.StockCapTotal'!C140/'6.4.IPMC'!D$22</f>
        <v>0</v>
      </c>
      <c r="D140" s="214">
        <f>+'2.2.3.3.StockCapTotal'!D140/'6.4.IPMC'!E$22</f>
        <v>0</v>
      </c>
      <c r="E140" s="214">
        <f>+'2.2.3.3.StockCapTotal'!E140/'6.4.IPMC'!F$22</f>
        <v>0</v>
      </c>
      <c r="F140" s="214">
        <f>+'2.2.3.3.StockCapTotal'!F140/'6.4.IPMC'!G$22</f>
        <v>0</v>
      </c>
      <c r="G140" s="214">
        <f>+'2.2.3.3.StockCapTotal'!G140/'6.4.IPMC'!H$22</f>
        <v>0</v>
      </c>
      <c r="H140" s="214">
        <f>+'2.2.3.3.StockCapTotal'!H140/'6.4.IPMC'!I$22</f>
        <v>1949868.9395409632</v>
      </c>
      <c r="I140" s="214">
        <f>+'2.2.3.3.StockCapTotal'!I140/'6.4.IPMC'!J$22</f>
        <v>1775912.0212886101</v>
      </c>
      <c r="J140" s="214">
        <f>+'2.2.3.3.StockCapTotal'!J140/'6.4.IPMC'!K$22</f>
        <v>1655179.0090473748</v>
      </c>
      <c r="K140" s="214">
        <f>+'2.2.3.3.StockCapTotal'!K140/'6.4.IPMC'!L$22</f>
        <v>1601367.5839994457</v>
      </c>
    </row>
    <row r="141" spans="2:11" x14ac:dyDescent="0.2">
      <c r="B141" s="268" t="s">
        <v>504</v>
      </c>
      <c r="C141" s="214">
        <f>+'2.2.3.3.StockCapTotal'!C141/'6.4.IPMC'!D$22</f>
        <v>0</v>
      </c>
      <c r="D141" s="214">
        <f>+'2.2.3.3.StockCapTotal'!D141/'6.4.IPMC'!E$22</f>
        <v>0</v>
      </c>
      <c r="E141" s="214">
        <f>+'2.2.3.3.StockCapTotal'!E141/'6.4.IPMC'!F$22</f>
        <v>0</v>
      </c>
      <c r="F141" s="214">
        <f>+'2.2.3.3.StockCapTotal'!F141/'6.4.IPMC'!G$22</f>
        <v>0</v>
      </c>
      <c r="G141" s="214">
        <f>+'2.2.3.3.StockCapTotal'!G141/'6.4.IPMC'!H$22</f>
        <v>0</v>
      </c>
      <c r="H141" s="214">
        <f>+'2.2.3.3.StockCapTotal'!H141/'6.4.IPMC'!I$22</f>
        <v>1187083.5556562569</v>
      </c>
      <c r="I141" s="214">
        <f>+'2.2.3.3.StockCapTotal'!I141/'6.4.IPMC'!J$22</f>
        <v>1081178.2853776184</v>
      </c>
      <c r="J141" s="214">
        <f>+'2.2.3.3.StockCapTotal'!J141/'6.4.IPMC'!K$22</f>
        <v>1007675.8203913531</v>
      </c>
      <c r="K141" s="214">
        <f>+'2.2.3.3.StockCapTotal'!K141/'6.4.IPMC'!L$22</f>
        <v>974915.33250140073</v>
      </c>
    </row>
    <row r="142" spans="2:11" x14ac:dyDescent="0.2">
      <c r="B142" s="268" t="s">
        <v>505</v>
      </c>
      <c r="C142" s="214">
        <f>+'2.2.3.3.StockCapTotal'!C142/'6.4.IPMC'!D$22</f>
        <v>0</v>
      </c>
      <c r="D142" s="214">
        <f>+'2.2.3.3.StockCapTotal'!D142/'6.4.IPMC'!E$22</f>
        <v>0</v>
      </c>
      <c r="E142" s="214">
        <f>+'2.2.3.3.StockCapTotal'!E142/'6.4.IPMC'!F$22</f>
        <v>0</v>
      </c>
      <c r="F142" s="214">
        <f>+'2.2.3.3.StockCapTotal'!F142/'6.4.IPMC'!G$22</f>
        <v>0</v>
      </c>
      <c r="G142" s="214">
        <f>+'2.2.3.3.StockCapTotal'!G142/'6.4.IPMC'!H$22</f>
        <v>0</v>
      </c>
      <c r="H142" s="214">
        <f>+'2.2.3.3.StockCapTotal'!H142/'6.4.IPMC'!I$22</f>
        <v>2518071.3594725579</v>
      </c>
      <c r="I142" s="214">
        <f>+'2.2.3.3.StockCapTotal'!I142/'6.4.IPMC'!J$22</f>
        <v>2293422.448589101</v>
      </c>
      <c r="J142" s="214">
        <f>+'2.2.3.3.StockCapTotal'!J142/'6.4.IPMC'!K$22</f>
        <v>2137507.1795664174</v>
      </c>
      <c r="K142" s="214">
        <f>+'2.2.3.3.StockCapTotal'!K142/'6.4.IPMC'!L$22</f>
        <v>2068014.8124242981</v>
      </c>
    </row>
    <row r="143" spans="2:11" x14ac:dyDescent="0.2">
      <c r="B143" s="268" t="s">
        <v>506</v>
      </c>
      <c r="C143" s="214">
        <f>+'2.2.3.3.StockCapTotal'!C143/'6.4.IPMC'!D$22</f>
        <v>0</v>
      </c>
      <c r="D143" s="214">
        <f>+'2.2.3.3.StockCapTotal'!D143/'6.4.IPMC'!E$22</f>
        <v>0</v>
      </c>
      <c r="E143" s="214">
        <f>+'2.2.3.3.StockCapTotal'!E143/'6.4.IPMC'!F$22</f>
        <v>0</v>
      </c>
      <c r="F143" s="214">
        <f>+'2.2.3.3.StockCapTotal'!F143/'6.4.IPMC'!G$22</f>
        <v>0</v>
      </c>
      <c r="G143" s="214">
        <f>+'2.2.3.3.StockCapTotal'!G143/'6.4.IPMC'!H$22</f>
        <v>0</v>
      </c>
      <c r="H143" s="214">
        <f>+'2.2.3.3.StockCapTotal'!H143/'6.4.IPMC'!I$22</f>
        <v>202407.43951291422</v>
      </c>
      <c r="I143" s="214">
        <f>+'2.2.3.3.StockCapTotal'!I143/'6.4.IPMC'!J$22</f>
        <v>184349.72614818657</v>
      </c>
      <c r="J143" s="214">
        <f>+'2.2.3.3.StockCapTotal'!J143/'6.4.IPMC'!K$22</f>
        <v>171816.95567481173</v>
      </c>
      <c r="K143" s="214">
        <f>+'2.2.3.3.StockCapTotal'!K143/'6.4.IPMC'!L$22</f>
        <v>166231.02497987149</v>
      </c>
    </row>
    <row r="144" spans="2:11" x14ac:dyDescent="0.2">
      <c r="B144" s="268" t="s">
        <v>507</v>
      </c>
      <c r="C144" s="214">
        <f>+'2.2.3.3.StockCapTotal'!C144/'6.4.IPMC'!D$22</f>
        <v>0</v>
      </c>
      <c r="D144" s="214">
        <f>+'2.2.3.3.StockCapTotal'!D144/'6.4.IPMC'!E$22</f>
        <v>0</v>
      </c>
      <c r="E144" s="214">
        <f>+'2.2.3.3.StockCapTotal'!E144/'6.4.IPMC'!F$22</f>
        <v>0</v>
      </c>
      <c r="F144" s="214">
        <f>+'2.2.3.3.StockCapTotal'!F144/'6.4.IPMC'!G$22</f>
        <v>0</v>
      </c>
      <c r="G144" s="214">
        <f>+'2.2.3.3.StockCapTotal'!G144/'6.4.IPMC'!H$22</f>
        <v>0</v>
      </c>
      <c r="H144" s="214">
        <f>+'2.2.3.3.StockCapTotal'!H144/'6.4.IPMC'!I$22</f>
        <v>602213.71065939229</v>
      </c>
      <c r="I144" s="214">
        <f>+'2.2.3.3.StockCapTotal'!I144/'6.4.IPMC'!J$22</f>
        <v>548487.41187528812</v>
      </c>
      <c r="J144" s="214">
        <f>+'2.2.3.3.StockCapTotal'!J144/'6.4.IPMC'!K$22</f>
        <v>511199.2260765048</v>
      </c>
      <c r="K144" s="214">
        <f>+'2.2.3.3.StockCapTotal'!K144/'6.4.IPMC'!L$22</f>
        <v>494579.65883440478</v>
      </c>
    </row>
    <row r="145" spans="2:11" x14ac:dyDescent="0.2">
      <c r="B145" s="268" t="s">
        <v>508</v>
      </c>
      <c r="C145" s="214">
        <f>+'2.2.3.3.StockCapTotal'!C145/'6.4.IPMC'!D$22</f>
        <v>0</v>
      </c>
      <c r="D145" s="214">
        <f>+'2.2.3.3.StockCapTotal'!D145/'6.4.IPMC'!E$22</f>
        <v>0</v>
      </c>
      <c r="E145" s="214">
        <f>+'2.2.3.3.StockCapTotal'!E145/'6.4.IPMC'!F$22</f>
        <v>0</v>
      </c>
      <c r="F145" s="214">
        <f>+'2.2.3.3.StockCapTotal'!F145/'6.4.IPMC'!G$22</f>
        <v>0</v>
      </c>
      <c r="G145" s="214">
        <f>+'2.2.3.3.StockCapTotal'!G145/'6.4.IPMC'!H$22</f>
        <v>0</v>
      </c>
      <c r="H145" s="214">
        <f>+'2.2.3.3.StockCapTotal'!H145/'6.4.IPMC'!I$22</f>
        <v>998828.05557004258</v>
      </c>
      <c r="I145" s="214">
        <f>+'2.2.3.3.StockCapTotal'!I145/'6.4.IPMC'!J$22</f>
        <v>909717.93801934237</v>
      </c>
      <c r="J145" s="214">
        <f>+'2.2.3.3.StockCapTotal'!J145/'6.4.IPMC'!K$22</f>
        <v>847871.97626541206</v>
      </c>
      <c r="K145" s="214">
        <f>+'2.2.3.3.StockCapTotal'!K145/'6.4.IPMC'!L$22</f>
        <v>820306.86152455688</v>
      </c>
    </row>
    <row r="146" spans="2:11" x14ac:dyDescent="0.2">
      <c r="B146" s="268" t="s">
        <v>509</v>
      </c>
      <c r="C146" s="214">
        <f>+'2.2.3.3.StockCapTotal'!C146/'6.4.IPMC'!D$22</f>
        <v>0</v>
      </c>
      <c r="D146" s="214">
        <f>+'2.2.3.3.StockCapTotal'!D146/'6.4.IPMC'!E$22</f>
        <v>0</v>
      </c>
      <c r="E146" s="214">
        <f>+'2.2.3.3.StockCapTotal'!E146/'6.4.IPMC'!F$22</f>
        <v>0</v>
      </c>
      <c r="F146" s="214">
        <f>+'2.2.3.3.StockCapTotal'!F146/'6.4.IPMC'!G$22</f>
        <v>0</v>
      </c>
      <c r="G146" s="214">
        <f>+'2.2.3.3.StockCapTotal'!G146/'6.4.IPMC'!H$22</f>
        <v>0</v>
      </c>
      <c r="H146" s="214">
        <f>+'2.2.3.3.StockCapTotal'!H146/'6.4.IPMC'!I$22</f>
        <v>2498513.2251877459</v>
      </c>
      <c r="I146" s="214">
        <f>+'2.2.3.3.StockCapTotal'!I146/'6.4.IPMC'!J$22</f>
        <v>2275609.1868431335</v>
      </c>
      <c r="J146" s="214">
        <f>+'2.2.3.3.StockCapTotal'!J146/'6.4.IPMC'!K$22</f>
        <v>2120904.9286828414</v>
      </c>
      <c r="K146" s="214">
        <f>+'2.2.3.3.StockCapTotal'!K146/'6.4.IPMC'!L$22</f>
        <v>2051952.3163190058</v>
      </c>
    </row>
    <row r="147" spans="2:11" x14ac:dyDescent="0.2">
      <c r="B147" s="267" t="s">
        <v>405</v>
      </c>
      <c r="C147" s="214"/>
      <c r="D147" s="214"/>
      <c r="E147" s="214"/>
      <c r="F147" s="214"/>
      <c r="G147" s="214"/>
      <c r="H147" s="214"/>
      <c r="I147" s="214"/>
      <c r="J147" s="214"/>
      <c r="K147" s="214"/>
    </row>
    <row r="148" spans="2:11" x14ac:dyDescent="0.2">
      <c r="B148" s="268" t="s">
        <v>626</v>
      </c>
      <c r="C148" s="214">
        <f>+'2.2.3.3.StockCapTotal'!C148/'6.3.IPME'!D$22</f>
        <v>0</v>
      </c>
      <c r="D148" s="214">
        <f>+'2.2.3.3.StockCapTotal'!D148/'6.3.IPME'!E$22</f>
        <v>0</v>
      </c>
      <c r="E148" s="214">
        <f>+'2.2.3.3.StockCapTotal'!E148/'6.3.IPME'!F$22</f>
        <v>10295165.661083871</v>
      </c>
      <c r="F148" s="214">
        <f>+'2.2.3.3.StockCapTotal'!F148/'6.3.IPME'!G$22</f>
        <v>9660013.5566738136</v>
      </c>
      <c r="G148" s="214">
        <f>+'2.2.3.3.StockCapTotal'!G148/'6.3.IPME'!H$22</f>
        <v>9281742.1802822873</v>
      </c>
      <c r="H148" s="214">
        <f>+'2.2.3.3.StockCapTotal'!H148/'6.3.IPME'!I$22</f>
        <v>8681483.5944218189</v>
      </c>
      <c r="I148" s="214">
        <f>+'2.2.3.3.StockCapTotal'!I148/'6.3.IPME'!J$22</f>
        <v>7873233.2091330802</v>
      </c>
      <c r="J148" s="214">
        <f>+'2.2.3.3.StockCapTotal'!J148/'6.3.IPME'!K$22</f>
        <v>7176852.0354644293</v>
      </c>
      <c r="K148" s="214">
        <f>+'2.2.3.3.StockCapTotal'!K148/'6.3.IPME'!L$22</f>
        <v>6457823.6316897403</v>
      </c>
    </row>
    <row r="149" spans="2:11" x14ac:dyDescent="0.2">
      <c r="B149" s="268" t="s">
        <v>627</v>
      </c>
      <c r="C149" s="214">
        <f>+'2.2.3.3.StockCapTotal'!C149/'6.3.IPME'!D$22</f>
        <v>0</v>
      </c>
      <c r="D149" s="214">
        <f>+'2.2.3.3.StockCapTotal'!D149/'6.3.IPME'!E$22</f>
        <v>0</v>
      </c>
      <c r="E149" s="214">
        <f>+'2.2.3.3.StockCapTotal'!E149/'6.3.IPME'!F$22</f>
        <v>490692.84770038823</v>
      </c>
      <c r="F149" s="214">
        <f>+'2.2.3.3.StockCapTotal'!F149/'6.3.IPME'!G$22</f>
        <v>443976.37118095055</v>
      </c>
      <c r="G149" s="214">
        <f>+'2.2.3.3.StockCapTotal'!G149/'6.3.IPME'!H$22</f>
        <v>408360.55278431729</v>
      </c>
      <c r="H149" s="214">
        <f>+'2.2.3.3.StockCapTotal'!H149/'6.3.IPME'!I$22</f>
        <v>362058.20202578831</v>
      </c>
      <c r="I149" s="214">
        <f>+'2.2.3.3.StockCapTotal'!I149/'6.3.IPME'!J$22</f>
        <v>307028.95073294756</v>
      </c>
      <c r="J149" s="214">
        <f>+'2.2.3.3.StockCapTotal'!J149/'6.3.IPME'!K$22</f>
        <v>256549.77870717511</v>
      </c>
      <c r="K149" s="214">
        <f>+'2.2.3.3.StockCapTotal'!K149/'6.3.IPME'!L$22</f>
        <v>205197.14282072656</v>
      </c>
    </row>
    <row r="150" spans="2:11" x14ac:dyDescent="0.2">
      <c r="B150" s="268" t="s">
        <v>628</v>
      </c>
      <c r="C150" s="214">
        <f>+'2.2.3.3.StockCapTotal'!C150/'6.3.IPME'!D$22</f>
        <v>0</v>
      </c>
      <c r="D150" s="214">
        <f>+'2.2.3.3.StockCapTotal'!D150/'6.3.IPME'!E$22</f>
        <v>0</v>
      </c>
      <c r="E150" s="214">
        <f>+'2.2.3.3.StockCapTotal'!E150/'6.3.IPME'!F$22</f>
        <v>785888.22225852823</v>
      </c>
      <c r="F150" s="214">
        <f>+'2.2.3.3.StockCapTotal'!F150/'6.3.IPME'!G$22</f>
        <v>711067.63163019239</v>
      </c>
      <c r="G150" s="214">
        <f>+'2.2.3.3.StockCapTotal'!G150/'6.3.IPME'!H$22</f>
        <v>654025.73192615772</v>
      </c>
      <c r="H150" s="214">
        <f>+'2.2.3.3.StockCapTotal'!H150/'6.3.IPME'!I$22</f>
        <v>579868.40052313404</v>
      </c>
      <c r="I150" s="214">
        <f>+'2.2.3.3.StockCapTotal'!I150/'6.3.IPME'!J$22</f>
        <v>491734.16202052904</v>
      </c>
      <c r="J150" s="214">
        <f>+'2.2.3.3.StockCapTotal'!J150/'6.3.IPME'!K$22</f>
        <v>410887.28000394139</v>
      </c>
      <c r="K150" s="214">
        <f>+'2.2.3.3.StockCapTotal'!K150/'6.3.IPME'!L$22</f>
        <v>328641.46795629495</v>
      </c>
    </row>
    <row r="151" spans="2:11" x14ac:dyDescent="0.2">
      <c r="B151" s="268" t="s">
        <v>629</v>
      </c>
      <c r="C151" s="214">
        <f>+'2.2.3.3.StockCapTotal'!C151/'6.3.IPME'!D$22</f>
        <v>0</v>
      </c>
      <c r="D151" s="214">
        <f>+'2.2.3.3.StockCapTotal'!D151/'6.3.IPME'!E$22</f>
        <v>0</v>
      </c>
      <c r="E151" s="214">
        <f>+'2.2.3.3.StockCapTotal'!E151/'6.3.IPME'!F$22</f>
        <v>1964720.5556463208</v>
      </c>
      <c r="F151" s="214">
        <f>+'2.2.3.3.StockCapTotal'!F151/'6.3.IPME'!G$22</f>
        <v>1777669.0790754808</v>
      </c>
      <c r="G151" s="214">
        <f>+'2.2.3.3.StockCapTotal'!G151/'6.3.IPME'!H$22</f>
        <v>1635064.3298153942</v>
      </c>
      <c r="H151" s="214">
        <f>+'2.2.3.3.StockCapTotal'!H151/'6.3.IPME'!I$22</f>
        <v>1449671.0013078349</v>
      </c>
      <c r="I151" s="214">
        <f>+'2.2.3.3.StockCapTotal'!I151/'6.3.IPME'!J$22</f>
        <v>1229335.4050513222</v>
      </c>
      <c r="J151" s="214">
        <f>+'2.2.3.3.StockCapTotal'!J151/'6.3.IPME'!K$22</f>
        <v>1027218.200009853</v>
      </c>
      <c r="K151" s="214">
        <f>+'2.2.3.3.StockCapTotal'!K151/'6.3.IPME'!L$22</f>
        <v>821603.6698907367</v>
      </c>
    </row>
    <row r="152" spans="2:11" x14ac:dyDescent="0.2">
      <c r="B152" s="268" t="s">
        <v>630</v>
      </c>
      <c r="C152" s="214">
        <f>+'2.2.3.3.StockCapTotal'!C152/'6.3.IPME'!D$22</f>
        <v>0</v>
      </c>
      <c r="D152" s="214">
        <f>+'2.2.3.3.StockCapTotal'!D152/'6.3.IPME'!E$22</f>
        <v>0</v>
      </c>
      <c r="E152" s="214">
        <f>+'2.2.3.3.StockCapTotal'!E152/'6.3.IPME'!F$22</f>
        <v>0</v>
      </c>
      <c r="F152" s="214">
        <f>+'2.2.3.3.StockCapTotal'!F152/'6.3.IPME'!G$22</f>
        <v>394765.17664722598</v>
      </c>
      <c r="G152" s="214">
        <f>+'2.2.3.3.StockCapTotal'!G152/'6.3.IPME'!H$22</f>
        <v>350129.33103248139</v>
      </c>
      <c r="H152" s="214">
        <f>+'2.2.3.3.StockCapTotal'!H152/'6.3.IPME'!I$22</f>
        <v>295647.22180127533</v>
      </c>
      <c r="I152" s="214">
        <f>+'2.2.3.3.StockCapTotal'!I152/'6.3.IPME'!J$22</f>
        <v>233997.66134176703</v>
      </c>
      <c r="J152" s="214">
        <f>+'2.2.3.3.StockCapTotal'!J152/'6.3.IPME'!K$22</f>
        <v>175973.1233250972</v>
      </c>
      <c r="K152" s="214">
        <f>+'2.2.3.3.StockCapTotal'!K152/'6.3.IPME'!L$22</f>
        <v>117291.01950998037</v>
      </c>
    </row>
    <row r="153" spans="2:11" x14ac:dyDescent="0.2">
      <c r="B153" s="268" t="s">
        <v>387</v>
      </c>
      <c r="C153" s="214">
        <f>+'2.2.3.3.StockCapTotal'!C153/'6.3.IPME'!D$22</f>
        <v>0</v>
      </c>
      <c r="D153" s="214">
        <f>+'2.2.3.3.StockCapTotal'!D153/'6.3.IPME'!E$22</f>
        <v>0</v>
      </c>
      <c r="E153" s="214">
        <f>+'2.2.3.3.StockCapTotal'!E153/'6.3.IPME'!F$22</f>
        <v>0</v>
      </c>
      <c r="F153" s="214">
        <f>+'2.2.3.3.StockCapTotal'!F153/'6.3.IPME'!G$22</f>
        <v>920772.44313740754</v>
      </c>
      <c r="G153" s="214">
        <f>+'2.2.3.3.StockCapTotal'!G153/'6.3.IPME'!H$22</f>
        <v>816661.29289043369</v>
      </c>
      <c r="H153" s="214">
        <f>+'2.2.3.3.StockCapTotal'!H153/'6.3.IPME'!I$22</f>
        <v>689584.16503899149</v>
      </c>
      <c r="I153" s="214">
        <f>+'2.2.3.3.StockCapTotal'!I153/'6.3.IPME'!J$22</f>
        <v>545789.2718704486</v>
      </c>
      <c r="J153" s="214">
        <f>+'2.2.3.3.StockCapTotal'!J153/'6.3.IPME'!K$22</f>
        <v>410449.58440031286</v>
      </c>
      <c r="K153" s="214">
        <f>+'2.2.3.3.StockCapTotal'!K153/'6.3.IPME'!L$22</f>
        <v>273576.15357443865</v>
      </c>
    </row>
    <row r="154" spans="2:11" x14ac:dyDescent="0.2">
      <c r="B154" s="268" t="s">
        <v>626</v>
      </c>
      <c r="C154" s="214">
        <f>+'2.2.3.3.StockCapTotal'!C154/'6.3.IPME'!D$22</f>
        <v>0</v>
      </c>
      <c r="D154" s="214">
        <f>+'2.2.3.3.StockCapTotal'!D154/'6.3.IPME'!E$22</f>
        <v>0</v>
      </c>
      <c r="E154" s="214">
        <f>+'2.2.3.3.StockCapTotal'!E154/'6.3.IPME'!F$22</f>
        <v>0</v>
      </c>
      <c r="F154" s="214">
        <f>+'2.2.3.3.StockCapTotal'!F154/'6.3.IPME'!G$22</f>
        <v>10350014.525007656</v>
      </c>
      <c r="G154" s="214">
        <f>+'2.2.3.3.StockCapTotal'!G154/'6.3.IPME'!H$22</f>
        <v>9995722.3479963094</v>
      </c>
      <c r="H154" s="214">
        <f>+'2.2.3.3.StockCapTotal'!H154/'6.3.IPME'!I$22</f>
        <v>9404940.5606236365</v>
      </c>
      <c r="I154" s="214">
        <f>+'2.2.3.3.StockCapTotal'!I154/'6.3.IPME'!J$22</f>
        <v>8588981.6826906335</v>
      </c>
      <c r="J154" s="214">
        <f>+'2.2.3.3.StockCapTotal'!J154/'6.3.IPME'!K$22</f>
        <v>7894537.2390108723</v>
      </c>
      <c r="K154" s="214">
        <f>+'2.2.3.3.StockCapTotal'!K154/'6.3.IPME'!L$22</f>
        <v>7175359.5907663777</v>
      </c>
    </row>
    <row r="155" spans="2:11" x14ac:dyDescent="0.2">
      <c r="B155" s="268" t="s">
        <v>631</v>
      </c>
      <c r="C155" s="214">
        <f>+'2.2.3.3.StockCapTotal'!C155/'6.3.IPME'!D$22</f>
        <v>0</v>
      </c>
      <c r="D155" s="214">
        <f>+'2.2.3.3.StockCapTotal'!D155/'6.3.IPME'!E$22</f>
        <v>0</v>
      </c>
      <c r="E155" s="214">
        <f>+'2.2.3.3.StockCapTotal'!E155/'6.3.IPME'!F$22</f>
        <v>0</v>
      </c>
      <c r="F155" s="214">
        <f>+'2.2.3.3.StockCapTotal'!F155/'6.3.IPME'!G$22</f>
        <v>45378.545098455688</v>
      </c>
      <c r="G155" s="214">
        <f>+'2.2.3.3.StockCapTotal'!G155/'6.3.IPME'!H$22</f>
        <v>37564.44727113819</v>
      </c>
      <c r="H155" s="214">
        <f>+'2.2.3.3.StockCapTotal'!H155/'6.3.IPME'!I$22</f>
        <v>28547.28564818238</v>
      </c>
      <c r="I155" s="214">
        <f>+'2.2.3.3.StockCapTotal'!I155/'6.3.IPME'!J$22</f>
        <v>18828.741336355677</v>
      </c>
      <c r="J155" s="214">
        <f>+'2.2.3.3.StockCapTotal'!J155/'6.3.IPME'!K$22</f>
        <v>9439.8448321798423</v>
      </c>
      <c r="K155" s="214">
        <f>+'2.2.3.3.StockCapTotal'!K155/'6.3.IPME'!L$22</f>
        <v>0</v>
      </c>
    </row>
    <row r="156" spans="2:11" x14ac:dyDescent="0.2">
      <c r="B156" s="268" t="s">
        <v>632</v>
      </c>
      <c r="C156" s="214">
        <f>+'2.2.3.3.StockCapTotal'!C156/'6.3.IPME'!D$22</f>
        <v>0</v>
      </c>
      <c r="D156" s="214">
        <f>+'2.2.3.3.StockCapTotal'!D156/'6.3.IPME'!E$22</f>
        <v>0</v>
      </c>
      <c r="E156" s="214">
        <f>+'2.2.3.3.StockCapTotal'!E156/'6.3.IPME'!F$22</f>
        <v>0</v>
      </c>
      <c r="F156" s="214">
        <f>+'2.2.3.3.StockCapTotal'!F156/'6.3.IPME'!G$22</f>
        <v>49631.746869202543</v>
      </c>
      <c r="G156" s="214">
        <f>+'2.2.3.3.StockCapTotal'!G156/'6.3.IPME'!H$22</f>
        <v>41085.255911082197</v>
      </c>
      <c r="H156" s="214">
        <f>+'2.2.3.3.StockCapTotal'!H156/'6.3.IPME'!I$22</f>
        <v>31222.941414700057</v>
      </c>
      <c r="I156" s="214">
        <f>+'2.2.3.3.StockCapTotal'!I156/'6.3.IPME'!J$22</f>
        <v>20593.505627916184</v>
      </c>
      <c r="J156" s="214">
        <f>+'2.2.3.3.StockCapTotal'!J156/'6.3.IPME'!K$22</f>
        <v>10324.614598788541</v>
      </c>
      <c r="K156" s="214">
        <f>+'2.2.3.3.StockCapTotal'!K156/'6.3.IPME'!L$22</f>
        <v>0</v>
      </c>
    </row>
    <row r="157" spans="2:11" x14ac:dyDescent="0.2">
      <c r="B157" s="268" t="s">
        <v>633</v>
      </c>
      <c r="C157" s="214">
        <f>+'2.2.3.3.StockCapTotal'!C157/'6.3.IPME'!D$22</f>
        <v>0</v>
      </c>
      <c r="D157" s="214">
        <f>+'2.2.3.3.StockCapTotal'!D157/'6.3.IPME'!E$22</f>
        <v>0</v>
      </c>
      <c r="E157" s="214">
        <f>+'2.2.3.3.StockCapTotal'!E157/'6.3.IPME'!F$22</f>
        <v>0</v>
      </c>
      <c r="F157" s="214">
        <f>+'2.2.3.3.StockCapTotal'!F157/'6.3.IPME'!G$22</f>
        <v>81461.00007548889</v>
      </c>
      <c r="G157" s="214">
        <f>+'2.2.3.3.StockCapTotal'!G157/'6.3.IPME'!H$22</f>
        <v>72250.256985447966</v>
      </c>
      <c r="H157" s="214">
        <f>+'2.2.3.3.StockCapTotal'!H157/'6.3.IPME'!I$22</f>
        <v>61007.707321139176</v>
      </c>
      <c r="I157" s="214">
        <f>+'2.2.3.3.StockCapTotal'!I157/'6.3.IPME'!J$22</f>
        <v>48286.132201726585</v>
      </c>
      <c r="J157" s="214">
        <f>+'2.2.3.3.StockCapTotal'!J157/'6.3.IPME'!K$22</f>
        <v>36312.5915366134</v>
      </c>
      <c r="K157" s="214">
        <f>+'2.2.3.3.StockCapTotal'!K157/'6.3.IPME'!L$22</f>
        <v>24203.360160349173</v>
      </c>
    </row>
    <row r="158" spans="2:11" x14ac:dyDescent="0.2">
      <c r="B158" s="268" t="s">
        <v>634</v>
      </c>
      <c r="C158" s="214">
        <f>+'2.2.3.3.StockCapTotal'!C158/'6.3.IPME'!D$22</f>
        <v>0</v>
      </c>
      <c r="D158" s="214">
        <f>+'2.2.3.3.StockCapTotal'!D158/'6.3.IPME'!E$22</f>
        <v>0</v>
      </c>
      <c r="E158" s="214">
        <f>+'2.2.3.3.StockCapTotal'!E158/'6.3.IPME'!F$22</f>
        <v>0</v>
      </c>
      <c r="F158" s="214">
        <f>+'2.2.3.3.StockCapTotal'!F158/'6.3.IPME'!G$22</f>
        <v>117867.80107374067</v>
      </c>
      <c r="G158" s="214">
        <f>+'2.2.3.3.StockCapTotal'!G158/'6.3.IPME'!H$22</f>
        <v>104540.56431907014</v>
      </c>
      <c r="H158" s="214">
        <f>+'2.2.3.3.StockCapTotal'!H158/'6.3.IPME'!I$22</f>
        <v>88273.459739376631</v>
      </c>
      <c r="I158" s="214">
        <f>+'2.2.3.3.StockCapTotal'!I158/'6.3.IPME'!J$22</f>
        <v>69866.319093791186</v>
      </c>
      <c r="J158" s="214">
        <f>+'2.2.3.3.StockCapTotal'!J158/'6.3.IPME'!K$22</f>
        <v>52541.526764258328</v>
      </c>
      <c r="K158" s="214">
        <f>+'2.2.3.3.StockCapTotal'!K158/'6.3.IPME'!L$22</f>
        <v>35020.400413111645</v>
      </c>
    </row>
    <row r="159" spans="2:11" x14ac:dyDescent="0.2">
      <c r="B159" s="268" t="s">
        <v>635</v>
      </c>
      <c r="C159" s="214">
        <f>+'2.2.3.3.StockCapTotal'!C159/'6.3.IPME'!D$22</f>
        <v>0</v>
      </c>
      <c r="D159" s="214">
        <f>+'2.2.3.3.StockCapTotal'!D159/'6.3.IPME'!E$22</f>
        <v>0</v>
      </c>
      <c r="E159" s="214">
        <f>+'2.2.3.3.StockCapTotal'!E159/'6.3.IPME'!F$22</f>
        <v>0</v>
      </c>
      <c r="F159" s="214">
        <f>+'2.2.3.3.StockCapTotal'!F159/'6.3.IPME'!G$22</f>
        <v>18928.409252438036</v>
      </c>
      <c r="G159" s="214">
        <f>+'2.2.3.3.StockCapTotal'!G159/'6.3.IPME'!H$22</f>
        <v>15668.973735209736</v>
      </c>
      <c r="H159" s="214">
        <f>+'2.2.3.3.StockCapTotal'!H159/'6.3.IPME'!I$22</f>
        <v>11907.71331744252</v>
      </c>
      <c r="I159" s="214">
        <f>+'2.2.3.3.StockCapTotal'!I159/'6.3.IPME'!J$22</f>
        <v>7853.890444252389</v>
      </c>
      <c r="J159" s="214">
        <f>+'2.2.3.3.StockCapTotal'!J159/'6.3.IPME'!K$22</f>
        <v>3937.5710674578909</v>
      </c>
      <c r="K159" s="214">
        <f>+'2.2.3.3.StockCapTotal'!K159/'6.3.IPME'!L$22</f>
        <v>0</v>
      </c>
    </row>
    <row r="160" spans="2:11" x14ac:dyDescent="0.2">
      <c r="B160" s="268" t="s">
        <v>636</v>
      </c>
      <c r="C160" s="214">
        <f>+'2.2.3.3.StockCapTotal'!C160/'6.3.IPME'!D$22</f>
        <v>0</v>
      </c>
      <c r="D160" s="214">
        <f>+'2.2.3.3.StockCapTotal'!D160/'6.3.IPME'!E$22</f>
        <v>0</v>
      </c>
      <c r="E160" s="214">
        <f>+'2.2.3.3.StockCapTotal'!E160/'6.3.IPME'!F$22</f>
        <v>0</v>
      </c>
      <c r="F160" s="214">
        <f>+'2.2.3.3.StockCapTotal'!F160/'6.3.IPME'!G$22</f>
        <v>172825.71423833538</v>
      </c>
      <c r="G160" s="214">
        <f>+'2.2.3.3.StockCapTotal'!G160/'6.3.IPME'!H$22</f>
        <v>143065.46002118706</v>
      </c>
      <c r="H160" s="214">
        <f>+'2.2.3.3.StockCapTotal'!H160/'6.3.IPME'!I$22</f>
        <v>108723.29690183926</v>
      </c>
      <c r="I160" s="214">
        <f>+'2.2.3.3.StockCapTotal'!I160/'6.3.IPME'!J$22</f>
        <v>71709.894237558576</v>
      </c>
      <c r="J160" s="214">
        <f>+'2.2.3.3.StockCapTotal'!J160/'6.3.IPME'!K$22</f>
        <v>35951.966328600101</v>
      </c>
      <c r="K160" s="214">
        <f>+'2.2.3.3.StockCapTotal'!K160/'6.3.IPME'!L$22</f>
        <v>0</v>
      </c>
    </row>
    <row r="161" spans="2:11" x14ac:dyDescent="0.2">
      <c r="B161" s="268" t="s">
        <v>637</v>
      </c>
      <c r="C161" s="214">
        <f>+'2.2.3.3.StockCapTotal'!C161/'6.3.IPME'!D$22</f>
        <v>0</v>
      </c>
      <c r="D161" s="214">
        <f>+'2.2.3.3.StockCapTotal'!D161/'6.3.IPME'!E$22</f>
        <v>0</v>
      </c>
      <c r="E161" s="214">
        <f>+'2.2.3.3.StockCapTotal'!E161/'6.3.IPME'!F$22</f>
        <v>0</v>
      </c>
      <c r="F161" s="214">
        <f>+'2.2.3.3.StockCapTotal'!F161/'6.3.IPME'!G$22</f>
        <v>1208315.3749714126</v>
      </c>
      <c r="G161" s="214">
        <f>+'2.2.3.3.StockCapTotal'!G161/'6.3.IPME'!H$22</f>
        <v>1071691.9296381294</v>
      </c>
      <c r="H161" s="214">
        <f>+'2.2.3.3.StockCapTotal'!H161/'6.3.IPME'!I$22</f>
        <v>904930.58862003009</v>
      </c>
      <c r="I161" s="214">
        <f>+'2.2.3.3.StockCapTotal'!I161/'6.3.IPME'!J$22</f>
        <v>716230.78384970711</v>
      </c>
      <c r="J161" s="214">
        <f>+'2.2.3.3.StockCapTotal'!J161/'6.3.IPME'!K$22</f>
        <v>538626.61418453534</v>
      </c>
      <c r="K161" s="214">
        <f>+'2.2.3.3.StockCapTotal'!K161/'6.3.IPME'!L$22</f>
        <v>359009.7369369294</v>
      </c>
    </row>
    <row r="162" spans="2:11" x14ac:dyDescent="0.2">
      <c r="B162" s="268" t="s">
        <v>638</v>
      </c>
      <c r="C162" s="214">
        <f>+'2.2.3.3.StockCapTotal'!C162/'6.3.IPME'!D$22</f>
        <v>0</v>
      </c>
      <c r="D162" s="214">
        <f>+'2.2.3.3.StockCapTotal'!D162/'6.3.IPME'!E$22</f>
        <v>0</v>
      </c>
      <c r="E162" s="214">
        <f>+'2.2.3.3.StockCapTotal'!E162/'6.3.IPME'!F$22</f>
        <v>0</v>
      </c>
      <c r="F162" s="214">
        <f>+'2.2.3.3.StockCapTotal'!F162/'6.3.IPME'!G$22</f>
        <v>473073.77711001976</v>
      </c>
      <c r="G162" s="214">
        <f>+'2.2.3.3.StockCapTotal'!G162/'6.3.IPME'!H$22</f>
        <v>419583.62820983736</v>
      </c>
      <c r="H162" s="214">
        <f>+'2.2.3.3.StockCapTotal'!H162/'6.3.IPME'!I$22</f>
        <v>354294.03651426645</v>
      </c>
      <c r="I162" s="214">
        <f>+'2.2.3.3.StockCapTotal'!I162/'6.3.IPME'!J$22</f>
        <v>280415.20385873399</v>
      </c>
      <c r="J162" s="214">
        <f>+'2.2.3.3.StockCapTotal'!J162/'6.3.IPME'!K$22</f>
        <v>210880.48046255155</v>
      </c>
      <c r="K162" s="214">
        <f>+'2.2.3.3.StockCapTotal'!K162/'6.3.IPME'!L$22</f>
        <v>140557.75155227678</v>
      </c>
    </row>
    <row r="163" spans="2:11" x14ac:dyDescent="0.2">
      <c r="B163" s="268" t="s">
        <v>639</v>
      </c>
      <c r="C163" s="214">
        <f>+'2.2.3.3.StockCapTotal'!C163/'6.3.IPME'!D$22</f>
        <v>0</v>
      </c>
      <c r="D163" s="214">
        <f>+'2.2.3.3.StockCapTotal'!D163/'6.3.IPME'!E$22</f>
        <v>0</v>
      </c>
      <c r="E163" s="214">
        <f>+'2.2.3.3.StockCapTotal'!E163/'6.3.IPME'!F$22</f>
        <v>0</v>
      </c>
      <c r="F163" s="214">
        <f>+'2.2.3.3.StockCapTotal'!F163/'6.3.IPME'!G$22</f>
        <v>0</v>
      </c>
      <c r="G163" s="214">
        <f>+'2.2.3.3.StockCapTotal'!G163/'6.3.IPME'!H$22</f>
        <v>416769.08374816144</v>
      </c>
      <c r="H163" s="214">
        <f>+'2.2.3.3.StockCapTotal'!H163/'6.3.IPME'!I$22</f>
        <v>361972.23544801207</v>
      </c>
      <c r="I163" s="214">
        <f>+'2.2.3.3.StockCapTotal'!I163/'6.3.IPME'!J$22</f>
        <v>298429.49327071139</v>
      </c>
      <c r="J163" s="214">
        <f>+'2.2.3.3.StockCapTotal'!J163/'6.3.IPME'!K$22</f>
        <v>239389.606304238</v>
      </c>
      <c r="K163" s="214">
        <f>+'2.2.3.3.StockCapTotal'!K163/'6.3.IPME'!L$22</f>
        <v>179504.86846846482</v>
      </c>
    </row>
    <row r="164" spans="2:11" x14ac:dyDescent="0.2">
      <c r="B164" s="268" t="s">
        <v>640</v>
      </c>
      <c r="C164" s="214">
        <f>+'2.2.3.3.StockCapTotal'!C164/'6.3.IPME'!D$22</f>
        <v>0</v>
      </c>
      <c r="D164" s="214">
        <f>+'2.2.3.3.StockCapTotal'!D164/'6.3.IPME'!E$22</f>
        <v>0</v>
      </c>
      <c r="E164" s="214">
        <f>+'2.2.3.3.StockCapTotal'!E164/'6.3.IPME'!F$22</f>
        <v>0</v>
      </c>
      <c r="F164" s="214">
        <f>+'2.2.3.3.StockCapTotal'!F164/'6.3.IPME'!G$22</f>
        <v>0</v>
      </c>
      <c r="G164" s="214">
        <f>+'2.2.3.3.StockCapTotal'!G164/'6.3.IPME'!H$22</f>
        <v>46373.183652405693</v>
      </c>
      <c r="H164" s="214">
        <f>+'2.2.3.3.StockCapTotal'!H164/'6.3.IPME'!I$22</f>
        <v>40276.031994843361</v>
      </c>
      <c r="I164" s="214">
        <f>+'2.2.3.3.StockCapTotal'!I164/'6.3.IPME'!J$22</f>
        <v>33205.739673098105</v>
      </c>
      <c r="J164" s="214">
        <f>+'2.2.3.3.StockCapTotal'!J164/'6.3.IPME'!K$22</f>
        <v>26636.472354872702</v>
      </c>
      <c r="K164" s="214">
        <f>+'2.2.3.3.StockCapTotal'!K164/'6.3.IPME'!L$22</f>
        <v>19973.199924347246</v>
      </c>
    </row>
    <row r="165" spans="2:11" x14ac:dyDescent="0.2">
      <c r="B165" s="268" t="s">
        <v>641</v>
      </c>
      <c r="C165" s="214">
        <f>+'2.2.3.3.StockCapTotal'!C165/'6.3.IPME'!D$22</f>
        <v>0</v>
      </c>
      <c r="D165" s="214">
        <f>+'2.2.3.3.StockCapTotal'!D165/'6.3.IPME'!E$22</f>
        <v>0</v>
      </c>
      <c r="E165" s="214">
        <f>+'2.2.3.3.StockCapTotal'!E165/'6.3.IPME'!F$22</f>
        <v>0</v>
      </c>
      <c r="F165" s="214">
        <f>+'2.2.3.3.StockCapTotal'!F165/'6.3.IPME'!G$22</f>
        <v>0</v>
      </c>
      <c r="G165" s="214">
        <f>+'2.2.3.3.StockCapTotal'!G165/'6.3.IPME'!H$22</f>
        <v>86384.8646314371</v>
      </c>
      <c r="H165" s="214">
        <f>+'2.2.3.3.StockCapTotal'!H165/'6.3.IPME'!I$22</f>
        <v>75026.972438315235</v>
      </c>
      <c r="I165" s="214">
        <f>+'2.2.3.3.StockCapTotal'!I165/'6.3.IPME'!J$22</f>
        <v>61856.29496883836</v>
      </c>
      <c r="J165" s="214">
        <f>+'2.2.3.3.StockCapTotal'!J165/'6.3.IPME'!K$22</f>
        <v>49618.936579423884</v>
      </c>
      <c r="K165" s="214">
        <f>+'2.2.3.3.StockCapTotal'!K165/'6.3.IPME'!L$22</f>
        <v>37206.463646190903</v>
      </c>
    </row>
    <row r="166" spans="2:11" x14ac:dyDescent="0.2">
      <c r="B166" s="268" t="s">
        <v>642</v>
      </c>
      <c r="C166" s="214">
        <f>+'2.2.3.3.StockCapTotal'!C166/'6.3.IPME'!D$22</f>
        <v>0</v>
      </c>
      <c r="D166" s="214">
        <f>+'2.2.3.3.StockCapTotal'!D166/'6.3.IPME'!E$22</f>
        <v>0</v>
      </c>
      <c r="E166" s="214">
        <f>+'2.2.3.3.StockCapTotal'!E166/'6.3.IPME'!F$22</f>
        <v>0</v>
      </c>
      <c r="F166" s="214">
        <f>+'2.2.3.3.StockCapTotal'!F166/'6.3.IPME'!G$22</f>
        <v>0</v>
      </c>
      <c r="G166" s="214">
        <f>+'2.2.3.3.StockCapTotal'!G166/'6.3.IPME'!H$22</f>
        <v>5192185.0215316406</v>
      </c>
      <c r="H166" s="214">
        <f>+'2.2.3.3.StockCapTotal'!H166/'6.3.IPME'!I$22</f>
        <v>4910361.7821090566</v>
      </c>
      <c r="I166" s="214">
        <f>+'2.2.3.3.StockCapTotal'!I166/'6.3.IPME'!J$22</f>
        <v>4511038.5163169261</v>
      </c>
      <c r="J166" s="214">
        <f>+'2.2.3.3.StockCapTotal'!J166/'6.3.IPME'!K$22</f>
        <v>4175302.9370096256</v>
      </c>
      <c r="K166" s="214">
        <f>+'2.2.3.3.StockCapTotal'!K166/'6.3.IPME'!L$22</f>
        <v>3826565.1160984198</v>
      </c>
    </row>
    <row r="167" spans="2:11" x14ac:dyDescent="0.2">
      <c r="B167" s="268" t="s">
        <v>510</v>
      </c>
      <c r="C167" s="214">
        <f>+'2.2.3.3.StockCapTotal'!C167/'6.3.IPME'!D$22</f>
        <v>0</v>
      </c>
      <c r="D167" s="214">
        <f>+'2.2.3.3.StockCapTotal'!D167/'6.3.IPME'!E$22</f>
        <v>0</v>
      </c>
      <c r="E167" s="214">
        <f>+'2.2.3.3.StockCapTotal'!E167/'6.3.IPME'!F$22</f>
        <v>0</v>
      </c>
      <c r="F167" s="214">
        <f>+'2.2.3.3.StockCapTotal'!F167/'6.3.IPME'!G$22</f>
        <v>0</v>
      </c>
      <c r="G167" s="214">
        <f>+'2.2.3.3.StockCapTotal'!G167/'6.3.IPME'!H$22</f>
        <v>0</v>
      </c>
      <c r="H167" s="214">
        <f>+'2.2.3.3.StockCapTotal'!H167/'6.3.IPME'!I$22</f>
        <v>10667642.000498846</v>
      </c>
      <c r="I167" s="214">
        <f>+'2.2.3.3.StockCapTotal'!I167/'6.3.IPME'!J$22</f>
        <v>9046266.3513271119</v>
      </c>
      <c r="J167" s="214">
        <f>+'2.2.3.3.StockCapTotal'!J167/'6.3.IPME'!K$22</f>
        <v>7558953.724131939</v>
      </c>
      <c r="K167" s="214">
        <f>+'2.2.3.3.StockCapTotal'!K167/'6.3.IPME'!L$22</f>
        <v>6045905.4563300023</v>
      </c>
    </row>
    <row r="168" spans="2:11" x14ac:dyDescent="0.2">
      <c r="B168" s="268" t="s">
        <v>578</v>
      </c>
      <c r="C168" s="214">
        <f>+'2.2.3.3.StockCapTotal'!C168/'6.3.IPME'!D$22</f>
        <v>0</v>
      </c>
      <c r="D168" s="214">
        <f>+'2.2.3.3.StockCapTotal'!D168/'6.3.IPME'!E$22</f>
        <v>0</v>
      </c>
      <c r="E168" s="214">
        <f>+'2.2.3.3.StockCapTotal'!E168/'6.3.IPME'!F$22</f>
        <v>0</v>
      </c>
      <c r="F168" s="214">
        <f>+'2.2.3.3.StockCapTotal'!F168/'6.3.IPME'!G$22</f>
        <v>0</v>
      </c>
      <c r="G168" s="214">
        <f>+'2.2.3.3.StockCapTotal'!G168/'6.3.IPME'!H$22</f>
        <v>0</v>
      </c>
      <c r="H168" s="214">
        <f>+'2.2.3.3.StockCapTotal'!H168/'6.3.IPME'!I$22</f>
        <v>307127.95734982844</v>
      </c>
      <c r="I168" s="214">
        <f>+'2.2.3.3.StockCapTotal'!I168/'6.3.IPME'!J$22</f>
        <v>260447.55776352994</v>
      </c>
      <c r="J168" s="214">
        <f>+'2.2.3.3.StockCapTotal'!J168/'6.3.IPME'!K$22</f>
        <v>217626.91482203457</v>
      </c>
      <c r="K168" s="214">
        <f>+'2.2.3.3.StockCapTotal'!K168/'6.3.IPME'!L$22</f>
        <v>174065.32699972347</v>
      </c>
    </row>
    <row r="169" spans="2:11" x14ac:dyDescent="0.2">
      <c r="B169" s="268" t="s">
        <v>643</v>
      </c>
      <c r="C169" s="214">
        <f>+'2.2.3.3.StockCapTotal'!C169/'6.3.IPME'!D$22</f>
        <v>0</v>
      </c>
      <c r="D169" s="214">
        <f>+'2.2.3.3.StockCapTotal'!D169/'6.3.IPME'!E$22</f>
        <v>0</v>
      </c>
      <c r="E169" s="214">
        <f>+'2.2.3.3.StockCapTotal'!E169/'6.3.IPME'!F$22</f>
        <v>0</v>
      </c>
      <c r="F169" s="214">
        <f>+'2.2.3.3.StockCapTotal'!F169/'6.3.IPME'!G$22</f>
        <v>0</v>
      </c>
      <c r="G169" s="214">
        <f>+'2.2.3.3.StockCapTotal'!G169/'6.3.IPME'!H$22</f>
        <v>38797412.887101576</v>
      </c>
      <c r="H169" s="214">
        <f>+'2.2.3.3.StockCapTotal'!H169/'6.3.IPME'!I$22</f>
        <v>37346759.613739133</v>
      </c>
      <c r="I169" s="214">
        <f>+'2.2.3.3.StockCapTotal'!I169/'6.3.IPME'!J$22</f>
        <v>35004151.763418421</v>
      </c>
      <c r="J169" s="214">
        <f>+'2.2.3.3.StockCapTotal'!J169/'6.3.IPME'!K$22</f>
        <v>33148931.6656923</v>
      </c>
      <c r="K169" s="214">
        <f>+'2.2.3.3.StockCapTotal'!K169/'6.3.IPME'!L$22</f>
        <v>31192506.598350439</v>
      </c>
    </row>
    <row r="170" spans="2:11" x14ac:dyDescent="0.2">
      <c r="B170" s="268" t="s">
        <v>644</v>
      </c>
      <c r="C170" s="214">
        <f>+'2.2.3.3.StockCapTotal'!C170/'6.3.IPME'!D$22</f>
        <v>0</v>
      </c>
      <c r="D170" s="214">
        <f>+'2.2.3.3.StockCapTotal'!D170/'6.3.IPME'!E$22</f>
        <v>0</v>
      </c>
      <c r="E170" s="214">
        <f>+'2.2.3.3.StockCapTotal'!E170/'6.3.IPME'!F$22</f>
        <v>0</v>
      </c>
      <c r="F170" s="214">
        <f>+'2.2.3.3.StockCapTotal'!F170/'6.3.IPME'!G$22</f>
        <v>0</v>
      </c>
      <c r="G170" s="214">
        <f>+'2.2.3.3.StockCapTotal'!G170/'6.3.IPME'!H$22</f>
        <v>22097778.199891347</v>
      </c>
      <c r="H170" s="214">
        <f>+'2.2.3.3.StockCapTotal'!H170/'6.3.IPME'!I$22</f>
        <v>20898347.245387722</v>
      </c>
      <c r="I170" s="214">
        <f>+'2.2.3.3.StockCapTotal'!I170/'6.3.IPME'!J$22</f>
        <v>19198839.82780965</v>
      </c>
      <c r="J170" s="214">
        <f>+'2.2.3.3.StockCapTotal'!J170/'6.3.IPME'!K$22</f>
        <v>17769959.629092034</v>
      </c>
      <c r="K170" s="214">
        <f>+'2.2.3.3.StockCapTotal'!K170/'6.3.IPME'!L$22</f>
        <v>16285742.293913949</v>
      </c>
    </row>
    <row r="171" spans="2:11" x14ac:dyDescent="0.2">
      <c r="B171" s="265" t="s">
        <v>408</v>
      </c>
      <c r="C171" s="214"/>
      <c r="D171" s="214"/>
      <c r="E171" s="214"/>
      <c r="F171" s="214"/>
      <c r="G171" s="214"/>
      <c r="H171" s="214"/>
      <c r="I171" s="214"/>
      <c r="J171" s="214"/>
      <c r="K171" s="214"/>
    </row>
    <row r="172" spans="2:11" x14ac:dyDescent="0.2">
      <c r="B172" s="267" t="s">
        <v>403</v>
      </c>
      <c r="C172" s="214"/>
      <c r="D172" s="214"/>
      <c r="E172" s="214"/>
      <c r="F172" s="214"/>
      <c r="G172" s="214"/>
      <c r="H172" s="214"/>
      <c r="I172" s="214"/>
      <c r="J172" s="214"/>
      <c r="K172" s="214"/>
    </row>
    <row r="173" spans="2:11" x14ac:dyDescent="0.2">
      <c r="B173" s="268" t="s">
        <v>511</v>
      </c>
      <c r="C173" s="214">
        <f>+'2.2.3.3.StockCapTotal'!C173/'6.4.IPMC'!D$22</f>
        <v>0</v>
      </c>
      <c r="D173" s="214">
        <f>+'2.2.3.3.StockCapTotal'!D173/'6.4.IPMC'!E$22</f>
        <v>0</v>
      </c>
      <c r="E173" s="214">
        <f>+'2.2.3.3.StockCapTotal'!E173/'6.4.IPMC'!F$22</f>
        <v>0</v>
      </c>
      <c r="F173" s="214">
        <f>+'2.2.3.3.StockCapTotal'!F173/'6.4.IPMC'!G$22</f>
        <v>0</v>
      </c>
      <c r="G173" s="214">
        <f>+'2.2.3.3.StockCapTotal'!G173/'6.4.IPMC'!H$22</f>
        <v>0</v>
      </c>
      <c r="H173" s="214">
        <f>+'2.2.3.3.StockCapTotal'!H173/'6.4.IPMC'!I$22</f>
        <v>0</v>
      </c>
      <c r="I173" s="214">
        <f>+'2.2.3.3.StockCapTotal'!I173/'6.4.IPMC'!J$22</f>
        <v>0</v>
      </c>
      <c r="J173" s="214">
        <f>+'2.2.3.3.StockCapTotal'!J173/'6.4.IPMC'!K$22</f>
        <v>789784.46044989617</v>
      </c>
      <c r="K173" s="214">
        <f>+'2.2.3.3.StockCapTotal'!K173/'6.4.IPMC'!L$22</f>
        <v>757463.40956291475</v>
      </c>
    </row>
    <row r="174" spans="2:11" x14ac:dyDescent="0.2">
      <c r="B174" s="267" t="s">
        <v>405</v>
      </c>
      <c r="C174" s="214"/>
      <c r="D174" s="214"/>
      <c r="E174" s="214"/>
      <c r="F174" s="214"/>
      <c r="G174" s="214"/>
      <c r="H174" s="214"/>
      <c r="I174" s="214"/>
      <c r="J174" s="214"/>
      <c r="K174" s="214"/>
    </row>
    <row r="175" spans="2:11" x14ac:dyDescent="0.2">
      <c r="B175" s="268" t="s">
        <v>645</v>
      </c>
      <c r="C175" s="214">
        <f>+'2.2.3.3.StockCapTotal'!C175/'6.3.IPME'!D$22</f>
        <v>0</v>
      </c>
      <c r="D175" s="214">
        <f>+'2.2.3.3.StockCapTotal'!D175/'6.3.IPME'!E$22</f>
        <v>0</v>
      </c>
      <c r="E175" s="214">
        <f>+'2.2.3.3.StockCapTotal'!E175/'6.3.IPME'!F$22</f>
        <v>0</v>
      </c>
      <c r="F175" s="214">
        <f>+'2.2.3.3.StockCapTotal'!F175/'6.3.IPME'!G$22</f>
        <v>0</v>
      </c>
      <c r="G175" s="214">
        <f>+'2.2.3.3.StockCapTotal'!G175/'6.3.IPME'!H$22</f>
        <v>0</v>
      </c>
      <c r="H175" s="214">
        <f>+'2.2.3.3.StockCapTotal'!H175/'6.3.IPME'!I$22</f>
        <v>0</v>
      </c>
      <c r="I175" s="214">
        <f>+'2.2.3.3.StockCapTotal'!I175/'6.3.IPME'!J$22</f>
        <v>563145.4971198102</v>
      </c>
      <c r="J175" s="214">
        <f>+'2.2.3.3.StockCapTotal'!J175/'6.3.IPME'!K$22</f>
        <v>484002.25856420479</v>
      </c>
      <c r="K175" s="214">
        <f>+'2.2.3.3.StockCapTotal'!K175/'6.3.IPME'!L$22</f>
        <v>403251.3408826926</v>
      </c>
    </row>
    <row r="176" spans="2:11" x14ac:dyDescent="0.2">
      <c r="B176" s="268" t="s">
        <v>646</v>
      </c>
      <c r="C176" s="214">
        <f>+'2.2.3.3.StockCapTotal'!C176/'6.3.IPME'!D$22</f>
        <v>0</v>
      </c>
      <c r="D176" s="214">
        <f>+'2.2.3.3.StockCapTotal'!D176/'6.3.IPME'!E$22</f>
        <v>0</v>
      </c>
      <c r="E176" s="214">
        <f>+'2.2.3.3.StockCapTotal'!E176/'6.3.IPME'!F$22</f>
        <v>0</v>
      </c>
      <c r="F176" s="214">
        <f>+'2.2.3.3.StockCapTotal'!F176/'6.3.IPME'!G$22</f>
        <v>0</v>
      </c>
      <c r="G176" s="214">
        <f>+'2.2.3.3.StockCapTotal'!G176/'6.3.IPME'!H$22</f>
        <v>0</v>
      </c>
      <c r="H176" s="214">
        <f>+'2.2.3.3.StockCapTotal'!H176/'6.3.IPME'!I$22</f>
        <v>0</v>
      </c>
      <c r="I176" s="214">
        <f>+'2.2.3.3.StockCapTotal'!I176/'6.3.IPME'!J$22</f>
        <v>735330.27141903283</v>
      </c>
      <c r="J176" s="214">
        <f>+'2.2.3.3.StockCapTotal'!J176/'6.3.IPME'!K$22</f>
        <v>631988.56064318831</v>
      </c>
      <c r="K176" s="214">
        <f>+'2.2.3.3.StockCapTotal'!K176/'6.3.IPME'!L$22</f>
        <v>526547.61417416343</v>
      </c>
    </row>
    <row r="177" spans="2:11" x14ac:dyDescent="0.2">
      <c r="B177" s="268" t="s">
        <v>647</v>
      </c>
      <c r="C177" s="214">
        <f>+'2.2.3.3.StockCapTotal'!C177/'6.3.IPME'!D$22</f>
        <v>0</v>
      </c>
      <c r="D177" s="214">
        <f>+'2.2.3.3.StockCapTotal'!D177/'6.3.IPME'!E$22</f>
        <v>0</v>
      </c>
      <c r="E177" s="214">
        <f>+'2.2.3.3.StockCapTotal'!E177/'6.3.IPME'!F$22</f>
        <v>0</v>
      </c>
      <c r="F177" s="214">
        <f>+'2.2.3.3.StockCapTotal'!F177/'6.3.IPME'!G$22</f>
        <v>0</v>
      </c>
      <c r="G177" s="214">
        <f>+'2.2.3.3.StockCapTotal'!G177/'6.3.IPME'!H$22</f>
        <v>0</v>
      </c>
      <c r="H177" s="214">
        <f>+'2.2.3.3.StockCapTotal'!H177/'6.3.IPME'!I$22</f>
        <v>0</v>
      </c>
      <c r="I177" s="214">
        <f>+'2.2.3.3.StockCapTotal'!I177/'6.3.IPME'!J$22</f>
        <v>167120.51623159836</v>
      </c>
      <c r="J177" s="214">
        <f>+'2.2.3.3.StockCapTotal'!J177/'6.3.IPME'!K$22</f>
        <v>143633.76378254278</v>
      </c>
      <c r="K177" s="214">
        <f>+'2.2.3.3.StockCapTotal'!K177/'6.3.IPME'!L$22</f>
        <v>119669.91231230985</v>
      </c>
    </row>
    <row r="178" spans="2:11" x14ac:dyDescent="0.2">
      <c r="B178" s="268" t="s">
        <v>648</v>
      </c>
      <c r="C178" s="214">
        <f>+'2.2.3.3.StockCapTotal'!C178/'6.3.IPME'!D$22</f>
        <v>0</v>
      </c>
      <c r="D178" s="214">
        <f>+'2.2.3.3.StockCapTotal'!D178/'6.3.IPME'!E$22</f>
        <v>0</v>
      </c>
      <c r="E178" s="214">
        <f>+'2.2.3.3.StockCapTotal'!E178/'6.3.IPME'!F$22</f>
        <v>0</v>
      </c>
      <c r="F178" s="214">
        <f>+'2.2.3.3.StockCapTotal'!F178/'6.3.IPME'!G$22</f>
        <v>0</v>
      </c>
      <c r="G178" s="214">
        <f>+'2.2.3.3.StockCapTotal'!G178/'6.3.IPME'!H$22</f>
        <v>0</v>
      </c>
      <c r="H178" s="214">
        <f>+'2.2.3.3.StockCapTotal'!H178/'6.3.IPME'!I$22</f>
        <v>0</v>
      </c>
      <c r="I178" s="214">
        <f>+'2.2.3.3.StockCapTotal'!I178/'6.3.IPME'!J$22</f>
        <v>142812.07750700225</v>
      </c>
      <c r="J178" s="214">
        <f>+'2.2.3.3.StockCapTotal'!J178/'6.3.IPME'!K$22</f>
        <v>122741.57995962747</v>
      </c>
      <c r="K178" s="214">
        <f>+'2.2.3.3.StockCapTotal'!K178/'6.3.IPME'!L$22</f>
        <v>102263.37961233751</v>
      </c>
    </row>
    <row r="179" spans="2:11" x14ac:dyDescent="0.2">
      <c r="B179" s="268" t="s">
        <v>649</v>
      </c>
      <c r="C179" s="214">
        <f>+'2.2.3.3.StockCapTotal'!C179/'6.3.IPME'!D$22</f>
        <v>0</v>
      </c>
      <c r="D179" s="214">
        <f>+'2.2.3.3.StockCapTotal'!D179/'6.3.IPME'!E$22</f>
        <v>0</v>
      </c>
      <c r="E179" s="214">
        <f>+'2.2.3.3.StockCapTotal'!E179/'6.3.IPME'!F$22</f>
        <v>0</v>
      </c>
      <c r="F179" s="214">
        <f>+'2.2.3.3.StockCapTotal'!F179/'6.3.IPME'!G$22</f>
        <v>0</v>
      </c>
      <c r="G179" s="214">
        <f>+'2.2.3.3.StockCapTotal'!G179/'6.3.IPME'!H$22</f>
        <v>0</v>
      </c>
      <c r="H179" s="214">
        <f>+'2.2.3.3.StockCapTotal'!H179/'6.3.IPME'!I$22</f>
        <v>0</v>
      </c>
      <c r="I179" s="214">
        <f>+'2.2.3.3.StockCapTotal'!I179/'6.3.IPME'!J$22</f>
        <v>1800850.168847163</v>
      </c>
      <c r="J179" s="214">
        <f>+'2.2.3.3.StockCapTotal'!J179/'6.3.IPME'!K$22</f>
        <v>1547762.6182143097</v>
      </c>
      <c r="K179" s="214">
        <f>+'2.2.3.3.StockCapTotal'!K179/'6.3.IPME'!L$22</f>
        <v>1289533.9641896177</v>
      </c>
    </row>
    <row r="180" spans="2:11" x14ac:dyDescent="0.2">
      <c r="B180" s="268" t="s">
        <v>409</v>
      </c>
      <c r="C180" s="214">
        <f>+'2.2.3.3.StockCapTotal'!C180/'6.3.IPME'!D$22</f>
        <v>0</v>
      </c>
      <c r="D180" s="214">
        <f>+'2.2.3.3.StockCapTotal'!D180/'6.3.IPME'!E$22</f>
        <v>0</v>
      </c>
      <c r="E180" s="214">
        <f>+'2.2.3.3.StockCapTotal'!E180/'6.3.IPME'!F$22</f>
        <v>0</v>
      </c>
      <c r="F180" s="214">
        <f>+'2.2.3.3.StockCapTotal'!F180/'6.3.IPME'!G$22</f>
        <v>0</v>
      </c>
      <c r="G180" s="214">
        <f>+'2.2.3.3.StockCapTotal'!G180/'6.3.IPME'!H$22</f>
        <v>0</v>
      </c>
      <c r="H180" s="214">
        <f>+'2.2.3.3.StockCapTotal'!H180/'6.3.IPME'!I$22</f>
        <v>0</v>
      </c>
      <c r="I180" s="214">
        <f>+'2.2.3.3.StockCapTotal'!I180/'6.3.IPME'!J$22</f>
        <v>834589.72954446694</v>
      </c>
      <c r="J180" s="214">
        <f>+'2.2.3.3.StockCapTotal'!J180/'6.3.IPME'!K$22</f>
        <v>717298.3112534259</v>
      </c>
      <c r="K180" s="214">
        <f>+'2.2.3.3.StockCapTotal'!K180/'6.3.IPME'!L$22</f>
        <v>597624.28936571721</v>
      </c>
    </row>
    <row r="181" spans="2:11" x14ac:dyDescent="0.2">
      <c r="B181" s="268" t="s">
        <v>650</v>
      </c>
      <c r="C181" s="214">
        <f>+'2.2.3.3.StockCapTotal'!C181/'6.3.IPME'!D$22</f>
        <v>0</v>
      </c>
      <c r="D181" s="214">
        <f>+'2.2.3.3.StockCapTotal'!D181/'6.3.IPME'!E$22</f>
        <v>0</v>
      </c>
      <c r="E181" s="214">
        <f>+'2.2.3.3.StockCapTotal'!E181/'6.3.IPME'!F$22</f>
        <v>0</v>
      </c>
      <c r="F181" s="214">
        <f>+'2.2.3.3.StockCapTotal'!F181/'6.3.IPME'!G$22</f>
        <v>0</v>
      </c>
      <c r="G181" s="214">
        <f>+'2.2.3.3.StockCapTotal'!G181/'6.3.IPME'!H$22</f>
        <v>0</v>
      </c>
      <c r="H181" s="214">
        <f>+'2.2.3.3.StockCapTotal'!H181/'6.3.IPME'!I$22</f>
        <v>0</v>
      </c>
      <c r="I181" s="214">
        <f>+'2.2.3.3.StockCapTotal'!I181/'6.3.IPME'!J$22</f>
        <v>842692.54245266563</v>
      </c>
      <c r="J181" s="214">
        <f>+'2.2.3.3.StockCapTotal'!J181/'6.3.IPME'!K$22</f>
        <v>724262.37252773088</v>
      </c>
      <c r="K181" s="214">
        <f>+'2.2.3.3.StockCapTotal'!K181/'6.3.IPME'!L$22</f>
        <v>603426.46693237463</v>
      </c>
    </row>
    <row r="182" spans="2:11" x14ac:dyDescent="0.2">
      <c r="B182" s="268" t="s">
        <v>651</v>
      </c>
      <c r="C182" s="214">
        <f>+'2.2.3.3.StockCapTotal'!C182/'6.3.IPME'!D$22</f>
        <v>0</v>
      </c>
      <c r="D182" s="214">
        <f>+'2.2.3.3.StockCapTotal'!D182/'6.3.IPME'!E$22</f>
        <v>0</v>
      </c>
      <c r="E182" s="214">
        <f>+'2.2.3.3.StockCapTotal'!E182/'6.3.IPME'!F$22</f>
        <v>0</v>
      </c>
      <c r="F182" s="214">
        <f>+'2.2.3.3.StockCapTotal'!F182/'6.3.IPME'!G$22</f>
        <v>0</v>
      </c>
      <c r="G182" s="214">
        <f>+'2.2.3.3.StockCapTotal'!G182/'6.3.IPME'!H$22</f>
        <v>0</v>
      </c>
      <c r="H182" s="214">
        <f>+'2.2.3.3.StockCapTotal'!H182/'6.3.IPME'!I$22</f>
        <v>0</v>
      </c>
      <c r="I182" s="214">
        <f>+'2.2.3.3.StockCapTotal'!I182/'6.3.IPME'!J$22</f>
        <v>3160097.0341974963</v>
      </c>
      <c r="J182" s="214">
        <f>+'2.2.3.3.StockCapTotal'!J182/'6.3.IPME'!K$22</f>
        <v>2715983.8969789911</v>
      </c>
      <c r="K182" s="214">
        <f>+'2.2.3.3.StockCapTotal'!K182/'6.3.IPME'!L$22</f>
        <v>2262849.2509964053</v>
      </c>
    </row>
    <row r="183" spans="2:11" x14ac:dyDescent="0.2">
      <c r="B183" s="268" t="s">
        <v>650</v>
      </c>
      <c r="C183" s="214">
        <f>+'2.2.3.3.StockCapTotal'!C183/'6.3.IPME'!D$22</f>
        <v>0</v>
      </c>
      <c r="D183" s="214">
        <f>+'2.2.3.3.StockCapTotal'!D183/'6.3.IPME'!E$22</f>
        <v>0</v>
      </c>
      <c r="E183" s="214">
        <f>+'2.2.3.3.StockCapTotal'!E183/'6.3.IPME'!F$22</f>
        <v>0</v>
      </c>
      <c r="F183" s="214">
        <f>+'2.2.3.3.StockCapTotal'!F183/'6.3.IPME'!G$22</f>
        <v>0</v>
      </c>
      <c r="G183" s="214">
        <f>+'2.2.3.3.StockCapTotal'!G183/'6.3.IPME'!H$22</f>
        <v>0</v>
      </c>
      <c r="H183" s="214">
        <f>+'2.2.3.3.StockCapTotal'!H183/'6.3.IPME'!I$22</f>
        <v>0</v>
      </c>
      <c r="I183" s="214">
        <f>+'2.2.3.3.StockCapTotal'!I183/'6.3.IPME'!J$22</f>
        <v>842692.54245266563</v>
      </c>
      <c r="J183" s="214">
        <f>+'2.2.3.3.StockCapTotal'!J183/'6.3.IPME'!K$22</f>
        <v>724262.37252773088</v>
      </c>
      <c r="K183" s="214">
        <f>+'2.2.3.3.StockCapTotal'!K183/'6.3.IPME'!L$22</f>
        <v>603426.46693237463</v>
      </c>
    </row>
    <row r="184" spans="2:11" x14ac:dyDescent="0.2">
      <c r="B184" s="268" t="s">
        <v>647</v>
      </c>
      <c r="C184" s="214">
        <f>+'2.2.3.3.StockCapTotal'!C184/'6.3.IPME'!D$22</f>
        <v>0</v>
      </c>
      <c r="D184" s="214">
        <f>+'2.2.3.3.StockCapTotal'!D184/'6.3.IPME'!E$22</f>
        <v>0</v>
      </c>
      <c r="E184" s="214">
        <f>+'2.2.3.3.StockCapTotal'!E184/'6.3.IPME'!F$22</f>
        <v>0</v>
      </c>
      <c r="F184" s="214">
        <f>+'2.2.3.3.StockCapTotal'!F184/'6.3.IPME'!G$22</f>
        <v>0</v>
      </c>
      <c r="G184" s="214">
        <f>+'2.2.3.3.StockCapTotal'!G184/'6.3.IPME'!H$22</f>
        <v>0</v>
      </c>
      <c r="H184" s="214">
        <f>+'2.2.3.3.StockCapTotal'!H184/'6.3.IPME'!I$22</f>
        <v>0</v>
      </c>
      <c r="I184" s="214">
        <f>+'2.2.3.3.StockCapTotal'!I184/'6.3.IPME'!J$22</f>
        <v>167120.51623159836</v>
      </c>
      <c r="J184" s="214">
        <f>+'2.2.3.3.StockCapTotal'!J184/'6.3.IPME'!K$22</f>
        <v>143633.76378254278</v>
      </c>
      <c r="K184" s="214">
        <f>+'2.2.3.3.StockCapTotal'!K184/'6.3.IPME'!L$22</f>
        <v>119669.91231230985</v>
      </c>
    </row>
    <row r="185" spans="2:11" x14ac:dyDescent="0.2">
      <c r="B185" s="268" t="s">
        <v>652</v>
      </c>
      <c r="C185" s="214">
        <f>+'2.2.3.3.StockCapTotal'!C185/'6.3.IPME'!D$22</f>
        <v>0</v>
      </c>
      <c r="D185" s="214">
        <f>+'2.2.3.3.StockCapTotal'!D185/'6.3.IPME'!E$22</f>
        <v>0</v>
      </c>
      <c r="E185" s="214">
        <f>+'2.2.3.3.StockCapTotal'!E185/'6.3.IPME'!F$22</f>
        <v>0</v>
      </c>
      <c r="F185" s="214">
        <f>+'2.2.3.3.StockCapTotal'!F185/'6.3.IPME'!G$22</f>
        <v>0</v>
      </c>
      <c r="G185" s="214">
        <f>+'2.2.3.3.StockCapTotal'!G185/'6.3.IPME'!H$22</f>
        <v>0</v>
      </c>
      <c r="H185" s="214">
        <f>+'2.2.3.3.StockCapTotal'!H185/'6.3.IPME'!I$22</f>
        <v>0</v>
      </c>
      <c r="I185" s="214">
        <f>+'2.2.3.3.StockCapTotal'!I185/'6.3.IPME'!J$22</f>
        <v>587453.93584440637</v>
      </c>
      <c r="J185" s="214">
        <f>+'2.2.3.3.StockCapTotal'!J185/'6.3.IPME'!K$22</f>
        <v>504894.44238712016</v>
      </c>
      <c r="K185" s="214">
        <f>+'2.2.3.3.StockCapTotal'!K185/'6.3.IPME'!L$22</f>
        <v>420657.87358266499</v>
      </c>
    </row>
    <row r="186" spans="2:11" x14ac:dyDescent="0.2">
      <c r="B186" s="268" t="s">
        <v>512</v>
      </c>
      <c r="C186" s="214">
        <f>+'2.2.3.3.StockCapTotal'!C186/'6.3.IPME'!D$22</f>
        <v>0</v>
      </c>
      <c r="D186" s="214">
        <f>+'2.2.3.3.StockCapTotal'!D186/'6.3.IPME'!E$22</f>
        <v>0</v>
      </c>
      <c r="E186" s="214">
        <f>+'2.2.3.3.StockCapTotal'!E186/'6.3.IPME'!F$22</f>
        <v>0</v>
      </c>
      <c r="F186" s="214">
        <f>+'2.2.3.3.StockCapTotal'!F186/'6.3.IPME'!G$22</f>
        <v>0</v>
      </c>
      <c r="G186" s="214">
        <f>+'2.2.3.3.StockCapTotal'!G186/'6.3.IPME'!H$22</f>
        <v>0</v>
      </c>
      <c r="H186" s="214">
        <f>+'2.2.3.3.StockCapTotal'!H186/'6.3.IPME'!I$22</f>
        <v>0</v>
      </c>
      <c r="I186" s="214">
        <f>+'2.2.3.3.StockCapTotal'!I186/'6.3.IPME'!J$22</f>
        <v>173197.6259127474</v>
      </c>
      <c r="J186" s="214">
        <f>+'2.2.3.3.StockCapTotal'!J186/'6.3.IPME'!K$22</f>
        <v>148856.80973827164</v>
      </c>
      <c r="K186" s="214">
        <f>+'2.2.3.3.StockCapTotal'!K186/'6.3.IPME'!L$22</f>
        <v>124021.54548730297</v>
      </c>
    </row>
    <row r="187" spans="2:11" x14ac:dyDescent="0.2">
      <c r="B187" s="268" t="s">
        <v>653</v>
      </c>
      <c r="C187" s="214">
        <f>+'2.2.3.3.StockCapTotal'!C187/'6.3.IPME'!D$22</f>
        <v>0</v>
      </c>
      <c r="D187" s="214">
        <f>+'2.2.3.3.StockCapTotal'!D187/'6.3.IPME'!E$22</f>
        <v>0</v>
      </c>
      <c r="E187" s="214">
        <f>+'2.2.3.3.StockCapTotal'!E187/'6.3.IPME'!F$22</f>
        <v>0</v>
      </c>
      <c r="F187" s="214">
        <f>+'2.2.3.3.StockCapTotal'!F187/'6.3.IPME'!G$22</f>
        <v>0</v>
      </c>
      <c r="G187" s="214">
        <f>+'2.2.3.3.StockCapTotal'!G187/'6.3.IPME'!H$22</f>
        <v>0</v>
      </c>
      <c r="H187" s="214">
        <f>+'2.2.3.3.StockCapTotal'!H187/'6.3.IPME'!I$22</f>
        <v>0</v>
      </c>
      <c r="I187" s="214">
        <f>+'2.2.3.3.StockCapTotal'!I187/'6.3.IPME'!J$22</f>
        <v>364626.58086894191</v>
      </c>
      <c r="J187" s="214">
        <f>+'2.2.3.3.StockCapTotal'!J187/'6.3.IPME'!K$22</f>
        <v>313382.75734372973</v>
      </c>
      <c r="K187" s="214">
        <f>+'2.2.3.3.StockCapTotal'!K187/'6.3.IPME'!L$22</f>
        <v>261097.99049958517</v>
      </c>
    </row>
    <row r="188" spans="2:11" x14ac:dyDescent="0.2">
      <c r="B188" s="268" t="s">
        <v>654</v>
      </c>
      <c r="C188" s="214">
        <f>+'2.2.3.3.StockCapTotal'!C188/'6.3.IPME'!D$22</f>
        <v>0</v>
      </c>
      <c r="D188" s="214">
        <f>+'2.2.3.3.StockCapTotal'!D188/'6.3.IPME'!E$22</f>
        <v>0</v>
      </c>
      <c r="E188" s="214">
        <f>+'2.2.3.3.StockCapTotal'!E188/'6.3.IPME'!F$22</f>
        <v>0</v>
      </c>
      <c r="F188" s="214">
        <f>+'2.2.3.3.StockCapTotal'!F188/'6.3.IPME'!G$22</f>
        <v>0</v>
      </c>
      <c r="G188" s="214">
        <f>+'2.2.3.3.StockCapTotal'!G188/'6.3.IPME'!H$22</f>
        <v>0</v>
      </c>
      <c r="H188" s="214">
        <f>+'2.2.3.3.StockCapTotal'!H188/'6.3.IPME'!I$22</f>
        <v>0</v>
      </c>
      <c r="I188" s="214">
        <f>+'2.2.3.3.StockCapTotal'!I188/'6.3.IPME'!J$22</f>
        <v>0</v>
      </c>
      <c r="J188" s="214">
        <f>+'2.2.3.3.StockCapTotal'!J188/'6.3.IPME'!K$22</f>
        <v>546007.16212501738</v>
      </c>
      <c r="K188" s="214">
        <f>+'2.2.3.3.StockCapTotal'!K188/'6.3.IPME'!L$22</f>
        <v>467908.81589322415</v>
      </c>
    </row>
    <row r="189" spans="2:11" x14ac:dyDescent="0.2">
      <c r="B189" s="268" t="s">
        <v>655</v>
      </c>
      <c r="C189" s="214">
        <f>+'2.2.3.3.StockCapTotal'!C189/'6.3.IPME'!D$22</f>
        <v>0</v>
      </c>
      <c r="D189" s="214">
        <f>+'2.2.3.3.StockCapTotal'!D189/'6.3.IPME'!E$22</f>
        <v>0</v>
      </c>
      <c r="E189" s="214">
        <f>+'2.2.3.3.StockCapTotal'!E189/'6.3.IPME'!F$22</f>
        <v>0</v>
      </c>
      <c r="F189" s="214">
        <f>+'2.2.3.3.StockCapTotal'!F189/'6.3.IPME'!G$22</f>
        <v>0</v>
      </c>
      <c r="G189" s="214">
        <f>+'2.2.3.3.StockCapTotal'!G189/'6.3.IPME'!H$22</f>
        <v>0</v>
      </c>
      <c r="H189" s="214">
        <f>+'2.2.3.3.StockCapTotal'!H189/'6.3.IPME'!I$22</f>
        <v>0</v>
      </c>
      <c r="I189" s="214">
        <f>+'2.2.3.3.StockCapTotal'!I189/'6.3.IPME'!J$22</f>
        <v>0</v>
      </c>
      <c r="J189" s="214">
        <f>+'2.2.3.3.StockCapTotal'!J189/'6.3.IPME'!K$22</f>
        <v>40623.690766779779</v>
      </c>
      <c r="K189" s="214">
        <f>+'2.2.3.3.StockCapTotal'!K189/'6.3.IPME'!L$22</f>
        <v>34813.065399944688</v>
      </c>
    </row>
    <row r="190" spans="2:11" x14ac:dyDescent="0.2">
      <c r="B190" s="267" t="s">
        <v>407</v>
      </c>
      <c r="C190" s="214"/>
      <c r="D190" s="214"/>
      <c r="E190" s="214"/>
      <c r="F190" s="214"/>
      <c r="G190" s="214"/>
      <c r="H190" s="214"/>
      <c r="I190" s="214"/>
      <c r="J190" s="214"/>
      <c r="K190" s="214"/>
    </row>
    <row r="191" spans="2:11" x14ac:dyDescent="0.2">
      <c r="B191" s="268" t="s">
        <v>410</v>
      </c>
      <c r="C191" s="214">
        <f>+'2.2.3.3.StockCapTotal'!C191/'6.3.IPME'!D$22</f>
        <v>0</v>
      </c>
      <c r="D191" s="214">
        <f>+'2.2.3.3.StockCapTotal'!D191/'6.3.IPME'!E$22</f>
        <v>0</v>
      </c>
      <c r="E191" s="214">
        <f>+'2.2.3.3.StockCapTotal'!E191/'6.3.IPME'!F$22</f>
        <v>0</v>
      </c>
      <c r="F191" s="214">
        <f>+'2.2.3.3.StockCapTotal'!F191/'6.3.IPME'!G$22</f>
        <v>0</v>
      </c>
      <c r="G191" s="214">
        <f>+'2.2.3.3.StockCapTotal'!G191/'6.3.IPME'!H$22</f>
        <v>0</v>
      </c>
      <c r="H191" s="214">
        <f>+'2.2.3.3.StockCapTotal'!H191/'6.3.IPME'!I$22</f>
        <v>0</v>
      </c>
      <c r="I191" s="214">
        <f>+'2.2.3.3.StockCapTotal'!I191/'6.3.IPME'!J$22</f>
        <v>0</v>
      </c>
      <c r="J191" s="214">
        <f>+'2.2.3.3.StockCapTotal'!J191/'6.3.IPME'!K$22</f>
        <v>0</v>
      </c>
      <c r="K191" s="214">
        <f>+'2.2.3.3.StockCapTotal'!K191/'6.3.IPME'!L$22</f>
        <v>784966.47898500436</v>
      </c>
    </row>
    <row r="192" spans="2:11" x14ac:dyDescent="0.2">
      <c r="B192" s="269" t="s">
        <v>411</v>
      </c>
      <c r="C192" s="214"/>
      <c r="D192" s="214"/>
      <c r="E192" s="214"/>
      <c r="F192" s="214"/>
      <c r="G192" s="214"/>
      <c r="H192" s="214"/>
      <c r="I192" s="214"/>
      <c r="J192" s="214"/>
      <c r="K192" s="214"/>
    </row>
    <row r="193" spans="2:11" x14ac:dyDescent="0.2">
      <c r="B193" s="265" t="s">
        <v>412</v>
      </c>
      <c r="C193" s="214"/>
      <c r="D193" s="214"/>
      <c r="E193" s="214"/>
      <c r="F193" s="214"/>
      <c r="G193" s="214"/>
      <c r="H193" s="214"/>
      <c r="I193" s="214"/>
      <c r="J193" s="214"/>
      <c r="K193" s="214"/>
    </row>
    <row r="194" spans="2:11" x14ac:dyDescent="0.2">
      <c r="B194" s="266" t="s">
        <v>413</v>
      </c>
      <c r="C194" s="214">
        <f>+'2.2.3.3.StockCapTotal'!C194/'6.3.IPME'!D$22</f>
        <v>9468.75</v>
      </c>
      <c r="D194" s="214">
        <f>+'2.2.3.3.StockCapTotal'!D194/'6.3.IPME'!E$22</f>
        <v>6114.3677666405219</v>
      </c>
      <c r="E194" s="214">
        <f>+'2.2.3.3.StockCapTotal'!E194/'6.3.IPME'!F$22</f>
        <v>3065.4826997920723</v>
      </c>
      <c r="F194" s="214">
        <f>+'2.2.3.3.StockCapTotal'!F194/'6.3.IPME'!G$22</f>
        <v>0</v>
      </c>
      <c r="G194" s="214">
        <f>+'2.2.3.3.StockCapTotal'!G194/'6.3.IPME'!H$22</f>
        <v>0</v>
      </c>
      <c r="H194" s="214">
        <f>+'2.2.3.3.StockCapTotal'!H194/'6.3.IPME'!I$22</f>
        <v>0</v>
      </c>
      <c r="I194" s="214">
        <f>+'2.2.3.3.StockCapTotal'!I194/'6.3.IPME'!J$22</f>
        <v>0</v>
      </c>
      <c r="J194" s="214">
        <f>+'2.2.3.3.StockCapTotal'!J194/'6.3.IPME'!K$22</f>
        <v>0</v>
      </c>
      <c r="K194" s="214">
        <f>+'2.2.3.3.StockCapTotal'!K194/'6.3.IPME'!L$22</f>
        <v>0</v>
      </c>
    </row>
    <row r="195" spans="2:11" x14ac:dyDescent="0.2">
      <c r="B195" s="285" t="s">
        <v>414</v>
      </c>
      <c r="C195" s="214">
        <f>+'2.2.3.3.StockCapTotal'!C195/'6.3.IPME'!D$22</f>
        <v>0</v>
      </c>
      <c r="D195" s="214">
        <f>+'2.2.3.3.StockCapTotal'!D195/'6.3.IPME'!E$22</f>
        <v>1222958.7026853324</v>
      </c>
      <c r="E195" s="214">
        <f>+'2.2.3.3.StockCapTotal'!E195/'6.3.IPME'!F$22</f>
        <v>271857.14928542078</v>
      </c>
      <c r="F195" s="214">
        <f>+'2.2.3.3.StockCapTotal'!F195/'6.3.IPME'!G$22</f>
        <v>353824.69545996393</v>
      </c>
      <c r="G195" s="214">
        <f>+'2.2.3.3.StockCapTotal'!G195/'6.3.IPME'!H$22</f>
        <v>668461.49756256805</v>
      </c>
      <c r="H195" s="214">
        <f>+'2.2.3.3.StockCapTotal'!H195/'6.3.IPME'!I$22</f>
        <v>2706621.4246009905</v>
      </c>
      <c r="I195" s="214">
        <f>+'2.2.3.3.StockCapTotal'!I195/'6.3.IPME'!J$22</f>
        <v>1291119.4581386675</v>
      </c>
      <c r="J195" s="214">
        <f>+'2.2.3.3.StockCapTotal'!J195/'6.3.IPME'!K$22</f>
        <v>0</v>
      </c>
      <c r="K195" s="214">
        <f>+'2.2.3.3.StockCapTotal'!K195/'6.3.IPME'!L$22</f>
        <v>29308.192862347612</v>
      </c>
    </row>
    <row r="196" spans="2:11" x14ac:dyDescent="0.2">
      <c r="B196" s="266" t="s">
        <v>407</v>
      </c>
      <c r="C196" s="214">
        <f>+'2.2.3.3.StockCapTotal'!C196/'6.3.IPME'!D$22</f>
        <v>0</v>
      </c>
      <c r="D196" s="214">
        <f>+'2.2.3.3.StockCapTotal'!D196/'6.3.IPME'!E$22</f>
        <v>0</v>
      </c>
      <c r="E196" s="214">
        <f>+'2.2.3.3.StockCapTotal'!E196/'6.3.IPME'!F$22</f>
        <v>0</v>
      </c>
      <c r="F196" s="214">
        <f>+'2.2.3.3.StockCapTotal'!F196/'6.3.IPME'!G$22</f>
        <v>106552.46217514777</v>
      </c>
      <c r="G196" s="214">
        <f>+'2.2.3.3.StockCapTotal'!G196/'6.3.IPME'!H$22</f>
        <v>73503.611642610442</v>
      </c>
      <c r="H196" s="214">
        <f>+'2.2.3.3.StockCapTotal'!H196/'6.3.IPME'!I$22</f>
        <v>37239.619732084073</v>
      </c>
      <c r="I196" s="214">
        <f>+'2.2.3.3.StockCapTotal'!I196/'6.3.IPME'!J$22</f>
        <v>0</v>
      </c>
      <c r="J196" s="214">
        <f>+'2.2.3.3.StockCapTotal'!J196/'6.3.IPME'!K$22</f>
        <v>0</v>
      </c>
      <c r="K196" s="214">
        <f>+'2.2.3.3.StockCapTotal'!K196/'6.3.IPME'!L$22</f>
        <v>0</v>
      </c>
    </row>
    <row r="197" spans="2:11" x14ac:dyDescent="0.2">
      <c r="B197" s="266" t="s">
        <v>579</v>
      </c>
      <c r="C197" s="214">
        <f>+'2.2.3.3.StockCapTotal'!C197/'6.4.IPMC'!D$22</f>
        <v>0</v>
      </c>
      <c r="D197" s="214">
        <f>+'2.2.3.3.StockCapTotal'!D197/'6.4.IPMC'!E$22</f>
        <v>0</v>
      </c>
      <c r="E197" s="214">
        <f>+'2.2.3.3.StockCapTotal'!E197/'6.4.IPMC'!F$22</f>
        <v>0</v>
      </c>
      <c r="F197" s="214">
        <f>+'2.2.3.3.StockCapTotal'!F197/'6.4.IPMC'!G$22</f>
        <v>0</v>
      </c>
      <c r="G197" s="214">
        <f>+'2.2.3.3.StockCapTotal'!G197/'6.4.IPMC'!H$22</f>
        <v>0</v>
      </c>
      <c r="H197" s="214">
        <f>+'2.2.3.3.StockCapTotal'!H197/'6.4.IPMC'!I$22</f>
        <v>0</v>
      </c>
      <c r="I197" s="214">
        <f>+'2.2.3.3.StockCapTotal'!I197/'6.4.IPMC'!J$22</f>
        <v>0</v>
      </c>
      <c r="J197" s="214">
        <f>+'2.2.3.3.StockCapTotal'!J197/'6.4.IPMC'!K$22</f>
        <v>537179.38738903846</v>
      </c>
      <c r="K197" s="214">
        <f>+'2.2.3.3.StockCapTotal'!K197/'6.4.IPMC'!L$22</f>
        <v>515195.9182469027</v>
      </c>
    </row>
    <row r="198" spans="2:11" x14ac:dyDescent="0.2">
      <c r="B198" s="266" t="s">
        <v>415</v>
      </c>
      <c r="C198" s="214">
        <f>+'2.2.3.3.StockCapTotal'!C198/'6.4.IPMC'!D$22</f>
        <v>0</v>
      </c>
      <c r="D198" s="214">
        <f>+'2.2.3.3.StockCapTotal'!D198/'6.4.IPMC'!E$22</f>
        <v>0</v>
      </c>
      <c r="E198" s="214">
        <f>+'2.2.3.3.StockCapTotal'!E198/'6.4.IPMC'!F$22</f>
        <v>0</v>
      </c>
      <c r="F198" s="214">
        <f>+'2.2.3.3.StockCapTotal'!F198/'6.4.IPMC'!G$22</f>
        <v>0</v>
      </c>
      <c r="G198" s="214">
        <f>+'2.2.3.3.StockCapTotal'!G198/'6.4.IPMC'!H$22</f>
        <v>0</v>
      </c>
      <c r="H198" s="214">
        <f>+'2.2.3.3.StockCapTotal'!H198/'6.4.IPMC'!I$22</f>
        <v>6251487.7736756792</v>
      </c>
      <c r="I198" s="214">
        <f>+'2.2.3.3.StockCapTotal'!I198/'6.4.IPMC'!J$22</f>
        <v>5678992.2675955575</v>
      </c>
      <c r="J198" s="214">
        <f>+'2.2.3.3.StockCapTotal'!J198/'6.4.IPMC'!K$22</f>
        <v>5277999.4238763871</v>
      </c>
      <c r="K198" s="214">
        <f>+'2.2.3.3.StockCapTotal'!K198/'6.4.IPMC'!L$22</f>
        <v>5090722.7352564298</v>
      </c>
    </row>
    <row r="199" spans="2:11" x14ac:dyDescent="0.2">
      <c r="B199" s="266" t="s">
        <v>532</v>
      </c>
      <c r="C199" s="214">
        <f>+'2.2.3.3.StockCapTotal'!C199/'6.4.IPMC'!D$22</f>
        <v>0</v>
      </c>
      <c r="D199" s="214">
        <f>+'2.2.3.3.StockCapTotal'!D199/'6.4.IPMC'!E$22</f>
        <v>0</v>
      </c>
      <c r="E199" s="214">
        <f>+'2.2.3.3.StockCapTotal'!E199/'6.4.IPMC'!F$22</f>
        <v>0</v>
      </c>
      <c r="F199" s="214">
        <f>+'2.2.3.3.StockCapTotal'!F199/'6.4.IPMC'!G$22</f>
        <v>0</v>
      </c>
      <c r="G199" s="214">
        <f>+'2.2.3.3.StockCapTotal'!G199/'6.4.IPMC'!H$22</f>
        <v>0</v>
      </c>
      <c r="H199" s="214">
        <f>+'2.2.3.3.StockCapTotal'!H199/'6.4.IPMC'!I$22</f>
        <v>412858.5242905214</v>
      </c>
      <c r="I199" s="214">
        <f>+'2.2.3.3.StockCapTotal'!I199/'6.4.IPMC'!J$22</f>
        <v>375049.98041101824</v>
      </c>
      <c r="J199" s="214">
        <f>+'2.2.3.3.StockCapTotal'!J199/'6.4.IPMC'!K$22</f>
        <v>348567.75414704264</v>
      </c>
      <c r="K199" s="214">
        <f>+'2.2.3.3.StockCapTotal'!K199/'6.4.IPMC'!L$22</f>
        <v>336199.69391932664</v>
      </c>
    </row>
    <row r="200" spans="2:11" x14ac:dyDescent="0.2">
      <c r="B200" s="266" t="s">
        <v>580</v>
      </c>
      <c r="C200" s="214">
        <f>+'2.2.3.3.StockCapTotal'!C200/'6.4.IPMC'!D$22</f>
        <v>0</v>
      </c>
      <c r="D200" s="214">
        <f>+'2.2.3.3.StockCapTotal'!D200/'6.4.IPMC'!E$22</f>
        <v>0</v>
      </c>
      <c r="E200" s="214">
        <f>+'2.2.3.3.StockCapTotal'!E200/'6.4.IPMC'!F$22</f>
        <v>0</v>
      </c>
      <c r="F200" s="214">
        <f>+'2.2.3.3.StockCapTotal'!F200/'6.4.IPMC'!G$22</f>
        <v>0</v>
      </c>
      <c r="G200" s="214">
        <f>+'2.2.3.3.StockCapTotal'!G200/'6.4.IPMC'!H$22</f>
        <v>0</v>
      </c>
      <c r="H200" s="214">
        <f>+'2.2.3.3.StockCapTotal'!H200/'6.4.IPMC'!I$22</f>
        <v>6086.8611642667784</v>
      </c>
      <c r="I200" s="214">
        <f>+'2.2.3.3.StockCapTotal'!I200/'6.4.IPMC'!J$22</f>
        <v>5536.3354513359373</v>
      </c>
      <c r="J200" s="214">
        <f>+'2.2.3.3.StockCapTotal'!J200/'6.4.IPMC'!K$22</f>
        <v>5152.3941534645792</v>
      </c>
      <c r="K200" s="214">
        <f>+'2.2.3.3.StockCapTotal'!K200/'6.4.IPMC'!L$22</f>
        <v>4976.9337846289691</v>
      </c>
    </row>
    <row r="201" spans="2:11" x14ac:dyDescent="0.2">
      <c r="B201" s="266" t="s">
        <v>536</v>
      </c>
      <c r="C201" s="214">
        <f>+'2.2.3.3.StockCapTotal'!C201/'6.4.IPMC'!D$22</f>
        <v>0</v>
      </c>
      <c r="D201" s="214">
        <f>+'2.2.3.3.StockCapTotal'!D201/'6.4.IPMC'!E$22</f>
        <v>0</v>
      </c>
      <c r="E201" s="214">
        <f>+'2.2.3.3.StockCapTotal'!E201/'6.4.IPMC'!F$22</f>
        <v>0</v>
      </c>
      <c r="F201" s="214">
        <f>+'2.2.3.3.StockCapTotal'!F201/'6.4.IPMC'!G$22</f>
        <v>0</v>
      </c>
      <c r="G201" s="214">
        <f>+'2.2.3.3.StockCapTotal'!G201/'6.4.IPMC'!H$22</f>
        <v>0</v>
      </c>
      <c r="H201" s="214">
        <f>+'2.2.3.3.StockCapTotal'!H201/'6.4.IPMC'!I$22</f>
        <v>61433.099780636403</v>
      </c>
      <c r="I201" s="214">
        <f>+'2.2.3.3.StockCapTotal'!I201/'6.4.IPMC'!J$22</f>
        <v>55807.211220622936</v>
      </c>
      <c r="J201" s="214">
        <f>+'2.2.3.3.StockCapTotal'!J201/'6.4.IPMC'!K$22</f>
        <v>51866.671900806454</v>
      </c>
      <c r="K201" s="214">
        <f>+'2.2.3.3.StockCapTotal'!K201/'6.4.IPMC'!L$22</f>
        <v>50026.311987279434</v>
      </c>
    </row>
    <row r="202" spans="2:11" x14ac:dyDescent="0.2">
      <c r="B202" s="266" t="s">
        <v>404</v>
      </c>
      <c r="C202" s="214">
        <f>+'2.2.3.3.StockCapTotal'!C202/'6.4.IPMC'!D$22</f>
        <v>0</v>
      </c>
      <c r="D202" s="214">
        <f>+'2.2.3.3.StockCapTotal'!D202/'6.4.IPMC'!E$22</f>
        <v>0</v>
      </c>
      <c r="E202" s="214">
        <f>+'2.2.3.3.StockCapTotal'!E202/'6.4.IPMC'!F$22</f>
        <v>0</v>
      </c>
      <c r="F202" s="214">
        <f>+'2.2.3.3.StockCapTotal'!F202/'6.4.IPMC'!G$22</f>
        <v>0</v>
      </c>
      <c r="G202" s="214">
        <f>+'2.2.3.3.StockCapTotal'!G202/'6.4.IPMC'!H$22</f>
        <v>0</v>
      </c>
      <c r="H202" s="214">
        <f>+'2.2.3.3.StockCapTotal'!H202/'6.4.IPMC'!I$22</f>
        <v>0</v>
      </c>
      <c r="I202" s="214">
        <f>+'2.2.3.3.StockCapTotal'!I202/'6.4.IPMC'!J$22</f>
        <v>816129.58375255775</v>
      </c>
      <c r="J202" s="214">
        <f>+'2.2.3.3.StockCapTotal'!J202/'6.4.IPMC'!K$22</f>
        <v>758913.4308479717</v>
      </c>
      <c r="K202" s="214">
        <f>+'2.2.3.3.StockCapTotal'!K202/'6.4.IPMC'!L$22</f>
        <v>732418.33337697771</v>
      </c>
    </row>
    <row r="203" spans="2:11" x14ac:dyDescent="0.2">
      <c r="B203" s="266" t="s">
        <v>679</v>
      </c>
      <c r="C203" s="214">
        <f>+'2.2.3.3.StockCapTotal'!C203/'6.4.IPMC'!D$22</f>
        <v>0</v>
      </c>
      <c r="D203" s="214">
        <f>+'2.2.3.3.StockCapTotal'!D203/'6.4.IPMC'!E$22</f>
        <v>0</v>
      </c>
      <c r="E203" s="214">
        <f>+'2.2.3.3.StockCapTotal'!E203/'6.4.IPMC'!F$22</f>
        <v>0</v>
      </c>
      <c r="F203" s="214">
        <f>+'2.2.3.3.StockCapTotal'!F203/'6.4.IPMC'!G$22</f>
        <v>0</v>
      </c>
      <c r="G203" s="214">
        <f>+'2.2.3.3.StockCapTotal'!G203/'6.4.IPMC'!H$22</f>
        <v>0</v>
      </c>
      <c r="H203" s="214">
        <f>+'2.2.3.3.StockCapTotal'!H203/'6.4.IPMC'!I$22</f>
        <v>264519.09601131297</v>
      </c>
      <c r="I203" s="214">
        <f>+'2.2.3.3.StockCapTotal'!I203/'6.4.IPMC'!J$22</f>
        <v>240295.10338406463</v>
      </c>
      <c r="J203" s="214">
        <f>+'2.2.3.3.StockCapTotal'!J203/'6.4.IPMC'!K$22</f>
        <v>223327.89999701636</v>
      </c>
      <c r="K203" s="214">
        <f>+'2.2.3.3.StockCapTotal'!K203/'6.4.IPMC'!L$22</f>
        <v>215403.66465157695</v>
      </c>
    </row>
    <row r="204" spans="2:11" x14ac:dyDescent="0.2">
      <c r="B204" s="266" t="s">
        <v>680</v>
      </c>
      <c r="C204" s="214">
        <f>+'2.2.3.3.StockCapTotal'!C204/'6.4.IPMC'!D$22</f>
        <v>0</v>
      </c>
      <c r="D204" s="214">
        <f>+'2.2.3.3.StockCapTotal'!D204/'6.4.IPMC'!E$22</f>
        <v>0</v>
      </c>
      <c r="E204" s="214">
        <f>+'2.2.3.3.StockCapTotal'!E204/'6.4.IPMC'!F$22</f>
        <v>0</v>
      </c>
      <c r="F204" s="214">
        <f>+'2.2.3.3.StockCapTotal'!F204/'6.4.IPMC'!G$22</f>
        <v>0</v>
      </c>
      <c r="G204" s="214">
        <f>+'2.2.3.3.StockCapTotal'!G204/'6.4.IPMC'!H$22</f>
        <v>0</v>
      </c>
      <c r="H204" s="214">
        <f>+'2.2.3.3.StockCapTotal'!H204/'6.4.IPMC'!I$22</f>
        <v>28400.489936034581</v>
      </c>
      <c r="I204" s="214">
        <f>+'2.2.3.3.StockCapTotal'!I204/'6.4.IPMC'!J$22</f>
        <v>25799.64459369559</v>
      </c>
      <c r="J204" s="214">
        <f>+'2.2.3.3.StockCapTotal'!J204/'6.4.IPMC'!K$22</f>
        <v>23977.935324675906</v>
      </c>
      <c r="K204" s="214">
        <f>+'2.2.3.3.StockCapTotal'!K204/'6.4.IPMC'!L$22</f>
        <v>23127.137898053454</v>
      </c>
    </row>
    <row r="205" spans="2:11" x14ac:dyDescent="0.2">
      <c r="B205" s="266" t="s">
        <v>681</v>
      </c>
      <c r="C205" s="214">
        <f>+'2.2.3.3.StockCapTotal'!C205/'6.4.IPMC'!D$22</f>
        <v>0</v>
      </c>
      <c r="D205" s="214">
        <f>+'2.2.3.3.StockCapTotal'!D205/'6.4.IPMC'!E$22</f>
        <v>0</v>
      </c>
      <c r="E205" s="214">
        <f>+'2.2.3.3.StockCapTotal'!E205/'6.4.IPMC'!F$22</f>
        <v>0</v>
      </c>
      <c r="F205" s="214">
        <f>+'2.2.3.3.StockCapTotal'!F205/'6.4.IPMC'!G$22</f>
        <v>0</v>
      </c>
      <c r="G205" s="214">
        <f>+'2.2.3.3.StockCapTotal'!G205/'6.4.IPMC'!H$22</f>
        <v>0</v>
      </c>
      <c r="H205" s="214">
        <f>+'2.2.3.3.StockCapTotal'!H205/'6.4.IPMC'!I$22</f>
        <v>61293.142166231628</v>
      </c>
      <c r="I205" s="214">
        <f>+'2.2.3.3.StockCapTotal'!I205/'6.4.IPMC'!J$22</f>
        <v>55680.070572065204</v>
      </c>
      <c r="J205" s="214">
        <f>+'2.2.3.3.StockCapTotal'!J205/'6.4.IPMC'!K$22</f>
        <v>51748.508635526458</v>
      </c>
      <c r="K205" s="214">
        <f>+'2.2.3.3.StockCapTotal'!K205/'6.4.IPMC'!L$22</f>
        <v>49912.341451717824</v>
      </c>
    </row>
    <row r="206" spans="2:11" x14ac:dyDescent="0.2">
      <c r="B206" s="266" t="s">
        <v>682</v>
      </c>
      <c r="C206" s="214">
        <f>+'2.2.3.3.StockCapTotal'!C206/'6.4.IPMC'!D$22</f>
        <v>0</v>
      </c>
      <c r="D206" s="214">
        <f>+'2.2.3.3.StockCapTotal'!D206/'6.4.IPMC'!E$22</f>
        <v>0</v>
      </c>
      <c r="E206" s="214">
        <f>+'2.2.3.3.StockCapTotal'!E206/'6.4.IPMC'!F$22</f>
        <v>0</v>
      </c>
      <c r="F206" s="214">
        <f>+'2.2.3.3.StockCapTotal'!F206/'6.4.IPMC'!G$22</f>
        <v>0</v>
      </c>
      <c r="G206" s="214">
        <f>+'2.2.3.3.StockCapTotal'!G206/'6.4.IPMC'!H$22</f>
        <v>0</v>
      </c>
      <c r="H206" s="214">
        <f>+'2.2.3.3.StockCapTotal'!H206/'6.4.IPMC'!I$22</f>
        <v>4183263.1725526047</v>
      </c>
      <c r="I206" s="214">
        <f>+'2.2.3.3.StockCapTotal'!I206/'6.4.IPMC'!J$22</f>
        <v>3800170.4666656163</v>
      </c>
      <c r="J206" s="214">
        <f>+'2.2.3.3.StockCapTotal'!J206/'6.4.IPMC'!K$22</f>
        <v>3531840.9655425167</v>
      </c>
      <c r="K206" s="214">
        <f>+'2.2.3.3.StockCapTotal'!K206/'6.4.IPMC'!L$22</f>
        <v>3406522.3689229414</v>
      </c>
    </row>
    <row r="207" spans="2:11" x14ac:dyDescent="0.2">
      <c r="B207" s="266" t="s">
        <v>683</v>
      </c>
      <c r="C207" s="214">
        <f>+'2.2.3.3.StockCapTotal'!C207/'6.4.IPMC'!D$22</f>
        <v>0</v>
      </c>
      <c r="D207" s="214">
        <f>+'2.2.3.3.StockCapTotal'!D207/'6.4.IPMC'!E$22</f>
        <v>0</v>
      </c>
      <c r="E207" s="214">
        <f>+'2.2.3.3.StockCapTotal'!E207/'6.4.IPMC'!F$22</f>
        <v>0</v>
      </c>
      <c r="F207" s="214">
        <f>+'2.2.3.3.StockCapTotal'!F207/'6.4.IPMC'!G$22</f>
        <v>0</v>
      </c>
      <c r="G207" s="214">
        <f>+'2.2.3.3.StockCapTotal'!G207/'6.4.IPMC'!H$22</f>
        <v>0</v>
      </c>
      <c r="H207" s="214">
        <f>+'2.2.3.3.StockCapTotal'!H207/'6.4.IPMC'!I$22</f>
        <v>2015880.4306152959</v>
      </c>
      <c r="I207" s="214">
        <f>+'2.2.3.3.StockCapTotal'!I207/'6.4.IPMC'!J$22</f>
        <v>1831271.1777296339</v>
      </c>
      <c r="J207" s="214">
        <f>+'2.2.3.3.StockCapTotal'!J207/'6.4.IPMC'!K$22</f>
        <v>1701965.3779368002</v>
      </c>
      <c r="K207" s="214">
        <f>+'2.2.3.3.StockCapTotal'!K207/'6.4.IPMC'!L$22</f>
        <v>1641575.3675317361</v>
      </c>
    </row>
    <row r="208" spans="2:11" x14ac:dyDescent="0.2">
      <c r="B208" s="266" t="s">
        <v>684</v>
      </c>
      <c r="C208" s="214">
        <f>+'2.2.3.3.StockCapTotal'!C208/'6.4.IPMC'!D$22</f>
        <v>0</v>
      </c>
      <c r="D208" s="214">
        <f>+'2.2.3.3.StockCapTotal'!D208/'6.4.IPMC'!E$22</f>
        <v>0</v>
      </c>
      <c r="E208" s="214">
        <f>+'2.2.3.3.StockCapTotal'!E208/'6.4.IPMC'!F$22</f>
        <v>0</v>
      </c>
      <c r="F208" s="214">
        <f>+'2.2.3.3.StockCapTotal'!F208/'6.4.IPMC'!G$22</f>
        <v>0</v>
      </c>
      <c r="G208" s="214">
        <f>+'2.2.3.3.StockCapTotal'!G208/'6.4.IPMC'!H$22</f>
        <v>0</v>
      </c>
      <c r="H208" s="214">
        <f>+'2.2.3.3.StockCapTotal'!H208/'6.4.IPMC'!I$22</f>
        <v>112384.69202508792</v>
      </c>
      <c r="I208" s="214">
        <f>+'2.2.3.3.StockCapTotal'!I208/'6.4.IPMC'!J$22</f>
        <v>102092.78496778088</v>
      </c>
      <c r="J208" s="214">
        <f>+'2.2.3.3.StockCapTotal'!J208/'6.4.IPMC'!K$22</f>
        <v>94884.027808339757</v>
      </c>
      <c r="K208" s="214">
        <f>+'2.2.3.3.StockCapTotal'!K208/'6.4.IPMC'!L$22</f>
        <v>91517.303960192934</v>
      </c>
    </row>
    <row r="209" spans="2:11" x14ac:dyDescent="0.2">
      <c r="B209" s="266" t="s">
        <v>685</v>
      </c>
      <c r="C209" s="214">
        <f>+'2.2.3.3.StockCapTotal'!C209/'6.4.IPMC'!D$22</f>
        <v>0</v>
      </c>
      <c r="D209" s="214">
        <f>+'2.2.3.3.StockCapTotal'!D209/'6.4.IPMC'!E$22</f>
        <v>0</v>
      </c>
      <c r="E209" s="214">
        <f>+'2.2.3.3.StockCapTotal'!E209/'6.4.IPMC'!F$22</f>
        <v>0</v>
      </c>
      <c r="F209" s="214">
        <f>+'2.2.3.3.StockCapTotal'!F209/'6.4.IPMC'!G$22</f>
        <v>0</v>
      </c>
      <c r="G209" s="214">
        <f>+'2.2.3.3.StockCapTotal'!G209/'6.4.IPMC'!H$22</f>
        <v>0</v>
      </c>
      <c r="H209" s="214">
        <f>+'2.2.3.3.StockCapTotal'!H209/'6.4.IPMC'!I$22</f>
        <v>1248840.5664326726</v>
      </c>
      <c r="I209" s="214">
        <f>+'2.2.3.3.StockCapTotal'!I209/'6.4.IPMC'!J$22</f>
        <v>1134474.892535995</v>
      </c>
      <c r="J209" s="214">
        <f>+'2.2.3.3.StockCapTotal'!J209/'6.4.IPMC'!K$22</f>
        <v>1054369.7802466596</v>
      </c>
      <c r="K209" s="214">
        <f>+'2.2.3.3.StockCapTotal'!K209/'6.4.IPMC'!L$22</f>
        <v>1016958.0897238661</v>
      </c>
    </row>
    <row r="210" spans="2:11" x14ac:dyDescent="0.2">
      <c r="B210" s="266" t="s">
        <v>686</v>
      </c>
      <c r="C210" s="214">
        <f>+'2.2.3.3.StockCapTotal'!C210/'6.4.IPMC'!D$22</f>
        <v>0</v>
      </c>
      <c r="D210" s="214">
        <f>+'2.2.3.3.StockCapTotal'!D210/'6.4.IPMC'!E$22</f>
        <v>0</v>
      </c>
      <c r="E210" s="214">
        <f>+'2.2.3.3.StockCapTotal'!E210/'6.4.IPMC'!F$22</f>
        <v>0</v>
      </c>
      <c r="F210" s="214">
        <f>+'2.2.3.3.StockCapTotal'!F210/'6.4.IPMC'!G$22</f>
        <v>0</v>
      </c>
      <c r="G210" s="214">
        <f>+'2.2.3.3.StockCapTotal'!G210/'6.4.IPMC'!H$22</f>
        <v>0</v>
      </c>
      <c r="H210" s="214">
        <f>+'2.2.3.3.StockCapTotal'!H210/'6.4.IPMC'!I$22</f>
        <v>1161605.5988247567</v>
      </c>
      <c r="I210" s="214">
        <f>+'2.2.3.3.StockCapTotal'!I210/'6.4.IPMC'!J$22</f>
        <v>1055228.6835622839</v>
      </c>
      <c r="J210" s="214">
        <f>+'2.2.3.3.StockCapTotal'!J210/'6.4.IPMC'!K$22</f>
        <v>980719.13492103678</v>
      </c>
      <c r="K210" s="214">
        <f>+'2.2.3.3.StockCapTotal'!K210/'6.4.IPMC'!L$22</f>
        <v>945920.75445449469</v>
      </c>
    </row>
    <row r="211" spans="2:11" x14ac:dyDescent="0.2">
      <c r="B211" s="266" t="s">
        <v>687</v>
      </c>
      <c r="C211" s="214">
        <f>+'2.2.3.3.StockCapTotal'!C211/'6.4.IPMC'!D$22</f>
        <v>0</v>
      </c>
      <c r="D211" s="214">
        <f>+'2.2.3.3.StockCapTotal'!D211/'6.4.IPMC'!E$22</f>
        <v>0</v>
      </c>
      <c r="E211" s="214">
        <f>+'2.2.3.3.StockCapTotal'!E211/'6.4.IPMC'!F$22</f>
        <v>0</v>
      </c>
      <c r="F211" s="214">
        <f>+'2.2.3.3.StockCapTotal'!F211/'6.4.IPMC'!G$22</f>
        <v>0</v>
      </c>
      <c r="G211" s="214">
        <f>+'2.2.3.3.StockCapTotal'!G211/'6.4.IPMC'!H$22</f>
        <v>0</v>
      </c>
      <c r="H211" s="214">
        <f>+'2.2.3.3.StockCapTotal'!H211/'6.4.IPMC'!I$22</f>
        <v>947626.43563637033</v>
      </c>
      <c r="I211" s="214">
        <f>+'2.2.3.3.StockCapTotal'!I211/'6.4.IPMC'!J$22</f>
        <v>860845.1932369204</v>
      </c>
      <c r="J211" s="214">
        <f>+'2.2.3.3.StockCapTotal'!J211/'6.4.IPMC'!K$22</f>
        <v>800061.03545460943</v>
      </c>
      <c r="K211" s="214">
        <f>+'2.2.3.3.StockCapTotal'!K211/'6.4.IPMC'!L$22</f>
        <v>771672.85853742622</v>
      </c>
    </row>
    <row r="212" spans="2:11" x14ac:dyDescent="0.2">
      <c r="B212" s="266" t="s">
        <v>688</v>
      </c>
      <c r="C212" s="214">
        <f>+'2.2.3.3.StockCapTotal'!C212/'6.4.IPMC'!D$22</f>
        <v>0</v>
      </c>
      <c r="D212" s="214">
        <f>+'2.2.3.3.StockCapTotal'!D212/'6.4.IPMC'!E$22</f>
        <v>0</v>
      </c>
      <c r="E212" s="214">
        <f>+'2.2.3.3.StockCapTotal'!E212/'6.4.IPMC'!F$22</f>
        <v>0</v>
      </c>
      <c r="F212" s="214">
        <f>+'2.2.3.3.StockCapTotal'!F212/'6.4.IPMC'!G$22</f>
        <v>0</v>
      </c>
      <c r="G212" s="214">
        <f>+'2.2.3.3.StockCapTotal'!G212/'6.4.IPMC'!H$22</f>
        <v>0</v>
      </c>
      <c r="H212" s="214">
        <f>+'2.2.3.3.StockCapTotal'!H212/'6.4.IPMC'!I$22</f>
        <v>618883.97122957767</v>
      </c>
      <c r="I212" s="214">
        <f>+'2.2.3.3.StockCapTotal'!I212/'6.4.IPMC'!J$22</f>
        <v>562208.13578990742</v>
      </c>
      <c r="J212" s="214">
        <f>+'2.2.3.3.StockCapTotal'!J212/'6.4.IPMC'!K$22</f>
        <v>522510.69854935649</v>
      </c>
      <c r="K212" s="214">
        <f>+'2.2.3.3.StockCapTotal'!K212/'6.4.IPMC'!L$22</f>
        <v>503970.70535607269</v>
      </c>
    </row>
    <row r="213" spans="2:11" x14ac:dyDescent="0.2">
      <c r="B213" s="266" t="s">
        <v>689</v>
      </c>
      <c r="C213" s="214">
        <f>+'2.2.3.3.StockCapTotal'!C213/'6.4.IPMC'!D$22</f>
        <v>0</v>
      </c>
      <c r="D213" s="214">
        <f>+'2.2.3.3.StockCapTotal'!D213/'6.4.IPMC'!E$22</f>
        <v>0</v>
      </c>
      <c r="E213" s="214">
        <f>+'2.2.3.3.StockCapTotal'!E213/'6.4.IPMC'!F$22</f>
        <v>0</v>
      </c>
      <c r="F213" s="214">
        <f>+'2.2.3.3.StockCapTotal'!F213/'6.4.IPMC'!G$22</f>
        <v>0</v>
      </c>
      <c r="G213" s="214">
        <f>+'2.2.3.3.StockCapTotal'!G213/'6.4.IPMC'!H$22</f>
        <v>0</v>
      </c>
      <c r="H213" s="214">
        <f>+'2.2.3.3.StockCapTotal'!H213/'6.4.IPMC'!I$22</f>
        <v>420116.97382582544</v>
      </c>
      <c r="I213" s="214">
        <f>+'2.2.3.3.StockCapTotal'!I213/'6.4.IPMC'!J$22</f>
        <v>381643.71941812307</v>
      </c>
      <c r="J213" s="214">
        <f>+'2.2.3.3.StockCapTotal'!J213/'6.4.IPMC'!K$22</f>
        <v>354695.91017205967</v>
      </c>
      <c r="K213" s="214">
        <f>+'2.2.3.3.StockCapTotal'!K213/'6.4.IPMC'!L$22</f>
        <v>342110.4075621941</v>
      </c>
    </row>
    <row r="214" spans="2:11" x14ac:dyDescent="0.2">
      <c r="B214" s="266" t="s">
        <v>690</v>
      </c>
      <c r="C214" s="214">
        <f>+'2.2.3.3.StockCapTotal'!C214/'6.4.IPMC'!D$22</f>
        <v>0</v>
      </c>
      <c r="D214" s="214">
        <f>+'2.2.3.3.StockCapTotal'!D214/'6.4.IPMC'!E$22</f>
        <v>0</v>
      </c>
      <c r="E214" s="214">
        <f>+'2.2.3.3.StockCapTotal'!E214/'6.4.IPMC'!F$22</f>
        <v>0</v>
      </c>
      <c r="F214" s="214">
        <f>+'2.2.3.3.StockCapTotal'!F214/'6.4.IPMC'!G$22</f>
        <v>0</v>
      </c>
      <c r="G214" s="214">
        <f>+'2.2.3.3.StockCapTotal'!G214/'6.4.IPMC'!H$22</f>
        <v>0</v>
      </c>
      <c r="H214" s="214">
        <f>+'2.2.3.3.StockCapTotal'!H214/'6.4.IPMC'!I$22</f>
        <v>0</v>
      </c>
      <c r="I214" s="214">
        <f>+'2.2.3.3.StockCapTotal'!I214/'6.4.IPMC'!J$22</f>
        <v>46069.552530300716</v>
      </c>
      <c r="J214" s="214">
        <f>+'2.2.3.3.StockCapTotal'!J214/'6.4.IPMC'!K$22</f>
        <v>42880.940188383211</v>
      </c>
      <c r="K214" s="214">
        <f>+'2.2.3.3.StockCapTotal'!K214/'6.4.IPMC'!L$22</f>
        <v>41427.281894475069</v>
      </c>
    </row>
    <row r="215" spans="2:11" x14ac:dyDescent="0.2">
      <c r="B215" s="265" t="s">
        <v>405</v>
      </c>
      <c r="C215" s="214"/>
      <c r="D215" s="214"/>
      <c r="E215" s="214"/>
      <c r="F215" s="214"/>
      <c r="G215" s="214"/>
      <c r="H215" s="214"/>
      <c r="I215" s="214"/>
      <c r="J215" s="214"/>
      <c r="K215" s="214"/>
    </row>
    <row r="216" spans="2:11" x14ac:dyDescent="0.2">
      <c r="B216" s="266" t="s">
        <v>406</v>
      </c>
      <c r="C216" s="214">
        <f>+'2.2.3.3.StockCapTotal'!C216/'6.3.IPME'!D$22</f>
        <v>826371.86</v>
      </c>
      <c r="D216" s="214">
        <f>+'2.2.3.3.StockCapTotal'!D216/'6.3.IPME'!E$22</f>
        <v>720390.86220015795</v>
      </c>
      <c r="E216" s="214">
        <f>+'2.2.3.3.StockCapTotal'!E216/'6.3.IPME'!F$22</f>
        <v>642085.67519683077</v>
      </c>
      <c r="F216" s="214">
        <f>+'2.2.3.3.StockCapTotal'!F216/'6.3.IPME'!G$22</f>
        <v>564818.16300380335</v>
      </c>
      <c r="G216" s="214">
        <f>+'2.2.3.3.StockCapTotal'!G216/'6.3.IPME'!H$22</f>
        <v>500954.53516722028</v>
      </c>
      <c r="H216" s="214">
        <f>+'2.2.3.3.StockCapTotal'!H216/'6.3.IPME'!I$22</f>
        <v>423003.16895529738</v>
      </c>
      <c r="I216" s="214">
        <f>+'2.2.3.3.StockCapTotal'!I216/'6.3.IPME'!J$22</f>
        <v>334796.82870900887</v>
      </c>
      <c r="J216" s="214">
        <f>+'2.2.3.3.StockCapTotal'!J216/'6.3.IPME'!K$22</f>
        <v>251777.06174256481</v>
      </c>
      <c r="K216" s="214">
        <f>+'2.2.3.3.StockCapTotal'!K216/'6.3.IPME'!L$22</f>
        <v>167816.4693733147</v>
      </c>
    </row>
    <row r="217" spans="2:11" x14ac:dyDescent="0.2">
      <c r="B217" s="266" t="s">
        <v>387</v>
      </c>
      <c r="C217" s="214">
        <f>+'2.2.3.3.StockCapTotal'!C217/'6.3.IPME'!D$22</f>
        <v>0</v>
      </c>
      <c r="D217" s="214">
        <f>+'2.2.3.3.StockCapTotal'!D217/'6.3.IPME'!E$22</f>
        <v>0</v>
      </c>
      <c r="E217" s="214">
        <f>+'2.2.3.3.StockCapTotal'!E217/'6.3.IPME'!F$22</f>
        <v>0</v>
      </c>
      <c r="F217" s="214">
        <f>+'2.2.3.3.StockCapTotal'!F217/'6.3.IPME'!G$22</f>
        <v>0</v>
      </c>
      <c r="G217" s="214">
        <f>+'2.2.3.3.StockCapTotal'!G217/'6.3.IPME'!H$22</f>
        <v>0</v>
      </c>
      <c r="H217" s="214">
        <f>+'2.2.3.3.StockCapTotal'!H217/'6.3.IPME'!I$22</f>
        <v>0</v>
      </c>
      <c r="I217" s="214">
        <f>+'2.2.3.3.StockCapTotal'!I217/'6.3.IPME'!J$22</f>
        <v>0</v>
      </c>
      <c r="J217" s="214">
        <f>+'2.2.3.3.StockCapTotal'!J217/'6.3.IPME'!K$22</f>
        <v>0</v>
      </c>
      <c r="K217" s="214">
        <f>+'2.2.3.3.StockCapTotal'!K217/'6.3.IPME'!L$22</f>
        <v>0</v>
      </c>
    </row>
    <row r="218" spans="2:11" x14ac:dyDescent="0.2">
      <c r="B218" s="266" t="s">
        <v>381</v>
      </c>
      <c r="C218" s="214">
        <f>+'2.2.3.3.StockCapTotal'!C218/'6.3.IPME'!D$22</f>
        <v>5800.05</v>
      </c>
      <c r="D218" s="214">
        <f>+'2.2.3.3.StockCapTotal'!D218/'6.3.IPME'!E$22</f>
        <v>4815.4304404960722</v>
      </c>
      <c r="E218" s="214">
        <f>+'2.2.3.3.StockCapTotal'!E218/'6.3.IPME'!F$22</f>
        <v>4023.7517245666791</v>
      </c>
      <c r="F218" s="214">
        <f>+'2.2.3.3.StockCapTotal'!F218/'6.3.IPME'!G$22</f>
        <v>3236.1510375078528</v>
      </c>
      <c r="G218" s="214">
        <f>+'2.2.3.3.StockCapTotal'!G218/'6.3.IPME'!H$22</f>
        <v>2511.4613238374282</v>
      </c>
      <c r="H218" s="214">
        <f>+'2.2.3.3.StockCapTotal'!H218/'6.3.IPME'!I$22</f>
        <v>1696.5309609779749</v>
      </c>
      <c r="I218" s="214">
        <f>+'2.2.3.3.StockCapTotal'!I218/'6.3.IPME'!J$22</f>
        <v>839.22714300353539</v>
      </c>
      <c r="J218" s="214">
        <f>+'2.2.3.3.StockCapTotal'!J218/'6.3.IPME'!K$22</f>
        <v>1.1545947349640011E-12</v>
      </c>
      <c r="K218" s="214">
        <f>+'2.2.3.3.StockCapTotal'!K218/'6.3.IPME'!L$22</f>
        <v>1.1543546340420258E-12</v>
      </c>
    </row>
    <row r="219" spans="2:11" x14ac:dyDescent="0.2">
      <c r="B219" s="266" t="s">
        <v>581</v>
      </c>
      <c r="C219" s="214">
        <f>+'2.2.3.3.StockCapTotal'!C219/'6.3.IPME'!D$22</f>
        <v>0</v>
      </c>
      <c r="D219" s="214">
        <f>+'2.2.3.3.StockCapTotal'!D219/'6.3.IPME'!E$22</f>
        <v>53075.831147383666</v>
      </c>
      <c r="E219" s="214">
        <f>+'2.2.3.3.StockCapTotal'!E219/'6.3.IPME'!F$22</f>
        <v>45617.063200946097</v>
      </c>
      <c r="F219" s="214">
        <f>+'2.2.3.3.StockCapTotal'!F219/'6.3.IPME'!G$22</f>
        <v>38216.745142065534</v>
      </c>
      <c r="G219" s="214">
        <f>+'2.2.3.3.StockCapTotal'!G219/'6.3.IPME'!H$22</f>
        <v>31635.895435803715</v>
      </c>
      <c r="H219" s="214">
        <f>+'2.2.3.3.StockCapTotal'!H219/'6.3.IPME'!I$22</f>
        <v>24041.853650161633</v>
      </c>
      <c r="I219" s="214">
        <f>+'2.2.3.3.StockCapTotal'!I219/'6.3.IPME'!J$22</f>
        <v>15857.123833215795</v>
      </c>
      <c r="J219" s="214">
        <f>+'2.2.3.3.StockCapTotal'!J219/'6.3.IPME'!K$22</f>
        <v>7950.0156593680413</v>
      </c>
      <c r="K219" s="214">
        <f>+'2.2.3.3.StockCapTotal'!K219/'6.3.IPME'!L$22</f>
        <v>0</v>
      </c>
    </row>
    <row r="220" spans="2:11" x14ac:dyDescent="0.2">
      <c r="B220" s="266" t="s">
        <v>416</v>
      </c>
      <c r="C220" s="214">
        <f>+'2.2.3.3.StockCapTotal'!C220/'6.3.IPME'!D$22</f>
        <v>0</v>
      </c>
      <c r="D220" s="214">
        <f>+'2.2.3.3.StockCapTotal'!D220/'6.3.IPME'!E$22</f>
        <v>0</v>
      </c>
      <c r="E220" s="214">
        <f>+'2.2.3.3.StockCapTotal'!E220/'6.3.IPME'!F$22</f>
        <v>162854.65104266087</v>
      </c>
      <c r="F220" s="214">
        <f>+'2.2.3.3.StockCapTotal'!F220/'6.3.IPME'!G$22</f>
        <v>140333.38358532664</v>
      </c>
      <c r="G220" s="214">
        <f>+'2.2.3.3.StockCapTotal'!G220/'6.3.IPME'!H$22</f>
        <v>121008.58953631949</v>
      </c>
      <c r="H220" s="214">
        <f>+'2.2.3.3.StockCapTotal'!H220/'6.3.IPME'!I$22</f>
        <v>98091.808180724591</v>
      </c>
      <c r="I220" s="214">
        <f>+'2.2.3.3.StockCapTotal'!I220/'6.3.IPME'!J$22</f>
        <v>72784.974007287514</v>
      </c>
      <c r="J220" s="214">
        <f>+'2.2.3.3.StockCapTotal'!J220/'6.3.IPME'!K$22</f>
        <v>48654.614309694276</v>
      </c>
      <c r="K220" s="214">
        <f>+'2.2.3.3.StockCapTotal'!K220/'6.3.IPME'!L$22</f>
        <v>24322.248229234403</v>
      </c>
    </row>
    <row r="221" spans="2:11" x14ac:dyDescent="0.2">
      <c r="B221" s="266" t="s">
        <v>409</v>
      </c>
      <c r="C221" s="214">
        <f>+'2.2.3.3.StockCapTotal'!C221/'6.3.IPME'!D$22</f>
        <v>0</v>
      </c>
      <c r="D221" s="214">
        <f>+'2.2.3.3.StockCapTotal'!D221/'6.3.IPME'!E$22</f>
        <v>0</v>
      </c>
      <c r="E221" s="214">
        <f>+'2.2.3.3.StockCapTotal'!E221/'6.3.IPME'!F$22</f>
        <v>0</v>
      </c>
      <c r="F221" s="214">
        <f>+'2.2.3.3.StockCapTotal'!F221/'6.3.IPME'!G$22</f>
        <v>556391.49167797784</v>
      </c>
      <c r="G221" s="214">
        <f>+'2.2.3.3.StockCapTotal'!G221/'6.3.IPME'!H$22</f>
        <v>493480.66216960666</v>
      </c>
      <c r="H221" s="214">
        <f>+'2.2.3.3.StockCapTotal'!H221/'6.3.IPME'!I$22</f>
        <v>416692.27297487733</v>
      </c>
      <c r="I221" s="214">
        <f>+'2.2.3.3.StockCapTotal'!I221/'6.3.IPME'!J$22</f>
        <v>329801.90641144005</v>
      </c>
      <c r="J221" s="214">
        <f>+'2.2.3.3.StockCapTotal'!J221/'6.3.IPME'!K$22</f>
        <v>248020.73327146287</v>
      </c>
      <c r="K221" s="214">
        <f>+'2.2.3.3.StockCapTotal'!K221/'6.3.IPME'!L$22</f>
        <v>165312.77115130852</v>
      </c>
    </row>
    <row r="222" spans="2:11" x14ac:dyDescent="0.2">
      <c r="B222" s="266" t="s">
        <v>417</v>
      </c>
      <c r="C222" s="214">
        <f>+'2.2.3.3.StockCapTotal'!C222/'6.3.IPME'!D$22</f>
        <v>0</v>
      </c>
      <c r="D222" s="214">
        <f>+'2.2.3.3.StockCapTotal'!D222/'6.3.IPME'!E$22</f>
        <v>0</v>
      </c>
      <c r="E222" s="214">
        <f>+'2.2.3.3.StockCapTotal'!E222/'6.3.IPME'!F$22</f>
        <v>0</v>
      </c>
      <c r="F222" s="214">
        <f>+'2.2.3.3.StockCapTotal'!F222/'6.3.IPME'!G$22</f>
        <v>0</v>
      </c>
      <c r="G222" s="214">
        <f>+'2.2.3.3.StockCapTotal'!G222/'6.3.IPME'!H$22</f>
        <v>0</v>
      </c>
      <c r="H222" s="214">
        <f>+'2.2.3.3.StockCapTotal'!H222/'6.3.IPME'!I$22</f>
        <v>226000.58858300443</v>
      </c>
      <c r="I222" s="214">
        <f>+'2.2.3.3.StockCapTotal'!I222/'6.3.IPME'!J$22</f>
        <v>191650.74341480067</v>
      </c>
      <c r="J222" s="214">
        <f>+'2.2.3.3.StockCapTotal'!J222/'6.3.IPME'!K$22</f>
        <v>160141.10622062735</v>
      </c>
      <c r="K222" s="214">
        <f>+'2.2.3.3.StockCapTotal'!K222/'6.3.IPME'!L$22</f>
        <v>128086.24357509214</v>
      </c>
    </row>
    <row r="223" spans="2:11" x14ac:dyDescent="0.2">
      <c r="B223" s="266" t="s">
        <v>418</v>
      </c>
      <c r="C223" s="214">
        <f>+'2.2.3.3.StockCapTotal'!C223/'6.3.IPME'!D$22</f>
        <v>0</v>
      </c>
      <c r="D223" s="214">
        <f>+'2.2.3.3.StockCapTotal'!D223/'6.3.IPME'!E$22</f>
        <v>0</v>
      </c>
      <c r="E223" s="214">
        <f>+'2.2.3.3.StockCapTotal'!E223/'6.3.IPME'!F$22</f>
        <v>0</v>
      </c>
      <c r="F223" s="214">
        <f>+'2.2.3.3.StockCapTotal'!F223/'6.3.IPME'!G$22</f>
        <v>0</v>
      </c>
      <c r="G223" s="214">
        <f>+'2.2.3.3.StockCapTotal'!G223/'6.3.IPME'!H$22</f>
        <v>0</v>
      </c>
      <c r="H223" s="214">
        <f>+'2.2.3.3.StockCapTotal'!H223/'6.3.IPME'!I$22</f>
        <v>56271.73864326968</v>
      </c>
      <c r="I223" s="214">
        <f>+'2.2.3.3.StockCapTotal'!I223/'6.3.IPME'!J$22</f>
        <v>44537.726963695219</v>
      </c>
      <c r="J223" s="214">
        <f>+'2.2.3.3.StockCapTotal'!J223/'6.3.IPME'!K$22</f>
        <v>33493.68055501549</v>
      </c>
      <c r="K223" s="214">
        <f>+'2.2.3.3.StockCapTotal'!K223/'6.3.IPME'!L$22</f>
        <v>22324.476972439399</v>
      </c>
    </row>
    <row r="224" spans="2:11" x14ac:dyDescent="0.2">
      <c r="B224" s="266" t="s">
        <v>419</v>
      </c>
      <c r="C224" s="214">
        <f>+'2.2.3.3.StockCapTotal'!C224/'6.3.IPME'!D$22</f>
        <v>0</v>
      </c>
      <c r="D224" s="214">
        <f>+'2.2.3.3.StockCapTotal'!D224/'6.3.IPME'!E$22</f>
        <v>0</v>
      </c>
      <c r="E224" s="214">
        <f>+'2.2.3.3.StockCapTotal'!E224/'6.3.IPME'!F$22</f>
        <v>0</v>
      </c>
      <c r="F224" s="214">
        <f>+'2.2.3.3.StockCapTotal'!F224/'6.3.IPME'!G$22</f>
        <v>0</v>
      </c>
      <c r="G224" s="214">
        <f>+'2.2.3.3.StockCapTotal'!G224/'6.3.IPME'!H$22</f>
        <v>0</v>
      </c>
      <c r="H224" s="214">
        <f>+'2.2.3.3.StockCapTotal'!H224/'6.3.IPME'!I$22</f>
        <v>50080.786367793364</v>
      </c>
      <c r="I224" s="214">
        <f>+'2.2.3.3.StockCapTotal'!I224/'6.3.IPME'!J$22</f>
        <v>37160.378645774021</v>
      </c>
      <c r="J224" s="214">
        <f>+'2.2.3.3.StockCapTotal'!J224/'6.3.IPME'!K$22</f>
        <v>24840.620131722619</v>
      </c>
      <c r="K224" s="214">
        <f>+'2.2.3.3.StockCapTotal'!K224/'6.3.IPME'!L$22</f>
        <v>12417.727230683109</v>
      </c>
    </row>
    <row r="225" spans="2:11" x14ac:dyDescent="0.2">
      <c r="B225" s="266" t="s">
        <v>420</v>
      </c>
      <c r="C225" s="214">
        <f>+'2.2.3.3.StockCapTotal'!C225/'6.3.IPME'!D$22</f>
        <v>0</v>
      </c>
      <c r="D225" s="214">
        <f>+'2.2.3.3.StockCapTotal'!D225/'6.3.IPME'!E$22</f>
        <v>0</v>
      </c>
      <c r="E225" s="214">
        <f>+'2.2.3.3.StockCapTotal'!E225/'6.3.IPME'!F$22</f>
        <v>0</v>
      </c>
      <c r="F225" s="214">
        <f>+'2.2.3.3.StockCapTotal'!F225/'6.3.IPME'!G$22</f>
        <v>0</v>
      </c>
      <c r="G225" s="214">
        <f>+'2.2.3.3.StockCapTotal'!G225/'6.3.IPME'!H$22</f>
        <v>0</v>
      </c>
      <c r="H225" s="214">
        <f>+'2.2.3.3.StockCapTotal'!H225/'6.3.IPME'!I$22</f>
        <v>0</v>
      </c>
      <c r="I225" s="214">
        <f>+'2.2.3.3.StockCapTotal'!I225/'6.3.IPME'!J$22</f>
        <v>20797.86464657063</v>
      </c>
      <c r="J225" s="214">
        <f>+'2.2.3.3.StockCapTotal'!J225/'6.3.IPME'!K$22</f>
        <v>19463.865108201102</v>
      </c>
      <c r="K225" s="214">
        <f>+'2.2.3.3.StockCapTotal'!K225/'6.3.IPME'!L$22</f>
        <v>18069.830580076581</v>
      </c>
    </row>
    <row r="226" spans="2:11" x14ac:dyDescent="0.2">
      <c r="B226" s="266" t="s">
        <v>421</v>
      </c>
      <c r="C226" s="214">
        <f>+'2.2.3.3.StockCapTotal'!C226/'6.3.IPME'!D$22</f>
        <v>0</v>
      </c>
      <c r="D226" s="214">
        <f>+'2.2.3.3.StockCapTotal'!D226/'6.3.IPME'!E$22</f>
        <v>0</v>
      </c>
      <c r="E226" s="214">
        <f>+'2.2.3.3.StockCapTotal'!E226/'6.3.IPME'!F$22</f>
        <v>0</v>
      </c>
      <c r="F226" s="214">
        <f>+'2.2.3.3.StockCapTotal'!F226/'6.3.IPME'!G$22</f>
        <v>0</v>
      </c>
      <c r="G226" s="214">
        <f>+'2.2.3.3.StockCapTotal'!G226/'6.3.IPME'!H$22</f>
        <v>0</v>
      </c>
      <c r="H226" s="214">
        <f>+'2.2.3.3.StockCapTotal'!H226/'6.3.IPME'!I$22</f>
        <v>0</v>
      </c>
      <c r="I226" s="214">
        <f>+'2.2.3.3.StockCapTotal'!I226/'6.3.IPME'!J$22</f>
        <v>468649.38897613814</v>
      </c>
      <c r="J226" s="214">
        <f>+'2.2.3.3.StockCapTotal'!J226/'6.3.IPME'!K$22</f>
        <v>422925.74848640547</v>
      </c>
      <c r="K226" s="214">
        <f>+'2.2.3.3.StockCapTotal'!K226/'6.3.IPME'!L$22</f>
        <v>375855.82222007675</v>
      </c>
    </row>
    <row r="227" spans="2:11" x14ac:dyDescent="0.2">
      <c r="B227" s="266" t="s">
        <v>422</v>
      </c>
      <c r="C227" s="214">
        <f>+'2.2.3.3.StockCapTotal'!C227/'6.3.IPME'!D$22</f>
        <v>0</v>
      </c>
      <c r="D227" s="214">
        <f>+'2.2.3.3.StockCapTotal'!D227/'6.3.IPME'!E$22</f>
        <v>0</v>
      </c>
      <c r="E227" s="214">
        <f>+'2.2.3.3.StockCapTotal'!E227/'6.3.IPME'!F$22</f>
        <v>0</v>
      </c>
      <c r="F227" s="214">
        <f>+'2.2.3.3.StockCapTotal'!F227/'6.3.IPME'!G$22</f>
        <v>0</v>
      </c>
      <c r="G227" s="214">
        <f>+'2.2.3.3.StockCapTotal'!G227/'6.3.IPME'!H$22</f>
        <v>0</v>
      </c>
      <c r="H227" s="214">
        <f>+'2.2.3.3.StockCapTotal'!H227/'6.3.IPME'!I$22</f>
        <v>0</v>
      </c>
      <c r="I227" s="214">
        <f>+'2.2.3.3.StockCapTotal'!I227/'6.3.IPME'!J$22</f>
        <v>0</v>
      </c>
      <c r="J227" s="214">
        <f>+'2.2.3.3.StockCapTotal'!J227/'6.3.IPME'!K$22</f>
        <v>0</v>
      </c>
      <c r="K227" s="214">
        <f>+'2.2.3.3.StockCapTotal'!K227/'6.3.IPME'!L$22</f>
        <v>162968.66240349106</v>
      </c>
    </row>
    <row r="228" spans="2:11" x14ac:dyDescent="0.2">
      <c r="B228" s="266" t="s">
        <v>423</v>
      </c>
      <c r="C228" s="214">
        <f>+'2.2.3.3.StockCapTotal'!C228/'6.3.IPME'!D$22</f>
        <v>0</v>
      </c>
      <c r="D228" s="214">
        <f>+'2.2.3.3.StockCapTotal'!D228/'6.3.IPME'!E$22</f>
        <v>0</v>
      </c>
      <c r="E228" s="214">
        <f>+'2.2.3.3.StockCapTotal'!E228/'6.3.IPME'!F$22</f>
        <v>0</v>
      </c>
      <c r="F228" s="214">
        <f>+'2.2.3.3.StockCapTotal'!F228/'6.3.IPME'!G$22</f>
        <v>0</v>
      </c>
      <c r="G228" s="214">
        <f>+'2.2.3.3.StockCapTotal'!G228/'6.3.IPME'!H$22</f>
        <v>0</v>
      </c>
      <c r="H228" s="214">
        <f>+'2.2.3.3.StockCapTotal'!H228/'6.3.IPME'!I$22</f>
        <v>0</v>
      </c>
      <c r="I228" s="214">
        <f>+'2.2.3.3.StockCapTotal'!I228/'6.3.IPME'!J$22</f>
        <v>0</v>
      </c>
      <c r="J228" s="214">
        <f>+'2.2.3.3.StockCapTotal'!J228/'6.3.IPME'!K$22</f>
        <v>0</v>
      </c>
      <c r="K228" s="214">
        <f>+'2.2.3.3.StockCapTotal'!K228/'6.3.IPME'!L$22</f>
        <v>1583991.7646300152</v>
      </c>
    </row>
    <row r="229" spans="2:11" x14ac:dyDescent="0.2">
      <c r="B229" s="266" t="s">
        <v>424</v>
      </c>
      <c r="C229" s="214">
        <f>+'2.2.3.3.StockCapTotal'!C229/'6.3.IPME'!D$22</f>
        <v>0</v>
      </c>
      <c r="D229" s="214">
        <f>+'2.2.3.3.StockCapTotal'!D229/'6.3.IPME'!E$22</f>
        <v>0</v>
      </c>
      <c r="E229" s="214">
        <f>+'2.2.3.3.StockCapTotal'!E229/'6.3.IPME'!F$22</f>
        <v>0</v>
      </c>
      <c r="F229" s="214">
        <f>+'2.2.3.3.StockCapTotal'!F229/'6.3.IPME'!G$22</f>
        <v>0</v>
      </c>
      <c r="G229" s="214">
        <f>+'2.2.3.3.StockCapTotal'!G229/'6.3.IPME'!H$22</f>
        <v>0</v>
      </c>
      <c r="H229" s="214">
        <f>+'2.2.3.3.StockCapTotal'!H229/'6.3.IPME'!I$22</f>
        <v>0</v>
      </c>
      <c r="I229" s="214">
        <f>+'2.2.3.3.StockCapTotal'!I229/'6.3.IPME'!J$22</f>
        <v>0</v>
      </c>
      <c r="J229" s="214">
        <f>+'2.2.3.3.StockCapTotal'!J229/'6.3.IPME'!K$22</f>
        <v>0</v>
      </c>
      <c r="K229" s="214">
        <f>+'2.2.3.3.StockCapTotal'!K229/'6.3.IPME'!L$22</f>
        <v>572935.50307415309</v>
      </c>
    </row>
    <row r="230" spans="2:11" x14ac:dyDescent="0.2">
      <c r="B230" s="266" t="s">
        <v>582</v>
      </c>
      <c r="C230" s="214">
        <f>+'2.2.3.3.StockCapTotal'!C230/'6.3.IPME'!D$22</f>
        <v>0</v>
      </c>
      <c r="D230" s="214">
        <f>+'2.2.3.3.StockCapTotal'!D230/'6.3.IPME'!E$22</f>
        <v>0</v>
      </c>
      <c r="E230" s="214">
        <f>+'2.2.3.3.StockCapTotal'!E230/'6.3.IPME'!F$22</f>
        <v>0</v>
      </c>
      <c r="F230" s="214">
        <f>+'2.2.3.3.StockCapTotal'!F230/'6.3.IPME'!G$22</f>
        <v>0</v>
      </c>
      <c r="G230" s="214">
        <f>+'2.2.3.3.StockCapTotal'!G230/'6.3.IPME'!H$22</f>
        <v>0</v>
      </c>
      <c r="H230" s="214">
        <f>+'2.2.3.3.StockCapTotal'!H230/'6.3.IPME'!I$22</f>
        <v>0</v>
      </c>
      <c r="I230" s="214">
        <f>+'2.2.3.3.StockCapTotal'!I230/'6.3.IPME'!J$22</f>
        <v>0</v>
      </c>
      <c r="J230" s="214">
        <f>+'2.2.3.3.StockCapTotal'!J230/'6.3.IPME'!K$22</f>
        <v>0</v>
      </c>
      <c r="K230" s="214">
        <f>+'2.2.3.3.StockCapTotal'!K230/'6.3.IPME'!L$22</f>
        <v>120169.05043965913</v>
      </c>
    </row>
    <row r="231" spans="2:11" x14ac:dyDescent="0.2">
      <c r="B231" s="265" t="s">
        <v>425</v>
      </c>
      <c r="C231" s="214"/>
      <c r="D231" s="214"/>
      <c r="E231" s="214"/>
      <c r="F231" s="214"/>
      <c r="G231" s="214"/>
      <c r="H231" s="214"/>
      <c r="I231" s="214"/>
      <c r="J231" s="214"/>
      <c r="K231" s="214"/>
    </row>
    <row r="232" spans="2:11" x14ac:dyDescent="0.2">
      <c r="B232" s="266" t="s">
        <v>426</v>
      </c>
      <c r="C232" s="214">
        <f>+'2.2.3.3.StockCapTotal'!C232/'6.3.IPME'!D$22</f>
        <v>3599</v>
      </c>
      <c r="D232" s="214">
        <f>+'2.2.3.3.StockCapTotal'!D232/'6.3.IPME'!E$22</f>
        <v>279618.77566211444</v>
      </c>
      <c r="E232" s="214">
        <f>+'2.2.3.3.StockCapTotal'!E232/'6.3.IPME'!F$22</f>
        <v>3040608.6625406076</v>
      </c>
      <c r="F232" s="214">
        <f>+'2.2.3.3.StockCapTotal'!F232/'6.3.IPME'!G$22</f>
        <v>2057259.2730490481</v>
      </c>
      <c r="G232" s="214">
        <f>+'2.2.3.3.StockCapTotal'!G232/'6.3.IPME'!H$22</f>
        <v>1514915.187771776</v>
      </c>
      <c r="H232" s="214">
        <f>+'2.2.3.3.StockCapTotal'!H232/'6.3.IPME'!I$22</f>
        <v>853296.76988246886</v>
      </c>
      <c r="I232" s="214">
        <f>+'2.2.3.3.StockCapTotal'!I232/'6.3.IPME'!J$22</f>
        <v>0</v>
      </c>
      <c r="J232" s="214">
        <f>+'2.2.3.3.StockCapTotal'!J232/'6.3.IPME'!K$22</f>
        <v>105697.1865262217</v>
      </c>
      <c r="K232" s="214">
        <f>+'2.2.3.3.StockCapTotal'!K232/'6.3.IPME'!L$22</f>
        <v>70450.137684343776</v>
      </c>
    </row>
    <row r="233" spans="2:11" x14ac:dyDescent="0.2">
      <c r="B233" s="31" t="s">
        <v>427</v>
      </c>
      <c r="C233" s="279"/>
      <c r="D233" s="279"/>
      <c r="E233" s="279"/>
      <c r="F233" s="279"/>
      <c r="G233" s="279"/>
      <c r="H233" s="279"/>
      <c r="I233" s="279"/>
      <c r="J233" s="279"/>
      <c r="K233" s="279"/>
    </row>
    <row r="234" spans="2:11" x14ac:dyDescent="0.2">
      <c r="B234" s="270" t="s">
        <v>403</v>
      </c>
      <c r="C234" s="170">
        <f>+'2.2.3.3.StockCapTotal'!C234/'6.4.IPMC'!D$22</f>
        <v>30527949</v>
      </c>
      <c r="D234" s="170">
        <f>+'2.2.3.3.StockCapTotal'!D234/'6.4.IPMC'!E$22</f>
        <v>28639200.935570329</v>
      </c>
      <c r="E234" s="170">
        <f>+'2.2.3.3.StockCapTotal'!E234/'6.4.IPMC'!F$22</f>
        <v>28212543.313500989</v>
      </c>
      <c r="F234" s="170">
        <f>+'2.2.3.3.StockCapTotal'!F234/'6.4.IPMC'!G$22</f>
        <v>28075528.606857069</v>
      </c>
      <c r="G234" s="170">
        <f>+'2.2.3.3.StockCapTotal'!G234/'6.4.IPMC'!H$22</f>
        <v>29232362.312706787</v>
      </c>
      <c r="H234" s="170">
        <f>+'2.2.3.3.StockCapTotal'!H234/'6.4.IPMC'!I$22</f>
        <v>28900290.278075896</v>
      </c>
      <c r="I234" s="170">
        <f>+'2.2.3.3.StockCapTotal'!I234/'6.4.IPMC'!J$22</f>
        <v>26279845.218187355</v>
      </c>
      <c r="J234" s="170">
        <f>+'2.2.3.3.StockCapTotal'!J234/'6.4.IPMC'!K$22</f>
        <v>24450721.966023743</v>
      </c>
      <c r="K234" s="280">
        <f>+'2.2.3.3.StockCapTotal'!K234/'6.4.IPMC'!L$22</f>
        <v>23611088.047417808</v>
      </c>
    </row>
    <row r="235" spans="2:11" x14ac:dyDescent="0.2">
      <c r="B235" s="206" t="s">
        <v>405</v>
      </c>
      <c r="C235" s="171">
        <f>+'2.2.3.3.StockCapTotal'!C235/'6.3.IPME'!D$22</f>
        <v>27780819</v>
      </c>
      <c r="D235" s="171">
        <f>+'2.2.3.3.StockCapTotal'!D235/'6.3.IPME'!E$22</f>
        <v>24217969.077548854</v>
      </c>
      <c r="E235" s="171">
        <f>+'2.2.3.3.StockCapTotal'!E235/'6.3.IPME'!F$22</f>
        <v>21585519.532497086</v>
      </c>
      <c r="F235" s="171">
        <f>+'2.2.3.3.StockCapTotal'!F235/'6.3.IPME'!G$22</f>
        <v>18987954.350625105</v>
      </c>
      <c r="G235" s="171">
        <f>+'2.2.3.3.StockCapTotal'!G235/'6.3.IPME'!H$22</f>
        <v>16840998.51695057</v>
      </c>
      <c r="H235" s="171">
        <f>+'2.2.3.3.StockCapTotal'!H235/'6.3.IPME'!I$22</f>
        <v>14220443.654958842</v>
      </c>
      <c r="I235" s="171">
        <f>+'2.2.3.3.StockCapTotal'!I235/'6.3.IPME'!J$22</f>
        <v>11255138.9396766</v>
      </c>
      <c r="J235" s="171">
        <f>+'2.2.3.3.StockCapTotal'!J235/'6.3.IPME'!K$22</f>
        <v>8464195.5022791047</v>
      </c>
      <c r="K235" s="281">
        <f>+'2.2.3.3.StockCapTotal'!K235/'6.3.IPME'!L$22</f>
        <v>5641623.5674809869</v>
      </c>
    </row>
    <row r="236" spans="2:11" x14ac:dyDescent="0.2"/>
    <row r="237" spans="2:11" x14ac:dyDescent="0.2"/>
  </sheetData>
  <hyperlinks>
    <hyperlink ref="A2" location="Índice!A1" display="Índice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O237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68.5703125" customWidth="1"/>
    <col min="3" max="12" width="11.42578125" customWidth="1"/>
    <col min="13" max="15" width="0" hidden="1" customWidth="1"/>
    <col min="16" max="16384" width="11.42578125" hidden="1"/>
  </cols>
  <sheetData>
    <row r="1" spans="1:11" x14ac:dyDescent="0.2"/>
    <row r="2" spans="1:11" x14ac:dyDescent="0.2">
      <c r="A2" s="5" t="s">
        <v>13</v>
      </c>
    </row>
    <row r="3" spans="1:11" x14ac:dyDescent="0.2"/>
    <row r="4" spans="1:11" x14ac:dyDescent="0.2">
      <c r="B4" s="7" t="s">
        <v>671</v>
      </c>
      <c r="G4" s="135"/>
      <c r="H4" s="135"/>
    </row>
    <row r="5" spans="1:11" x14ac:dyDescent="0.2">
      <c r="G5" s="168"/>
      <c r="H5" s="168"/>
    </row>
    <row r="6" spans="1:11" x14ac:dyDescent="0.2"/>
    <row r="7" spans="1:11" x14ac:dyDescent="0.2">
      <c r="B7" s="35"/>
      <c r="C7" s="322">
        <v>2011</v>
      </c>
      <c r="D7" s="322">
        <v>2012</v>
      </c>
      <c r="E7" s="322">
        <v>2013</v>
      </c>
      <c r="F7" s="322">
        <v>2014</v>
      </c>
      <c r="G7" s="322">
        <v>2015</v>
      </c>
      <c r="H7" s="322">
        <v>2016</v>
      </c>
      <c r="I7" s="322">
        <v>2017</v>
      </c>
      <c r="J7" s="322">
        <v>2018</v>
      </c>
      <c r="K7" s="322">
        <v>2019</v>
      </c>
    </row>
    <row r="8" spans="1:11" x14ac:dyDescent="0.2">
      <c r="B8" s="31" t="s">
        <v>372</v>
      </c>
    </row>
    <row r="9" spans="1:11" x14ac:dyDescent="0.2">
      <c r="B9" s="186" t="s">
        <v>373</v>
      </c>
      <c r="C9" s="146"/>
      <c r="D9" s="146"/>
      <c r="E9" s="146"/>
      <c r="F9" s="146"/>
      <c r="G9" s="146"/>
      <c r="H9" s="146"/>
      <c r="I9" s="146"/>
      <c r="J9" s="146"/>
      <c r="K9" s="146"/>
    </row>
    <row r="10" spans="1:11" x14ac:dyDescent="0.2">
      <c r="B10" s="182" t="s">
        <v>430</v>
      </c>
      <c r="C10" s="183">
        <f>+AVERAGE('2.2.3.4.StockCapReal'!C10:C10)</f>
        <v>47395.262375740436</v>
      </c>
      <c r="D10" s="183">
        <f>+AVERAGE('2.2.3.4.StockCapReal'!C10:D10)</f>
        <v>57549.31845372486</v>
      </c>
      <c r="E10" s="183">
        <f>+AVERAGE('2.2.3.4.StockCapReal'!D10:E10)</f>
        <v>106219.63335639</v>
      </c>
      <c r="F10" s="183">
        <f>+AVERAGE('2.2.3.4.StockCapReal'!E10:F10)</f>
        <v>135041.78173975748</v>
      </c>
      <c r="G10" s="183">
        <f>+AVERAGE('2.2.3.4.StockCapReal'!F10,'2.2.3.4.StockCapReal'!G10)</f>
        <v>117514.28292895484</v>
      </c>
      <c r="H10" s="183">
        <f>+AVERAGE('2.2.3.4.StockCapReal'!G10,'2.2.3.4.StockCapReal'!H10)</f>
        <v>97936.619670971224</v>
      </c>
      <c r="I10" s="183">
        <f>+AVERAGE('2.2.3.4.StockCapReal'!H10:I10)</f>
        <v>71329.077266505337</v>
      </c>
      <c r="J10" s="183">
        <f>+AVERAGE('2.2.3.4.StockCapReal'!I10:J10)</f>
        <v>43421.270007690524</v>
      </c>
      <c r="K10" s="214">
        <f>+AVERAGE('2.2.3.4.StockCapReal'!J10:K10)</f>
        <v>18183.514183973475</v>
      </c>
    </row>
    <row r="11" spans="1:11" x14ac:dyDescent="0.2">
      <c r="B11" s="182" t="s">
        <v>592</v>
      </c>
      <c r="C11" s="183">
        <f>+AVERAGE('2.2.3.4.StockCapReal'!C11:C11)</f>
        <v>0</v>
      </c>
      <c r="D11" s="183">
        <f>+AVERAGE('2.2.3.4.StockCapReal'!D11:D11)</f>
        <v>0</v>
      </c>
      <c r="E11" s="183">
        <f>+AVERAGE('2.2.3.4.StockCapReal'!E11:E11)</f>
        <v>9786.5393604228375</v>
      </c>
      <c r="F11" s="183">
        <f>+AVERAGE('2.2.3.4.StockCapReal'!E11:F11)</f>
        <v>9690.6342900263044</v>
      </c>
      <c r="G11" s="183">
        <f>+AVERAGE('2.2.3.4.StockCapReal'!F11,'2.2.3.4.StockCapReal'!G11)</f>
        <v>9711.5101904155945</v>
      </c>
      <c r="H11" s="183">
        <f>+AVERAGE('2.2.3.4.StockCapReal'!G11,'2.2.3.4.StockCapReal'!H11)</f>
        <v>9686.0975734072126</v>
      </c>
      <c r="I11" s="183">
        <f>+AVERAGE('2.2.3.4.StockCapReal'!H11:I11)</f>
        <v>9026.1381711312752</v>
      </c>
      <c r="J11" s="183">
        <f>+AVERAGE('2.2.3.4.StockCapReal'!I11:J11)</f>
        <v>8126.228170502327</v>
      </c>
      <c r="K11" s="214">
        <f>+AVERAGE('2.2.3.4.StockCapReal'!J11:K11)</f>
        <v>7520.4743925490457</v>
      </c>
    </row>
    <row r="12" spans="1:11" x14ac:dyDescent="0.2">
      <c r="B12" s="182" t="s">
        <v>431</v>
      </c>
      <c r="C12" s="183">
        <f>+AVERAGE('2.2.3.4.StockCapReal'!C12:C12)</f>
        <v>6268.3973716160326</v>
      </c>
      <c r="D12" s="183">
        <f>+AVERAGE('2.2.3.4.StockCapReal'!C12:D12)</f>
        <v>6082.8915970276812</v>
      </c>
      <c r="E12" s="183">
        <f>+AVERAGE('2.2.3.4.StockCapReal'!D12:E12)</f>
        <v>5851.7253487278695</v>
      </c>
      <c r="F12" s="183">
        <f>+AVERAGE('2.2.3.4.StockCapReal'!E12:F12)</f>
        <v>5790.1152067783678</v>
      </c>
      <c r="G12" s="183">
        <f>+AVERAGE('2.2.3.4.StockCapReal'!F12,'2.2.3.4.StockCapReal'!G12)</f>
        <v>5891.050320298179</v>
      </c>
      <c r="H12" s="183">
        <f>+AVERAGE('2.2.3.4.StockCapReal'!G12,'2.2.3.4.StockCapReal'!H12)</f>
        <v>5971.594664158325</v>
      </c>
      <c r="I12" s="183">
        <f>+AVERAGE('2.2.3.4.StockCapReal'!H12:I12)</f>
        <v>5663.9906131856496</v>
      </c>
      <c r="J12" s="183">
        <f>+AVERAGE('2.2.3.4.StockCapReal'!I12:J12)</f>
        <v>5202.8475644216733</v>
      </c>
      <c r="K12" s="214">
        <f>+AVERAGE('2.2.3.4.StockCapReal'!J12:K12)</f>
        <v>4924.5700472204298</v>
      </c>
    </row>
    <row r="13" spans="1:11" x14ac:dyDescent="0.2">
      <c r="B13" s="182" t="s">
        <v>560</v>
      </c>
      <c r="C13" s="183">
        <f>+AVERAGE('2.2.3.4.StockCapReal'!C13:C13)</f>
        <v>3698.3528219782174</v>
      </c>
      <c r="D13" s="183">
        <f>+AVERAGE('2.2.3.4.StockCapReal'!C13:D13)</f>
        <v>3588.7914158692511</v>
      </c>
      <c r="E13" s="183">
        <f>+AVERAGE('2.2.3.4.StockCapReal'!D13:E13)</f>
        <v>3452.1723274631472</v>
      </c>
      <c r="F13" s="183">
        <f>+AVERAGE('2.2.3.4.StockCapReal'!E13:F13)</f>
        <v>3415.5775262017532</v>
      </c>
      <c r="G13" s="183">
        <f>+AVERAGE('2.2.3.4.StockCapReal'!F13,'2.2.3.4.StockCapReal'!G13)</f>
        <v>3474.8441920315017</v>
      </c>
      <c r="H13" s="183">
        <f>+AVERAGE('2.2.3.4.StockCapReal'!G13,'2.2.3.4.StockCapReal'!H13)</f>
        <v>3522.0598139056347</v>
      </c>
      <c r="I13" s="183">
        <f>+AVERAGE('2.2.3.4.StockCapReal'!H13:I13)</f>
        <v>3340.3354464227596</v>
      </c>
      <c r="J13" s="183">
        <f>+AVERAGE('2.2.3.4.StockCapReal'!I13:J13)</f>
        <v>3068.0703132603307</v>
      </c>
      <c r="K13" s="214">
        <f>+AVERAGE('2.2.3.4.StockCapReal'!J13:K13)</f>
        <v>2903.6551177976962</v>
      </c>
    </row>
    <row r="14" spans="1:11" x14ac:dyDescent="0.2">
      <c r="B14" s="182" t="s">
        <v>561</v>
      </c>
      <c r="C14" s="183">
        <f>+AVERAGE('2.2.3.4.StockCapReal'!C14:C14)</f>
        <v>0</v>
      </c>
      <c r="D14" s="183">
        <f>+AVERAGE('2.2.3.4.StockCapReal'!D14:D14)</f>
        <v>9425.431360548755</v>
      </c>
      <c r="E14" s="183">
        <f>+AVERAGE('2.2.3.4.StockCapReal'!D14:E14)</f>
        <v>9357.1885825610552</v>
      </c>
      <c r="F14" s="183">
        <f>+AVERAGE('2.2.3.4.StockCapReal'!E14:F14)</f>
        <v>9268.4909457082686</v>
      </c>
      <c r="G14" s="183">
        <f>+AVERAGE('2.2.3.4.StockCapReal'!F14,'2.2.3.4.StockCapReal'!G14)</f>
        <v>9440.9216736490562</v>
      </c>
      <c r="H14" s="183">
        <f>+AVERAGE('2.2.3.4.StockCapReal'!G14,'2.2.3.4.StockCapReal'!H14)</f>
        <v>9581.6040226408677</v>
      </c>
      <c r="I14" s="183">
        <f>+AVERAGE('2.2.3.4.StockCapReal'!H14:I14)</f>
        <v>9099.8542775400674</v>
      </c>
      <c r="J14" s="183">
        <f>+AVERAGE('2.2.3.4.StockCapReal'!I14:J14)</f>
        <v>8371.0795427635203</v>
      </c>
      <c r="K14" s="214">
        <f>+AVERAGE('2.2.3.4.StockCapReal'!J14:K14)</f>
        <v>7935.8982861681698</v>
      </c>
    </row>
    <row r="15" spans="1:11" x14ac:dyDescent="0.2">
      <c r="B15" s="182" t="s">
        <v>562</v>
      </c>
      <c r="C15" s="183">
        <f>+AVERAGE('2.2.3.4.StockCapReal'!C15:C15)</f>
        <v>0</v>
      </c>
      <c r="D15" s="183">
        <f>+AVERAGE('2.2.3.4.StockCapReal'!D15:D15)</f>
        <v>0</v>
      </c>
      <c r="E15" s="183">
        <f>+AVERAGE('2.2.3.4.StockCapReal'!E15:E15)</f>
        <v>9117.2171188963475</v>
      </c>
      <c r="F15" s="183">
        <f>+AVERAGE('2.2.3.4.StockCapReal'!E15:F15)</f>
        <v>9098.8547318265628</v>
      </c>
      <c r="G15" s="183">
        <f>+AVERAGE('2.2.3.4.StockCapReal'!F15,'2.2.3.4.StockCapReal'!G15)</f>
        <v>9271.8048662652218</v>
      </c>
      <c r="H15" s="183">
        <f>+AVERAGE('2.2.3.4.StockCapReal'!G15,'2.2.3.4.StockCapReal'!H15)</f>
        <v>9413.8895929465871</v>
      </c>
      <c r="I15" s="183">
        <f>+AVERAGE('2.2.3.4.StockCapReal'!H15:I15)</f>
        <v>8944.5599606119722</v>
      </c>
      <c r="J15" s="183">
        <f>+AVERAGE('2.2.3.4.StockCapReal'!I15:J15)</f>
        <v>8232.303994410373</v>
      </c>
      <c r="K15" s="214">
        <f>+AVERAGE('2.2.3.4.StockCapReal'!J15:K15)</f>
        <v>7808.5633529804272</v>
      </c>
    </row>
    <row r="16" spans="1:11" x14ac:dyDescent="0.2">
      <c r="B16" s="182" t="s">
        <v>593</v>
      </c>
      <c r="C16" s="183">
        <f>+AVERAGE('2.2.3.4.StockCapReal'!C16:C16)</f>
        <v>0</v>
      </c>
      <c r="D16" s="183">
        <f>+AVERAGE('2.2.3.4.StockCapReal'!D16:D16)</f>
        <v>0</v>
      </c>
      <c r="E16" s="183">
        <f>+AVERAGE('2.2.3.4.StockCapReal'!E16:E16)</f>
        <v>11437.026597956567</v>
      </c>
      <c r="F16" s="183">
        <f>+AVERAGE('2.2.3.4.StockCapReal'!E16:F16)</f>
        <v>11405.731950589845</v>
      </c>
      <c r="G16" s="183">
        <f>+AVERAGE('2.2.3.4.StockCapReal'!F16,'2.2.3.4.StockCapReal'!G16)</f>
        <v>11604.825542764676</v>
      </c>
      <c r="H16" s="183">
        <f>+AVERAGE('2.2.3.4.StockCapReal'!G16,'2.2.3.4.StockCapReal'!H16)</f>
        <v>11763.773908862713</v>
      </c>
      <c r="I16" s="183">
        <f>+AVERAGE('2.2.3.4.StockCapReal'!H16:I16)</f>
        <v>11158.096214848183</v>
      </c>
      <c r="J16" s="183">
        <f>+AVERAGE('2.2.3.4.StockCapReal'!I16:J16)</f>
        <v>10249.937280734976</v>
      </c>
      <c r="K16" s="214">
        <f>+AVERAGE('2.2.3.4.StockCapReal'!J16:K16)</f>
        <v>9702.0196520100908</v>
      </c>
    </row>
    <row r="17" spans="2:11" x14ac:dyDescent="0.2">
      <c r="B17" s="182" t="s">
        <v>563</v>
      </c>
      <c r="C17" s="183">
        <f>+AVERAGE('2.2.3.4.StockCapReal'!C17:C17)</f>
        <v>0</v>
      </c>
      <c r="D17" s="183">
        <f>+AVERAGE('2.2.3.4.StockCapReal'!D17:D17)</f>
        <v>4008.9746520283202</v>
      </c>
      <c r="E17" s="183">
        <f>+AVERAGE('2.2.3.4.StockCapReal'!D17:E17)</f>
        <v>3367.9189546202651</v>
      </c>
      <c r="F17" s="183">
        <f>+AVERAGE('2.2.3.4.StockCapReal'!E17:F17)</f>
        <v>2066.9627911643402</v>
      </c>
      <c r="G17" s="183">
        <f>+AVERAGE('2.2.3.4.StockCapReal'!F17,'2.2.3.4.StockCapReal'!G17)</f>
        <v>703.53116255823545</v>
      </c>
      <c r="H17" s="183">
        <f>+AVERAGE('2.2.3.4.StockCapReal'!G17,'2.2.3.4.StockCapReal'!H17)</f>
        <v>0</v>
      </c>
      <c r="I17" s="183">
        <f>+AVERAGE('2.2.3.4.StockCapReal'!H17:I17)</f>
        <v>0</v>
      </c>
      <c r="J17" s="183">
        <f>+AVERAGE('2.2.3.4.StockCapReal'!I17:J17)</f>
        <v>0</v>
      </c>
      <c r="K17" s="214">
        <f>+AVERAGE('2.2.3.4.StockCapReal'!J17:K17)</f>
        <v>0</v>
      </c>
    </row>
    <row r="18" spans="2:11" x14ac:dyDescent="0.2">
      <c r="B18" s="182" t="s">
        <v>594</v>
      </c>
      <c r="C18" s="183">
        <f>+AVERAGE('2.2.3.4.StockCapReal'!C18:C18)</f>
        <v>0</v>
      </c>
      <c r="D18" s="183">
        <f>+AVERAGE('2.2.3.4.StockCapReal'!D18:D18)</f>
        <v>0</v>
      </c>
      <c r="E18" s="183">
        <f>+AVERAGE('2.2.3.4.StockCapReal'!E18:E18)</f>
        <v>0</v>
      </c>
      <c r="F18" s="183">
        <f>+AVERAGE('2.2.3.4.StockCapReal'!F18:F18)</f>
        <v>3147.3027519477964</v>
      </c>
      <c r="G18" s="183">
        <f>+AVERAGE('2.2.3.4.StockCapReal'!F18,'2.2.3.4.StockCapReal'!G18)</f>
        <v>2707.9924391184754</v>
      </c>
      <c r="H18" s="183">
        <f>+AVERAGE('2.2.3.4.StockCapReal'!G18,'2.2.3.4.StockCapReal'!H18)</f>
        <v>1717.497789831154</v>
      </c>
      <c r="I18" s="183">
        <f>+AVERAGE('2.2.3.4.StockCapReal'!H18:I18)</f>
        <v>583.15672668657692</v>
      </c>
      <c r="J18" s="183">
        <f>+AVERAGE('2.2.3.4.StockCapReal'!I18:J18)</f>
        <v>0</v>
      </c>
      <c r="K18" s="214">
        <f>+AVERAGE('2.2.3.4.StockCapReal'!J18:K18)</f>
        <v>0</v>
      </c>
    </row>
    <row r="19" spans="2:11" x14ac:dyDescent="0.2">
      <c r="B19" s="182" t="s">
        <v>656</v>
      </c>
      <c r="C19" s="183">
        <f>+AVERAGE('2.2.3.4.StockCapReal'!C19:C19)</f>
        <v>0</v>
      </c>
      <c r="D19" s="183">
        <f>+AVERAGE('2.2.3.4.StockCapReal'!D19:D19)</f>
        <v>304.47440795004206</v>
      </c>
      <c r="E19" s="183">
        <f>+AVERAGE('2.2.3.4.StockCapReal'!D19:E19)</f>
        <v>268.73316519017402</v>
      </c>
      <c r="F19" s="183">
        <f>+AVERAGE('2.2.3.4.StockCapReal'!E19:F19)</f>
        <v>196.64540587339187</v>
      </c>
      <c r="G19" s="183">
        <f>+AVERAGE('2.2.3.4.StockCapReal'!F19,'2.2.3.4.StockCapReal'!G19)</f>
        <v>123.48054530260394</v>
      </c>
      <c r="H19" s="183">
        <f>+AVERAGE('2.2.3.4.StockCapReal'!G19,'2.2.3.4.StockCapReal'!H19)</f>
        <v>43.331677514399402</v>
      </c>
      <c r="I19" s="183">
        <f>+AVERAGE('2.2.3.4.StockCapReal'!H19:I19)</f>
        <v>1.1232909881978368E-3</v>
      </c>
      <c r="J19" s="183">
        <f>+AVERAGE('2.2.3.4.StockCapReal'!I19:J19)</f>
        <v>1.0769139262116715E-3</v>
      </c>
      <c r="K19" s="214">
        <f>+AVERAGE('2.2.3.4.StockCapReal'!J19:K19)</f>
        <v>1.0660541695184269E-3</v>
      </c>
    </row>
    <row r="20" spans="2:11" x14ac:dyDescent="0.2">
      <c r="B20" s="182" t="s">
        <v>432</v>
      </c>
      <c r="C20" s="183">
        <f>+AVERAGE('2.2.3.4.StockCapReal'!C20:C20)</f>
        <v>201674.13987272503</v>
      </c>
      <c r="D20" s="183">
        <f>+AVERAGE('2.2.3.4.StockCapReal'!C20:D20)</f>
        <v>397916.5464821186</v>
      </c>
      <c r="E20" s="183">
        <f>+AVERAGE('2.2.3.4.StockCapReal'!D20:E20)</f>
        <v>687200.9811231452</v>
      </c>
      <c r="F20" s="183">
        <f>+AVERAGE('2.2.3.4.StockCapReal'!E20:F20)</f>
        <v>765505.45848610834</v>
      </c>
      <c r="G20" s="183">
        <f>+AVERAGE('2.2.3.4.StockCapReal'!F20,'2.2.3.4.StockCapReal'!G20)</f>
        <v>723999.52450875845</v>
      </c>
      <c r="H20" s="183">
        <f>+AVERAGE('2.2.3.4.StockCapReal'!G20,'2.2.3.4.StockCapReal'!H20)</f>
        <v>618870.17423608503</v>
      </c>
      <c r="I20" s="183">
        <f>+AVERAGE('2.2.3.4.StockCapReal'!H20:I20)</f>
        <v>448412.29648413032</v>
      </c>
      <c r="J20" s="183">
        <f>+AVERAGE('2.2.3.4.StockCapReal'!I20:J20)</f>
        <v>275558.9342450829</v>
      </c>
      <c r="K20" s="214">
        <f>+AVERAGE('2.2.3.4.StockCapReal'!J20:K20)</f>
        <v>119447.90253743103</v>
      </c>
    </row>
    <row r="21" spans="2:11" x14ac:dyDescent="0.2">
      <c r="B21" s="182" t="s">
        <v>564</v>
      </c>
      <c r="C21" s="183">
        <f>+AVERAGE('2.2.3.4.StockCapReal'!C21:C21)</f>
        <v>29573.319889672697</v>
      </c>
      <c r="D21" s="183">
        <f>+AVERAGE('2.2.3.4.StockCapReal'!C21:D21)</f>
        <v>159261.22048165745</v>
      </c>
      <c r="E21" s="183">
        <f>+AVERAGE('2.2.3.4.StockCapReal'!D21:E21)</f>
        <v>328323.89413541969</v>
      </c>
      <c r="F21" s="183">
        <f>+AVERAGE('2.2.3.4.StockCapReal'!E21:F21)</f>
        <v>363675.36484513478</v>
      </c>
      <c r="G21" s="183">
        <f>+AVERAGE('2.2.3.4.StockCapReal'!F21,'2.2.3.4.StockCapReal'!G21)</f>
        <v>363551.52875408635</v>
      </c>
      <c r="H21" s="183">
        <f>+AVERAGE('2.2.3.4.StockCapReal'!G21,'2.2.3.4.StockCapReal'!H21)</f>
        <v>361616.02649057115</v>
      </c>
      <c r="I21" s="183">
        <f>+AVERAGE('2.2.3.4.StockCapReal'!H21:I21)</f>
        <v>335959.30930866773</v>
      </c>
      <c r="J21" s="183">
        <f>+AVERAGE('2.2.3.4.StockCapReal'!I21:J21)</f>
        <v>301401.89598383184</v>
      </c>
      <c r="K21" s="214">
        <f>+AVERAGE('2.2.3.4.StockCapReal'!J21:K21)</f>
        <v>260391.47146754834</v>
      </c>
    </row>
    <row r="22" spans="2:11" x14ac:dyDescent="0.2">
      <c r="B22" s="182" t="s">
        <v>657</v>
      </c>
      <c r="C22" s="183">
        <f>+AVERAGE('2.2.3.4.StockCapReal'!C22:C22)</f>
        <v>0</v>
      </c>
      <c r="D22" s="183">
        <f>+AVERAGE('2.2.3.4.StockCapReal'!D22:D22)</f>
        <v>0</v>
      </c>
      <c r="E22" s="183">
        <f>+AVERAGE('2.2.3.4.StockCapReal'!E22:E22)</f>
        <v>0</v>
      </c>
      <c r="F22" s="183">
        <f>+AVERAGE('2.2.3.4.StockCapReal'!F22:F22)</f>
        <v>12484.123795125501</v>
      </c>
      <c r="G22" s="183">
        <f>+AVERAGE('2.2.3.4.StockCapReal'!F22,'2.2.3.4.StockCapReal'!G22)</f>
        <v>12721.326124423354</v>
      </c>
      <c r="H22" s="183">
        <f>+AVERAGE('2.2.3.4.StockCapReal'!G22,'2.2.3.4.StockCapReal'!H22)</f>
        <v>12863.573491996009</v>
      </c>
      <c r="I22" s="183">
        <f>+AVERAGE('2.2.3.4.StockCapReal'!H22:I22)</f>
        <v>12168.706723124031</v>
      </c>
      <c r="J22" s="183">
        <f>+AVERAGE('2.2.3.4.StockCapReal'!I22:J22)</f>
        <v>11144.918812310993</v>
      </c>
      <c r="K22" s="214">
        <f>+AVERAGE('2.2.3.4.StockCapReal'!J22:K22)</f>
        <v>10514.554415205053</v>
      </c>
    </row>
    <row r="23" spans="2:11" x14ac:dyDescent="0.2">
      <c r="B23" s="182" t="s">
        <v>595</v>
      </c>
      <c r="C23" s="183">
        <f>+AVERAGE('2.2.3.4.StockCapReal'!C23:C23)</f>
        <v>0</v>
      </c>
      <c r="D23" s="183">
        <f>+AVERAGE('2.2.3.4.StockCapReal'!D23:D23)</f>
        <v>0</v>
      </c>
      <c r="E23" s="183">
        <f>+AVERAGE('2.2.3.4.StockCapReal'!E23:E23)</f>
        <v>9431.6838122206045</v>
      </c>
      <c r="F23" s="183">
        <f>+AVERAGE('2.2.3.4.StockCapReal'!E23:F23)</f>
        <v>9406.5243854908549</v>
      </c>
      <c r="G23" s="183">
        <f>+AVERAGE('2.2.3.4.StockCapReal'!F23,'2.2.3.4.StockCapReal'!G23)</f>
        <v>9572.1108390049994</v>
      </c>
      <c r="H23" s="183">
        <f>+AVERAGE('2.2.3.4.StockCapReal'!G23,'2.2.3.4.StockCapReal'!H23)</f>
        <v>9704.7029517724404</v>
      </c>
      <c r="I23" s="183">
        <f>+AVERAGE('2.2.3.4.StockCapReal'!H23:I23)</f>
        <v>9206.5518090301011</v>
      </c>
      <c r="J23" s="183">
        <f>+AVERAGE('2.2.3.4.StockCapReal'!I23:J23)</f>
        <v>8458.7788131195539</v>
      </c>
      <c r="K23" s="214">
        <f>+AVERAGE('2.2.3.4.StockCapReal'!J23:K23)</f>
        <v>8008.2153911108744</v>
      </c>
    </row>
    <row r="24" spans="2:11" x14ac:dyDescent="0.2">
      <c r="B24" s="182" t="s">
        <v>565</v>
      </c>
      <c r="C24" s="183">
        <f>+AVERAGE('2.2.3.4.StockCapReal'!C24:C24)</f>
        <v>0</v>
      </c>
      <c r="D24" s="183">
        <f>+AVERAGE('2.2.3.4.StockCapReal'!D24:D24)</f>
        <v>7653.7417729498566</v>
      </c>
      <c r="E24" s="183">
        <f>+AVERAGE('2.2.3.4.StockCapReal'!D24:E24)</f>
        <v>7598.2395307220222</v>
      </c>
      <c r="F24" s="183">
        <f>+AVERAGE('2.2.3.4.StockCapReal'!E24:F24)</f>
        <v>7526.0347467202937</v>
      </c>
      <c r="G24" s="183">
        <f>+AVERAGE('2.2.3.4.StockCapReal'!F24,'2.2.3.4.StockCapReal'!G24)</f>
        <v>7665.8496031293598</v>
      </c>
      <c r="H24" s="183">
        <f>+AVERAGE('2.2.3.4.StockCapReal'!G24,'2.2.3.4.StockCapReal'!H24)</f>
        <v>7779.8683386613793</v>
      </c>
      <c r="I24" s="183">
        <f>+AVERAGE('2.2.3.4.StockCapReal'!H24:I24)</f>
        <v>7388.4911581753513</v>
      </c>
      <c r="J24" s="183">
        <f>+AVERAGE('2.2.3.4.StockCapReal'!I24:J24)</f>
        <v>6796.5520580930606</v>
      </c>
      <c r="K24" s="214">
        <f>+AVERAGE('2.2.3.4.StockCapReal'!J24:K24)</f>
        <v>6442.995486694299</v>
      </c>
    </row>
    <row r="25" spans="2:11" x14ac:dyDescent="0.2">
      <c r="B25" s="182" t="s">
        <v>374</v>
      </c>
      <c r="C25" s="183">
        <f>+AVERAGE('2.2.3.4.StockCapReal'!C25:C25)</f>
        <v>0</v>
      </c>
      <c r="D25" s="183">
        <f>+AVERAGE('2.2.3.4.StockCapReal'!D25:D25)</f>
        <v>65244.3612105711</v>
      </c>
      <c r="E25" s="183">
        <f>+AVERAGE('2.2.3.4.StockCapReal'!D25:E25)</f>
        <v>54811.451774083536</v>
      </c>
      <c r="F25" s="183">
        <f>+AVERAGE('2.2.3.4.StockCapReal'!E25:F25)</f>
        <v>33638.942288474173</v>
      </c>
      <c r="G25" s="183">
        <f>+AVERAGE('2.2.3.4.StockCapReal'!F25,'2.2.3.4.StockCapReal'!G25)</f>
        <v>11449.671119676186</v>
      </c>
      <c r="H25" s="183">
        <f>+AVERAGE('2.2.3.4.StockCapReal'!H25,'2.2.3.4.StockCapReal'!H25)</f>
        <v>6668.4350369809199</v>
      </c>
      <c r="I25" s="183">
        <f>+AVERAGE('2.2.3.4.StockCapReal'!H25:I25)</f>
        <v>5439.7019527537395</v>
      </c>
      <c r="J25" s="183">
        <f>+AVERAGE('2.2.3.4.StockCapReal'!I25:J25)</f>
        <v>3127.5395804633235</v>
      </c>
      <c r="K25" s="214">
        <f>+AVERAGE('2.2.3.4.StockCapReal'!J25:K25)</f>
        <v>1022.055146200044</v>
      </c>
    </row>
    <row r="26" spans="2:11" x14ac:dyDescent="0.2">
      <c r="B26" s="182" t="s">
        <v>566</v>
      </c>
      <c r="C26" s="183">
        <f>+AVERAGE('2.2.3.4.StockCapReal'!C26:C26)</f>
        <v>0</v>
      </c>
      <c r="D26" s="183">
        <f>+AVERAGE('2.2.3.4.StockCapReal'!D26:D26)</f>
        <v>12246.251017897401</v>
      </c>
      <c r="E26" s="183">
        <f>+AVERAGE('2.2.3.4.StockCapReal'!D26:E26)</f>
        <v>11477.980081509495</v>
      </c>
      <c r="F26" s="183">
        <f>+AVERAGE('2.2.3.4.StockCapReal'!E26:F26)</f>
        <v>9960.0323995016042</v>
      </c>
      <c r="G26" s="183">
        <f>+AVERAGE('2.2.3.4.StockCapReal'!F26,'2.2.3.4.StockCapReal'!G26)</f>
        <v>8588.6590924394932</v>
      </c>
      <c r="H26" s="183">
        <f>+AVERAGE('2.2.3.4.StockCapReal'!G26,'2.2.3.4.StockCapReal'!H26)</f>
        <v>7055.3006297282545</v>
      </c>
      <c r="I26" s="183">
        <f>+AVERAGE('2.2.3.4.StockCapReal'!H26:I26)</f>
        <v>5011.6051821572728</v>
      </c>
      <c r="J26" s="183">
        <f>+AVERAGE('2.2.3.4.StockCapReal'!I26:J26)</f>
        <v>2881.4066845918524</v>
      </c>
      <c r="K26" s="214">
        <f>+AVERAGE('2.2.3.4.StockCapReal'!J26:K26)</f>
        <v>941.62086666415109</v>
      </c>
    </row>
    <row r="27" spans="2:11" x14ac:dyDescent="0.2">
      <c r="B27" s="182" t="s">
        <v>567</v>
      </c>
      <c r="C27" s="183">
        <f>+AVERAGE('2.2.3.4.StockCapReal'!C27:C27)</f>
        <v>0</v>
      </c>
      <c r="D27" s="183">
        <f>+AVERAGE('2.2.3.4.StockCapReal'!D27:D27)</f>
        <v>4821.3051117645982</v>
      </c>
      <c r="E27" s="183">
        <f>+AVERAGE('2.2.3.4.StockCapReal'!D27:E27)</f>
        <v>4518.839599060846</v>
      </c>
      <c r="F27" s="183">
        <f>+AVERAGE('2.2.3.4.StockCapReal'!E27:F27)</f>
        <v>3921.2290398815358</v>
      </c>
      <c r="G27" s="183">
        <f>+AVERAGE('2.2.3.4.StockCapReal'!F27,'2.2.3.4.StockCapReal'!G27)</f>
        <v>3381.3242865155307</v>
      </c>
      <c r="H27" s="183">
        <f>+AVERAGE('2.2.3.4.StockCapReal'!G27,'2.2.3.4.StockCapReal'!H27)</f>
        <v>2777.6465582350197</v>
      </c>
      <c r="I27" s="183">
        <f>+AVERAGE('2.2.3.4.StockCapReal'!H27:I27)</f>
        <v>1973.0509890388762</v>
      </c>
      <c r="J27" s="183">
        <f>+AVERAGE('2.2.3.4.StockCapReal'!I27:J27)</f>
        <v>1134.3994792522692</v>
      </c>
      <c r="K27" s="214">
        <f>+AVERAGE('2.2.3.4.StockCapReal'!J27:K27)</f>
        <v>370.71275863587061</v>
      </c>
    </row>
    <row r="28" spans="2:11" x14ac:dyDescent="0.2">
      <c r="B28" s="182" t="s">
        <v>433</v>
      </c>
      <c r="C28" s="183">
        <f>+AVERAGE('2.2.3.4.StockCapReal'!C28:C28)</f>
        <v>0</v>
      </c>
      <c r="D28" s="183">
        <f>+AVERAGE('2.2.3.4.StockCapReal'!D28:D28)</f>
        <v>3355.0956910134269</v>
      </c>
      <c r="E28" s="183">
        <f>+AVERAGE('2.2.3.4.StockCapReal'!D28:E28)</f>
        <v>3144.6131111251966</v>
      </c>
      <c r="F28" s="183">
        <f>+AVERAGE('2.2.3.4.StockCapReal'!E28:F28)</f>
        <v>2728.7421870648059</v>
      </c>
      <c r="G28" s="183">
        <f>+AVERAGE('2.2.3.4.StockCapReal'!F28,'2.2.3.4.StockCapReal'!G28)</f>
        <v>2353.0281284054972</v>
      </c>
      <c r="H28" s="183">
        <f>+AVERAGE('2.2.3.4.StockCapReal'!G28,'2.2.3.4.StockCapReal'!H28)</f>
        <v>1932.9351249628207</v>
      </c>
      <c r="I28" s="183">
        <f>+AVERAGE('2.2.3.4.StockCapReal'!H28:I28)</f>
        <v>1373.0255020204013</v>
      </c>
      <c r="J28" s="183">
        <f>+AVERAGE('2.2.3.4.StockCapReal'!I28:J28)</f>
        <v>789.41670699080896</v>
      </c>
      <c r="K28" s="214">
        <f>+AVERAGE('2.2.3.4.StockCapReal'!J28:K28)</f>
        <v>257.9751229740545</v>
      </c>
    </row>
    <row r="29" spans="2:11" x14ac:dyDescent="0.2">
      <c r="B29" s="182" t="s">
        <v>434</v>
      </c>
      <c r="C29" s="183">
        <f>+AVERAGE('2.2.3.4.StockCapReal'!C29:C29)</f>
        <v>0</v>
      </c>
      <c r="D29" s="183">
        <f>+AVERAGE('2.2.3.4.StockCapReal'!D29:D29)</f>
        <v>28113.830985496792</v>
      </c>
      <c r="E29" s="183">
        <f>+AVERAGE('2.2.3.4.StockCapReal'!D29:E29)</f>
        <v>26350.10433763429</v>
      </c>
      <c r="F29" s="183">
        <f>+AVERAGE('2.2.3.4.StockCapReal'!E29:F29)</f>
        <v>22865.337896506455</v>
      </c>
      <c r="G29" s="183">
        <f>+AVERAGE('2.2.3.4.StockCapReal'!F29,'2.2.3.4.StockCapReal'!G29)</f>
        <v>19717.063594728701</v>
      </c>
      <c r="H29" s="183">
        <f>+AVERAGE('2.2.3.4.StockCapReal'!G29,'2.2.3.4.StockCapReal'!H29)</f>
        <v>16196.918482739446</v>
      </c>
      <c r="I29" s="183">
        <f>+AVERAGE('2.2.3.4.StockCapReal'!H29:I29)</f>
        <v>11505.188065416623</v>
      </c>
      <c r="J29" s="183">
        <f>+AVERAGE('2.2.3.4.StockCapReal'!I29:J29)</f>
        <v>6614.8718013951275</v>
      </c>
      <c r="K29" s="214">
        <f>+AVERAGE('2.2.3.4.StockCapReal'!J29:K29)</f>
        <v>2161.68767560981</v>
      </c>
    </row>
    <row r="30" spans="2:11" x14ac:dyDescent="0.2">
      <c r="B30" s="182" t="s">
        <v>568</v>
      </c>
      <c r="C30" s="183">
        <f>+AVERAGE('2.2.3.4.StockCapReal'!C30:C30)</f>
        <v>0</v>
      </c>
      <c r="D30" s="183">
        <f>+AVERAGE('2.2.3.4.StockCapReal'!D30:D30)</f>
        <v>0</v>
      </c>
      <c r="E30" s="183">
        <f>+AVERAGE('2.2.3.4.StockCapReal'!E30:E30)</f>
        <v>1373.4785089075315</v>
      </c>
      <c r="F30" s="183">
        <f>+AVERAGE('2.2.3.4.StockCapReal'!E30:F30)</f>
        <v>1294.2095596414042</v>
      </c>
      <c r="G30" s="183">
        <f>+AVERAGE('2.2.3.4.StockCapReal'!F30,'2.2.3.4.StockCapReal'!G30)</f>
        <v>1154.8266974101939</v>
      </c>
      <c r="H30" s="183">
        <f>+AVERAGE('2.2.3.4.StockCapReal'!G30,'2.2.3.4.StockCapReal'!H30)</f>
        <v>997.58367908052446</v>
      </c>
      <c r="I30" s="183">
        <f>+AVERAGE('2.2.3.4.StockCapReal'!H30:I30)</f>
        <v>770.07440435733065</v>
      </c>
      <c r="J30" s="183">
        <f>+AVERAGE('2.2.3.4.StockCapReal'!I30:J30)</f>
        <v>526.86290738454113</v>
      </c>
      <c r="K30" s="214">
        <f>+AVERAGE('2.2.3.4.StockCapReal'!J30:K30)</f>
        <v>311.51257876087931</v>
      </c>
    </row>
    <row r="31" spans="2:11" x14ac:dyDescent="0.2">
      <c r="B31" s="182" t="s">
        <v>435</v>
      </c>
      <c r="C31" s="183">
        <f>+AVERAGE('2.2.3.4.StockCapReal'!C31:C31)</f>
        <v>0</v>
      </c>
      <c r="D31" s="183">
        <f>+AVERAGE('2.2.3.4.StockCapReal'!D31:D31)</f>
        <v>0</v>
      </c>
      <c r="E31" s="183">
        <f>+AVERAGE('2.2.3.4.StockCapReal'!E31:E31)</f>
        <v>8301.162236909764</v>
      </c>
      <c r="F31" s="183">
        <f>+AVERAGE('2.2.3.4.StockCapReal'!E31:F31)</f>
        <v>7822.0688954850866</v>
      </c>
      <c r="G31" s="183">
        <f>+AVERAGE('2.2.3.4.StockCapReal'!F31,'2.2.3.4.StockCapReal'!G31)</f>
        <v>6979.6532734551274</v>
      </c>
      <c r="H31" s="183">
        <f>+AVERAGE('2.2.3.4.StockCapReal'!G31,'2.2.3.4.StockCapReal'!H31)</f>
        <v>6029.2927127979392</v>
      </c>
      <c r="I31" s="183">
        <f>+AVERAGE('2.2.3.4.StockCapReal'!H31:I31)</f>
        <v>4654.2501565215425</v>
      </c>
      <c r="J31" s="183">
        <f>+AVERAGE('2.2.3.4.StockCapReal'!I31:J31)</f>
        <v>3184.3049909006531</v>
      </c>
      <c r="K31" s="214">
        <f>+AVERAGE('2.2.3.4.StockCapReal'!J31:K31)</f>
        <v>1882.7498489139346</v>
      </c>
    </row>
    <row r="32" spans="2:11" x14ac:dyDescent="0.2">
      <c r="B32" s="182" t="s">
        <v>435</v>
      </c>
      <c r="C32" s="183">
        <f>+AVERAGE('2.2.3.4.StockCapReal'!C32:C32)</f>
        <v>0</v>
      </c>
      <c r="D32" s="183">
        <f>+AVERAGE('2.2.3.4.StockCapReal'!D32:D32)</f>
        <v>0</v>
      </c>
      <c r="E32" s="183">
        <f>+AVERAGE('2.2.3.4.StockCapReal'!E32:E32)</f>
        <v>7638.5335148482191</v>
      </c>
      <c r="F32" s="183">
        <f>+AVERAGE('2.2.3.4.StockCapReal'!E32:F32)</f>
        <v>7197.6831326039901</v>
      </c>
      <c r="G32" s="183">
        <f>+AVERAGE('2.2.3.4.StockCapReal'!F32,'2.2.3.4.StockCapReal'!G32)</f>
        <v>6422.512165134377</v>
      </c>
      <c r="H32" s="183">
        <f>+AVERAGE('2.2.3.4.StockCapReal'!G32,'2.2.3.4.StockCapReal'!H32)</f>
        <v>5548.0128135264404</v>
      </c>
      <c r="I32" s="183">
        <f>+AVERAGE('2.2.3.4.StockCapReal'!H32:I32)</f>
        <v>4282.7311155301559</v>
      </c>
      <c r="J32" s="183">
        <f>+AVERAGE('2.2.3.4.StockCapReal'!I32:J32)</f>
        <v>2930.1222768955113</v>
      </c>
      <c r="K32" s="214">
        <f>+AVERAGE('2.2.3.4.StockCapReal'!J32:K32)</f>
        <v>1732.4619626225021</v>
      </c>
    </row>
    <row r="33" spans="2:11" x14ac:dyDescent="0.2">
      <c r="B33" s="182" t="s">
        <v>596</v>
      </c>
      <c r="C33" s="183">
        <f>+AVERAGE('2.2.3.4.StockCapReal'!C33:C33)</f>
        <v>0</v>
      </c>
      <c r="D33" s="183">
        <f>+AVERAGE('2.2.3.4.StockCapReal'!D33:D33)</f>
        <v>0</v>
      </c>
      <c r="E33" s="183">
        <f>+AVERAGE('2.2.3.4.StockCapReal'!E33:E33)</f>
        <v>0</v>
      </c>
      <c r="F33" s="183">
        <f>+AVERAGE('2.2.3.4.StockCapReal'!F33:F33)</f>
        <v>12409.865843507303</v>
      </c>
      <c r="G33" s="183">
        <f>+AVERAGE('2.2.3.4.StockCapReal'!F33,'2.2.3.4.StockCapReal'!G33)</f>
        <v>11955.579641676573</v>
      </c>
      <c r="H33" s="183">
        <f>+AVERAGE('2.2.3.4.StockCapReal'!G33,'2.2.3.4.StockCapReal'!H33)</f>
        <v>10677.924805969673</v>
      </c>
      <c r="I33" s="183">
        <f>+AVERAGE('2.2.3.4.StockCapReal'!H33:I33)</f>
        <v>8661.038318278348</v>
      </c>
      <c r="J33" s="183">
        <f>+AVERAGE('2.2.3.4.StockCapReal'!I33:J33)</f>
        <v>6452.4520434332208</v>
      </c>
      <c r="K33" s="214">
        <f>+AVERAGE('2.2.3.4.StockCapReal'!J33:K33)</f>
        <v>4548.4689141675453</v>
      </c>
    </row>
    <row r="34" spans="2:11" x14ac:dyDescent="0.2">
      <c r="B34" s="182" t="s">
        <v>597</v>
      </c>
      <c r="C34" s="183">
        <f>+AVERAGE('2.2.3.4.StockCapReal'!C34:C34)</f>
        <v>0</v>
      </c>
      <c r="D34" s="183">
        <f>+AVERAGE('2.2.3.4.StockCapReal'!D34:D34)</f>
        <v>0</v>
      </c>
      <c r="E34" s="183">
        <f>+AVERAGE('2.2.3.4.StockCapReal'!E34:E34)</f>
        <v>0</v>
      </c>
      <c r="F34" s="183">
        <f>+AVERAGE('2.2.3.4.StockCapReal'!F34:F34)</f>
        <v>82284.43199095974</v>
      </c>
      <c r="G34" s="183">
        <f>+AVERAGE('2.2.3.4.StockCapReal'!F34,'2.2.3.4.StockCapReal'!G34)</f>
        <v>79272.257439650682</v>
      </c>
      <c r="H34" s="183">
        <f>+AVERAGE('2.2.3.4.StockCapReal'!G34,'2.2.3.4.StockCapReal'!H34)</f>
        <v>70800.682987325024</v>
      </c>
      <c r="I34" s="183">
        <f>+AVERAGE('2.2.3.4.StockCapReal'!H34:I34)</f>
        <v>57427.584428266076</v>
      </c>
      <c r="J34" s="183">
        <f>+AVERAGE('2.2.3.4.StockCapReal'!I34:J34)</f>
        <v>42783.407817465632</v>
      </c>
      <c r="K34" s="214">
        <f>+AVERAGE('2.2.3.4.StockCapReal'!J34:K34)</f>
        <v>30158.922405001395</v>
      </c>
    </row>
    <row r="35" spans="2:11" x14ac:dyDescent="0.2">
      <c r="B35" s="182" t="s">
        <v>598</v>
      </c>
      <c r="C35" s="183">
        <f>+AVERAGE('2.2.3.4.StockCapReal'!C35:C35)</f>
        <v>0</v>
      </c>
      <c r="D35" s="183">
        <f>+AVERAGE('2.2.3.4.StockCapReal'!D35:D35)</f>
        <v>0</v>
      </c>
      <c r="E35" s="183">
        <f>+AVERAGE('2.2.3.4.StockCapReal'!E35:E35)</f>
        <v>0</v>
      </c>
      <c r="F35" s="183">
        <f>+AVERAGE('2.2.3.4.StockCapReal'!F35:F35)</f>
        <v>16767.163444363032</v>
      </c>
      <c r="G35" s="183">
        <f>+AVERAGE('2.2.3.4.StockCapReal'!F35,'2.2.3.4.StockCapReal'!G35)</f>
        <v>16153.370266203903</v>
      </c>
      <c r="H35" s="183">
        <f>+AVERAGE('2.2.3.4.StockCapReal'!G35,'2.2.3.4.StockCapReal'!H35)</f>
        <v>14427.110875012622</v>
      </c>
      <c r="I35" s="183">
        <f>+AVERAGE('2.2.3.4.StockCapReal'!H35:I35)</f>
        <v>11702.064060301036</v>
      </c>
      <c r="J35" s="183">
        <f>+AVERAGE('2.2.3.4.StockCapReal'!I35:J35)</f>
        <v>8718.0086709609714</v>
      </c>
      <c r="K35" s="214">
        <f>+AVERAGE('2.2.3.4.StockCapReal'!J35:K35)</f>
        <v>6145.5073461050033</v>
      </c>
    </row>
    <row r="36" spans="2:11" x14ac:dyDescent="0.2">
      <c r="B36" s="182" t="s">
        <v>599</v>
      </c>
      <c r="C36" s="183">
        <f>+AVERAGE('2.2.3.4.StockCapReal'!C36:C36)</f>
        <v>0</v>
      </c>
      <c r="D36" s="183">
        <f>+AVERAGE('2.2.3.4.StockCapReal'!D36:D36)</f>
        <v>0</v>
      </c>
      <c r="E36" s="183">
        <f>+AVERAGE('2.2.3.4.StockCapReal'!E36:E36)</f>
        <v>0</v>
      </c>
      <c r="F36" s="183">
        <f>+AVERAGE('2.2.3.4.StockCapReal'!F36:F36)</f>
        <v>0</v>
      </c>
      <c r="G36" s="183">
        <f>+AVERAGE('2.2.3.4.StockCapReal'!G36:G36)</f>
        <v>37888.321045145094</v>
      </c>
      <c r="H36" s="183">
        <f>+AVERAGE('2.2.3.4.StockCapReal'!G36,'2.2.3.4.StockCapReal'!H36)</f>
        <v>35639.69038810637</v>
      </c>
      <c r="I36" s="183">
        <f>+AVERAGE('2.2.3.4.StockCapReal'!H36:I36)</f>
        <v>29874.101021553521</v>
      </c>
      <c r="J36" s="183">
        <f>+AVERAGE('2.2.3.4.StockCapReal'!I36:J36)</f>
        <v>23414.107453802</v>
      </c>
      <c r="K36" s="214">
        <f>+AVERAGE('2.2.3.4.StockCapReal'!J36:K36)</f>
        <v>17985.529736438511</v>
      </c>
    </row>
    <row r="37" spans="2:11" x14ac:dyDescent="0.2">
      <c r="B37" s="182" t="s">
        <v>600</v>
      </c>
      <c r="C37" s="183">
        <f>+AVERAGE('2.2.3.4.StockCapReal'!C37:C37)</f>
        <v>0</v>
      </c>
      <c r="D37" s="183">
        <f>+AVERAGE('2.2.3.4.StockCapReal'!D37:D37)</f>
        <v>0</v>
      </c>
      <c r="E37" s="183">
        <f>+AVERAGE('2.2.3.4.StockCapReal'!E37:E37)</f>
        <v>0</v>
      </c>
      <c r="F37" s="183">
        <f>+AVERAGE('2.2.3.4.StockCapReal'!F37:F37)</f>
        <v>0</v>
      </c>
      <c r="G37" s="183">
        <f>+AVERAGE('2.2.3.4.StockCapReal'!G37:G37)</f>
        <v>0</v>
      </c>
      <c r="H37" s="183">
        <f>+AVERAGE('2.2.3.4.StockCapReal'!H37:H37)</f>
        <v>58698.132599796278</v>
      </c>
      <c r="I37" s="183">
        <f>+AVERAGE('2.2.3.4.StockCapReal'!H37:I37)</f>
        <v>53177.575096818386</v>
      </c>
      <c r="J37" s="183">
        <f>+AVERAGE('2.2.3.4.StockCapReal'!I37:J37)</f>
        <v>43106.772147184151</v>
      </c>
      <c r="K37" s="214">
        <f>+AVERAGE('2.2.3.4.StockCapReal'!J37:K37)</f>
        <v>34848.218599146181</v>
      </c>
    </row>
    <row r="38" spans="2:11" x14ac:dyDescent="0.2">
      <c r="B38" s="182" t="s">
        <v>601</v>
      </c>
      <c r="C38" s="183">
        <f>+AVERAGE('2.2.3.4.StockCapReal'!C38:C38)</f>
        <v>0</v>
      </c>
      <c r="D38" s="183">
        <f>+AVERAGE('2.2.3.4.StockCapReal'!D38:D38)</f>
        <v>109672.19151208285</v>
      </c>
      <c r="E38" s="183">
        <f>+AVERAGE('2.2.3.4.StockCapReal'!D38:E38)</f>
        <v>107054.62212029562</v>
      </c>
      <c r="F38" s="183">
        <f>+AVERAGE('2.2.3.4.StockCapReal'!E38:F38)</f>
        <v>102258.82565250125</v>
      </c>
      <c r="G38" s="183">
        <f>+AVERAGE('2.2.3.4.StockCapReal'!F38,'2.2.3.4.StockCapReal'!G38)</f>
        <v>99984.397889077823</v>
      </c>
      <c r="H38" s="183">
        <f>+AVERAGE('2.2.3.4.StockCapReal'!G38,'2.2.3.4.StockCapReal'!H38)</f>
        <v>97016.59705248024</v>
      </c>
      <c r="I38" s="183">
        <f>+AVERAGE('2.2.3.4.StockCapReal'!H38:I38)</f>
        <v>87606.915333924757</v>
      </c>
      <c r="J38" s="183">
        <f>+AVERAGE('2.2.3.4.StockCapReal'!I38:J38)</f>
        <v>75951.984287392726</v>
      </c>
      <c r="K38" s="214">
        <f>+AVERAGE('2.2.3.4.StockCapReal'!J38:K38)</f>
        <v>67200.625032868018</v>
      </c>
    </row>
    <row r="39" spans="2:11" x14ac:dyDescent="0.2">
      <c r="B39" s="182" t="s">
        <v>658</v>
      </c>
      <c r="C39" s="183">
        <f>+AVERAGE('2.2.3.4.StockCapReal'!C39:C39)</f>
        <v>0</v>
      </c>
      <c r="D39" s="183">
        <f>+AVERAGE('2.2.3.4.StockCapReal'!D39:D39)</f>
        <v>0</v>
      </c>
      <c r="E39" s="183">
        <f>+AVERAGE('2.2.3.4.StockCapReal'!E39:E39)</f>
        <v>132004.72917454856</v>
      </c>
      <c r="F39" s="183">
        <f>+AVERAGE('2.2.3.4.StockCapReal'!E39:F39)</f>
        <v>129575.88211623635</v>
      </c>
      <c r="G39" s="183">
        <f>+AVERAGE('2.2.3.4.StockCapReal'!F39,'2.2.3.4.StockCapReal'!G39)</f>
        <v>127402.50354980446</v>
      </c>
      <c r="H39" s="183">
        <f>+AVERAGE('2.2.3.4.StockCapReal'!G39,'2.2.3.4.StockCapReal'!H39)</f>
        <v>124408.73514435119</v>
      </c>
      <c r="I39" s="183">
        <f>+AVERAGE('2.2.3.4.StockCapReal'!H39:I39)</f>
        <v>113180.05561002003</v>
      </c>
      <c r="J39" s="183">
        <f>+AVERAGE('2.2.3.4.StockCapReal'!I39:J39)</f>
        <v>99024.875372483075</v>
      </c>
      <c r="K39" s="214">
        <f>+AVERAGE('2.2.3.4.StockCapReal'!J39:K39)</f>
        <v>88605.858908265567</v>
      </c>
    </row>
    <row r="40" spans="2:11" x14ac:dyDescent="0.2">
      <c r="B40" s="182" t="s">
        <v>569</v>
      </c>
      <c r="C40" s="183">
        <f>+AVERAGE('2.2.3.4.StockCapReal'!C40:C40)</f>
        <v>189002.56055125355</v>
      </c>
      <c r="D40" s="183">
        <f>+AVERAGE('2.2.3.4.StockCapReal'!C40:D40)</f>
        <v>181725.97764961005</v>
      </c>
      <c r="E40" s="183">
        <f>+AVERAGE('2.2.3.4.StockCapReal'!D40:E40)</f>
        <v>171535.07786665278</v>
      </c>
      <c r="F40" s="183">
        <f>+AVERAGE('2.2.3.4.StockCapReal'!E40:F40)</f>
        <v>166485.23830675648</v>
      </c>
      <c r="G40" s="183">
        <f>+AVERAGE('2.2.3.4.StockCapReal'!F40,'2.2.3.4.StockCapReal'!G40)</f>
        <v>165800.24196472054</v>
      </c>
      <c r="H40" s="183">
        <f>+AVERAGE('2.2.3.4.StockCapReal'!G40,'2.2.3.4.StockCapReal'!H40)</f>
        <v>164234.28114874032</v>
      </c>
      <c r="I40" s="183">
        <f>+AVERAGE('2.2.3.4.StockCapReal'!H40:I40)</f>
        <v>151873.08533489186</v>
      </c>
      <c r="J40" s="183">
        <f>+AVERAGE('2.2.3.4.StockCapReal'!I40:J40)</f>
        <v>135509.5109697725</v>
      </c>
      <c r="K40" s="214">
        <f>+AVERAGE('2.2.3.4.StockCapReal'!J40:K40)</f>
        <v>124115.68256784225</v>
      </c>
    </row>
    <row r="41" spans="2:11" x14ac:dyDescent="0.2">
      <c r="B41" s="182" t="s">
        <v>602</v>
      </c>
      <c r="C41" s="183">
        <f>+AVERAGE('2.2.3.4.StockCapReal'!C41:C41)</f>
        <v>0</v>
      </c>
      <c r="D41" s="183">
        <f>+AVERAGE('2.2.3.4.StockCapReal'!D41:D41)</f>
        <v>0</v>
      </c>
      <c r="E41" s="183">
        <f>+AVERAGE('2.2.3.4.StockCapReal'!E41:E41)</f>
        <v>0</v>
      </c>
      <c r="F41" s="183">
        <f>+AVERAGE('2.2.3.4.StockCapReal'!F41:F41)</f>
        <v>0</v>
      </c>
      <c r="G41" s="183">
        <f>+AVERAGE('2.2.3.4.StockCapReal'!G41:G41)</f>
        <v>384779.37902943185</v>
      </c>
      <c r="H41" s="183">
        <f>+AVERAGE('2.2.3.4.StockCapReal'!G41,'2.2.3.4.StockCapReal'!H41)</f>
        <v>380311.43187128531</v>
      </c>
      <c r="I41" s="183">
        <f>+AVERAGE('2.2.3.4.StockCapReal'!H41:I41)</f>
        <v>356555.80373478774</v>
      </c>
      <c r="J41" s="183">
        <f>+AVERAGE('2.2.3.4.StockCapReal'!I41:J41)</f>
        <v>323257.02956943703</v>
      </c>
      <c r="K41" s="214">
        <f>+AVERAGE('2.2.3.4.StockCapReal'!J41:K41)</f>
        <v>301540.80857998191</v>
      </c>
    </row>
    <row r="42" spans="2:11" x14ac:dyDescent="0.2">
      <c r="B42" s="182" t="s">
        <v>603</v>
      </c>
      <c r="C42" s="183">
        <f>+AVERAGE('2.2.3.4.StockCapReal'!C42:C42)</f>
        <v>0</v>
      </c>
      <c r="D42" s="183">
        <f>+AVERAGE('2.2.3.4.StockCapReal'!D42:D42)</f>
        <v>0</v>
      </c>
      <c r="E42" s="183">
        <f>+AVERAGE('2.2.3.4.StockCapReal'!E42:E42)</f>
        <v>2739.4812675250728</v>
      </c>
      <c r="F42" s="183">
        <f>+AVERAGE('2.2.3.4.StockCapReal'!E42:F42)</f>
        <v>2735.192775689974</v>
      </c>
      <c r="G42" s="183">
        <f>+AVERAGE('2.2.3.4.StockCapReal'!F42,'2.2.3.4.StockCapReal'!G42)</f>
        <v>2789.8172263079005</v>
      </c>
      <c r="H42" s="183">
        <f>+AVERAGE('2.2.3.4.StockCapReal'!G42,'2.2.3.4.StockCapReal'!H42)</f>
        <v>2835.3796505087125</v>
      </c>
      <c r="I42" s="183">
        <f>+AVERAGE('2.2.3.4.StockCapReal'!H42:I42)</f>
        <v>2696.877468654397</v>
      </c>
      <c r="J42" s="183">
        <f>+AVERAGE('2.2.3.4.StockCapReal'!I42:J42)</f>
        <v>2485.0467519754852</v>
      </c>
      <c r="K42" s="214">
        <f>+AVERAGE('2.2.3.4.StockCapReal'!J42:K42)</f>
        <v>2360.1578544990189</v>
      </c>
    </row>
    <row r="43" spans="2:11" x14ac:dyDescent="0.2">
      <c r="B43" s="182" t="s">
        <v>375</v>
      </c>
      <c r="C43" s="183">
        <f>+AVERAGE('2.2.3.4.StockCapReal'!C43:C43)</f>
        <v>0</v>
      </c>
      <c r="D43" s="183">
        <f>+AVERAGE('2.2.3.4.StockCapReal'!D43:D43)</f>
        <v>5009.4209387088067</v>
      </c>
      <c r="E43" s="183">
        <f>+AVERAGE('2.2.3.4.StockCapReal'!D43:E43)</f>
        <v>4695.1561096623209</v>
      </c>
      <c r="F43" s="183">
        <f>+AVERAGE('2.2.3.4.StockCapReal'!E43:F43)</f>
        <v>4074.2301282431399</v>
      </c>
      <c r="G43" s="183">
        <f>+AVERAGE('2.2.3.4.StockCapReal'!F43,'2.2.3.4.StockCapReal'!G43)</f>
        <v>3513.2591392999648</v>
      </c>
      <c r="H43" s="183">
        <f>+AVERAGE('2.2.3.4.StockCapReal'!G43,'2.2.3.4.StockCapReal'!H43)</f>
        <v>2886.0268497085476</v>
      </c>
      <c r="I43" s="183">
        <f>+AVERAGE('2.2.3.4.StockCapReal'!H43:I43)</f>
        <v>2050.0371625419011</v>
      </c>
      <c r="J43" s="183">
        <f>+AVERAGE('2.2.3.4.StockCapReal'!I43:J43)</f>
        <v>1178.6627036651653</v>
      </c>
      <c r="K43" s="214">
        <f>+AVERAGE('2.2.3.4.StockCapReal'!J43:K43)</f>
        <v>385.1780691451458</v>
      </c>
    </row>
    <row r="44" spans="2:11" x14ac:dyDescent="0.2">
      <c r="B44" s="182" t="s">
        <v>376</v>
      </c>
      <c r="C44" s="183">
        <f>+AVERAGE('2.2.3.4.StockCapReal'!C44:C44)</f>
        <v>0</v>
      </c>
      <c r="D44" s="183">
        <f>+AVERAGE('2.2.3.4.StockCapReal'!D44:D44)</f>
        <v>2445.6652106705183</v>
      </c>
      <c r="E44" s="183">
        <f>+AVERAGE('2.2.3.4.StockCapReal'!D44:E44)</f>
        <v>2428.8819088168743</v>
      </c>
      <c r="F44" s="183">
        <f>+AVERAGE('2.2.3.4.StockCapReal'!E44:F44)</f>
        <v>2407.7742199656968</v>
      </c>
      <c r="G44" s="183">
        <f>+AVERAGE('2.2.3.4.StockCapReal'!F44,'2.2.3.4.StockCapReal'!G44)</f>
        <v>2454.6848563290359</v>
      </c>
      <c r="H44" s="183">
        <f>+AVERAGE('2.2.3.4.StockCapReal'!G44,'2.2.3.4.StockCapReal'!H44)</f>
        <v>2493.5217311571764</v>
      </c>
      <c r="I44" s="183">
        <f>+AVERAGE('2.2.3.4.StockCapReal'!H44:I44)</f>
        <v>2370.4472690825214</v>
      </c>
      <c r="J44" s="183">
        <f>+AVERAGE('2.2.3.4.StockCapReal'!I44:J44)</f>
        <v>2182.9571969852323</v>
      </c>
      <c r="K44" s="214">
        <f>+AVERAGE('2.2.3.4.StockCapReal'!J44:K44)</f>
        <v>2071.9070872081074</v>
      </c>
    </row>
    <row r="45" spans="2:11" x14ac:dyDescent="0.2">
      <c r="B45" s="182" t="s">
        <v>377</v>
      </c>
      <c r="C45" s="183">
        <f>+AVERAGE('2.2.3.4.StockCapReal'!C45:C45)</f>
        <v>0</v>
      </c>
      <c r="D45" s="183">
        <f>+AVERAGE('2.2.3.4.StockCapReal'!D45:D45)</f>
        <v>0</v>
      </c>
      <c r="E45" s="183">
        <f>+AVERAGE('2.2.3.4.StockCapReal'!E45:E45)</f>
        <v>256104.94655042145</v>
      </c>
      <c r="F45" s="183">
        <f>+AVERAGE('2.2.3.4.StockCapReal'!E45:F45)</f>
        <v>255478.43491258711</v>
      </c>
      <c r="G45" s="183">
        <f>+AVERAGE('2.2.3.4.StockCapReal'!F45,'2.2.3.4.StockCapReal'!G45)</f>
        <v>260097.24300168242</v>
      </c>
      <c r="H45" s="183">
        <f>+AVERAGE('2.2.3.4.StockCapReal'!G45,'2.2.3.4.StockCapReal'!H45)</f>
        <v>263829.91711743223</v>
      </c>
      <c r="I45" s="183">
        <f>+AVERAGE('2.2.3.4.StockCapReal'!H45:I45)</f>
        <v>250419.41311385512</v>
      </c>
      <c r="J45" s="183">
        <f>+AVERAGE('2.2.3.4.StockCapReal'!I45:J45)</f>
        <v>230215.28220954223</v>
      </c>
      <c r="K45" s="214">
        <f>+AVERAGE('2.2.3.4.StockCapReal'!J45:K45)</f>
        <v>218093.04135356296</v>
      </c>
    </row>
    <row r="46" spans="2:11" x14ac:dyDescent="0.2">
      <c r="B46" s="182" t="s">
        <v>378</v>
      </c>
      <c r="C46" s="214">
        <f>+AVERAGE('2.2.3.4.StockCapReal'!C46:C46)</f>
        <v>0</v>
      </c>
      <c r="D46" s="214">
        <f>+AVERAGE('2.2.3.4.StockCapReal'!D46:D46)</f>
        <v>0</v>
      </c>
      <c r="E46" s="214">
        <f>+AVERAGE('2.2.3.4.StockCapReal'!E46:E46)</f>
        <v>134925.50976367592</v>
      </c>
      <c r="F46" s="214">
        <f>+AVERAGE('2.2.3.4.StockCapReal'!E46:F46)</f>
        <v>138537.70828401373</v>
      </c>
      <c r="G46" s="183">
        <f>+AVERAGE('2.2.3.4.StockCapReal'!F46,'2.2.3.4.StockCapReal'!G46)</f>
        <v>135409.95124063123</v>
      </c>
      <c r="H46" s="183">
        <f>+AVERAGE('2.2.3.4.StockCapReal'!G46,'2.2.3.4.StockCapReal'!H46)</f>
        <v>120043.99104412261</v>
      </c>
      <c r="I46" s="214">
        <f>+AVERAGE('2.2.3.4.StockCapReal'!H46:I46)</f>
        <v>111794.68670164002</v>
      </c>
      <c r="J46" s="214">
        <f>+AVERAGE('2.2.3.4.StockCapReal'!I46:J46)</f>
        <v>96188.313038560998</v>
      </c>
      <c r="K46" s="214">
        <f>+AVERAGE('2.2.3.4.StockCapReal'!J46:K46)</f>
        <v>66103.096336192553</v>
      </c>
    </row>
    <row r="47" spans="2:11" x14ac:dyDescent="0.2">
      <c r="B47" s="182" t="s">
        <v>379</v>
      </c>
      <c r="C47" s="214">
        <f>+AVERAGE('2.2.3.4.StockCapReal'!C47:C47)</f>
        <v>0</v>
      </c>
      <c r="D47" s="214">
        <f>+AVERAGE('2.2.3.4.StockCapReal'!D47:D47)</f>
        <v>0</v>
      </c>
      <c r="E47" s="214">
        <f>+AVERAGE('2.2.3.4.StockCapReal'!E47:E47)</f>
        <v>0</v>
      </c>
      <c r="F47" s="214">
        <f>+AVERAGE('2.2.3.4.StockCapReal'!F47:F47)</f>
        <v>0</v>
      </c>
      <c r="G47" s="214">
        <f>+AVERAGE('2.2.3.4.StockCapReal'!G47:G47)</f>
        <v>0</v>
      </c>
      <c r="H47" s="214">
        <f>+AVERAGE('2.2.3.4.StockCapReal'!H47:H47)</f>
        <v>9485.7636386355498</v>
      </c>
      <c r="I47" s="214">
        <f>+AVERAGE('2.2.3.4.StockCapReal'!H47:I47)</f>
        <v>8593.6278703006283</v>
      </c>
      <c r="J47" s="214">
        <f>+AVERAGE('2.2.3.4.StockCapReal'!I47:J47)</f>
        <v>6966.1611656471378</v>
      </c>
      <c r="K47" s="214">
        <f>+AVERAGE('2.2.3.4.StockCapReal'!J47:K47)</f>
        <v>5631.5584537037084</v>
      </c>
    </row>
    <row r="48" spans="2:11" x14ac:dyDescent="0.2">
      <c r="B48" s="186" t="s">
        <v>380</v>
      </c>
      <c r="C48" s="214"/>
      <c r="D48" s="214"/>
      <c r="E48" s="214"/>
      <c r="F48" s="214"/>
      <c r="G48" s="214"/>
      <c r="H48" s="214"/>
      <c r="I48" s="214"/>
      <c r="J48" s="214"/>
      <c r="K48" s="214"/>
    </row>
    <row r="49" spans="2:11" x14ac:dyDescent="0.2">
      <c r="B49" s="220" t="s">
        <v>381</v>
      </c>
      <c r="C49" s="214">
        <f>+AVERAGE('2.2.3.4.StockCapReal'!C49:C49)</f>
        <v>610329.86011924851</v>
      </c>
      <c r="D49" s="214">
        <f>+AVERAGE('2.2.3.4.StockCapReal'!C49:D49)</f>
        <v>570510.85404307104</v>
      </c>
      <c r="E49" s="214">
        <f>+AVERAGE('2.2.3.4.StockCapReal'!D49:E49)</f>
        <v>513460.920390855</v>
      </c>
      <c r="F49" s="214">
        <f>+AVERAGE('2.2.3.4.StockCapReal'!E49:F49)</f>
        <v>399907.2016937111</v>
      </c>
      <c r="G49" s="214">
        <f>+AVERAGE('2.2.3.4.StockCapReal'!F49,'2.2.3.4.StockCapReal'!G49)</f>
        <v>236077.04325714585</v>
      </c>
      <c r="H49" s="214">
        <f>+AVERAGE('2.2.3.4.StockCapReal'!G49,'2.2.3.4.StockCapReal'!H49)</f>
        <v>95939.835662859579</v>
      </c>
      <c r="I49" s="214">
        <f>+AVERAGE('2.2.3.4.StockCapReal'!H49:I49)</f>
        <v>11654.997692016639</v>
      </c>
      <c r="J49" s="214">
        <f>+AVERAGE('2.2.3.4.StockCapReal'!I49:J49)</f>
        <v>0</v>
      </c>
      <c r="K49" s="214">
        <f>+AVERAGE('2.2.3.4.StockCapReal'!J49:K49)</f>
        <v>0</v>
      </c>
    </row>
    <row r="50" spans="2:11" x14ac:dyDescent="0.2">
      <c r="B50" s="182" t="s">
        <v>570</v>
      </c>
      <c r="C50" s="214">
        <f>+AVERAGE('2.2.3.4.StockCapReal'!C50:C50)</f>
        <v>500129.35601626721</v>
      </c>
      <c r="D50" s="214">
        <f>+AVERAGE('2.2.3.4.StockCapReal'!C50:D50)</f>
        <v>446349.99330511421</v>
      </c>
      <c r="E50" s="214">
        <f>+AVERAGE('2.2.3.4.StockCapReal'!D50:E50)</f>
        <v>344024.89435757353</v>
      </c>
      <c r="F50" s="214">
        <f>+AVERAGE('2.2.3.4.StockCapReal'!E50:F50)</f>
        <v>246926.22670971201</v>
      </c>
      <c r="G50" s="214">
        <f>+AVERAGE('2.2.3.4.StockCapReal'!F50,'2.2.3.4.StockCapReal'!G50)</f>
        <v>150765.55180627582</v>
      </c>
      <c r="H50" s="214">
        <f>+AVERAGE('2.2.3.4.StockCapReal'!G50,'2.2.3.4.StockCapReal'!H50)</f>
        <v>52110.046983079665</v>
      </c>
      <c r="I50" s="214">
        <f>+AVERAGE('2.2.3.4.StockCapReal'!H50:I50)</f>
        <v>531.1428259229408</v>
      </c>
      <c r="J50" s="214">
        <f>+AVERAGE('2.2.3.4.StockCapReal'!I50:J50)</f>
        <v>0</v>
      </c>
      <c r="K50" s="214">
        <f>+AVERAGE('2.2.3.4.StockCapReal'!J50:K50)</f>
        <v>0</v>
      </c>
    </row>
    <row r="51" spans="2:11" x14ac:dyDescent="0.2">
      <c r="B51" s="182" t="s">
        <v>382</v>
      </c>
      <c r="C51" s="214">
        <f>+AVERAGE('2.2.3.4.StockCapReal'!C51:C51)</f>
        <v>6772.7108583095596</v>
      </c>
      <c r="D51" s="214">
        <f>+AVERAGE('2.2.3.4.StockCapReal'!C51:D51)</f>
        <v>6044.4351244313293</v>
      </c>
      <c r="E51" s="214">
        <f>+AVERAGE('2.2.3.4.StockCapReal'!D51:E51)</f>
        <v>4658.7529118651282</v>
      </c>
      <c r="F51" s="214">
        <f>+AVERAGE('2.2.3.4.StockCapReal'!E51:F51)</f>
        <v>3343.8474046758547</v>
      </c>
      <c r="G51" s="214">
        <f>+AVERAGE('2.2.3.4.StockCapReal'!F51,'2.2.3.4.StockCapReal'!G51)</f>
        <v>2041.6489413234085</v>
      </c>
      <c r="H51" s="214">
        <f>+AVERAGE('2.2.3.4.StockCapReal'!G51,'2.2.3.4.StockCapReal'!H51)</f>
        <v>705.66572288385191</v>
      </c>
      <c r="I51" s="214">
        <f>+AVERAGE('2.2.3.4.StockCapReal'!H51:I51)</f>
        <v>7.2153576360085978</v>
      </c>
      <c r="J51" s="214">
        <f>+AVERAGE('2.2.3.4.StockCapReal'!I51:J51)</f>
        <v>4.8841967567324687E-2</v>
      </c>
      <c r="K51" s="214">
        <f>+AVERAGE('2.2.3.4.StockCapReal'!J51:K51)</f>
        <v>4.8902873287027471E-2</v>
      </c>
    </row>
    <row r="52" spans="2:11" x14ac:dyDescent="0.2">
      <c r="B52" s="182" t="s">
        <v>383</v>
      </c>
      <c r="C52" s="214">
        <f>+AVERAGE('2.2.3.4.StockCapReal'!C52:C52)</f>
        <v>0</v>
      </c>
      <c r="D52" s="214">
        <f>+AVERAGE('2.2.3.4.StockCapReal'!D52:D52)</f>
        <v>17093.855430543848</v>
      </c>
      <c r="E52" s="214">
        <f>+AVERAGE('2.2.3.4.StockCapReal'!D52:E52)</f>
        <v>15403.030093375339</v>
      </c>
      <c r="F52" s="214">
        <f>+AVERAGE('2.2.3.4.StockCapReal'!E52:F52)</f>
        <v>12025.574234037664</v>
      </c>
      <c r="G52" s="214">
        <f>+AVERAGE('2.2.3.4.StockCapReal'!F52,'2.2.3.4.StockCapReal'!G52)</f>
        <v>8735.5541425759075</v>
      </c>
      <c r="H52" s="214">
        <f>+AVERAGE('2.2.3.4.StockCapReal'!G52,'2.2.3.4.StockCapReal'!H52)</f>
        <v>5372.7900307087548</v>
      </c>
      <c r="I52" s="214">
        <f>+AVERAGE('2.2.3.4.StockCapReal'!H52:I52)</f>
        <v>1806.7076386430656</v>
      </c>
      <c r="J52" s="214">
        <f>+AVERAGE('2.2.3.4.StockCapReal'!I52:J52)</f>
        <v>-2.1113332709166204E-4</v>
      </c>
      <c r="K52" s="214">
        <f>+AVERAGE('2.2.3.4.StockCapReal'!J52:K52)</f>
        <v>-2.1139660942610185E-4</v>
      </c>
    </row>
    <row r="53" spans="2:11" x14ac:dyDescent="0.2">
      <c r="B53" s="182" t="s">
        <v>384</v>
      </c>
      <c r="C53" s="214">
        <f>+AVERAGE('2.2.3.4.StockCapReal'!C53:C53)</f>
        <v>0</v>
      </c>
      <c r="D53" s="214">
        <f>+AVERAGE('2.2.3.4.StockCapReal'!D53:D53)</f>
        <v>0</v>
      </c>
      <c r="E53" s="214">
        <f>+AVERAGE('2.2.3.4.StockCapReal'!E53:E53)</f>
        <v>0</v>
      </c>
      <c r="F53" s="214">
        <f>+AVERAGE('2.2.3.4.StockCapReal'!F53:F53)</f>
        <v>0</v>
      </c>
      <c r="G53" s="214">
        <f>+AVERAGE('2.2.3.4.StockCapReal'!G53:G53)</f>
        <v>0</v>
      </c>
      <c r="H53" s="214">
        <f>+AVERAGE('2.2.3.4.StockCapReal'!H53:H53)</f>
        <v>58553.88364315332</v>
      </c>
      <c r="I53" s="214">
        <f>+AVERAGE('2.2.3.4.StockCapReal'!H53:I53)</f>
        <v>52448.936727359192</v>
      </c>
      <c r="J53" s="214">
        <f>+AVERAGE('2.2.3.4.StockCapReal'!I53:J53)</f>
        <v>40598.016575666465</v>
      </c>
      <c r="K53" s="214">
        <f>+AVERAGE('2.2.3.4.StockCapReal'!J53:K53)</f>
        <v>29040.953592685088</v>
      </c>
    </row>
    <row r="54" spans="2:11" x14ac:dyDescent="0.2">
      <c r="B54" s="186" t="s">
        <v>385</v>
      </c>
      <c r="C54" s="214"/>
      <c r="D54" s="214"/>
      <c r="E54" s="214"/>
      <c r="F54" s="214"/>
      <c r="G54" s="214"/>
      <c r="H54" s="214"/>
      <c r="I54" s="214"/>
      <c r="J54" s="214"/>
      <c r="K54" s="214"/>
    </row>
    <row r="55" spans="2:11" x14ac:dyDescent="0.2">
      <c r="B55" s="182" t="s">
        <v>583</v>
      </c>
      <c r="C55" s="214">
        <f>+AVERAGE('2.2.3.4.StockCapReal'!C55:C55)</f>
        <v>735.64763337326644</v>
      </c>
      <c r="D55" s="214">
        <f>+AVERAGE('2.2.3.4.StockCapReal'!C55:D55)</f>
        <v>605.42922576583192</v>
      </c>
      <c r="E55" s="214">
        <f>+AVERAGE('2.2.3.4.StockCapReal'!D55:E55)</f>
        <v>356.74501138568269</v>
      </c>
      <c r="F55" s="214">
        <f>+AVERAGE('2.2.3.4.StockCapReal'!E55:F55)</f>
        <v>119.16856438030888</v>
      </c>
      <c r="G55" s="214">
        <f>+AVERAGE('2.2.3.4.StockCapReal'!F55,'2.2.3.4.StockCapReal'!G55)</f>
        <v>5.8930649632573495E-2</v>
      </c>
      <c r="H55" s="214">
        <f>+AVERAGE('2.2.3.4.StockCapReal'!G55:H55)</f>
        <v>6.03349303866694E-2</v>
      </c>
      <c r="I55" s="214">
        <f>+AVERAGE('2.2.3.4.StockCapReal'!H55:I55)</f>
        <v>6.0409153187412766E-2</v>
      </c>
      <c r="J55" s="214">
        <f>+AVERAGE('2.2.3.4.StockCapReal'!I55:J55)</f>
        <v>6.0166889446060974E-2</v>
      </c>
      <c r="K55" s="214">
        <f>+AVERAGE('2.2.3.4.StockCapReal'!J55:K55)</f>
        <v>6.024191729376057E-2</v>
      </c>
    </row>
    <row r="56" spans="2:11" x14ac:dyDescent="0.2">
      <c r="B56" s="182" t="s">
        <v>436</v>
      </c>
      <c r="C56" s="214">
        <f>+AVERAGE('2.2.3.4.StockCapReal'!C56:C56)</f>
        <v>0</v>
      </c>
      <c r="D56" s="214">
        <f>+AVERAGE('2.2.3.4.StockCapReal'!D56:D56)</f>
        <v>0</v>
      </c>
      <c r="E56" s="214">
        <f>+AVERAGE('2.2.3.4.StockCapReal'!E56:E56)</f>
        <v>0</v>
      </c>
      <c r="F56" s="214">
        <f>+AVERAGE('2.2.3.4.StockCapReal'!F56:F56)</f>
        <v>0</v>
      </c>
      <c r="G56" s="214">
        <f>+AVERAGE('2.2.3.4.StockCapReal'!F56,'2.2.3.4.StockCapReal'!G56)</f>
        <v>0</v>
      </c>
      <c r="H56" s="214">
        <f>+AVERAGE('2.2.3.4.StockCapReal'!H56:H56)</f>
        <v>0</v>
      </c>
      <c r="I56" s="214">
        <f>+AVERAGE('2.2.3.4.StockCapReal'!I56:I56)</f>
        <v>0</v>
      </c>
      <c r="J56" s="214">
        <f>+AVERAGE('2.2.3.4.StockCapReal'!J56:J56)</f>
        <v>590.46534529514406</v>
      </c>
      <c r="K56" s="214">
        <f>+AVERAGE('2.2.3.4.StockCapReal'!J56:K56)</f>
        <v>492.01352482075936</v>
      </c>
    </row>
    <row r="57" spans="2:11" x14ac:dyDescent="0.2">
      <c r="B57" s="182" t="s">
        <v>604</v>
      </c>
      <c r="C57" s="214">
        <f>+AVERAGE('2.2.3.4.StockCapReal'!C57:C57)</f>
        <v>0</v>
      </c>
      <c r="D57" s="214">
        <f>+AVERAGE('2.2.3.4.StockCapReal'!D57:D57)</f>
        <v>644.43741188138961</v>
      </c>
      <c r="E57" s="214">
        <f>+AVERAGE('2.2.3.4.StockCapReal'!D57:E57)</f>
        <v>580.69340849285777</v>
      </c>
      <c r="F57" s="214">
        <f>+AVERAGE('2.2.3.4.StockCapReal'!E57:F57)</f>
        <v>453.36352322512795</v>
      </c>
      <c r="G57" s="214">
        <f>+AVERAGE('2.2.3.4.StockCapReal'!F57,'2.2.3.4.StockCapReal'!G57)</f>
        <v>329.3299391211234</v>
      </c>
      <c r="H57" s="214">
        <f>+AVERAGE('2.2.3.4.StockCapReal'!G57,'2.2.3.4.StockCapReal'!H57)</f>
        <v>202.55390930948775</v>
      </c>
      <c r="I57" s="214">
        <f>+AVERAGE('2.2.3.4.StockCapReal'!H57:I57)</f>
        <v>68.112790861329302</v>
      </c>
      <c r="J57" s="214">
        <f>+AVERAGE('2.2.3.4.StockCapReal'!I57:J57)</f>
        <v>0</v>
      </c>
      <c r="K57" s="214">
        <f>+AVERAGE('2.2.3.4.StockCapReal'!J57:K57)</f>
        <v>0</v>
      </c>
    </row>
    <row r="58" spans="2:11" x14ac:dyDescent="0.2">
      <c r="B58" s="182" t="s">
        <v>437</v>
      </c>
      <c r="C58" s="214">
        <f>+AVERAGE('2.2.3.4.StockCapReal'!C58:C58)</f>
        <v>0</v>
      </c>
      <c r="D58" s="214">
        <f>+AVERAGE('2.2.3.4.StockCapReal'!D58:D58)</f>
        <v>0</v>
      </c>
      <c r="E58" s="214">
        <f>+AVERAGE('2.2.3.4.StockCapReal'!E58:E58)</f>
        <v>0</v>
      </c>
      <c r="F58" s="214">
        <f>+AVERAGE('2.2.3.4.StockCapReal'!F58:F58)</f>
        <v>0</v>
      </c>
      <c r="G58" s="214">
        <f>+AVERAGE('2.2.3.4.StockCapReal'!G58:G58)</f>
        <v>0</v>
      </c>
      <c r="H58" s="214">
        <f>+AVERAGE('2.2.3.4.StockCapReal'!H58:H58)</f>
        <v>5126.7743784563245</v>
      </c>
      <c r="I58" s="214">
        <f>+AVERAGE('2.2.3.4.StockCapReal'!H58:I58)</f>
        <v>4592.2464619055827</v>
      </c>
      <c r="J58" s="214">
        <f>+AVERAGE('2.2.3.4.StockCapReal'!I58:J58)</f>
        <v>3554.6211155647115</v>
      </c>
      <c r="K58" s="214">
        <f>+AVERAGE('2.2.3.4.StockCapReal'!J58:K58)</f>
        <v>2542.7248807658934</v>
      </c>
    </row>
    <row r="59" spans="2:11" x14ac:dyDescent="0.2">
      <c r="B59" s="182" t="s">
        <v>605</v>
      </c>
      <c r="C59" s="214">
        <f>+AVERAGE('2.2.3.4.StockCapReal'!C59:C59)</f>
        <v>0</v>
      </c>
      <c r="D59" s="214">
        <f>+AVERAGE('2.2.3.4.StockCapReal'!D59:D59)</f>
        <v>0</v>
      </c>
      <c r="E59" s="214">
        <f>+AVERAGE('2.2.3.4.StockCapReal'!E59:E59)</f>
        <v>0</v>
      </c>
      <c r="F59" s="214">
        <f>+AVERAGE('2.2.3.4.StockCapReal'!F59:F59)</f>
        <v>0</v>
      </c>
      <c r="G59" s="214">
        <f>+AVERAGE('2.2.3.4.StockCapReal'!G59:G59)</f>
        <v>0</v>
      </c>
      <c r="H59" s="214">
        <f>+AVERAGE('2.2.3.4.StockCapReal'!H59:H59)</f>
        <v>0</v>
      </c>
      <c r="I59" s="214">
        <f>+AVERAGE('2.2.3.4.StockCapReal'!I59:I59)</f>
        <v>3063.8862594287721</v>
      </c>
      <c r="J59" s="214">
        <f>+AVERAGE('2.2.3.4.StockCapReal'!I59:J59)</f>
        <v>2760.8138377785513</v>
      </c>
      <c r="K59" s="214">
        <f>+AVERAGE('2.2.3.4.StockCapReal'!J59:K59)</f>
        <v>2150.3320790121738</v>
      </c>
    </row>
    <row r="60" spans="2:11" x14ac:dyDescent="0.2">
      <c r="B60" s="220" t="s">
        <v>438</v>
      </c>
      <c r="C60" s="214">
        <f>+AVERAGE('2.2.3.4.StockCapReal'!C60:C60)</f>
        <v>435113.04872485186</v>
      </c>
      <c r="D60" s="214">
        <f>+AVERAGE('2.2.3.4.StockCapReal'!C60:D60)</f>
        <v>472647.2799347816</v>
      </c>
      <c r="E60" s="214">
        <f>+AVERAGE('2.2.3.4.StockCapReal'!D60:E60)</f>
        <v>501113.53098540218</v>
      </c>
      <c r="F60" s="214">
        <f>+AVERAGE('2.2.3.4.StockCapReal'!E60:F60)</f>
        <v>447720.90603598632</v>
      </c>
      <c r="G60" s="214">
        <f>+AVERAGE('2.2.3.4.StockCapReal'!F60,'2.2.3.4.StockCapReal'!G60)</f>
        <v>359150.78369282087</v>
      </c>
      <c r="H60" s="214">
        <f>+AVERAGE('2.2.3.4.StockCapReal'!G60,'2.2.3.4.StockCapReal'!H60)</f>
        <v>280697.21568291588</v>
      </c>
      <c r="I60" s="214">
        <f>+AVERAGE('2.2.3.4.StockCapReal'!H60:I60)</f>
        <v>197019.66021882091</v>
      </c>
      <c r="J60" s="214">
        <f>+AVERAGE('2.2.3.4.StockCapReal'!I60:J60)</f>
        <v>99463.232466644666</v>
      </c>
      <c r="K60" s="214">
        <f>+AVERAGE('2.2.3.4.StockCapReal'!J60:K60)</f>
        <v>25688.134860858518</v>
      </c>
    </row>
    <row r="61" spans="2:11" x14ac:dyDescent="0.2">
      <c r="B61" s="186" t="s">
        <v>145</v>
      </c>
      <c r="C61" s="214"/>
      <c r="D61" s="214"/>
      <c r="E61" s="214"/>
      <c r="F61" s="214"/>
      <c r="G61" s="214"/>
      <c r="H61" s="214"/>
      <c r="I61" s="214"/>
      <c r="J61" s="214"/>
      <c r="K61" s="214"/>
    </row>
    <row r="62" spans="2:11" x14ac:dyDescent="0.2">
      <c r="B62" s="182" t="s">
        <v>571</v>
      </c>
      <c r="C62" s="214">
        <f>+AVERAGE('2.2.3.4.StockCapReal'!C62:C62)</f>
        <v>708.59135395380542</v>
      </c>
      <c r="D62" s="214">
        <f>+AVERAGE('2.2.3.4.StockCapReal'!C62:D62)</f>
        <v>583.17199097608238</v>
      </c>
      <c r="E62" s="214">
        <f>+AVERAGE('2.2.3.4.StockCapReal'!D62:E62)</f>
        <v>343.64062244442187</v>
      </c>
      <c r="F62" s="214">
        <f>+AVERAGE('2.2.3.4.StockCapReal'!E62:F62)</f>
        <v>114.79548499993409</v>
      </c>
      <c r="G62" s="214">
        <f>+AVERAGE('2.2.3.4.StockCapReal'!F62,'2.2.3.4.StockCapReal'!G62)</f>
        <v>6.343656992261644E-2</v>
      </c>
      <c r="H62" s="214">
        <f>+AVERAGE('2.2.3.4.StockCapReal'!G62,'2.2.3.4.StockCapReal'!H62)</f>
        <v>6.4948223956699053E-2</v>
      </c>
      <c r="I62" s="214">
        <f>+AVERAGE('2.2.3.4.StockCapReal'!H62:I62)</f>
        <v>6.5028121937097477E-2</v>
      </c>
      <c r="J62" s="214">
        <f>+AVERAGE('2.2.3.4.StockCapReal'!I62:J62)</f>
        <v>6.4767334369612684E-2</v>
      </c>
      <c r="K62" s="214">
        <f>+AVERAGE('2.2.3.4.StockCapReal'!J62:K62)</f>
        <v>6.4848098951988981E-2</v>
      </c>
    </row>
    <row r="63" spans="2:11" x14ac:dyDescent="0.2">
      <c r="B63" s="182" t="s">
        <v>145</v>
      </c>
      <c r="C63" s="214">
        <f>+AVERAGE('2.2.3.4.StockCapReal'!C63:C63)</f>
        <v>569177.67711061519</v>
      </c>
      <c r="D63" s="214">
        <f>+AVERAGE('2.2.3.4.StockCapReal'!C63:D63)</f>
        <v>672086.03908441577</v>
      </c>
      <c r="E63" s="214">
        <f>+AVERAGE('2.2.3.4.StockCapReal'!D63:E63)</f>
        <v>662562.94454362825</v>
      </c>
      <c r="F63" s="214">
        <f>+AVERAGE('2.2.3.4.StockCapReal'!E63:F63)</f>
        <v>454589.09445624438</v>
      </c>
      <c r="G63" s="214">
        <f>+AVERAGE('2.2.3.4.StockCapReal'!F63,'2.2.3.4.StockCapReal'!G63)</f>
        <v>179523.35044172421</v>
      </c>
      <c r="H63" s="214">
        <f>+AVERAGE('2.2.3.4.StockCapReal'!G63:H63)</f>
        <v>30361.502777366124</v>
      </c>
      <c r="I63" s="214">
        <f>+AVERAGE('2.2.3.4.StockCapReal'!H63:I63)</f>
        <v>50386.83511275296</v>
      </c>
      <c r="J63" s="214">
        <f>+AVERAGE('2.2.3.4.StockCapReal'!I63:J63)</f>
        <v>30065.091583334186</v>
      </c>
      <c r="K63" s="214">
        <f>+AVERAGE('2.2.3.4.StockCapReal'!J63:K63)</f>
        <v>10039.759247947346</v>
      </c>
    </row>
    <row r="64" spans="2:11" x14ac:dyDescent="0.2">
      <c r="B64" s="182" t="s">
        <v>439</v>
      </c>
      <c r="C64" s="214">
        <f>+AVERAGE('2.2.3.4.StockCapReal'!C64:C64)</f>
        <v>0</v>
      </c>
      <c r="D64" s="214">
        <f>+AVERAGE('2.2.3.4.StockCapReal'!D64:D64)</f>
        <v>0</v>
      </c>
      <c r="E64" s="214">
        <f>+AVERAGE('2.2.3.4.StockCapReal'!E64:E64)</f>
        <v>0</v>
      </c>
      <c r="F64" s="214">
        <f>+AVERAGE('2.2.3.4.StockCapReal'!F64:F64)</f>
        <v>0</v>
      </c>
      <c r="G64" s="214">
        <f>+AVERAGE('2.2.3.4.StockCapReal'!G64:G64)</f>
        <v>0</v>
      </c>
      <c r="H64" s="214">
        <f>+AVERAGE('2.2.3.4.StockCapReal'!H64:H64)</f>
        <v>0</v>
      </c>
      <c r="I64" s="214">
        <f>+AVERAGE('2.2.3.4.StockCapReal'!I64:I64)</f>
        <v>1978.9094825048296</v>
      </c>
      <c r="J64" s="214">
        <f>+AVERAGE('2.2.3.4.StockCapReal'!I64:J64)</f>
        <v>1650.8761330868674</v>
      </c>
      <c r="K64" s="214">
        <f>+AVERAGE('2.2.3.4.StockCapReal'!J64:K64)</f>
        <v>992.06331561839966</v>
      </c>
    </row>
    <row r="65" spans="2:11" x14ac:dyDescent="0.2">
      <c r="B65" s="182" t="s">
        <v>440</v>
      </c>
      <c r="C65" s="214">
        <f>+AVERAGE('2.2.3.4.StockCapReal'!C65:C65)</f>
        <v>0</v>
      </c>
      <c r="D65" s="214">
        <f>+AVERAGE('2.2.3.4.StockCapReal'!D65:D65)</f>
        <v>0</v>
      </c>
      <c r="E65" s="214">
        <f>+AVERAGE('2.2.3.4.StockCapReal'!E65:E65)</f>
        <v>0</v>
      </c>
      <c r="F65" s="214">
        <f>+AVERAGE('2.2.3.4.StockCapReal'!F65:F65)</f>
        <v>0</v>
      </c>
      <c r="G65" s="214">
        <f>+AVERAGE('2.2.3.4.StockCapReal'!G65:G65)</f>
        <v>0</v>
      </c>
      <c r="H65" s="214">
        <f>+AVERAGE('2.2.3.4.StockCapReal'!H65:H65)</f>
        <v>0</v>
      </c>
      <c r="I65" s="214">
        <f>+AVERAGE('2.2.3.4.StockCapReal'!I65:I65)</f>
        <v>2813.7828105010835</v>
      </c>
      <c r="J65" s="214">
        <f>+AVERAGE('2.2.3.4.StockCapReal'!I65:J65)</f>
        <v>2347.356928962005</v>
      </c>
      <c r="K65" s="214">
        <f>+AVERAGE('2.2.3.4.StockCapReal'!J65:K65)</f>
        <v>1410.6004994642049</v>
      </c>
    </row>
    <row r="66" spans="2:11" x14ac:dyDescent="0.2">
      <c r="B66" s="182" t="s">
        <v>441</v>
      </c>
      <c r="C66" s="214">
        <f>+AVERAGE('2.2.3.4.StockCapReal'!C66:C66)</f>
        <v>0</v>
      </c>
      <c r="D66" s="214">
        <f>+AVERAGE('2.2.3.4.StockCapReal'!D66:D66)</f>
        <v>0</v>
      </c>
      <c r="E66" s="214">
        <f>+AVERAGE('2.2.3.4.StockCapReal'!E66:E66)</f>
        <v>4171.3583153603095</v>
      </c>
      <c r="F66" s="214">
        <f>+AVERAGE('2.2.3.4.StockCapReal'!E66:F66)</f>
        <v>3763.111870246933</v>
      </c>
      <c r="G66" s="214">
        <f>+AVERAGE('2.2.3.4.StockCapReal'!F66,'2.2.3.4.StockCapReal'!G66)</f>
        <v>2979.2283741794809</v>
      </c>
      <c r="H66" s="214">
        <f>+AVERAGE('2.2.3.4.StockCapReal'!G66,'2.2.3.4.StockCapReal'!H66)</f>
        <v>2181.1787617347404</v>
      </c>
      <c r="I66" s="214">
        <f>+AVERAGE('2.2.3.4.StockCapReal'!H66:I66)</f>
        <v>1314.3897010599801</v>
      </c>
      <c r="J66" s="214">
        <f>+AVERAGE('2.2.3.4.StockCapReal'!I66:J66)</f>
        <v>435.00660093794204</v>
      </c>
      <c r="K66" s="214">
        <f>+AVERAGE('2.2.3.4.StockCapReal'!J66:K66)</f>
        <v>0</v>
      </c>
    </row>
    <row r="67" spans="2:11" x14ac:dyDescent="0.2">
      <c r="B67" s="182" t="s">
        <v>572</v>
      </c>
      <c r="C67" s="214">
        <f>+AVERAGE('2.2.3.4.StockCapReal'!C67:C67)</f>
        <v>0</v>
      </c>
      <c r="D67" s="214">
        <f>+AVERAGE('2.2.3.4.StockCapReal'!D67:D67)</f>
        <v>0</v>
      </c>
      <c r="E67" s="214">
        <f>+AVERAGE('2.2.3.4.StockCapReal'!E67:E67)</f>
        <v>0</v>
      </c>
      <c r="F67" s="214">
        <f>+AVERAGE('2.2.3.4.StockCapReal'!F67:F67)</f>
        <v>0</v>
      </c>
      <c r="G67" s="214">
        <f>+AVERAGE('2.2.3.4.StockCapReal'!G67:G67)</f>
        <v>0</v>
      </c>
      <c r="H67" s="214">
        <f>+AVERAGE('2.2.3.4.StockCapReal'!H67:H67)</f>
        <v>0</v>
      </c>
      <c r="I67" s="214">
        <f>+AVERAGE('2.2.3.4.StockCapReal'!I67:I67)</f>
        <v>3610.7147170546964</v>
      </c>
      <c r="J67" s="214">
        <f>+AVERAGE('2.2.3.4.StockCapReal'!I67:J67)</f>
        <v>3253.5513106722801</v>
      </c>
      <c r="K67" s="214">
        <f>+AVERAGE('2.2.3.4.StockCapReal'!J67:K67)</f>
        <v>2534.1135495322314</v>
      </c>
    </row>
    <row r="68" spans="2:11" x14ac:dyDescent="0.2">
      <c r="B68" s="182" t="s">
        <v>442</v>
      </c>
      <c r="C68" s="214">
        <f>+AVERAGE('2.2.3.4.StockCapReal'!C68:C68)</f>
        <v>427916.84989610175</v>
      </c>
      <c r="D68" s="214">
        <f>+AVERAGE('2.2.3.4.StockCapReal'!C68:D68)</f>
        <v>447266.60398412216</v>
      </c>
      <c r="E68" s="214">
        <f>+AVERAGE('2.2.3.4.StockCapReal'!D68:E68)</f>
        <v>434981.43787437154</v>
      </c>
      <c r="F68" s="214">
        <f>+AVERAGE('2.2.3.4.StockCapReal'!E68:F68)</f>
        <v>370173.45567308168</v>
      </c>
      <c r="G68" s="214">
        <f>+AVERAGE('2.2.3.4.StockCapReal'!F68,'2.2.3.4.StockCapReal'!G68)</f>
        <v>340621.68544565479</v>
      </c>
      <c r="H68" s="214">
        <f>+AVERAGE('2.2.3.4.StockCapReal'!G68,'2.2.3.4.StockCapReal'!H68)</f>
        <v>279992.47960759944</v>
      </c>
      <c r="I68" s="214">
        <f>+AVERAGE('2.2.3.4.StockCapReal'!H68:I68)</f>
        <v>237088.49538157528</v>
      </c>
      <c r="J68" s="214">
        <f>+AVERAGE('2.2.3.4.StockCapReal'!I68:J68)</f>
        <v>234236.2053219899</v>
      </c>
      <c r="K68" s="214">
        <f>+AVERAGE('2.2.3.4.StockCapReal'!J68:K68)</f>
        <v>169187.01994393903</v>
      </c>
    </row>
    <row r="69" spans="2:11" x14ac:dyDescent="0.2">
      <c r="B69" s="182" t="s">
        <v>606</v>
      </c>
      <c r="C69" s="214">
        <f>+AVERAGE('2.2.3.4.StockCapReal'!C69:C69)</f>
        <v>0</v>
      </c>
      <c r="D69" s="214">
        <f>+AVERAGE('2.2.3.4.StockCapReal'!D69:D69)</f>
        <v>0</v>
      </c>
      <c r="E69" s="214">
        <f>+AVERAGE('2.2.3.4.StockCapReal'!E69:E69)</f>
        <v>0</v>
      </c>
      <c r="F69" s="214">
        <f>+AVERAGE('2.2.3.4.StockCapReal'!F69:F69)</f>
        <v>0</v>
      </c>
      <c r="G69" s="214">
        <f>+AVERAGE('2.2.3.4.StockCapReal'!G69:G69)</f>
        <v>2222.7684466568608</v>
      </c>
      <c r="H69" s="214">
        <f>+AVERAGE('2.2.3.4.StockCapReal'!G69,'2.2.3.4.StockCapReal'!H69)</f>
        <v>2162.4443440367322</v>
      </c>
      <c r="I69" s="214">
        <f>+AVERAGE('2.2.3.4.StockCapReal'!H69:I69)</f>
        <v>2016.6453256019813</v>
      </c>
      <c r="J69" s="214">
        <f>+AVERAGE('2.2.3.4.StockCapReal'!I69:J69)</f>
        <v>1859.3064017628346</v>
      </c>
      <c r="K69" s="214">
        <f>+AVERAGE('2.2.3.4.StockCapReal'!J69:K69)</f>
        <v>1712.7952633622981</v>
      </c>
    </row>
    <row r="70" spans="2:11" x14ac:dyDescent="0.2">
      <c r="B70" s="182" t="s">
        <v>443</v>
      </c>
      <c r="C70" s="214">
        <f>+AVERAGE('2.2.3.4.StockCapReal'!C70:C70)</f>
        <v>0</v>
      </c>
      <c r="D70" s="214">
        <f>+AVERAGE('2.2.3.4.StockCapReal'!D70:D70)</f>
        <v>0</v>
      </c>
      <c r="E70" s="214">
        <f>+AVERAGE('2.2.3.4.StockCapReal'!E70:E70)</f>
        <v>0</v>
      </c>
      <c r="F70" s="214">
        <f>+AVERAGE('2.2.3.4.StockCapReal'!F70:F70)</f>
        <v>0</v>
      </c>
      <c r="G70" s="214">
        <f>+AVERAGE('2.2.3.4.StockCapReal'!G70:G70)</f>
        <v>0</v>
      </c>
      <c r="H70" s="214">
        <f>+AVERAGE('2.2.3.4.StockCapReal'!H70:H70)</f>
        <v>1483.1720940352131</v>
      </c>
      <c r="I70" s="214">
        <f>+AVERAGE('2.2.3.4.StockCapReal'!H70:I70)</f>
        <v>1426.3581420615246</v>
      </c>
      <c r="J70" s="214">
        <f>+AVERAGE('2.2.3.4.StockCapReal'!I70:J70)</f>
        <v>1322.3524583596168</v>
      </c>
      <c r="K70" s="214">
        <f>+AVERAGE('2.2.3.4.StockCapReal'!J70:K70)</f>
        <v>1225.9936957943473</v>
      </c>
    </row>
    <row r="71" spans="2:11" x14ac:dyDescent="0.2">
      <c r="B71" s="182" t="s">
        <v>607</v>
      </c>
      <c r="C71" s="214">
        <f>+AVERAGE('2.2.3.4.StockCapReal'!C71:C71)</f>
        <v>0</v>
      </c>
      <c r="D71" s="214">
        <f>+AVERAGE('2.2.3.4.StockCapReal'!D71:D71)</f>
        <v>16768.100279997896</v>
      </c>
      <c r="E71" s="214">
        <f>+AVERAGE('2.2.3.4.StockCapReal'!D71:E71)</f>
        <v>37098.843980219492</v>
      </c>
      <c r="F71" s="214">
        <f>+AVERAGE('2.2.3.4.StockCapReal'!E71:F71)</f>
        <v>56118.051783265037</v>
      </c>
      <c r="G71" s="214">
        <f>+AVERAGE('2.2.3.4.StockCapReal'!F71,'2.2.3.4.StockCapReal'!G71)</f>
        <v>54243.431946129873</v>
      </c>
      <c r="H71" s="214">
        <f>+AVERAGE('2.2.3.4.StockCapReal'!G71,'2.2.3.4.StockCapReal'!H71)</f>
        <v>52501.0752031335</v>
      </c>
      <c r="I71" s="214">
        <f>+AVERAGE('2.2.3.4.StockCapReal'!H71:I71)</f>
        <v>49529.21690378058</v>
      </c>
      <c r="J71" s="214">
        <f>+AVERAGE('2.2.3.4.StockCapReal'!I71:J71)</f>
        <v>46277.939026143053</v>
      </c>
      <c r="K71" s="214">
        <f>+AVERAGE('2.2.3.4.StockCapReal'!J71:K71)</f>
        <v>43291.626079435875</v>
      </c>
    </row>
    <row r="72" spans="2:11" x14ac:dyDescent="0.2">
      <c r="B72" s="186" t="s">
        <v>146</v>
      </c>
      <c r="C72" s="214">
        <f>+AVERAGE('2.2.3.4.StockCapReal'!C72:C72)</f>
        <v>250240.86251071526</v>
      </c>
      <c r="D72" s="214">
        <f>+AVERAGE('2.2.3.4.StockCapReal'!C72:D72)</f>
        <v>263011.3361973929</v>
      </c>
      <c r="E72" s="214">
        <f>+AVERAGE('2.2.3.4.StockCapReal'!D72:E72)</f>
        <v>233410.48325161496</v>
      </c>
      <c r="F72" s="214">
        <f>+AVERAGE('2.2.3.4.StockCapReal'!E72:F72)</f>
        <v>144607.49555421359</v>
      </c>
      <c r="G72" s="214">
        <f>+AVERAGE('2.2.3.4.StockCapReal'!F72,'2.2.3.4.StockCapReal'!G72)</f>
        <v>109409.91943793165</v>
      </c>
      <c r="H72" s="214">
        <f>+AVERAGE('2.2.3.4.StockCapReal'!G72,'2.2.3.4.StockCapReal'!H72)</f>
        <v>154481.72663552099</v>
      </c>
      <c r="I72" s="214">
        <f>+AVERAGE('2.2.3.4.StockCapReal'!H72:I72)</f>
        <v>499956.13067887712</v>
      </c>
      <c r="J72" s="214">
        <f>+AVERAGE('2.2.3.4.StockCapReal'!I72:J72)</f>
        <v>602458.88745486061</v>
      </c>
      <c r="K72" s="214">
        <f>+AVERAGE('2.2.3.4.StockCapReal'!J72:K72)</f>
        <v>290575.67432876147</v>
      </c>
    </row>
    <row r="73" spans="2:11" x14ac:dyDescent="0.2">
      <c r="B73" s="186" t="s">
        <v>386</v>
      </c>
      <c r="C73" s="214"/>
      <c r="D73" s="214"/>
      <c r="E73" s="214"/>
      <c r="F73" s="214"/>
      <c r="G73" s="214"/>
      <c r="H73" s="214"/>
      <c r="I73" s="214"/>
      <c r="J73" s="214"/>
      <c r="K73" s="214"/>
    </row>
    <row r="74" spans="2:11" x14ac:dyDescent="0.2">
      <c r="B74" s="182" t="s">
        <v>444</v>
      </c>
      <c r="C74" s="214">
        <f>+AVERAGE('2.2.3.4.StockCapReal'!C74:C74)</f>
        <v>38291.535801364073</v>
      </c>
      <c r="D74" s="214">
        <f>+AVERAGE('2.2.3.4.StockCapReal'!C74:D74)</f>
        <v>35046.353954145947</v>
      </c>
      <c r="E74" s="214">
        <f>+AVERAGE('2.2.3.4.StockCapReal'!D74:E74)</f>
        <v>29187.162977134991</v>
      </c>
      <c r="F74" s="214">
        <f>+AVERAGE('2.2.3.4.StockCapReal'!E74:F74)</f>
        <v>23972.611673749965</v>
      </c>
      <c r="G74" s="214">
        <f>+AVERAGE('2.2.3.4.StockCapReal'!F74,'2.2.3.4.StockCapReal'!G74)</f>
        <v>18979.271723044345</v>
      </c>
      <c r="H74" s="214">
        <f>+AVERAGE('2.2.3.4.StockCapReal'!G74,'2.2.3.4.StockCapReal'!H74)</f>
        <v>13895.699141217343</v>
      </c>
      <c r="I74" s="214">
        <f>+AVERAGE('2.2.3.4.StockCapReal'!H74:I74)</f>
        <v>8374.2203969565144</v>
      </c>
      <c r="J74" s="214">
        <f>+AVERAGE('2.2.3.4.StockCapReal'!I74:J74)</f>
        <v>2772.5092332462318</v>
      </c>
      <c r="K74" s="214">
        <f>+AVERAGE('2.2.3.4.StockCapReal'!J74:K74)</f>
        <v>0.9941623728032023</v>
      </c>
    </row>
    <row r="75" spans="2:11" x14ac:dyDescent="0.2">
      <c r="B75" s="182" t="s">
        <v>445</v>
      </c>
      <c r="C75" s="214">
        <f>+AVERAGE('2.2.3.4.StockCapReal'!C75:C75)</f>
        <v>0</v>
      </c>
      <c r="D75" s="214">
        <f>+AVERAGE('2.2.3.4.StockCapReal'!D75:D75)</f>
        <v>827.05965326315652</v>
      </c>
      <c r="E75" s="214">
        <f>+AVERAGE('2.2.3.4.StockCapReal'!D75:E75)</f>
        <v>689.9647370521152</v>
      </c>
      <c r="F75" s="214">
        <f>+AVERAGE('2.2.3.4.StockCapReal'!E75:F75)</f>
        <v>415.38873750108786</v>
      </c>
      <c r="G75" s="214">
        <f>+AVERAGE('2.2.3.4.StockCapReal'!F75,'2.2.3.4.StockCapReal'!G75)</f>
        <v>138.95382708055092</v>
      </c>
      <c r="H75" s="214">
        <f>+AVERAGE('2.2.3.4.StockCapReal'!G75,'2.2.3.4.StockCapReal'!H75)</f>
        <v>0</v>
      </c>
      <c r="I75" s="214">
        <f>+AVERAGE('2.2.3.4.StockCapReal'!H75:I75)</f>
        <v>0</v>
      </c>
      <c r="J75" s="214">
        <f>+AVERAGE('2.2.3.4.StockCapReal'!I75:J75)</f>
        <v>0</v>
      </c>
      <c r="K75" s="214">
        <f>+AVERAGE('2.2.3.4.StockCapReal'!J75:K75)</f>
        <v>0</v>
      </c>
    </row>
    <row r="76" spans="2:11" x14ac:dyDescent="0.2">
      <c r="B76" s="182" t="s">
        <v>446</v>
      </c>
      <c r="C76" s="214">
        <f>+AVERAGE('2.2.3.4.StockCapReal'!C76:C76)</f>
        <v>19254.816932695107</v>
      </c>
      <c r="D76" s="214">
        <f>+AVERAGE('2.2.3.4.StockCapReal'!C76:D76)</f>
        <v>17184.329025309446</v>
      </c>
      <c r="E76" s="214">
        <f>+AVERAGE('2.2.3.4.StockCapReal'!D76:E76)</f>
        <v>13244.846039515534</v>
      </c>
      <c r="F76" s="214">
        <f>+AVERAGE('2.2.3.4.StockCapReal'!E76:F76)</f>
        <v>9506.5789685151649</v>
      </c>
      <c r="G76" s="214">
        <f>+AVERAGE('2.2.3.4.StockCapReal'!F76,'2.2.3.4.StockCapReal'!G76)</f>
        <v>5804.4244083852627</v>
      </c>
      <c r="H76" s="214">
        <f>+AVERAGE('2.2.3.4.StockCapReal'!G76,'2.2.3.4.StockCapReal'!H76)</f>
        <v>2006.2197113702716</v>
      </c>
      <c r="I76" s="214">
        <f>+AVERAGE('2.2.3.4.StockCapReal'!H76:I76)</f>
        <v>40.679698367211543</v>
      </c>
      <c r="J76" s="214">
        <f>+AVERAGE('2.2.3.4.StockCapReal'!I76:J76)</f>
        <v>40.516557263529322</v>
      </c>
      <c r="K76" s="214">
        <f>+AVERAGE('2.2.3.4.StockCapReal'!J76:K76)</f>
        <v>40.567081233035921</v>
      </c>
    </row>
    <row r="77" spans="2:11" x14ac:dyDescent="0.2">
      <c r="B77" s="182" t="s">
        <v>608</v>
      </c>
      <c r="C77" s="214">
        <f>+AVERAGE('2.2.3.4.StockCapReal'!C77:C77)</f>
        <v>0</v>
      </c>
      <c r="D77" s="214">
        <f>+AVERAGE('2.2.3.4.StockCapReal'!D77:D77)</f>
        <v>0</v>
      </c>
      <c r="E77" s="214">
        <f>+AVERAGE('2.2.3.4.StockCapReal'!E77:E77)</f>
        <v>50485.161421050907</v>
      </c>
      <c r="F77" s="214">
        <f>+AVERAGE('2.2.3.4.StockCapReal'!E77:F77)</f>
        <v>46994.349781006502</v>
      </c>
      <c r="G77" s="214">
        <f>+AVERAGE('2.2.3.4.StockCapReal'!F77,'2.2.3.4.StockCapReal'!G77)</f>
        <v>40508.182034316065</v>
      </c>
      <c r="H77" s="214">
        <f>+AVERAGE('2.2.3.4.StockCapReal'!G77,'2.2.3.4.StockCapReal'!H77)</f>
        <v>33960.70936673414</v>
      </c>
      <c r="I77" s="214">
        <f>+AVERAGE('2.2.3.4.StockCapReal'!H77:I77)</f>
        <v>26486.016446689369</v>
      </c>
      <c r="J77" s="214">
        <f>+AVERAGE('2.2.3.4.StockCapReal'!I77:J77)</f>
        <v>18823.218065423145</v>
      </c>
      <c r="K77" s="214">
        <f>+AVERAGE('2.2.3.4.StockCapReal'!J77:K77)</f>
        <v>11311.462895568584</v>
      </c>
    </row>
    <row r="78" spans="2:11" x14ac:dyDescent="0.2">
      <c r="B78" s="182" t="s">
        <v>609</v>
      </c>
      <c r="C78" s="214">
        <f>+AVERAGE('2.2.3.4.StockCapReal'!C78:C78)</f>
        <v>0</v>
      </c>
      <c r="D78" s="214">
        <f>+AVERAGE('2.2.3.4.StockCapReal'!D78:D78)</f>
        <v>0</v>
      </c>
      <c r="E78" s="214">
        <f>+AVERAGE('2.2.3.4.StockCapReal'!E78:E78)</f>
        <v>25242.580710525453</v>
      </c>
      <c r="F78" s="214">
        <f>+AVERAGE('2.2.3.4.StockCapReal'!E78:F78)</f>
        <v>23497.174890503251</v>
      </c>
      <c r="G78" s="214">
        <f>+AVERAGE('2.2.3.4.StockCapReal'!F78,'2.2.3.4.StockCapReal'!G78)</f>
        <v>20254.091017158033</v>
      </c>
      <c r="H78" s="214">
        <f>+AVERAGE('2.2.3.4.StockCapReal'!G78,'2.2.3.4.StockCapReal'!H78)</f>
        <v>16980.35468336707</v>
      </c>
      <c r="I78" s="214">
        <f>+AVERAGE('2.2.3.4.StockCapReal'!H78:I78)</f>
        <v>13243.008223344685</v>
      </c>
      <c r="J78" s="214">
        <f>+AVERAGE('2.2.3.4.StockCapReal'!I78:J78)</f>
        <v>9411.6090327115726</v>
      </c>
      <c r="K78" s="214">
        <f>+AVERAGE('2.2.3.4.StockCapReal'!J78:K78)</f>
        <v>5655.731447784292</v>
      </c>
    </row>
    <row r="79" spans="2:11" x14ac:dyDescent="0.2">
      <c r="B79" s="182" t="s">
        <v>610</v>
      </c>
      <c r="C79" s="214">
        <f>+AVERAGE('2.2.3.4.StockCapReal'!C79:C79)</f>
        <v>0</v>
      </c>
      <c r="D79" s="214">
        <f>+AVERAGE('2.2.3.4.StockCapReal'!D79:D79)</f>
        <v>0</v>
      </c>
      <c r="E79" s="214">
        <f>+AVERAGE('2.2.3.4.StockCapReal'!E79:E79)</f>
        <v>460669.81365176325</v>
      </c>
      <c r="F79" s="214">
        <f>+AVERAGE('2.2.3.4.StockCapReal'!E79:F79)</f>
        <v>428816.66111252777</v>
      </c>
      <c r="G79" s="214">
        <f>+AVERAGE('2.2.3.4.StockCapReal'!F79,'2.2.3.4.StockCapReal'!G79)</f>
        <v>369631.31628888892</v>
      </c>
      <c r="H79" s="214">
        <f>+AVERAGE('2.2.3.4.StockCapReal'!G79,'2.2.3.4.StockCapReal'!H79)</f>
        <v>309886.57290757343</v>
      </c>
      <c r="I79" s="214">
        <f>+AVERAGE('2.2.3.4.StockCapReal'!H79:I79)</f>
        <v>241681.0785076805</v>
      </c>
      <c r="J79" s="214">
        <f>+AVERAGE('2.2.3.4.StockCapReal'!I79:J79)</f>
        <v>171759.14891517605</v>
      </c>
      <c r="K79" s="214">
        <f>+AVERAGE('2.2.3.4.StockCapReal'!J79:K79)</f>
        <v>103215.46683334236</v>
      </c>
    </row>
    <row r="80" spans="2:11" x14ac:dyDescent="0.2">
      <c r="B80" s="182" t="s">
        <v>611</v>
      </c>
      <c r="C80" s="214">
        <f>+AVERAGE('2.2.3.4.StockCapReal'!C80:C80)</f>
        <v>0</v>
      </c>
      <c r="D80" s="214">
        <f>+AVERAGE('2.2.3.4.StockCapReal'!D80:D80)</f>
        <v>0</v>
      </c>
      <c r="E80" s="214">
        <f>+AVERAGE('2.2.3.4.StockCapReal'!E80:E80)</f>
        <v>109768.59084090494</v>
      </c>
      <c r="F80" s="214">
        <f>+AVERAGE('2.2.3.4.StockCapReal'!E80:F80)</f>
        <v>102178.60867915778</v>
      </c>
      <c r="G80" s="214">
        <f>+AVERAGE('2.2.3.4.StockCapReal'!F80,'2.2.3.4.StockCapReal'!G80)</f>
        <v>88075.900606701005</v>
      </c>
      <c r="H80" s="214">
        <f>+AVERAGE('2.2.3.4.StockCapReal'!G80,'2.2.3.4.StockCapReal'!H80)</f>
        <v>73839.898818062022</v>
      </c>
      <c r="I80" s="214">
        <f>+AVERAGE('2.2.3.4.StockCapReal'!H80:I80)</f>
        <v>57587.865830411065</v>
      </c>
      <c r="J80" s="214">
        <f>+AVERAGE('2.2.3.4.StockCapReal'!I80:J80)</f>
        <v>40926.839965911582</v>
      </c>
      <c r="K80" s="214">
        <f>+AVERAGE('2.2.3.4.StockCapReal'!J80:K80)</f>
        <v>24594.223479654269</v>
      </c>
    </row>
    <row r="81" spans="2:11" x14ac:dyDescent="0.2">
      <c r="B81" s="182" t="s">
        <v>573</v>
      </c>
      <c r="C81" s="214">
        <f>+AVERAGE('2.2.3.4.StockCapReal'!C81:C81)</f>
        <v>0</v>
      </c>
      <c r="D81" s="214">
        <f>+AVERAGE('2.2.3.4.StockCapReal'!D81:D81)</f>
        <v>8687.4874453859557</v>
      </c>
      <c r="E81" s="214">
        <f>+AVERAGE('2.2.3.4.StockCapReal'!D81:E81)</f>
        <v>7247.4336854055955</v>
      </c>
      <c r="F81" s="214">
        <f>+AVERAGE('2.2.3.4.StockCapReal'!E81:F81)</f>
        <v>4363.26984124711</v>
      </c>
      <c r="G81" s="214">
        <f>+AVERAGE('2.2.3.4.StockCapReal'!F81,'2.2.3.4.StockCapReal'!G81)</f>
        <v>1459.5798785344921</v>
      </c>
      <c r="H81" s="214">
        <f>+AVERAGE('2.2.3.4.StockCapReal'!G81,'2.2.3.4.StockCapReal'!H81)</f>
        <v>0</v>
      </c>
      <c r="I81" s="214">
        <f>+AVERAGE('2.2.3.4.StockCapReal'!H81:I81)</f>
        <v>0</v>
      </c>
      <c r="J81" s="214">
        <f>+AVERAGE('2.2.3.4.StockCapReal'!I81:J81)</f>
        <v>0</v>
      </c>
      <c r="K81" s="214">
        <f>+AVERAGE('2.2.3.4.StockCapReal'!J81:K81)</f>
        <v>0</v>
      </c>
    </row>
    <row r="82" spans="2:11" x14ac:dyDescent="0.2">
      <c r="B82" s="182" t="s">
        <v>486</v>
      </c>
      <c r="C82" s="214">
        <f>+AVERAGE('2.2.3.4.StockCapReal'!C82:C82)</f>
        <v>22489.212718772837</v>
      </c>
      <c r="D82" s="214">
        <f>+AVERAGE('2.2.3.4.StockCapReal'!C82:D82)</f>
        <v>74839.87444648458</v>
      </c>
      <c r="E82" s="214">
        <f>+AVERAGE('2.2.3.4.StockCapReal'!D82:E82)</f>
        <v>118030.58517825635</v>
      </c>
      <c r="F82" s="214">
        <f>+AVERAGE('2.2.3.4.StockCapReal'!E82:F82)</f>
        <v>99778.342758774059</v>
      </c>
      <c r="G82" s="214">
        <f>+AVERAGE('2.2.3.4.StockCapReal'!F82,'2.2.3.4.StockCapReal'!G82)</f>
        <v>82553.470453998831</v>
      </c>
      <c r="H82" s="214">
        <f>+AVERAGE('2.2.3.4.StockCapReal'!G82,'2.2.3.4.StockCapReal'!H82)</f>
        <v>65077.569633954154</v>
      </c>
      <c r="I82" s="214">
        <f>+AVERAGE('2.2.3.4.StockCapReal'!H82:I82)</f>
        <v>45704.918158009219</v>
      </c>
      <c r="J82" s="214">
        <f>+AVERAGE('2.2.3.4.StockCapReal'!I82:J82)</f>
        <v>25965.113772623859</v>
      </c>
      <c r="K82" s="214">
        <f>+AVERAGE('2.2.3.4.StockCapReal'!J82:K82)</f>
        <v>8127.3204621858167</v>
      </c>
    </row>
    <row r="83" spans="2:11" x14ac:dyDescent="0.2">
      <c r="B83" s="182" t="s">
        <v>487</v>
      </c>
      <c r="C83" s="214">
        <f>+AVERAGE('2.2.3.4.StockCapReal'!C83:C83)</f>
        <v>0</v>
      </c>
      <c r="D83" s="214">
        <f>+AVERAGE('2.2.3.4.StockCapReal'!D83:D83)</f>
        <v>15885.248534321514</v>
      </c>
      <c r="E83" s="214">
        <f>+AVERAGE('2.2.3.4.StockCapReal'!D83:E83)</f>
        <v>14769.068344321491</v>
      </c>
      <c r="F83" s="214">
        <f>+AVERAGE('2.2.3.4.StockCapReal'!E83:F83)</f>
        <v>12545.454798526149</v>
      </c>
      <c r="G83" s="214">
        <f>+AVERAGE('2.2.3.4.StockCapReal'!F83,'2.2.3.4.StockCapReal'!G83)</f>
        <v>10453.218841517692</v>
      </c>
      <c r="H83" s="214">
        <f>+AVERAGE('2.2.3.4.StockCapReal'!G83,'2.2.3.4.StockCapReal'!H83)</f>
        <v>8331.992763393122</v>
      </c>
      <c r="I83" s="214">
        <f>+AVERAGE('2.2.3.4.StockCapReal'!H83:I83)</f>
        <v>5970.7512806418963</v>
      </c>
      <c r="J83" s="214">
        <f>+AVERAGE('2.2.3.4.StockCapReal'!I83:J83)</f>
        <v>3562.6604384281713</v>
      </c>
      <c r="K83" s="214">
        <f>+AVERAGE('2.2.3.4.StockCapReal'!J83:K83)</f>
        <v>1189.6938010271215</v>
      </c>
    </row>
    <row r="84" spans="2:11" x14ac:dyDescent="0.2">
      <c r="B84" s="182" t="s">
        <v>488</v>
      </c>
      <c r="C84" s="214">
        <f>+AVERAGE('2.2.3.4.StockCapReal'!C84:C84)</f>
        <v>0</v>
      </c>
      <c r="D84" s="214">
        <f>+AVERAGE('2.2.3.4.StockCapReal'!D84:D84)</f>
        <v>2905.8381465222283</v>
      </c>
      <c r="E84" s="214">
        <f>+AVERAGE('2.2.3.4.StockCapReal'!D84:E84)</f>
        <v>2701.6588434734435</v>
      </c>
      <c r="F84" s="214">
        <f>+AVERAGE('2.2.3.4.StockCapReal'!E84:F84)</f>
        <v>2294.9002680230765</v>
      </c>
      <c r="G84" s="214">
        <f>+AVERAGE('2.2.3.4.StockCapReal'!F84,'2.2.3.4.StockCapReal'!G84)</f>
        <v>1912.1741783264074</v>
      </c>
      <c r="H84" s="214">
        <f>+AVERAGE('2.2.3.4.StockCapReal'!G84,'2.2.3.4.StockCapReal'!H84)</f>
        <v>1524.1450176938642</v>
      </c>
      <c r="I84" s="214">
        <f>+AVERAGE('2.2.3.4.StockCapReal'!H84:I84)</f>
        <v>1092.2106001174209</v>
      </c>
      <c r="J84" s="214">
        <f>+AVERAGE('2.2.3.4.StockCapReal'!I84:J84)</f>
        <v>651.70617776125164</v>
      </c>
      <c r="K84" s="214">
        <f>+AVERAGE('2.2.3.4.StockCapReal'!J84:K84)</f>
        <v>217.6269148220351</v>
      </c>
    </row>
    <row r="85" spans="2:11" x14ac:dyDescent="0.2">
      <c r="B85" s="182" t="s">
        <v>574</v>
      </c>
      <c r="C85" s="214">
        <f>+AVERAGE('2.2.3.4.StockCapReal'!C85:C85)</f>
        <v>0</v>
      </c>
      <c r="D85" s="214">
        <f>+AVERAGE('2.2.3.4.StockCapReal'!D85:D85)</f>
        <v>0</v>
      </c>
      <c r="E85" s="214">
        <f>+AVERAGE('2.2.3.4.StockCapReal'!E85:E85)</f>
        <v>0</v>
      </c>
      <c r="F85" s="214">
        <f>+AVERAGE('2.2.3.4.StockCapReal'!F85:F85)</f>
        <v>148571.34373796271</v>
      </c>
      <c r="G85" s="214">
        <f>+AVERAGE('2.2.3.4.StockCapReal'!F85,'2.2.3.4.StockCapReal'!G85)</f>
        <v>140171.91041131312</v>
      </c>
      <c r="H85" s="214">
        <f>+AVERAGE('2.2.3.4.StockCapReal'!G85,'2.2.3.4.StockCapReal'!H85)</f>
        <v>121520.20477571031</v>
      </c>
      <c r="I85" s="214">
        <f>+AVERAGE('2.2.3.4.StockCapReal'!H85:I85)</f>
        <v>99666.911682559352</v>
      </c>
      <c r="J85" s="214">
        <f>+AVERAGE('2.2.3.4.StockCapReal'!I85:J85)</f>
        <v>77147.015459387752</v>
      </c>
      <c r="K85" s="214">
        <f>+AVERAGE('2.2.3.4.StockCapReal'!J85:K85)</f>
        <v>55185.525913428428</v>
      </c>
    </row>
    <row r="86" spans="2:11" x14ac:dyDescent="0.2">
      <c r="B86" s="182" t="s">
        <v>612</v>
      </c>
      <c r="C86" s="214">
        <f>+AVERAGE('2.2.3.4.StockCapReal'!C86:C86)</f>
        <v>0</v>
      </c>
      <c r="D86" s="214">
        <f>+AVERAGE('2.2.3.4.StockCapReal'!D86:D86)</f>
        <v>0</v>
      </c>
      <c r="E86" s="214">
        <f>+AVERAGE('2.2.3.4.StockCapReal'!E86:E86)</f>
        <v>0</v>
      </c>
      <c r="F86" s="214">
        <f>+AVERAGE('2.2.3.4.StockCapReal'!F86:F86)</f>
        <v>52056.882206552233</v>
      </c>
      <c r="G86" s="214">
        <f>+AVERAGE('2.2.3.4.StockCapReal'!F86,'2.2.3.4.StockCapReal'!G86)</f>
        <v>49113.863046286926</v>
      </c>
      <c r="H86" s="214">
        <f>+AVERAGE('2.2.3.4.StockCapReal'!G86,'2.2.3.4.StockCapReal'!H86)</f>
        <v>42578.62133146244</v>
      </c>
      <c r="I86" s="214">
        <f>+AVERAGE('2.2.3.4.StockCapReal'!H86:I86)</f>
        <v>34921.597602971116</v>
      </c>
      <c r="J86" s="214">
        <f>+AVERAGE('2.2.3.4.StockCapReal'!I86:J86)</f>
        <v>27031.007429262696</v>
      </c>
      <c r="K86" s="214">
        <f>+AVERAGE('2.2.3.4.StockCapReal'!J86:K86)</f>
        <v>19336.073496439203</v>
      </c>
    </row>
    <row r="87" spans="2:11" x14ac:dyDescent="0.2">
      <c r="B87" s="182" t="s">
        <v>489</v>
      </c>
      <c r="C87" s="214">
        <f>+AVERAGE('2.2.3.4.StockCapReal'!C87:C87)</f>
        <v>0</v>
      </c>
      <c r="D87" s="214">
        <f>+AVERAGE('2.2.3.4.StockCapReal'!D87:D87)</f>
        <v>1937.2254310148189</v>
      </c>
      <c r="E87" s="214">
        <f>+AVERAGE('2.2.3.4.StockCapReal'!D87:E87)</f>
        <v>1842.7305546560401</v>
      </c>
      <c r="F87" s="214">
        <f>+AVERAGE('2.2.3.4.StockCapReal'!E87:F87)</f>
        <v>1655.2510108473216</v>
      </c>
      <c r="G87" s="214">
        <f>+AVERAGE('2.2.3.4.StockCapReal'!F87,'2.2.3.4.StockCapReal'!G87)</f>
        <v>1488.3776774531468</v>
      </c>
      <c r="H87" s="214">
        <f>+AVERAGE('2.2.3.4.StockCapReal'!G87,'2.2.3.4.StockCapReal'!H87)</f>
        <v>1321.5004204541126</v>
      </c>
      <c r="I87" s="214">
        <f>+AVERAGE('2.2.3.4.StockCapReal'!H87:I87)</f>
        <v>1120.681721462076</v>
      </c>
      <c r="J87" s="214">
        <f>+AVERAGE('2.2.3.4.StockCapReal'!I87:J87)</f>
        <v>912.66271443021708</v>
      </c>
      <c r="K87" s="214">
        <f>+AVERAGE('2.2.3.4.StockCapReal'!J87:K87)</f>
        <v>710.85122991731384</v>
      </c>
    </row>
    <row r="88" spans="2:11" x14ac:dyDescent="0.2">
      <c r="B88" s="182" t="s">
        <v>489</v>
      </c>
      <c r="C88" s="214">
        <f>+AVERAGE('2.2.3.4.StockCapReal'!C88:C88)</f>
        <v>0</v>
      </c>
      <c r="D88" s="214">
        <f>+AVERAGE('2.2.3.4.StockCapReal'!D88:D88)</f>
        <v>4843.0635775370474</v>
      </c>
      <c r="E88" s="214">
        <f>+AVERAGE('2.2.3.4.StockCapReal'!D88:E88)</f>
        <v>4606.8263866400994</v>
      </c>
      <c r="F88" s="214">
        <f>+AVERAGE('2.2.3.4.StockCapReal'!E88:F88)</f>
        <v>4138.127527118304</v>
      </c>
      <c r="G88" s="214">
        <f>+AVERAGE('2.2.3.4.StockCapReal'!F88,'2.2.3.4.StockCapReal'!G88)</f>
        <v>3720.9441936328667</v>
      </c>
      <c r="H88" s="214">
        <f>+AVERAGE('2.2.3.4.StockCapReal'!G88,'2.2.3.4.StockCapReal'!H88)</f>
        <v>3303.7510511352812</v>
      </c>
      <c r="I88" s="214">
        <f>+AVERAGE('2.2.3.4.StockCapReal'!H88:I88)</f>
        <v>2801.7043036551904</v>
      </c>
      <c r="J88" s="214">
        <f>+AVERAGE('2.2.3.4.StockCapReal'!I88:J88)</f>
        <v>2281.6567860755426</v>
      </c>
      <c r="K88" s="214">
        <f>+AVERAGE('2.2.3.4.StockCapReal'!J88:K88)</f>
        <v>1777.1280747932844</v>
      </c>
    </row>
    <row r="89" spans="2:11" x14ac:dyDescent="0.2">
      <c r="B89" s="182" t="s">
        <v>613</v>
      </c>
      <c r="C89" s="214">
        <f>+AVERAGE('2.2.3.4.StockCapReal'!C89:C89)</f>
        <v>1551.02</v>
      </c>
      <c r="D89" s="214">
        <f>+AVERAGE('2.2.3.4.StockCapReal'!C89:D89)</f>
        <v>3910.0503313253766</v>
      </c>
      <c r="E89" s="214">
        <f>+AVERAGE('2.2.3.4.StockCapReal'!D89:E89)</f>
        <v>5813.210856185111</v>
      </c>
      <c r="F89" s="214">
        <f>+AVERAGE('2.2.3.4.StockCapReal'!E89:F89)</f>
        <v>4904.7593750022988</v>
      </c>
      <c r="G89" s="214">
        <f>+AVERAGE('2.2.3.4.StockCapReal'!F89,'2.2.3.4.StockCapReal'!G89)</f>
        <v>4046.4627571769338</v>
      </c>
      <c r="H89" s="214">
        <f>+AVERAGE('2.2.3.4.StockCapReal'!G89,'2.2.3.4.StockCapReal'!H89)</f>
        <v>3175.4211142332815</v>
      </c>
      <c r="I89" s="214">
        <f>+AVERAGE('2.2.3.4.StockCapReal'!H89:I89)</f>
        <v>2211.382941276991</v>
      </c>
      <c r="J89" s="214">
        <f>+AVERAGE('2.2.3.4.StockCapReal'!I89:J89)</f>
        <v>1229.4048893852812</v>
      </c>
      <c r="K89" s="214">
        <f>+AVERAGE('2.2.3.4.StockCapReal'!J89:K89)</f>
        <v>372.908185175727</v>
      </c>
    </row>
    <row r="90" spans="2:11" x14ac:dyDescent="0.2">
      <c r="B90" s="182" t="s">
        <v>447</v>
      </c>
      <c r="C90" s="214">
        <f>+AVERAGE('2.2.3.4.StockCapReal'!C90:C90)</f>
        <v>0</v>
      </c>
      <c r="D90" s="214">
        <f>+AVERAGE('2.2.3.4.StockCapReal'!D90:D90)</f>
        <v>38799.881280359288</v>
      </c>
      <c r="E90" s="214">
        <f>+AVERAGE('2.2.3.4.StockCapReal'!D90:E90)</f>
        <v>36073.599801922253</v>
      </c>
      <c r="F90" s="214">
        <f>+AVERAGE('2.2.3.4.StockCapReal'!E90:F90)</f>
        <v>30642.401076648865</v>
      </c>
      <c r="G90" s="214">
        <f>+AVERAGE('2.2.3.4.StockCapReal'!F90,'2.2.3.4.StockCapReal'!G90)</f>
        <v>25532.093449605221</v>
      </c>
      <c r="H90" s="214">
        <f>+AVERAGE('2.2.3.4.StockCapReal'!G90,'2.2.3.4.StockCapReal'!H90)</f>
        <v>20350.977156573252</v>
      </c>
      <c r="I90" s="214">
        <f>+AVERAGE('2.2.3.4.StockCapReal'!H90:I90)</f>
        <v>14583.620794029561</v>
      </c>
      <c r="J90" s="214">
        <f>+AVERAGE('2.2.3.4.StockCapReal'!I90:J90)</f>
        <v>8701.8343940030736</v>
      </c>
      <c r="K90" s="214">
        <f>+AVERAGE('2.2.3.4.StockCapReal'!J90:K90)</f>
        <v>2905.8392218477998</v>
      </c>
    </row>
    <row r="91" spans="2:11" x14ac:dyDescent="0.2">
      <c r="B91" s="182" t="s">
        <v>614</v>
      </c>
      <c r="C91" s="214">
        <f>+AVERAGE('2.2.3.4.StockCapReal'!C91:C91)</f>
        <v>0</v>
      </c>
      <c r="D91" s="214">
        <f>+AVERAGE('2.2.3.4.StockCapReal'!D91:D91)</f>
        <v>0</v>
      </c>
      <c r="E91" s="214">
        <f>+AVERAGE('2.2.3.4.StockCapReal'!E91:E91)</f>
        <v>8158.4331653872187</v>
      </c>
      <c r="F91" s="214">
        <f>+AVERAGE('2.2.3.4.StockCapReal'!E91:F91)</f>
        <v>7594.3158553377189</v>
      </c>
      <c r="G91" s="214">
        <f>+AVERAGE('2.2.3.4.StockCapReal'!F91,'2.2.3.4.StockCapReal'!G91)</f>
        <v>6546.1471544489195</v>
      </c>
      <c r="H91" s="214">
        <f>+AVERAGE('2.2.3.4.StockCapReal'!G91,'2.2.3.4.StockCapReal'!H91)</f>
        <v>5488.0715406034378</v>
      </c>
      <c r="I91" s="214">
        <f>+AVERAGE('2.2.3.4.StockCapReal'!H91:I91)</f>
        <v>4280.1565631433368</v>
      </c>
      <c r="J91" s="214">
        <f>+AVERAGE('2.2.3.4.StockCapReal'!I91:J91)</f>
        <v>3041.8436273481029</v>
      </c>
      <c r="K91" s="214">
        <f>+AVERAGE('2.2.3.4.StockCapReal'!J91:K91)</f>
        <v>1827.9393675024255</v>
      </c>
    </row>
    <row r="92" spans="2:11" x14ac:dyDescent="0.2">
      <c r="B92" s="182" t="s">
        <v>615</v>
      </c>
      <c r="C92" s="214">
        <f>+AVERAGE('2.2.3.4.StockCapReal'!C92:C92)</f>
        <v>0</v>
      </c>
      <c r="D92" s="214">
        <f>+AVERAGE('2.2.3.4.StockCapReal'!D92:D92)</f>
        <v>0</v>
      </c>
      <c r="E92" s="214">
        <f>+AVERAGE('2.2.3.4.StockCapReal'!E92:E92)</f>
        <v>56332.038522911746</v>
      </c>
      <c r="F92" s="214">
        <f>+AVERAGE('2.2.3.4.StockCapReal'!E92:F92)</f>
        <v>52436.942810665205</v>
      </c>
      <c r="G92" s="214">
        <f>+AVERAGE('2.2.3.4.StockCapReal'!F92,'2.2.3.4.StockCapReal'!G92)</f>
        <v>45199.587495004453</v>
      </c>
      <c r="H92" s="214">
        <f>+AVERAGE('2.2.3.4.StockCapReal'!G92,'2.2.3.4.StockCapReal'!H92)</f>
        <v>37893.827304166596</v>
      </c>
      <c r="I92" s="214">
        <f>+AVERAGE('2.2.3.4.StockCapReal'!H92:I92)</f>
        <v>29553.461983608766</v>
      </c>
      <c r="J92" s="214">
        <f>+AVERAGE('2.2.3.4.StockCapReal'!I92:J92)</f>
        <v>21003.205998355959</v>
      </c>
      <c r="K92" s="214">
        <f>+AVERAGE('2.2.3.4.StockCapReal'!J92:K92)</f>
        <v>12621.486108945333</v>
      </c>
    </row>
    <row r="93" spans="2:11" x14ac:dyDescent="0.2">
      <c r="B93" s="182" t="s">
        <v>616</v>
      </c>
      <c r="C93" s="214">
        <f>+AVERAGE('2.2.3.4.StockCapReal'!C93:C93)</f>
        <v>0</v>
      </c>
      <c r="D93" s="214">
        <f>+AVERAGE('2.2.3.4.StockCapReal'!D93:D93)</f>
        <v>0</v>
      </c>
      <c r="E93" s="214">
        <f>+AVERAGE('2.2.3.4.StockCapReal'!E93:E93)</f>
        <v>14444.369945431979</v>
      </c>
      <c r="F93" s="214">
        <f>+AVERAGE('2.2.3.4.StockCapReal'!E93:F93)</f>
        <v>13445.609649944508</v>
      </c>
      <c r="G93" s="214">
        <f>+AVERAGE('2.2.3.4.StockCapReal'!F93,'2.2.3.4.StockCapReal'!G93)</f>
        <v>11589.844434499239</v>
      </c>
      <c r="H93" s="214">
        <f>+AVERAGE('2.2.3.4.StockCapReal'!G93,'2.2.3.4.StockCapReal'!H93)</f>
        <v>9716.539194779376</v>
      </c>
      <c r="I93" s="214">
        <f>+AVERAGE('2.2.3.4.StockCapReal'!H93:I93)</f>
        <v>7577.9458591025577</v>
      </c>
      <c r="J93" s="214">
        <f>+AVERAGE('2.2.3.4.StockCapReal'!I93:J93)</f>
        <v>5385.5334448260264</v>
      </c>
      <c r="K93" s="214">
        <f>+AVERAGE('2.2.3.4.StockCapReal'!J93:K93)</f>
        <v>3236.3361845069189</v>
      </c>
    </row>
    <row r="94" spans="2:11" x14ac:dyDescent="0.2">
      <c r="B94" s="182" t="s">
        <v>617</v>
      </c>
      <c r="C94" s="214">
        <f>+AVERAGE('2.2.3.4.StockCapReal'!C94:C94)</f>
        <v>0</v>
      </c>
      <c r="D94" s="214">
        <f>+AVERAGE('2.2.3.4.StockCapReal'!D94:D94)</f>
        <v>0</v>
      </c>
      <c r="E94" s="214">
        <f>+AVERAGE('2.2.3.4.StockCapReal'!E94:E94)</f>
        <v>6021.7006696905655</v>
      </c>
      <c r="F94" s="214">
        <f>+AVERAGE('2.2.3.4.StockCapReal'!E94:F94)</f>
        <v>5605.3283694159354</v>
      </c>
      <c r="G94" s="214">
        <f>+AVERAGE('2.2.3.4.StockCapReal'!F94,'2.2.3.4.StockCapReal'!G94)</f>
        <v>4831.6800425694419</v>
      </c>
      <c r="H94" s="214">
        <f>+AVERAGE('2.2.3.4.StockCapReal'!G94,'2.2.3.4.StockCapReal'!H94)</f>
        <v>4050.7194704453955</v>
      </c>
      <c r="I94" s="214">
        <f>+AVERAGE('2.2.3.4.StockCapReal'!H94:I94)</f>
        <v>3159.1631775581777</v>
      </c>
      <c r="J94" s="214">
        <f>+AVERAGE('2.2.3.4.StockCapReal'!I94:J94)</f>
        <v>2245.1702963759813</v>
      </c>
      <c r="K94" s="214">
        <f>+AVERAGE('2.2.3.4.StockCapReal'!J94:K94)</f>
        <v>1349.1933426803621</v>
      </c>
    </row>
    <row r="95" spans="2:11" x14ac:dyDescent="0.2">
      <c r="B95" s="182" t="s">
        <v>618</v>
      </c>
      <c r="C95" s="214">
        <f>+AVERAGE('2.2.3.4.StockCapReal'!C95:C95)</f>
        <v>0</v>
      </c>
      <c r="D95" s="214">
        <f>+AVERAGE('2.2.3.4.StockCapReal'!D95:D95)</f>
        <v>0</v>
      </c>
      <c r="E95" s="214">
        <f>+AVERAGE('2.2.3.4.StockCapReal'!E95:E95)</f>
        <v>0</v>
      </c>
      <c r="F95" s="214">
        <f>+AVERAGE('2.2.3.4.StockCapReal'!F95:F95)</f>
        <v>0</v>
      </c>
      <c r="G95" s="214">
        <f>+AVERAGE('2.2.3.4.StockCapReal'!G95:G95)</f>
        <v>8183.8292808729884</v>
      </c>
      <c r="H95" s="214">
        <f>+AVERAGE('2.2.3.4.StockCapReal'!G95,'2.2.3.4.StockCapReal'!H95)</f>
        <v>7645.8238611987945</v>
      </c>
      <c r="I95" s="214">
        <f>+AVERAGE('2.2.3.4.StockCapReal'!H95:I95)</f>
        <v>6483.9442456020115</v>
      </c>
      <c r="J95" s="214">
        <f>+AVERAGE('2.2.3.4.StockCapReal'!I95:J95)</f>
        <v>5280.4057049176845</v>
      </c>
      <c r="K95" s="214">
        <f>+AVERAGE('2.2.3.4.StockCapReal'!J95:K95)</f>
        <v>4112.7821159501736</v>
      </c>
    </row>
    <row r="96" spans="2:11" x14ac:dyDescent="0.2">
      <c r="B96" s="182" t="s">
        <v>619</v>
      </c>
      <c r="C96" s="214">
        <f>+AVERAGE('2.2.3.4.StockCapReal'!C96:C96)</f>
        <v>0</v>
      </c>
      <c r="D96" s="214">
        <f>+AVERAGE('2.2.3.4.StockCapReal'!D96:D96)</f>
        <v>0</v>
      </c>
      <c r="E96" s="214">
        <f>+AVERAGE('2.2.3.4.StockCapReal'!E96:E96)</f>
        <v>0</v>
      </c>
      <c r="F96" s="214">
        <f>+AVERAGE('2.2.3.4.StockCapReal'!F96:F96)</f>
        <v>0</v>
      </c>
      <c r="G96" s="214">
        <f>+AVERAGE('2.2.3.4.StockCapReal'!G96:G96)</f>
        <v>44197.265102508602</v>
      </c>
      <c r="H96" s="214">
        <f>+AVERAGE('2.2.3.4.StockCapReal'!G96,'2.2.3.4.StockCapReal'!H96)</f>
        <v>41291.734287551248</v>
      </c>
      <c r="I96" s="214">
        <f>+AVERAGE('2.2.3.4.StockCapReal'!H96:I96)</f>
        <v>35016.933136976179</v>
      </c>
      <c r="J96" s="214">
        <f>+AVERAGE('2.2.3.4.StockCapReal'!I96:J96)</f>
        <v>28517.150441358004</v>
      </c>
      <c r="K96" s="214">
        <f>+AVERAGE('2.2.3.4.StockCapReal'!J96:K96)</f>
        <v>22211.328615119375</v>
      </c>
    </row>
    <row r="97" spans="2:11" x14ac:dyDescent="0.2">
      <c r="B97" s="182" t="s">
        <v>448</v>
      </c>
      <c r="C97" s="214">
        <f>+AVERAGE('2.2.3.4.StockCapReal'!C97:C97)</f>
        <v>8153.4167736819536</v>
      </c>
      <c r="D97" s="214">
        <f>+AVERAGE('2.2.3.4.StockCapReal'!C97:D97)</f>
        <v>7562.308861870084</v>
      </c>
      <c r="E97" s="214">
        <f>+AVERAGE('2.2.3.4.StockCapReal'!D97:E97)</f>
        <v>6591.5617861448518</v>
      </c>
      <c r="F97" s="214">
        <f>+AVERAGE('2.2.3.4.StockCapReal'!E97:F97)</f>
        <v>5837.2961272005068</v>
      </c>
      <c r="G97" s="214">
        <f>+AVERAGE('2.2.3.4.StockCapReal'!F97,'2.2.3.4.StockCapReal'!G97)</f>
        <v>5152.8219559060362</v>
      </c>
      <c r="H97" s="214">
        <f>+AVERAGE('2.2.3.4.StockCapReal'!G97,'2.2.3.4.StockCapReal'!H97)</f>
        <v>4464.9744305555396</v>
      </c>
      <c r="I97" s="214">
        <f>+AVERAGE('2.2.3.4.StockCapReal'!H97:I97)</f>
        <v>3659.4304195537916</v>
      </c>
      <c r="J97" s="214">
        <f>+AVERAGE('2.2.3.4.StockCapReal'!I97:J97)</f>
        <v>2829.3902009229978</v>
      </c>
      <c r="K97" s="214">
        <f>+AVERAGE('2.2.3.4.StockCapReal'!J97:K97)</f>
        <v>2019.8578080970997</v>
      </c>
    </row>
    <row r="98" spans="2:11" x14ac:dyDescent="0.2">
      <c r="B98" s="182" t="s">
        <v>449</v>
      </c>
      <c r="C98" s="214">
        <f>+AVERAGE('2.2.3.4.StockCapReal'!C98:C98)</f>
        <v>549.71852992335107</v>
      </c>
      <c r="D98" s="214">
        <f>+AVERAGE('2.2.3.4.StockCapReal'!C98:D98)</f>
        <v>516.27221098591633</v>
      </c>
      <c r="E98" s="214">
        <f>+AVERAGE('2.2.3.4.StockCapReal'!D98:E98)</f>
        <v>456.6048390566275</v>
      </c>
      <c r="F98" s="214">
        <f>+AVERAGE('2.2.3.4.StockCapReal'!E98:F98)</f>
        <v>404.51068641709344</v>
      </c>
      <c r="G98" s="214">
        <f>+AVERAGE('2.2.3.4.StockCapReal'!F98,'2.2.3.4.StockCapReal'!G98)</f>
        <v>357.25831375911423</v>
      </c>
      <c r="H98" s="214">
        <f>+AVERAGE('2.2.3.4.StockCapReal'!G98,'2.2.3.4.StockCapReal'!H98)</f>
        <v>309.77847733963227</v>
      </c>
      <c r="I98" s="214">
        <f>+AVERAGE('2.2.3.4.StockCapReal'!H98:I98)</f>
        <v>254.13880561191689</v>
      </c>
      <c r="J98" s="214">
        <f>+AVERAGE('2.2.3.4.StockCapReal'!I98:J98)</f>
        <v>196.7999246674386</v>
      </c>
      <c r="K98" s="214">
        <f>+AVERAGE('2.2.3.4.StockCapReal'!J98:K98)</f>
        <v>140.88478163892461</v>
      </c>
    </row>
    <row r="99" spans="2:11" x14ac:dyDescent="0.2">
      <c r="B99" s="182" t="s">
        <v>575</v>
      </c>
      <c r="C99" s="214">
        <f>+AVERAGE('2.2.3.4.StockCapReal'!C99:C99)</f>
        <v>0</v>
      </c>
      <c r="D99" s="214">
        <f>+AVERAGE('2.2.3.4.StockCapReal'!D99:D99)</f>
        <v>30571.028628634867</v>
      </c>
      <c r="E99" s="214">
        <f>+AVERAGE('2.2.3.4.StockCapReal'!D99:E99)</f>
        <v>29079.820881630309</v>
      </c>
      <c r="F99" s="214">
        <f>+AVERAGE('2.2.3.4.StockCapReal'!E99:F99)</f>
        <v>26121.237740350094</v>
      </c>
      <c r="G99" s="214">
        <f>+AVERAGE('2.2.3.4.StockCapReal'!F99,'2.2.3.4.StockCapReal'!G99)</f>
        <v>23487.83773905204</v>
      </c>
      <c r="H99" s="214">
        <f>+AVERAGE('2.2.3.4.StockCapReal'!G99,'2.2.3.4.StockCapReal'!H99)</f>
        <v>20854.375820005764</v>
      </c>
      <c r="I99" s="214">
        <f>+AVERAGE('2.2.3.4.StockCapReal'!H99:I99)</f>
        <v>17685.289714815255</v>
      </c>
      <c r="J99" s="214">
        <f>+AVERAGE('2.2.3.4.StockCapReal'!I99:J99)</f>
        <v>14402.576759751577</v>
      </c>
      <c r="K99" s="214">
        <f>+AVERAGE('2.2.3.4.StockCapReal'!J99:K99)</f>
        <v>11217.823673271949</v>
      </c>
    </row>
    <row r="100" spans="2:11" x14ac:dyDescent="0.2">
      <c r="B100" s="182" t="s">
        <v>450</v>
      </c>
      <c r="C100" s="214">
        <f>+AVERAGE('2.2.3.4.StockCapReal'!C100:C100)</f>
        <v>0</v>
      </c>
      <c r="D100" s="214">
        <f>+AVERAGE('2.2.3.4.StockCapReal'!D100:D100)</f>
        <v>609.74170441191427</v>
      </c>
      <c r="E100" s="214">
        <f>+AVERAGE('2.2.3.4.StockCapReal'!D100:E100)</f>
        <v>579.99944207798853</v>
      </c>
      <c r="F100" s="214">
        <f>+AVERAGE('2.2.3.4.StockCapReal'!E100:F100)</f>
        <v>520.99025566419436</v>
      </c>
      <c r="G100" s="214">
        <f>+AVERAGE('2.2.3.4.StockCapReal'!F100,'2.2.3.4.StockCapReal'!G100)</f>
        <v>468.46687397837786</v>
      </c>
      <c r="H100" s="214">
        <f>+AVERAGE('2.2.3.4.StockCapReal'!G100,'2.2.3.4.StockCapReal'!H100)</f>
        <v>415.94225733793189</v>
      </c>
      <c r="I100" s="214">
        <f>+AVERAGE('2.2.3.4.StockCapReal'!H100:I100)</f>
        <v>352.73457183018843</v>
      </c>
      <c r="J100" s="214">
        <f>+AVERAGE('2.2.3.4.StockCapReal'!I100:J100)</f>
        <v>287.26058936691084</v>
      </c>
      <c r="K100" s="214">
        <f>+AVERAGE('2.2.3.4.StockCapReal'!J100:K100)</f>
        <v>223.74042461647451</v>
      </c>
    </row>
    <row r="101" spans="2:11" x14ac:dyDescent="0.2">
      <c r="B101" s="182" t="s">
        <v>451</v>
      </c>
      <c r="C101" s="214">
        <f>+AVERAGE('2.2.3.4.StockCapReal'!C101:C101)</f>
        <v>0</v>
      </c>
      <c r="D101" s="214">
        <f>+AVERAGE('2.2.3.4.StockCapReal'!D101:D101)</f>
        <v>876.82697458592736</v>
      </c>
      <c r="E101" s="214">
        <f>+AVERAGE('2.2.3.4.StockCapReal'!D101:E101)</f>
        <v>834.05670364841683</v>
      </c>
      <c r="F101" s="214">
        <f>+AVERAGE('2.2.3.4.StockCapReal'!E101:F101)</f>
        <v>749.1997125297147</v>
      </c>
      <c r="G101" s="214">
        <f>+AVERAGE('2.2.3.4.StockCapReal'!F101,'2.2.3.4.StockCapReal'!G101)</f>
        <v>673.66950436884326</v>
      </c>
      <c r="H101" s="214">
        <f>+AVERAGE('2.2.3.4.StockCapReal'!G101,'2.2.3.4.StockCapReal'!H101)</f>
        <v>598.13752030594037</v>
      </c>
      <c r="I101" s="214">
        <f>+AVERAGE('2.2.3.4.StockCapReal'!H101:I101)</f>
        <v>507.24296076816483</v>
      </c>
      <c r="J101" s="214">
        <f>+AVERAGE('2.2.3.4.StockCapReal'!I101:J101)</f>
        <v>413.08939780540481</v>
      </c>
      <c r="K101" s="214">
        <f>+AVERAGE('2.2.3.4.StockCapReal'!J101:K101)</f>
        <v>321.74548368517458</v>
      </c>
    </row>
    <row r="102" spans="2:11" x14ac:dyDescent="0.2">
      <c r="B102" s="182" t="s">
        <v>620</v>
      </c>
      <c r="C102" s="214">
        <f>+AVERAGE('2.2.3.4.StockCapReal'!C102:C102)</f>
        <v>0</v>
      </c>
      <c r="D102" s="214">
        <f>+AVERAGE('2.2.3.4.StockCapReal'!D102:D102)</f>
        <v>0</v>
      </c>
      <c r="E102" s="214">
        <f>+AVERAGE('2.2.3.4.StockCapReal'!E102:E102)</f>
        <v>0</v>
      </c>
      <c r="F102" s="214">
        <f>+AVERAGE('2.2.3.4.StockCapReal'!F102:F102)</f>
        <v>0</v>
      </c>
      <c r="G102" s="214">
        <f>+AVERAGE('2.2.3.4.StockCapReal'!G102:G102)</f>
        <v>692.08926634543172</v>
      </c>
      <c r="H102" s="214">
        <f>+AVERAGE('2.2.3.4.StockCapReal'!G102,'2.2.3.4.StockCapReal'!H102)</f>
        <v>661.61860934966455</v>
      </c>
      <c r="I102" s="214">
        <f>+AVERAGE('2.2.3.4.StockCapReal'!H102:I102)</f>
        <v>593.09531828275453</v>
      </c>
      <c r="J102" s="214">
        <f>+AVERAGE('2.2.3.4.StockCapReal'!I102:J102)</f>
        <v>521.00958863919209</v>
      </c>
      <c r="K102" s="214">
        <f>+AVERAGE('2.2.3.4.StockCapReal'!J102:K102)</f>
        <v>452.14905727430477</v>
      </c>
    </row>
    <row r="103" spans="2:11" x14ac:dyDescent="0.2">
      <c r="B103" s="182" t="s">
        <v>621</v>
      </c>
      <c r="C103" s="214">
        <f>+AVERAGE('2.2.3.4.StockCapReal'!C103:C103)</f>
        <v>0</v>
      </c>
      <c r="D103" s="214">
        <f>+AVERAGE('2.2.3.4.StockCapReal'!D103:D103)</f>
        <v>0</v>
      </c>
      <c r="E103" s="214">
        <f>+AVERAGE('2.2.3.4.StockCapReal'!E103:E103)</f>
        <v>99223.165242472838</v>
      </c>
      <c r="F103" s="214">
        <f>+AVERAGE('2.2.3.4.StockCapReal'!E103:F103)</f>
        <v>96162.417883729097</v>
      </c>
      <c r="G103" s="214">
        <f>+AVERAGE('2.2.3.4.StockCapReal'!F103,'2.2.3.4.StockCapReal'!G103)</f>
        <v>91278.810916806746</v>
      </c>
      <c r="H103" s="214">
        <f>+AVERAGE('2.2.3.4.StockCapReal'!G103,'2.2.3.4.StockCapReal'!H103)</f>
        <v>86563.353034168918</v>
      </c>
      <c r="I103" s="214">
        <f>+AVERAGE('2.2.3.4.StockCapReal'!H103:I103)</f>
        <v>79775.860584283975</v>
      </c>
      <c r="J103" s="214">
        <f>+AVERAGE('2.2.3.4.StockCapReal'!I103:J103)</f>
        <v>72525.161046353911</v>
      </c>
      <c r="K103" s="214">
        <f>+AVERAGE('2.2.3.4.StockCapReal'!J103:K103)</f>
        <v>65704.415124833045</v>
      </c>
    </row>
    <row r="104" spans="2:11" x14ac:dyDescent="0.2">
      <c r="B104" s="182" t="s">
        <v>622</v>
      </c>
      <c r="C104" s="214">
        <f>+AVERAGE('2.2.3.4.StockCapReal'!C104:C104)</f>
        <v>0</v>
      </c>
      <c r="D104" s="214">
        <f>+AVERAGE('2.2.3.4.StockCapReal'!D104:D104)</f>
        <v>0</v>
      </c>
      <c r="E104" s="214">
        <f>+AVERAGE('2.2.3.4.StockCapReal'!E104:E104)</f>
        <v>37511.854099542586</v>
      </c>
      <c r="F104" s="214">
        <f>+AVERAGE('2.2.3.4.StockCapReal'!E104:F104)</f>
        <v>36354.722011726379</v>
      </c>
      <c r="G104" s="214">
        <f>+AVERAGE('2.2.3.4.StockCapReal'!F104,'2.2.3.4.StockCapReal'!G104)</f>
        <v>34508.447993204303</v>
      </c>
      <c r="H104" s="214">
        <f>+AVERAGE('2.2.3.4.StockCapReal'!G104,'2.2.3.4.StockCapReal'!H104)</f>
        <v>32725.743645144146</v>
      </c>
      <c r="I104" s="214">
        <f>+AVERAGE('2.2.3.4.StockCapReal'!H104:I104)</f>
        <v>30159.695425863552</v>
      </c>
      <c r="J104" s="214">
        <f>+AVERAGE('2.2.3.4.StockCapReal'!I104:J104)</f>
        <v>27418.529262480282</v>
      </c>
      <c r="K104" s="214">
        <f>+AVERAGE('2.2.3.4.StockCapReal'!J104:K104)</f>
        <v>24839.909388452921</v>
      </c>
    </row>
    <row r="105" spans="2:11" x14ac:dyDescent="0.2">
      <c r="B105" s="182" t="s">
        <v>388</v>
      </c>
      <c r="C105" s="214">
        <f>+AVERAGE('2.2.3.4.StockCapReal'!C105:C105)</f>
        <v>0</v>
      </c>
      <c r="D105" s="214">
        <f>+AVERAGE('2.2.3.4.StockCapReal'!D105:D105)</f>
        <v>0</v>
      </c>
      <c r="E105" s="214">
        <f>+AVERAGE('2.2.3.4.StockCapReal'!E105:E105)</f>
        <v>252184.26892145688</v>
      </c>
      <c r="F105" s="214">
        <f>+AVERAGE('2.2.3.4.StockCapReal'!E105:F105)</f>
        <v>234746.91195145348</v>
      </c>
      <c r="G105" s="214">
        <f>+AVERAGE('2.2.3.4.StockCapReal'!F105,'2.2.3.4.StockCapReal'!G105)</f>
        <v>202347.10525064694</v>
      </c>
      <c r="H105" s="214">
        <f>+AVERAGE('2.2.3.4.StockCapReal'!G105,'2.2.3.4.StockCapReal'!H105)</f>
        <v>169641.06724897632</v>
      </c>
      <c r="I105" s="214">
        <f>+AVERAGE('2.2.3.4.StockCapReal'!H105:I105)</f>
        <v>132303.36412205541</v>
      </c>
      <c r="J105" s="214">
        <f>+AVERAGE('2.2.3.4.StockCapReal'!I105:J105)</f>
        <v>94026.033649534162</v>
      </c>
      <c r="K105" s="214">
        <f>+AVERAGE('2.2.3.4.StockCapReal'!J105:K105)</f>
        <v>56503.196591973392</v>
      </c>
    </row>
    <row r="106" spans="2:11" x14ac:dyDescent="0.2">
      <c r="B106" s="182" t="s">
        <v>389</v>
      </c>
      <c r="C106" s="214">
        <f>+AVERAGE('2.2.3.4.StockCapReal'!C106:C106)</f>
        <v>0</v>
      </c>
      <c r="D106" s="214">
        <f>+AVERAGE('2.2.3.4.StockCapReal'!D106:D106)</f>
        <v>1003.6377513001574</v>
      </c>
      <c r="E106" s="214">
        <f>+AVERAGE('2.2.3.4.StockCapReal'!D106:E106)</f>
        <v>837.27292758053989</v>
      </c>
      <c r="F106" s="214">
        <f>+AVERAGE('2.2.3.4.StockCapReal'!E106:F106)</f>
        <v>504.07466592781861</v>
      </c>
      <c r="G106" s="214">
        <f>+AVERAGE('2.2.3.4.StockCapReal'!F106,'2.2.3.4.StockCapReal'!G106)</f>
        <v>168.62061399735748</v>
      </c>
      <c r="H106" s="214">
        <f>+AVERAGE('2.2.3.4.StockCapReal'!G106,'2.2.3.4.StockCapReal'!H106)</f>
        <v>0</v>
      </c>
      <c r="I106" s="214">
        <f>+AVERAGE('2.2.3.4.StockCapReal'!H106:I106)</f>
        <v>0</v>
      </c>
      <c r="J106" s="214">
        <f>+AVERAGE('2.2.3.4.StockCapReal'!I106:J106)</f>
        <v>0</v>
      </c>
      <c r="K106" s="214">
        <f>+AVERAGE('2.2.3.4.StockCapReal'!J106:K106)</f>
        <v>0</v>
      </c>
    </row>
    <row r="107" spans="2:11" x14ac:dyDescent="0.2">
      <c r="B107" s="182" t="s">
        <v>390</v>
      </c>
      <c r="C107" s="214">
        <f>+AVERAGE('2.2.3.4.StockCapReal'!C107:C107)</f>
        <v>0</v>
      </c>
      <c r="D107" s="214">
        <f>+AVERAGE('2.2.3.4.StockCapReal'!D107:D107)</f>
        <v>79737.603229007407</v>
      </c>
      <c r="E107" s="214">
        <f>+AVERAGE('2.2.3.4.StockCapReal'!D107:E107)</f>
        <v>66520.152721756313</v>
      </c>
      <c r="F107" s="214">
        <f>+AVERAGE('2.2.3.4.StockCapReal'!E107:F107)</f>
        <v>40048.020969197438</v>
      </c>
      <c r="G107" s="214">
        <f>+AVERAGE('2.2.3.4.StockCapReal'!F107,'2.2.3.4.StockCapReal'!G107)</f>
        <v>13396.669861944834</v>
      </c>
      <c r="H107" s="214">
        <f>+AVERAGE('2.2.3.4.StockCapReal'!G107,'2.2.3.4.StockCapReal'!H107)</f>
        <v>0</v>
      </c>
      <c r="I107" s="214">
        <f>+AVERAGE('2.2.3.4.StockCapReal'!H107:I107)</f>
        <v>0</v>
      </c>
      <c r="J107" s="214">
        <f>+AVERAGE('2.2.3.4.StockCapReal'!I107:J107)</f>
        <v>0</v>
      </c>
      <c r="K107" s="214">
        <f>+AVERAGE('2.2.3.4.StockCapReal'!J107:K107)</f>
        <v>0</v>
      </c>
    </row>
    <row r="108" spans="2:11" x14ac:dyDescent="0.2">
      <c r="B108" s="182" t="s">
        <v>391</v>
      </c>
      <c r="C108" s="214">
        <f>+AVERAGE('2.2.3.4.StockCapReal'!C108:C108)</f>
        <v>0</v>
      </c>
      <c r="D108" s="214">
        <f>+AVERAGE('2.2.3.4.StockCapReal'!D108:D108)</f>
        <v>3023.0402850986247</v>
      </c>
      <c r="E108" s="214">
        <f>+AVERAGE('2.2.3.4.StockCapReal'!D108:E108)</f>
        <v>2810.6257501602058</v>
      </c>
      <c r="F108" s="214">
        <f>+AVERAGE('2.2.3.4.StockCapReal'!E108:F108)</f>
        <v>2387.4612455000074</v>
      </c>
      <c r="G108" s="214">
        <f>+AVERAGE('2.2.3.4.StockCapReal'!F108,'2.2.3.4.StockCapReal'!G108)</f>
        <v>1989.2985368522391</v>
      </c>
      <c r="H108" s="214">
        <f>+AVERAGE('2.2.3.4.StockCapReal'!G108,'2.2.3.4.StockCapReal'!H108)</f>
        <v>1585.6188667408501</v>
      </c>
      <c r="I108" s="214">
        <f>+AVERAGE('2.2.3.4.StockCapReal'!H108:I108)</f>
        <v>1136.2630943221566</v>
      </c>
      <c r="J108" s="214">
        <f>+AVERAGE('2.2.3.4.StockCapReal'!I108:J108)</f>
        <v>677.9916602642885</v>
      </c>
      <c r="K108" s="214">
        <f>+AVERAGE('2.2.3.4.StockCapReal'!J108:K108)</f>
        <v>226.40453371985674</v>
      </c>
    </row>
    <row r="109" spans="2:11" x14ac:dyDescent="0.2">
      <c r="B109" s="182" t="s">
        <v>392</v>
      </c>
      <c r="C109" s="214">
        <f>+AVERAGE('2.2.3.4.StockCapReal'!C109:C109)</f>
        <v>0</v>
      </c>
      <c r="D109" s="214">
        <f>+AVERAGE('2.2.3.4.StockCapReal'!D109:D109)</f>
        <v>0</v>
      </c>
      <c r="E109" s="214">
        <f>+AVERAGE('2.2.3.4.StockCapReal'!E109:E109)</f>
        <v>534377.42089496506</v>
      </c>
      <c r="F109" s="214">
        <f>+AVERAGE('2.2.3.4.StockCapReal'!E109:F109)</f>
        <v>497427.73372888169</v>
      </c>
      <c r="G109" s="214">
        <f>+AVERAGE('2.2.3.4.StockCapReal'!F109,'2.2.3.4.StockCapReal'!G109)</f>
        <v>428772.67758156592</v>
      </c>
      <c r="H109" s="214">
        <f>+AVERAGE('2.2.3.4.StockCapReal'!G109,'2.2.3.4.StockCapReal'!H109)</f>
        <v>359468.71857661777</v>
      </c>
      <c r="I109" s="214">
        <f>+AVERAGE('2.2.3.4.StockCapReal'!H109:I109)</f>
        <v>280350.28036301106</v>
      </c>
      <c r="J109" s="214">
        <f>+AVERAGE('2.2.3.4.StockCapReal'!I109:J109)</f>
        <v>199240.77569751293</v>
      </c>
      <c r="K109" s="214">
        <f>+AVERAGE('2.2.3.4.StockCapReal'!J109:K109)</f>
        <v>119730.03945200048</v>
      </c>
    </row>
    <row r="110" spans="2:11" x14ac:dyDescent="0.2">
      <c r="B110" s="182" t="s">
        <v>623</v>
      </c>
      <c r="C110" s="214">
        <f>+AVERAGE('2.2.3.4.StockCapReal'!C110:C110)</f>
        <v>0</v>
      </c>
      <c r="D110" s="214">
        <f>+AVERAGE('2.2.3.4.StockCapReal'!D110:D110)</f>
        <v>0</v>
      </c>
      <c r="E110" s="214">
        <f>+AVERAGE('2.2.3.4.StockCapReal'!E110:E110)</f>
        <v>205019.17216463987</v>
      </c>
      <c r="F110" s="214">
        <f>+AVERAGE('2.2.3.4.StockCapReal'!E110:F110)</f>
        <v>184954.16170795081</v>
      </c>
      <c r="G110" s="214">
        <f>+AVERAGE('2.2.3.4.StockCapReal'!F110,'2.2.3.4.StockCapReal'!G110)</f>
        <v>146426.86836911642</v>
      </c>
      <c r="H110" s="214">
        <f>+AVERAGE('2.2.3.4.StockCapReal'!G110,'2.2.3.4.StockCapReal'!H110)</f>
        <v>107203.32090083815</v>
      </c>
      <c r="I110" s="214">
        <f>+AVERAGE('2.2.3.4.StockCapReal'!H110:I110)</f>
        <v>64601.280455996806</v>
      </c>
      <c r="J110" s="214">
        <f>+AVERAGE('2.2.3.4.StockCapReal'!I110:J110)</f>
        <v>21380.252298644184</v>
      </c>
      <c r="K110" s="214">
        <f>+AVERAGE('2.2.3.4.StockCapReal'!J110:K110)</f>
        <v>0</v>
      </c>
    </row>
    <row r="111" spans="2:11" x14ac:dyDescent="0.2">
      <c r="B111" s="182" t="s">
        <v>624</v>
      </c>
      <c r="C111" s="214">
        <f>+AVERAGE('2.2.3.4.StockCapReal'!C111:C111)</f>
        <v>0</v>
      </c>
      <c r="D111" s="214">
        <f>+AVERAGE('2.2.3.4.StockCapReal'!D111:D111)</f>
        <v>0</v>
      </c>
      <c r="E111" s="214">
        <f>+AVERAGE('2.2.3.4.StockCapReal'!E111:E111)</f>
        <v>0</v>
      </c>
      <c r="F111" s="214">
        <f>+AVERAGE('2.2.3.4.StockCapReal'!F111:F111)</f>
        <v>0</v>
      </c>
      <c r="G111" s="214">
        <f>+AVERAGE('2.2.3.4.StockCapReal'!G111:G111)</f>
        <v>0</v>
      </c>
      <c r="H111" s="214">
        <f>+AVERAGE('2.2.3.4.StockCapReal'!H111:H111)</f>
        <v>206422.82955532396</v>
      </c>
      <c r="I111" s="214">
        <f>+AVERAGE('2.2.3.4.StockCapReal'!H111:I111)</f>
        <v>190735.71944896312</v>
      </c>
      <c r="J111" s="214">
        <f>+AVERAGE('2.2.3.4.StockCapReal'!I111:J111)</f>
        <v>160658.58383721724</v>
      </c>
      <c r="K111" s="214">
        <f>+AVERAGE('2.2.3.4.StockCapReal'!J111:K111)</f>
        <v>131629.53573064011</v>
      </c>
    </row>
    <row r="112" spans="2:11" x14ac:dyDescent="0.2">
      <c r="B112" s="182" t="s">
        <v>625</v>
      </c>
      <c r="C112" s="214">
        <f>+AVERAGE('2.2.3.4.StockCapReal'!C112:C112)</f>
        <v>0</v>
      </c>
      <c r="D112" s="214">
        <f>+AVERAGE('2.2.3.4.StockCapReal'!D112:D112)</f>
        <v>0</v>
      </c>
      <c r="E112" s="214">
        <f>+AVERAGE('2.2.3.4.StockCapReal'!E112:E112)</f>
        <v>98626.065058970838</v>
      </c>
      <c r="F112" s="214">
        <f>+AVERAGE('2.2.3.4.StockCapReal'!E112:F112)</f>
        <v>93931.211369820259</v>
      </c>
      <c r="G112" s="214">
        <f>+AVERAGE('2.2.3.4.StockCapReal'!F112,'2.2.3.4.StockCapReal'!G112)</f>
        <v>85657.083967208484</v>
      </c>
      <c r="H112" s="214">
        <f>+AVERAGE('2.2.3.4.StockCapReal'!G112,'2.2.3.4.StockCapReal'!H112)</f>
        <v>77424.574854357168</v>
      </c>
      <c r="I112" s="214">
        <f>+AVERAGE('2.2.3.4.StockCapReal'!H112:I112)</f>
        <v>67241.078983891246</v>
      </c>
      <c r="J112" s="214">
        <f>+AVERAGE('2.2.3.4.StockCapReal'!I112:J112)</f>
        <v>56637.826184041289</v>
      </c>
      <c r="K112" s="214">
        <f>+AVERAGE('2.2.3.4.StockCapReal'!J112:K112)</f>
        <v>46404.061254217362</v>
      </c>
    </row>
    <row r="113" spans="2:11" x14ac:dyDescent="0.2">
      <c r="B113" s="182" t="s">
        <v>625</v>
      </c>
      <c r="C113" s="214">
        <f>+AVERAGE('2.2.3.4.StockCapReal'!C113:C113)</f>
        <v>0</v>
      </c>
      <c r="D113" s="214">
        <f>+AVERAGE('2.2.3.4.StockCapReal'!D113:D113)</f>
        <v>0</v>
      </c>
      <c r="E113" s="214">
        <f>+AVERAGE('2.2.3.4.StockCapReal'!E113:E113)</f>
        <v>0</v>
      </c>
      <c r="F113" s="214">
        <f>+AVERAGE('2.2.3.4.StockCapReal'!F113:F113)</f>
        <v>59547.412294087138</v>
      </c>
      <c r="G113" s="214">
        <f>+AVERAGE('2.2.3.4.StockCapReal'!F113,'2.2.3.4.StockCapReal'!G113)</f>
        <v>57501.279028135643</v>
      </c>
      <c r="H113" s="214">
        <f>+AVERAGE('2.2.3.4.StockCapReal'!G113,'2.2.3.4.StockCapReal'!H113)</f>
        <v>52701.445220706351</v>
      </c>
      <c r="I113" s="214">
        <f>+AVERAGE('2.2.3.4.StockCapReal'!H113:I113)</f>
        <v>46593.174331101938</v>
      </c>
      <c r="J113" s="214">
        <f>+AVERAGE('2.2.3.4.StockCapReal'!I113:J113)</f>
        <v>40200.274486124246</v>
      </c>
      <c r="K113" s="214">
        <f>+AVERAGE('2.2.3.4.StockCapReal'!J113:K113)</f>
        <v>34061.896272955448</v>
      </c>
    </row>
    <row r="114" spans="2:11" x14ac:dyDescent="0.2">
      <c r="B114" s="182" t="s">
        <v>393</v>
      </c>
      <c r="C114" s="214">
        <f>+AVERAGE('2.2.3.4.StockCapReal'!C114:C114)</f>
        <v>0</v>
      </c>
      <c r="D114" s="214">
        <f>+AVERAGE('2.2.3.4.StockCapReal'!D114:D114)</f>
        <v>0</v>
      </c>
      <c r="E114" s="214">
        <f>+AVERAGE('2.2.3.4.StockCapReal'!E114:E114)</f>
        <v>0</v>
      </c>
      <c r="F114" s="214">
        <f>+AVERAGE('2.2.3.4.StockCapReal'!F114:F114)</f>
        <v>195224.84463510042</v>
      </c>
      <c r="G114" s="214">
        <f>+AVERAGE('2.2.3.4.StockCapReal'!F114,'2.2.3.4.StockCapReal'!G114)</f>
        <v>184187.8705796584</v>
      </c>
      <c r="H114" s="214">
        <f>+AVERAGE('2.2.3.4.StockCapReal'!G114,'2.2.3.4.StockCapReal'!H114)</f>
        <v>169353.79652629292</v>
      </c>
      <c r="I114" s="214">
        <f>+AVERAGE('2.2.3.4.StockCapReal'!H114:I114)</f>
        <v>148842.35873584513</v>
      </c>
      <c r="J114" s="214">
        <f>+AVERAGE('2.2.3.4.StockCapReal'!I114:J114)</f>
        <v>116431.61410584011</v>
      </c>
      <c r="K114" s="214">
        <f>+AVERAGE('2.2.3.4.StockCapReal'!J114:K114)</f>
        <v>84852.86630922975</v>
      </c>
    </row>
    <row r="115" spans="2:11" x14ac:dyDescent="0.2">
      <c r="B115" s="182" t="s">
        <v>394</v>
      </c>
      <c r="C115" s="214">
        <f>+AVERAGE('2.2.3.4.StockCapReal'!C115:C115)</f>
        <v>0</v>
      </c>
      <c r="D115" s="214">
        <f>+AVERAGE('2.2.3.4.StockCapReal'!D115:D115)</f>
        <v>0</v>
      </c>
      <c r="E115" s="214">
        <f>+AVERAGE('2.2.3.4.StockCapReal'!E115:E115)</f>
        <v>0</v>
      </c>
      <c r="F115" s="214">
        <f>+AVERAGE('2.2.3.4.StockCapReal'!F115:F115)</f>
        <v>163722.28084954774</v>
      </c>
      <c r="G115" s="214">
        <f>+AVERAGE('2.2.3.4.StockCapReal'!F115,'2.2.3.4.StockCapReal'!G115)</f>
        <v>154466.29414656555</v>
      </c>
      <c r="H115" s="214">
        <f>+AVERAGE('2.2.3.4.StockCapReal'!G115,'2.2.3.4.StockCapReal'!H115)</f>
        <v>133912.53383474456</v>
      </c>
      <c r="I115" s="214">
        <f>+AVERAGE('2.2.3.4.StockCapReal'!H115:I115)</f>
        <v>109830.6961178112</v>
      </c>
      <c r="J115" s="214">
        <f>+AVERAGE('2.2.3.4.StockCapReal'!I115:J115)</f>
        <v>85014.276737129039</v>
      </c>
      <c r="K115" s="214">
        <f>+AVERAGE('2.2.3.4.StockCapReal'!J115:K115)</f>
        <v>60813.208961505094</v>
      </c>
    </row>
    <row r="116" spans="2:11" x14ac:dyDescent="0.2">
      <c r="B116" s="182" t="s">
        <v>395</v>
      </c>
      <c r="C116" s="214">
        <f>+AVERAGE('2.2.3.4.StockCapReal'!C116:C116)</f>
        <v>0</v>
      </c>
      <c r="D116" s="214">
        <f>+AVERAGE('2.2.3.4.StockCapReal'!D116:D116)</f>
        <v>0</v>
      </c>
      <c r="E116" s="214">
        <f>+AVERAGE('2.2.3.4.StockCapReal'!E116:E116)</f>
        <v>0</v>
      </c>
      <c r="F116" s="214">
        <f>+AVERAGE('2.2.3.4.StockCapReal'!F116:F116)</f>
        <v>0</v>
      </c>
      <c r="G116" s="214">
        <f>+AVERAGE('2.2.3.4.StockCapReal'!G116:G116)</f>
        <v>0</v>
      </c>
      <c r="H116" s="214">
        <f>+AVERAGE('2.2.3.4.StockCapReal'!H116:H116)</f>
        <v>21488.862742289759</v>
      </c>
      <c r="I116" s="214">
        <f>+AVERAGE('2.2.3.4.StockCapReal'!H116:I116)</f>
        <v>19855.815871335846</v>
      </c>
      <c r="J116" s="214">
        <f>+AVERAGE('2.2.3.4.StockCapReal'!I116:J116)</f>
        <v>16724.750183328601</v>
      </c>
      <c r="K116" s="214">
        <f>+AVERAGE('2.2.3.4.StockCapReal'!J116:K116)</f>
        <v>13702.791654587592</v>
      </c>
    </row>
    <row r="117" spans="2:11" x14ac:dyDescent="0.2">
      <c r="B117" s="182" t="s">
        <v>396</v>
      </c>
      <c r="C117" s="214">
        <f>+AVERAGE('2.2.3.4.StockCapReal'!C117:C117)</f>
        <v>0</v>
      </c>
      <c r="D117" s="214">
        <f>+AVERAGE('2.2.3.4.StockCapReal'!D117:D117)</f>
        <v>0</v>
      </c>
      <c r="E117" s="214">
        <f>+AVERAGE('2.2.3.4.StockCapReal'!E117:E117)</f>
        <v>0</v>
      </c>
      <c r="F117" s="214">
        <f>+AVERAGE('2.2.3.4.StockCapReal'!F117:F117)</f>
        <v>0</v>
      </c>
      <c r="G117" s="214">
        <f>+AVERAGE('2.2.3.4.StockCapReal'!G117:G117)</f>
        <v>0</v>
      </c>
      <c r="H117" s="214">
        <f>+AVERAGE('2.2.3.4.StockCapReal'!H117:H117)</f>
        <v>23671.457333597737</v>
      </c>
      <c r="I117" s="214">
        <f>+AVERAGE('2.2.3.4.StockCapReal'!H117:I117)</f>
        <v>20617.942180317768</v>
      </c>
      <c r="J117" s="214">
        <f>+AVERAGE('2.2.3.4.StockCapReal'!I117:J117)</f>
        <v>14652.864937298546</v>
      </c>
      <c r="K117" s="214">
        <f>+AVERAGE('2.2.3.4.StockCapReal'!J117:K117)</f>
        <v>8805.366727195933</v>
      </c>
    </row>
    <row r="118" spans="2:11" x14ac:dyDescent="0.2">
      <c r="B118" s="182" t="s">
        <v>397</v>
      </c>
      <c r="C118" s="214">
        <f>+AVERAGE('2.2.3.4.StockCapReal'!C118:C118)</f>
        <v>0</v>
      </c>
      <c r="D118" s="214">
        <f>+AVERAGE('2.2.3.4.StockCapReal'!D118:D118)</f>
        <v>0</v>
      </c>
      <c r="E118" s="214">
        <f>+AVERAGE('2.2.3.4.StockCapReal'!E118:E118)</f>
        <v>0</v>
      </c>
      <c r="F118" s="214">
        <f>+AVERAGE('2.2.3.4.StockCapReal'!F118:F118)</f>
        <v>0</v>
      </c>
      <c r="G118" s="214">
        <f>+AVERAGE('2.2.3.4.StockCapReal'!G118:G118)</f>
        <v>0</v>
      </c>
      <c r="H118" s="214">
        <f>+AVERAGE('2.2.3.4.StockCapReal'!H118:H118)</f>
        <v>103085.1442367969</v>
      </c>
      <c r="I118" s="214">
        <f>+AVERAGE('2.2.3.4.StockCapReal'!H118:I118)</f>
        <v>89787.608492838131</v>
      </c>
      <c r="J118" s="214">
        <f>+AVERAGE('2.2.3.4.StockCapReal'!I118:J118)</f>
        <v>63810.718294890474</v>
      </c>
      <c r="K118" s="214">
        <f>+AVERAGE('2.2.3.4.StockCapReal'!J118:K118)</f>
        <v>38345.864656273217</v>
      </c>
    </row>
    <row r="119" spans="2:11" x14ac:dyDescent="0.2">
      <c r="B119" s="182" t="s">
        <v>576</v>
      </c>
      <c r="C119" s="214">
        <f>+AVERAGE('2.2.3.4.StockCapReal'!C119:C119)</f>
        <v>0</v>
      </c>
      <c r="D119" s="214">
        <f>+AVERAGE('2.2.3.4.StockCapReal'!D119:D119)</f>
        <v>0</v>
      </c>
      <c r="E119" s="214">
        <f>+AVERAGE('2.2.3.4.StockCapReal'!E119:E119)</f>
        <v>0</v>
      </c>
      <c r="F119" s="214">
        <f>+AVERAGE('2.2.3.4.StockCapReal'!F119:F119)</f>
        <v>0</v>
      </c>
      <c r="G119" s="214">
        <f>+AVERAGE('2.2.3.4.StockCapReal'!G119:G119)</f>
        <v>0</v>
      </c>
      <c r="H119" s="214">
        <f>+AVERAGE('2.2.3.4.StockCapReal'!H119:H119)</f>
        <v>25662.21980274501</v>
      </c>
      <c r="I119" s="214">
        <f>+AVERAGE('2.2.3.4.StockCapReal'!H119:I119)</f>
        <v>23712.01851693519</v>
      </c>
      <c r="J119" s="214">
        <f>+AVERAGE('2.2.3.4.StockCapReal'!I119:J119)</f>
        <v>19972.867829153693</v>
      </c>
      <c r="K119" s="214">
        <f>+AVERAGE('2.2.3.4.StockCapReal'!J119:K119)</f>
        <v>16364.014027564921</v>
      </c>
    </row>
    <row r="120" spans="2:11" x14ac:dyDescent="0.2">
      <c r="B120" s="182" t="s">
        <v>577</v>
      </c>
      <c r="C120" s="214">
        <f>+AVERAGE('2.2.3.4.StockCapReal'!C120:C120)</f>
        <v>0</v>
      </c>
      <c r="D120" s="214">
        <f>+AVERAGE('2.2.3.4.StockCapReal'!D120:D120)</f>
        <v>0</v>
      </c>
      <c r="E120" s="214">
        <f>+AVERAGE('2.2.3.4.StockCapReal'!E120:E120)</f>
        <v>0</v>
      </c>
      <c r="F120" s="214">
        <f>+AVERAGE('2.2.3.4.StockCapReal'!F120:F120)</f>
        <v>0</v>
      </c>
      <c r="G120" s="214">
        <f>+AVERAGE('2.2.3.4.StockCapReal'!G120:G120)</f>
        <v>0</v>
      </c>
      <c r="H120" s="214">
        <f>+AVERAGE('2.2.3.4.StockCapReal'!H120:H120)</f>
        <v>0</v>
      </c>
      <c r="I120" s="214">
        <f>+AVERAGE('2.2.3.4.StockCapReal'!I120:I120)</f>
        <v>50647.999432374287</v>
      </c>
      <c r="J120" s="214">
        <f>+AVERAGE('2.2.3.4.StockCapReal'!I120:J120)</f>
        <v>47089.01980637919</v>
      </c>
      <c r="K120" s="214">
        <f>+AVERAGE('2.2.3.4.StockCapReal'!J120:K120)</f>
        <v>39898.765089120418</v>
      </c>
    </row>
    <row r="121" spans="2:11" x14ac:dyDescent="0.2">
      <c r="B121" s="182" t="s">
        <v>398</v>
      </c>
      <c r="C121" s="214">
        <f>+AVERAGE('2.2.3.4.StockCapReal'!C121:C121)</f>
        <v>0</v>
      </c>
      <c r="D121" s="214">
        <f>+AVERAGE('2.2.3.4.StockCapReal'!D121:D121)</f>
        <v>0</v>
      </c>
      <c r="E121" s="214">
        <f>+AVERAGE('2.2.3.4.StockCapReal'!E121:E121)</f>
        <v>0</v>
      </c>
      <c r="F121" s="214">
        <f>+AVERAGE('2.2.3.4.StockCapReal'!F121:F121)</f>
        <v>0</v>
      </c>
      <c r="G121" s="214">
        <f>+AVERAGE('2.2.3.4.StockCapReal'!G121:G121)</f>
        <v>0</v>
      </c>
      <c r="H121" s="214">
        <f>+AVERAGE('2.2.3.4.StockCapReal'!H121:H121)</f>
        <v>0</v>
      </c>
      <c r="I121" s="214">
        <f>+AVERAGE('2.2.3.4.StockCapReal'!I121:I121)</f>
        <v>0</v>
      </c>
      <c r="J121" s="214">
        <f>+AVERAGE('2.2.3.4.StockCapReal'!J121:J121)</f>
        <v>0</v>
      </c>
      <c r="K121" s="214">
        <f>+AVERAGE('2.2.3.4.StockCapReal'!K121:K121)</f>
        <v>62415.190322225062</v>
      </c>
    </row>
    <row r="122" spans="2:11" x14ac:dyDescent="0.2">
      <c r="B122" s="186" t="s">
        <v>399</v>
      </c>
      <c r="C122" s="214">
        <f>+AVERAGE('2.2.3.4.StockCapReal'!C122:C122)</f>
        <v>0</v>
      </c>
      <c r="D122" s="214">
        <f>+AVERAGE('2.2.3.4.StockCapReal'!C122:D122)</f>
        <v>0</v>
      </c>
      <c r="E122" s="214">
        <f>+AVERAGE('2.2.3.4.StockCapReal'!D122:E122)</f>
        <v>0</v>
      </c>
      <c r="F122" s="214">
        <f>+AVERAGE('2.2.3.4.StockCapReal'!E122:F122)</f>
        <v>0</v>
      </c>
      <c r="G122" s="214">
        <f>+AVERAGE('2.2.3.4.StockCapReal'!G122:G122)</f>
        <v>0</v>
      </c>
      <c r="H122" s="214">
        <f>+AVERAGE('2.2.3.4.StockCapReal'!G122:H122)</f>
        <v>0</v>
      </c>
      <c r="I122" s="214">
        <f>+AVERAGE('2.2.3.4.StockCapReal'!H122:I122)</f>
        <v>0</v>
      </c>
      <c r="J122" s="214">
        <f>+AVERAGE('2.2.3.4.StockCapReal'!I122:J122)</f>
        <v>0</v>
      </c>
      <c r="K122" s="214">
        <f>+AVERAGE('2.2.3.4.StockCapReal'!J122:K122)</f>
        <v>0</v>
      </c>
    </row>
    <row r="123" spans="2:11" x14ac:dyDescent="0.2">
      <c r="B123" s="31" t="s">
        <v>400</v>
      </c>
      <c r="C123" s="279"/>
      <c r="D123" s="279"/>
      <c r="E123" s="279"/>
      <c r="F123" s="279"/>
      <c r="G123" s="279"/>
      <c r="H123" s="279"/>
      <c r="I123" s="279"/>
      <c r="J123" s="279"/>
      <c r="K123" s="279"/>
    </row>
    <row r="124" spans="2:11" x14ac:dyDescent="0.2">
      <c r="B124" s="185" t="s">
        <v>401</v>
      </c>
      <c r="C124" s="214"/>
      <c r="D124" s="214"/>
      <c r="E124" s="214"/>
      <c r="F124" s="214"/>
      <c r="G124" s="280"/>
      <c r="H124" s="214"/>
      <c r="I124" s="214"/>
      <c r="J124" s="214"/>
      <c r="K124" s="214"/>
    </row>
    <row r="125" spans="2:11" x14ac:dyDescent="0.2">
      <c r="B125" s="265" t="s">
        <v>402</v>
      </c>
      <c r="C125" s="214"/>
      <c r="D125" s="214"/>
      <c r="E125" s="214"/>
      <c r="F125" s="214"/>
      <c r="G125" s="214"/>
      <c r="H125" s="214"/>
      <c r="I125" s="214"/>
      <c r="J125" s="214"/>
      <c r="K125" s="214"/>
    </row>
    <row r="126" spans="2:11" x14ac:dyDescent="0.2">
      <c r="B126" s="267" t="s">
        <v>403</v>
      </c>
      <c r="C126" s="214"/>
      <c r="D126" s="214"/>
      <c r="E126" s="214"/>
      <c r="F126" s="214"/>
      <c r="G126" s="214"/>
      <c r="H126" s="214"/>
      <c r="I126" s="214"/>
      <c r="J126" s="214"/>
      <c r="K126" s="214"/>
    </row>
    <row r="127" spans="2:11" x14ac:dyDescent="0.2">
      <c r="B127" s="268" t="s">
        <v>490</v>
      </c>
      <c r="C127" s="214">
        <f>+AVERAGE('2.2.3.4.StockCapReal'!C127:C127)</f>
        <v>0</v>
      </c>
      <c r="D127" s="214">
        <f>+AVERAGE('2.2.3.4.StockCapReal'!D127:D127)</f>
        <v>0</v>
      </c>
      <c r="E127" s="214">
        <f>+AVERAGE('2.2.3.4.StockCapReal'!E127:E127)</f>
        <v>0</v>
      </c>
      <c r="F127" s="214">
        <f>+AVERAGE('2.2.3.4.StockCapReal'!F127:F127)</f>
        <v>0</v>
      </c>
      <c r="G127" s="214">
        <f>+AVERAGE('2.2.3.4.StockCapReal'!G127:G127)</f>
        <v>49817284.687554657</v>
      </c>
      <c r="H127" s="214">
        <f>+AVERAGE('2.2.3.4.StockCapReal'!G127,'2.2.3.4.StockCapReal'!H127)</f>
        <v>71445711.077455133</v>
      </c>
      <c r="I127" s="214">
        <f>+AVERAGE('2.2.3.4.StockCapReal'!H127:I127)</f>
        <v>88886462.193119124</v>
      </c>
      <c r="J127" s="214">
        <f>+AVERAGE('2.2.3.4.StockCapReal'!I127:J127)</f>
        <v>81783486.363121301</v>
      </c>
      <c r="K127" s="214">
        <f>+AVERAGE('2.2.3.4.StockCapReal'!J127:K127)</f>
        <v>77548042.59451136</v>
      </c>
    </row>
    <row r="128" spans="2:11" x14ac:dyDescent="0.2">
      <c r="B128" s="268" t="s">
        <v>491</v>
      </c>
      <c r="C128" s="214">
        <f>+AVERAGE('2.2.3.4.StockCapReal'!C128:C128)</f>
        <v>0</v>
      </c>
      <c r="D128" s="214">
        <f>+AVERAGE('2.2.3.4.StockCapReal'!D128:D128)</f>
        <v>0</v>
      </c>
      <c r="E128" s="214">
        <f>+AVERAGE('2.2.3.4.StockCapReal'!E128:E128)</f>
        <v>0</v>
      </c>
      <c r="F128" s="214">
        <f>+AVERAGE('2.2.3.4.StockCapReal'!F128:F128)</f>
        <v>0</v>
      </c>
      <c r="G128" s="214">
        <f>+AVERAGE('2.2.3.4.StockCapReal'!G128:G128)</f>
        <v>6476873.7688016752</v>
      </c>
      <c r="H128" s="214">
        <f>+AVERAGE('2.2.3.4.StockCapReal'!G128,'2.2.3.4.StockCapReal'!H128)</f>
        <v>6440085.9678801168</v>
      </c>
      <c r="I128" s="214">
        <f>+AVERAGE('2.2.3.4.StockCapReal'!H128:I128)</f>
        <v>6112998.4694961943</v>
      </c>
      <c r="J128" s="214">
        <f>+AVERAGE('2.2.3.4.StockCapReal'!I128:J128)</f>
        <v>5620063.7560006902</v>
      </c>
      <c r="K128" s="214">
        <f>+AVERAGE('2.2.3.4.StockCapReal'!J128:K128)</f>
        <v>5324411.917641649</v>
      </c>
    </row>
    <row r="129" spans="2:11" x14ac:dyDescent="0.2">
      <c r="B129" s="268" t="s">
        <v>492</v>
      </c>
      <c r="C129" s="214">
        <f>+AVERAGE('2.2.3.4.StockCapReal'!C129:C129)</f>
        <v>0</v>
      </c>
      <c r="D129" s="214">
        <f>+AVERAGE('2.2.3.4.StockCapReal'!D129:D129)</f>
        <v>0</v>
      </c>
      <c r="E129" s="214">
        <f>+AVERAGE('2.2.3.4.StockCapReal'!E129:E129)</f>
        <v>0</v>
      </c>
      <c r="F129" s="214">
        <f>+AVERAGE('2.2.3.4.StockCapReal'!F129:F129)</f>
        <v>0</v>
      </c>
      <c r="G129" s="214">
        <f>+AVERAGE('2.2.3.4.StockCapReal'!G129:G129)</f>
        <v>3033453.6115006967</v>
      </c>
      <c r="H129" s="214">
        <f>+AVERAGE('2.2.3.4.StockCapReal'!G129,'2.2.3.4.StockCapReal'!H129)</f>
        <v>3016223.9893792649</v>
      </c>
      <c r="I129" s="214">
        <f>+AVERAGE('2.2.3.4.StockCapReal'!H129:I129)</f>
        <v>2863032.0655179773</v>
      </c>
      <c r="J129" s="214">
        <f>+AVERAGE('2.2.3.4.StockCapReal'!I129:J129)</f>
        <v>2632165.347983717</v>
      </c>
      <c r="K129" s="214">
        <f>+AVERAGE('2.2.3.4.StockCapReal'!J129:K129)</f>
        <v>2493696.3629716802</v>
      </c>
    </row>
    <row r="130" spans="2:11" x14ac:dyDescent="0.2">
      <c r="B130" s="268" t="s">
        <v>493</v>
      </c>
      <c r="C130" s="214">
        <f>+AVERAGE('2.2.3.4.StockCapReal'!C130:C130)</f>
        <v>0</v>
      </c>
      <c r="D130" s="214">
        <f>+AVERAGE('2.2.3.4.StockCapReal'!D130:D130)</f>
        <v>0</v>
      </c>
      <c r="E130" s="214">
        <f>+AVERAGE('2.2.3.4.StockCapReal'!E130:E130)</f>
        <v>0</v>
      </c>
      <c r="F130" s="214">
        <f>+AVERAGE('2.2.3.4.StockCapReal'!F130:F130)</f>
        <v>0</v>
      </c>
      <c r="G130" s="214">
        <f>+AVERAGE('2.2.3.4.StockCapReal'!G130:G130)</f>
        <v>4065385.6392172766</v>
      </c>
      <c r="H130" s="214">
        <f>+AVERAGE('2.2.3.4.StockCapReal'!G130,'2.2.3.4.StockCapReal'!H130)</f>
        <v>4042294.7773441793</v>
      </c>
      <c r="I130" s="214">
        <f>+AVERAGE('2.2.3.4.StockCapReal'!H130:I130)</f>
        <v>3836989.430017096</v>
      </c>
      <c r="J130" s="214">
        <f>+AVERAGE('2.2.3.4.StockCapReal'!I130:J130)</f>
        <v>3527585.5761131984</v>
      </c>
      <c r="K130" s="214">
        <f>+AVERAGE('2.2.3.4.StockCapReal'!J130:K130)</f>
        <v>3342011.6741386643</v>
      </c>
    </row>
    <row r="131" spans="2:11" x14ac:dyDescent="0.2">
      <c r="B131" s="268" t="s">
        <v>494</v>
      </c>
      <c r="C131" s="214">
        <f>+AVERAGE('2.2.3.4.StockCapReal'!C131:C131)</f>
        <v>0</v>
      </c>
      <c r="D131" s="214">
        <f>+AVERAGE('2.2.3.4.StockCapReal'!D131:D131)</f>
        <v>0</v>
      </c>
      <c r="E131" s="214">
        <f>+AVERAGE('2.2.3.4.StockCapReal'!E131:E131)</f>
        <v>0</v>
      </c>
      <c r="F131" s="214">
        <f>+AVERAGE('2.2.3.4.StockCapReal'!F131:F131)</f>
        <v>0</v>
      </c>
      <c r="G131" s="214">
        <f>+AVERAGE('2.2.3.4.StockCapReal'!G131:G131)</f>
        <v>0</v>
      </c>
      <c r="H131" s="214">
        <f>+AVERAGE('2.2.3.4.StockCapReal'!H131:H131)</f>
        <v>1603100.0059680692</v>
      </c>
      <c r="I131" s="214">
        <f>+AVERAGE('2.2.3.4.StockCapReal'!H131:I131)</f>
        <v>1531589.9852088827</v>
      </c>
      <c r="J131" s="214">
        <f>+AVERAGE('2.2.3.4.StockCapReal'!I131:J131)</f>
        <v>1410449.1690871033</v>
      </c>
      <c r="K131" s="214">
        <f>+AVERAGE('2.2.3.4.StockCapReal'!J131:K131)</f>
        <v>1338697.6316412515</v>
      </c>
    </row>
    <row r="132" spans="2:11" x14ac:dyDescent="0.2">
      <c r="B132" s="268" t="s">
        <v>495</v>
      </c>
      <c r="C132" s="214">
        <f>+AVERAGE('2.2.3.4.StockCapReal'!C132:C132)</f>
        <v>0</v>
      </c>
      <c r="D132" s="214">
        <f>+AVERAGE('2.2.3.4.StockCapReal'!D132:D132)</f>
        <v>0</v>
      </c>
      <c r="E132" s="214">
        <f>+AVERAGE('2.2.3.4.StockCapReal'!E132:E132)</f>
        <v>0</v>
      </c>
      <c r="F132" s="214">
        <f>+AVERAGE('2.2.3.4.StockCapReal'!F132:F132)</f>
        <v>0</v>
      </c>
      <c r="G132" s="214">
        <f>+AVERAGE('2.2.3.4.StockCapReal'!G132:G132)</f>
        <v>0</v>
      </c>
      <c r="H132" s="214">
        <f>+AVERAGE('2.2.3.4.StockCapReal'!H132:H132)</f>
        <v>1819886.0108772016</v>
      </c>
      <c r="I132" s="214">
        <f>+AVERAGE('2.2.3.4.StockCapReal'!H132:I132)</f>
        <v>1738705.7439364668</v>
      </c>
      <c r="J132" s="214">
        <f>+AVERAGE('2.2.3.4.StockCapReal'!I132:J132)</f>
        <v>1601183.1466028451</v>
      </c>
      <c r="K132" s="214">
        <f>+AVERAGE('2.2.3.4.StockCapReal'!J132:K132)</f>
        <v>1519728.702856035</v>
      </c>
    </row>
    <row r="133" spans="2:11" x14ac:dyDescent="0.2">
      <c r="B133" s="268" t="s">
        <v>496</v>
      </c>
      <c r="C133" s="214">
        <f>+AVERAGE('2.2.3.4.StockCapReal'!C133:C133)</f>
        <v>0</v>
      </c>
      <c r="D133" s="214">
        <f>+AVERAGE('2.2.3.4.StockCapReal'!D133:D133)</f>
        <v>0</v>
      </c>
      <c r="E133" s="214">
        <f>+AVERAGE('2.2.3.4.StockCapReal'!E133:E133)</f>
        <v>0</v>
      </c>
      <c r="F133" s="214">
        <f>+AVERAGE('2.2.3.4.StockCapReal'!F133:F133)</f>
        <v>0</v>
      </c>
      <c r="G133" s="214">
        <f>+AVERAGE('2.2.3.4.StockCapReal'!G133:G133)</f>
        <v>0</v>
      </c>
      <c r="H133" s="214">
        <f>+AVERAGE('2.2.3.4.StockCapReal'!H133:H133)</f>
        <v>22272409.448906455</v>
      </c>
      <c r="I133" s="214">
        <f>+AVERAGE('2.2.3.4.StockCapReal'!H133:I133)</f>
        <v>21278896.594986521</v>
      </c>
      <c r="J133" s="214">
        <f>+AVERAGE('2.2.3.4.StockCapReal'!I133:J133)</f>
        <v>19595846.350089513</v>
      </c>
      <c r="K133" s="214">
        <f>+AVERAGE('2.2.3.4.StockCapReal'!J133:K133)</f>
        <v>18598978.023326881</v>
      </c>
    </row>
    <row r="134" spans="2:11" x14ac:dyDescent="0.2">
      <c r="B134" s="268" t="s">
        <v>497</v>
      </c>
      <c r="C134" s="214">
        <f>+AVERAGE('2.2.3.4.StockCapReal'!C134:C134)</f>
        <v>0</v>
      </c>
      <c r="D134" s="214">
        <f>+AVERAGE('2.2.3.4.StockCapReal'!D134:D134)</f>
        <v>0</v>
      </c>
      <c r="E134" s="214">
        <f>+AVERAGE('2.2.3.4.StockCapReal'!E134:E134)</f>
        <v>0</v>
      </c>
      <c r="F134" s="214">
        <f>+AVERAGE('2.2.3.4.StockCapReal'!F134:F134)</f>
        <v>0</v>
      </c>
      <c r="G134" s="214">
        <f>+AVERAGE('2.2.3.4.StockCapReal'!G134:G134)</f>
        <v>0</v>
      </c>
      <c r="H134" s="214">
        <f>+AVERAGE('2.2.3.4.StockCapReal'!H134:H134)</f>
        <v>13306453.766382994</v>
      </c>
      <c r="I134" s="214">
        <f>+AVERAGE('2.2.3.4.StockCapReal'!H134:I134)</f>
        <v>12712888.31100107</v>
      </c>
      <c r="J134" s="214">
        <f>+AVERAGE('2.2.3.4.StockCapReal'!I134:J134)</f>
        <v>11707364.84836909</v>
      </c>
      <c r="K134" s="214">
        <f>+AVERAGE('2.2.3.4.StockCapReal'!J134:K134)</f>
        <v>11111794.695455534</v>
      </c>
    </row>
    <row r="135" spans="2:11" x14ac:dyDescent="0.2">
      <c r="B135" s="268" t="s">
        <v>498</v>
      </c>
      <c r="C135" s="214">
        <f>+AVERAGE('2.2.3.4.StockCapReal'!C135:C135)</f>
        <v>0</v>
      </c>
      <c r="D135" s="214">
        <f>+AVERAGE('2.2.3.4.StockCapReal'!D135:D135)</f>
        <v>0</v>
      </c>
      <c r="E135" s="214">
        <f>+AVERAGE('2.2.3.4.StockCapReal'!E135:E135)</f>
        <v>0</v>
      </c>
      <c r="F135" s="214">
        <f>+AVERAGE('2.2.3.4.StockCapReal'!F135:F135)</f>
        <v>0</v>
      </c>
      <c r="G135" s="214">
        <f>+AVERAGE('2.2.3.4.StockCapReal'!G135:G135)</f>
        <v>0</v>
      </c>
      <c r="H135" s="214">
        <f>+AVERAGE('2.2.3.4.StockCapReal'!H135:H135)</f>
        <v>26583048.646147195</v>
      </c>
      <c r="I135" s="214">
        <f>+AVERAGE('2.2.3.4.StockCapReal'!H135:I135)</f>
        <v>25397249.660774156</v>
      </c>
      <c r="J135" s="214">
        <f>+AVERAGE('2.2.3.4.StockCapReal'!I135:J135)</f>
        <v>23388459.070037067</v>
      </c>
      <c r="K135" s="214">
        <f>+AVERAGE('2.2.3.4.StockCapReal'!J135:K135)</f>
        <v>22198655.188022159</v>
      </c>
    </row>
    <row r="136" spans="2:11" x14ac:dyDescent="0.2">
      <c r="B136" s="268" t="s">
        <v>499</v>
      </c>
      <c r="C136" s="214">
        <f>+AVERAGE('2.2.3.4.StockCapReal'!C136:C136)</f>
        <v>0</v>
      </c>
      <c r="D136" s="214">
        <f>+AVERAGE('2.2.3.4.StockCapReal'!D136:D136)</f>
        <v>0</v>
      </c>
      <c r="E136" s="214">
        <f>+AVERAGE('2.2.3.4.StockCapReal'!E136:E136)</f>
        <v>0</v>
      </c>
      <c r="F136" s="214">
        <f>+AVERAGE('2.2.3.4.StockCapReal'!F136:F136)</f>
        <v>0</v>
      </c>
      <c r="G136" s="214">
        <f>+AVERAGE('2.2.3.4.StockCapReal'!G136:G136)</f>
        <v>0</v>
      </c>
      <c r="H136" s="214">
        <f>+AVERAGE('2.2.3.4.StockCapReal'!H136:H136)</f>
        <v>37725144.740258276</v>
      </c>
      <c r="I136" s="214">
        <f>+AVERAGE('2.2.3.4.StockCapReal'!H136:I136)</f>
        <v>36042326.529618889</v>
      </c>
      <c r="J136" s="214">
        <f>+AVERAGE('2.2.3.4.StockCapReal'!I136:J136)</f>
        <v>33191565.625661805</v>
      </c>
      <c r="K136" s="214">
        <f>+AVERAGE('2.2.3.4.StockCapReal'!J136:K136)</f>
        <v>31503063.894388825</v>
      </c>
    </row>
    <row r="137" spans="2:11" x14ac:dyDescent="0.2">
      <c r="B137" s="268" t="s">
        <v>500</v>
      </c>
      <c r="C137" s="214">
        <f>+AVERAGE('2.2.3.4.StockCapReal'!C137:C137)</f>
        <v>0</v>
      </c>
      <c r="D137" s="214">
        <f>+AVERAGE('2.2.3.4.StockCapReal'!D137:D137)</f>
        <v>0</v>
      </c>
      <c r="E137" s="214">
        <f>+AVERAGE('2.2.3.4.StockCapReal'!E137:E137)</f>
        <v>0</v>
      </c>
      <c r="F137" s="214">
        <f>+AVERAGE('2.2.3.4.StockCapReal'!F137:F137)</f>
        <v>0</v>
      </c>
      <c r="G137" s="214">
        <f>+AVERAGE('2.2.3.4.StockCapReal'!G137:G137)</f>
        <v>0</v>
      </c>
      <c r="H137" s="214">
        <f>+AVERAGE('2.2.3.4.StockCapReal'!H137:H137)</f>
        <v>1694893.668561901</v>
      </c>
      <c r="I137" s="214">
        <f>+AVERAGE('2.2.3.4.StockCapReal'!H137:I137)</f>
        <v>1619288.9770440538</v>
      </c>
      <c r="J137" s="214">
        <f>+AVERAGE('2.2.3.4.StockCapReal'!I137:J137)</f>
        <v>1491211.6259837016</v>
      </c>
      <c r="K137" s="214">
        <f>+AVERAGE('2.2.3.4.StockCapReal'!J137:K137)</f>
        <v>1415351.5885101701</v>
      </c>
    </row>
    <row r="138" spans="2:11" x14ac:dyDescent="0.2">
      <c r="B138" s="268" t="s">
        <v>501</v>
      </c>
      <c r="C138" s="214">
        <f>+AVERAGE('2.2.3.4.StockCapReal'!C138:C138)</f>
        <v>0</v>
      </c>
      <c r="D138" s="214">
        <f>+AVERAGE('2.2.3.4.StockCapReal'!D138:D138)</f>
        <v>0</v>
      </c>
      <c r="E138" s="214">
        <f>+AVERAGE('2.2.3.4.StockCapReal'!E138:E138)</f>
        <v>0</v>
      </c>
      <c r="F138" s="214">
        <f>+AVERAGE('2.2.3.4.StockCapReal'!F138:F138)</f>
        <v>0</v>
      </c>
      <c r="G138" s="214">
        <f>+AVERAGE('2.2.3.4.StockCapReal'!G138:G138)</f>
        <v>0</v>
      </c>
      <c r="H138" s="214">
        <f>+AVERAGE('2.2.3.4.StockCapReal'!H138:H138)</f>
        <v>29462860.03735863</v>
      </c>
      <c r="I138" s="214">
        <f>+AVERAGE('2.2.3.4.StockCapReal'!H138:I138)</f>
        <v>28148600.337369278</v>
      </c>
      <c r="J138" s="214">
        <f>+AVERAGE('2.2.3.4.StockCapReal'!I138:J138)</f>
        <v>25922192.192574803</v>
      </c>
      <c r="K138" s="214">
        <f>+AVERAGE('2.2.3.4.StockCapReal'!J138:K138)</f>
        <v>24603493.734984919</v>
      </c>
    </row>
    <row r="139" spans="2:11" x14ac:dyDescent="0.2">
      <c r="B139" s="268" t="s">
        <v>502</v>
      </c>
      <c r="C139" s="214">
        <f>+AVERAGE('2.2.3.4.StockCapReal'!C139:C139)</f>
        <v>0</v>
      </c>
      <c r="D139" s="214">
        <f>+AVERAGE('2.2.3.4.StockCapReal'!D139:D139)</f>
        <v>0</v>
      </c>
      <c r="E139" s="214">
        <f>+AVERAGE('2.2.3.4.StockCapReal'!E139:E139)</f>
        <v>0</v>
      </c>
      <c r="F139" s="214">
        <f>+AVERAGE('2.2.3.4.StockCapReal'!F139:F139)</f>
        <v>0</v>
      </c>
      <c r="G139" s="214">
        <f>+AVERAGE('2.2.3.4.StockCapReal'!G139:G139)</f>
        <v>0</v>
      </c>
      <c r="H139" s="214">
        <f>+AVERAGE('2.2.3.4.StockCapReal'!H139:H139)</f>
        <v>5169042.0740400655</v>
      </c>
      <c r="I139" s="214">
        <f>+AVERAGE('2.2.3.4.StockCapReal'!H139:I139)</f>
        <v>4938464.8769571558</v>
      </c>
      <c r="J139" s="214">
        <f>+AVERAGE('2.2.3.4.StockCapReal'!I139:J139)</f>
        <v>4547857.9447097238</v>
      </c>
      <c r="K139" s="214">
        <f>+AVERAGE('2.2.3.4.StockCapReal'!J139:K139)</f>
        <v>4316502.0002559032</v>
      </c>
    </row>
    <row r="140" spans="2:11" x14ac:dyDescent="0.2">
      <c r="B140" s="268" t="s">
        <v>503</v>
      </c>
      <c r="C140" s="214">
        <f>+AVERAGE('2.2.3.4.StockCapReal'!C140:C140)</f>
        <v>0</v>
      </c>
      <c r="D140" s="214">
        <f>+AVERAGE('2.2.3.4.StockCapReal'!D140:D140)</f>
        <v>0</v>
      </c>
      <c r="E140" s="214">
        <f>+AVERAGE('2.2.3.4.StockCapReal'!E140:E140)</f>
        <v>0</v>
      </c>
      <c r="F140" s="214">
        <f>+AVERAGE('2.2.3.4.StockCapReal'!F140:F140)</f>
        <v>0</v>
      </c>
      <c r="G140" s="214">
        <f>+AVERAGE('2.2.3.4.StockCapReal'!G140:G140)</f>
        <v>0</v>
      </c>
      <c r="H140" s="214">
        <f>+AVERAGE('2.2.3.4.StockCapReal'!H140:H140)</f>
        <v>1949868.9395409632</v>
      </c>
      <c r="I140" s="214">
        <f>+AVERAGE('2.2.3.4.StockCapReal'!H140:I140)</f>
        <v>1862890.4804147866</v>
      </c>
      <c r="J140" s="214">
        <f>+AVERAGE('2.2.3.4.StockCapReal'!I140:J140)</f>
        <v>1715545.5151679926</v>
      </c>
      <c r="K140" s="214">
        <f>+AVERAGE('2.2.3.4.StockCapReal'!J140:K140)</f>
        <v>1628273.2965234104</v>
      </c>
    </row>
    <row r="141" spans="2:11" x14ac:dyDescent="0.2">
      <c r="B141" s="268" t="s">
        <v>504</v>
      </c>
      <c r="C141" s="214">
        <f>+AVERAGE('2.2.3.4.StockCapReal'!C141:C141)</f>
        <v>0</v>
      </c>
      <c r="D141" s="214">
        <f>+AVERAGE('2.2.3.4.StockCapReal'!D141:D141)</f>
        <v>0</v>
      </c>
      <c r="E141" s="214">
        <f>+AVERAGE('2.2.3.4.StockCapReal'!E141:E141)</f>
        <v>0</v>
      </c>
      <c r="F141" s="214">
        <f>+AVERAGE('2.2.3.4.StockCapReal'!F141:F141)</f>
        <v>0</v>
      </c>
      <c r="G141" s="214">
        <f>+AVERAGE('2.2.3.4.StockCapReal'!G141:G141)</f>
        <v>0</v>
      </c>
      <c r="H141" s="214">
        <f>+AVERAGE('2.2.3.4.StockCapReal'!H141:H141)</f>
        <v>1187083.5556562569</v>
      </c>
      <c r="I141" s="214">
        <f>+AVERAGE('2.2.3.4.StockCapReal'!H141:I141)</f>
        <v>1134130.9205169375</v>
      </c>
      <c r="J141" s="214">
        <f>+AVERAGE('2.2.3.4.StockCapReal'!I141:J141)</f>
        <v>1044427.0528844858</v>
      </c>
      <c r="K141" s="214">
        <f>+AVERAGE('2.2.3.4.StockCapReal'!J141:K141)</f>
        <v>991295.57644637697</v>
      </c>
    </row>
    <row r="142" spans="2:11" x14ac:dyDescent="0.2">
      <c r="B142" s="268" t="s">
        <v>505</v>
      </c>
      <c r="C142" s="214">
        <f>+AVERAGE('2.2.3.4.StockCapReal'!C142:C142)</f>
        <v>0</v>
      </c>
      <c r="D142" s="214">
        <f>+AVERAGE('2.2.3.4.StockCapReal'!D142:D142)</f>
        <v>0</v>
      </c>
      <c r="E142" s="214">
        <f>+AVERAGE('2.2.3.4.StockCapReal'!E142:E142)</f>
        <v>0</v>
      </c>
      <c r="F142" s="214">
        <f>+AVERAGE('2.2.3.4.StockCapReal'!F142:F142)</f>
        <v>0</v>
      </c>
      <c r="G142" s="214">
        <f>+AVERAGE('2.2.3.4.StockCapReal'!G142:G142)</f>
        <v>0</v>
      </c>
      <c r="H142" s="214">
        <f>+AVERAGE('2.2.3.4.StockCapReal'!H142:H142)</f>
        <v>2518071.3594725579</v>
      </c>
      <c r="I142" s="214">
        <f>+AVERAGE('2.2.3.4.StockCapReal'!H142:I142)</f>
        <v>2405746.9040308297</v>
      </c>
      <c r="J142" s="214">
        <f>+AVERAGE('2.2.3.4.StockCapReal'!I142:J142)</f>
        <v>2215464.8140777592</v>
      </c>
      <c r="K142" s="214">
        <f>+AVERAGE('2.2.3.4.StockCapReal'!J142:K142)</f>
        <v>2102760.9959953576</v>
      </c>
    </row>
    <row r="143" spans="2:11" x14ac:dyDescent="0.2">
      <c r="B143" s="268" t="s">
        <v>506</v>
      </c>
      <c r="C143" s="214">
        <f>+AVERAGE('2.2.3.4.StockCapReal'!C143:C143)</f>
        <v>0</v>
      </c>
      <c r="D143" s="214">
        <f>+AVERAGE('2.2.3.4.StockCapReal'!D143:D143)</f>
        <v>0</v>
      </c>
      <c r="E143" s="214">
        <f>+AVERAGE('2.2.3.4.StockCapReal'!E143:E143)</f>
        <v>0</v>
      </c>
      <c r="F143" s="214">
        <f>+AVERAGE('2.2.3.4.StockCapReal'!F143:F143)</f>
        <v>0</v>
      </c>
      <c r="G143" s="214">
        <f>+AVERAGE('2.2.3.4.StockCapReal'!G143:G143)</f>
        <v>0</v>
      </c>
      <c r="H143" s="214">
        <f>+AVERAGE('2.2.3.4.StockCapReal'!H143:H143)</f>
        <v>202407.43951291422</v>
      </c>
      <c r="I143" s="214">
        <f>+AVERAGE('2.2.3.4.StockCapReal'!H143:I143)</f>
        <v>193378.58283055038</v>
      </c>
      <c r="J143" s="214">
        <f>+AVERAGE('2.2.3.4.StockCapReal'!I143:J143)</f>
        <v>178083.34091149917</v>
      </c>
      <c r="K143" s="214">
        <f>+AVERAGE('2.2.3.4.StockCapReal'!J143:K143)</f>
        <v>169023.9903273416</v>
      </c>
    </row>
    <row r="144" spans="2:11" x14ac:dyDescent="0.2">
      <c r="B144" s="268" t="s">
        <v>507</v>
      </c>
      <c r="C144" s="214">
        <f>+AVERAGE('2.2.3.4.StockCapReal'!C144:C144)</f>
        <v>0</v>
      </c>
      <c r="D144" s="214">
        <f>+AVERAGE('2.2.3.4.StockCapReal'!D144:D144)</f>
        <v>0</v>
      </c>
      <c r="E144" s="214">
        <f>+AVERAGE('2.2.3.4.StockCapReal'!E144:E144)</f>
        <v>0</v>
      </c>
      <c r="F144" s="214">
        <f>+AVERAGE('2.2.3.4.StockCapReal'!F144:F144)</f>
        <v>0</v>
      </c>
      <c r="G144" s="214">
        <f>+AVERAGE('2.2.3.4.StockCapReal'!G144:G144)</f>
        <v>0</v>
      </c>
      <c r="H144" s="214">
        <f>+AVERAGE('2.2.3.4.StockCapReal'!H144:H144)</f>
        <v>602213.71065939229</v>
      </c>
      <c r="I144" s="214">
        <f>+AVERAGE('2.2.3.4.StockCapReal'!H144:I144)</f>
        <v>575350.56126734021</v>
      </c>
      <c r="J144" s="214">
        <f>+AVERAGE('2.2.3.4.StockCapReal'!I144:J144)</f>
        <v>529843.31897589646</v>
      </c>
      <c r="K144" s="214">
        <f>+AVERAGE('2.2.3.4.StockCapReal'!J144:K144)</f>
        <v>502889.44245545479</v>
      </c>
    </row>
    <row r="145" spans="2:11" x14ac:dyDescent="0.2">
      <c r="B145" s="268" t="s">
        <v>508</v>
      </c>
      <c r="C145" s="214">
        <f>+AVERAGE('2.2.3.4.StockCapReal'!C145:C145)</f>
        <v>0</v>
      </c>
      <c r="D145" s="214">
        <f>+AVERAGE('2.2.3.4.StockCapReal'!D145:D145)</f>
        <v>0</v>
      </c>
      <c r="E145" s="214">
        <f>+AVERAGE('2.2.3.4.StockCapReal'!E145:E145)</f>
        <v>0</v>
      </c>
      <c r="F145" s="214">
        <f>+AVERAGE('2.2.3.4.StockCapReal'!F145:F145)</f>
        <v>0</v>
      </c>
      <c r="G145" s="214">
        <f>+AVERAGE('2.2.3.4.StockCapReal'!G145:G145)</f>
        <v>0</v>
      </c>
      <c r="H145" s="214">
        <f>+AVERAGE('2.2.3.4.StockCapReal'!H145:H145)</f>
        <v>998828.05557004258</v>
      </c>
      <c r="I145" s="214">
        <f>+AVERAGE('2.2.3.4.StockCapReal'!H145:I145)</f>
        <v>954272.99679469247</v>
      </c>
      <c r="J145" s="214">
        <f>+AVERAGE('2.2.3.4.StockCapReal'!I145:J145)</f>
        <v>878794.95714237727</v>
      </c>
      <c r="K145" s="214">
        <f>+AVERAGE('2.2.3.4.StockCapReal'!J145:K145)</f>
        <v>834089.41889498453</v>
      </c>
    </row>
    <row r="146" spans="2:11" x14ac:dyDescent="0.2">
      <c r="B146" s="268" t="s">
        <v>509</v>
      </c>
      <c r="C146" s="214">
        <f>+AVERAGE('2.2.3.4.StockCapReal'!C146:C146)</f>
        <v>0</v>
      </c>
      <c r="D146" s="214">
        <f>+AVERAGE('2.2.3.4.StockCapReal'!D146:D146)</f>
        <v>0</v>
      </c>
      <c r="E146" s="214">
        <f>+AVERAGE('2.2.3.4.StockCapReal'!E146:E146)</f>
        <v>0</v>
      </c>
      <c r="F146" s="214">
        <f>+AVERAGE('2.2.3.4.StockCapReal'!F146:F146)</f>
        <v>0</v>
      </c>
      <c r="G146" s="214">
        <f>+AVERAGE('2.2.3.4.StockCapReal'!G146:G146)</f>
        <v>0</v>
      </c>
      <c r="H146" s="214">
        <f>+AVERAGE('2.2.3.4.StockCapReal'!H146:H146)</f>
        <v>2498513.2251877459</v>
      </c>
      <c r="I146" s="214">
        <f>+AVERAGE('2.2.3.4.StockCapReal'!H146:I146)</f>
        <v>2387061.2060154397</v>
      </c>
      <c r="J146" s="214">
        <f>+AVERAGE('2.2.3.4.StockCapReal'!I146:J146)</f>
        <v>2198257.0577629874</v>
      </c>
      <c r="K146" s="214">
        <f>+AVERAGE('2.2.3.4.StockCapReal'!J146:K146)</f>
        <v>2086428.6225009235</v>
      </c>
    </row>
    <row r="147" spans="2:11" x14ac:dyDescent="0.2">
      <c r="B147" s="267" t="s">
        <v>405</v>
      </c>
      <c r="C147" s="214"/>
      <c r="D147" s="214"/>
      <c r="E147" s="214"/>
      <c r="F147" s="214"/>
      <c r="G147" s="214"/>
      <c r="H147" s="214"/>
      <c r="I147" s="214"/>
      <c r="J147" s="214"/>
      <c r="K147" s="214"/>
    </row>
    <row r="148" spans="2:11" x14ac:dyDescent="0.2">
      <c r="B148" s="268" t="s">
        <v>626</v>
      </c>
      <c r="C148" s="214">
        <f>+AVERAGE('2.2.3.4.StockCapReal'!C148:C148)</f>
        <v>0</v>
      </c>
      <c r="D148" s="214">
        <f>+AVERAGE('2.2.3.4.StockCapReal'!D148:D148)</f>
        <v>0</v>
      </c>
      <c r="E148" s="214">
        <f>+AVERAGE('2.2.3.4.StockCapReal'!E148:E148)</f>
        <v>10295165.661083871</v>
      </c>
      <c r="F148" s="214">
        <f>+AVERAGE('2.2.3.4.StockCapReal'!E148:F148)</f>
        <v>9977589.6088788435</v>
      </c>
      <c r="G148" s="214">
        <f>+AVERAGE('2.2.3.4.StockCapReal'!F148,'2.2.3.4.StockCapReal'!G148)</f>
        <v>9470877.8684780505</v>
      </c>
      <c r="H148" s="214">
        <f>+AVERAGE('2.2.3.4.StockCapReal'!G148,'2.2.3.4.StockCapReal'!H148)</f>
        <v>8981612.8873520531</v>
      </c>
      <c r="I148" s="214">
        <f>+AVERAGE('2.2.3.4.StockCapReal'!H148:I148)</f>
        <v>8277358.40177745</v>
      </c>
      <c r="J148" s="214">
        <f>+AVERAGE('2.2.3.4.StockCapReal'!I148:J148)</f>
        <v>7525042.6222987548</v>
      </c>
      <c r="K148" s="214">
        <f>+AVERAGE('2.2.3.4.StockCapReal'!J148:K148)</f>
        <v>6817337.8335770853</v>
      </c>
    </row>
    <row r="149" spans="2:11" x14ac:dyDescent="0.2">
      <c r="B149" s="268" t="s">
        <v>627</v>
      </c>
      <c r="C149" s="214">
        <f>+AVERAGE('2.2.3.4.StockCapReal'!C149:C149)</f>
        <v>0</v>
      </c>
      <c r="D149" s="214">
        <f>+AVERAGE('2.2.3.4.StockCapReal'!D149:D149)</f>
        <v>0</v>
      </c>
      <c r="E149" s="214">
        <f>+AVERAGE('2.2.3.4.StockCapReal'!E149:E149)</f>
        <v>490692.84770038823</v>
      </c>
      <c r="F149" s="214">
        <f>+AVERAGE('2.2.3.4.StockCapReal'!E149:F149)</f>
        <v>467334.60944066942</v>
      </c>
      <c r="G149" s="214">
        <f>+AVERAGE('2.2.3.4.StockCapReal'!F149,'2.2.3.4.StockCapReal'!G149)</f>
        <v>426168.46198263392</v>
      </c>
      <c r="H149" s="214">
        <f>+AVERAGE('2.2.3.4.StockCapReal'!G149,'2.2.3.4.StockCapReal'!H149)</f>
        <v>385209.37740505277</v>
      </c>
      <c r="I149" s="214">
        <f>+AVERAGE('2.2.3.4.StockCapReal'!H149:I149)</f>
        <v>334543.57637936797</v>
      </c>
      <c r="J149" s="214">
        <f>+AVERAGE('2.2.3.4.StockCapReal'!I149:J149)</f>
        <v>281789.3647200613</v>
      </c>
      <c r="K149" s="214">
        <f>+AVERAGE('2.2.3.4.StockCapReal'!J149:K149)</f>
        <v>230873.46076395083</v>
      </c>
    </row>
    <row r="150" spans="2:11" x14ac:dyDescent="0.2">
      <c r="B150" s="268" t="s">
        <v>628</v>
      </c>
      <c r="C150" s="214">
        <f>+AVERAGE('2.2.3.4.StockCapReal'!C150:C150)</f>
        <v>0</v>
      </c>
      <c r="D150" s="214">
        <f>+AVERAGE('2.2.3.4.StockCapReal'!D150:D150)</f>
        <v>0</v>
      </c>
      <c r="E150" s="214">
        <f>+AVERAGE('2.2.3.4.StockCapReal'!E150:E150)</f>
        <v>785888.22225852823</v>
      </c>
      <c r="F150" s="214">
        <f>+AVERAGE('2.2.3.4.StockCapReal'!E150:F150)</f>
        <v>748477.92694436037</v>
      </c>
      <c r="G150" s="214">
        <f>+AVERAGE('2.2.3.4.StockCapReal'!F150,'2.2.3.4.StockCapReal'!G150)</f>
        <v>682546.68177817506</v>
      </c>
      <c r="H150" s="214">
        <f>+AVERAGE('2.2.3.4.StockCapReal'!G150,'2.2.3.4.StockCapReal'!H150)</f>
        <v>616947.06622464582</v>
      </c>
      <c r="I150" s="214">
        <f>+AVERAGE('2.2.3.4.StockCapReal'!H150:I150)</f>
        <v>535801.2812718316</v>
      </c>
      <c r="J150" s="214">
        <f>+AVERAGE('2.2.3.4.StockCapReal'!I150:J150)</f>
        <v>451310.72101223521</v>
      </c>
      <c r="K150" s="214">
        <f>+AVERAGE('2.2.3.4.StockCapReal'!J150:K150)</f>
        <v>369764.37398011819</v>
      </c>
    </row>
    <row r="151" spans="2:11" x14ac:dyDescent="0.2">
      <c r="B151" s="268" t="s">
        <v>629</v>
      </c>
      <c r="C151" s="214">
        <f>+AVERAGE('2.2.3.4.StockCapReal'!C151:C151)</f>
        <v>0</v>
      </c>
      <c r="D151" s="214">
        <f>+AVERAGE('2.2.3.4.StockCapReal'!D151:D151)</f>
        <v>0</v>
      </c>
      <c r="E151" s="214">
        <f>+AVERAGE('2.2.3.4.StockCapReal'!E151:E151)</f>
        <v>1964720.5556463208</v>
      </c>
      <c r="F151" s="214">
        <f>+AVERAGE('2.2.3.4.StockCapReal'!E151:F151)</f>
        <v>1871194.8173609008</v>
      </c>
      <c r="G151" s="214">
        <f>+AVERAGE('2.2.3.4.StockCapReal'!F151,'2.2.3.4.StockCapReal'!G151)</f>
        <v>1706366.7044454375</v>
      </c>
      <c r="H151" s="214">
        <f>+AVERAGE('2.2.3.4.StockCapReal'!G151,'2.2.3.4.StockCapReal'!H151)</f>
        <v>1542367.6655616146</v>
      </c>
      <c r="I151" s="214">
        <f>+AVERAGE('2.2.3.4.StockCapReal'!H151:I151)</f>
        <v>1339503.2031795785</v>
      </c>
      <c r="J151" s="214">
        <f>+AVERAGE('2.2.3.4.StockCapReal'!I151:J151)</f>
        <v>1128276.8025305877</v>
      </c>
      <c r="K151" s="214">
        <f>+AVERAGE('2.2.3.4.StockCapReal'!J151:K151)</f>
        <v>924410.9349502949</v>
      </c>
    </row>
    <row r="152" spans="2:11" x14ac:dyDescent="0.2">
      <c r="B152" s="268" t="s">
        <v>630</v>
      </c>
      <c r="C152" s="214">
        <f>+AVERAGE('2.2.3.4.StockCapReal'!C152:C152)</f>
        <v>0</v>
      </c>
      <c r="D152" s="214">
        <f>+AVERAGE('2.2.3.4.StockCapReal'!D152:D152)</f>
        <v>0</v>
      </c>
      <c r="E152" s="214">
        <f>+AVERAGE('2.2.3.4.StockCapReal'!E152:E152)</f>
        <v>0</v>
      </c>
      <c r="F152" s="214">
        <f>+AVERAGE('2.2.3.4.StockCapReal'!F152:F152)</f>
        <v>394765.17664722598</v>
      </c>
      <c r="G152" s="214">
        <f>+AVERAGE('2.2.3.4.StockCapReal'!F152,'2.2.3.4.StockCapReal'!G152)</f>
        <v>372447.25383985369</v>
      </c>
      <c r="H152" s="214">
        <f>+AVERAGE('2.2.3.4.StockCapReal'!G152,'2.2.3.4.StockCapReal'!H152)</f>
        <v>322888.27641687833</v>
      </c>
      <c r="I152" s="214">
        <f>+AVERAGE('2.2.3.4.StockCapReal'!H152:I152)</f>
        <v>264822.44157152117</v>
      </c>
      <c r="J152" s="214">
        <f>+AVERAGE('2.2.3.4.StockCapReal'!I152:J152)</f>
        <v>204985.3923334321</v>
      </c>
      <c r="K152" s="214">
        <f>+AVERAGE('2.2.3.4.StockCapReal'!J152:K152)</f>
        <v>146632.0714175388</v>
      </c>
    </row>
    <row r="153" spans="2:11" x14ac:dyDescent="0.2">
      <c r="B153" s="268" t="s">
        <v>387</v>
      </c>
      <c r="C153" s="214">
        <f>+AVERAGE('2.2.3.4.StockCapReal'!C153:C153)</f>
        <v>0</v>
      </c>
      <c r="D153" s="214">
        <f>+AVERAGE('2.2.3.4.StockCapReal'!D153:D153)</f>
        <v>0</v>
      </c>
      <c r="E153" s="214">
        <f>+AVERAGE('2.2.3.4.StockCapReal'!E153:E153)</f>
        <v>0</v>
      </c>
      <c r="F153" s="214">
        <f>+AVERAGE('2.2.3.4.StockCapReal'!F153:F153)</f>
        <v>920772.44313740754</v>
      </c>
      <c r="G153" s="214">
        <f>+AVERAGE('2.2.3.4.StockCapReal'!F153,'2.2.3.4.StockCapReal'!G153)</f>
        <v>868716.86801392061</v>
      </c>
      <c r="H153" s="214">
        <f>+AVERAGE('2.2.3.4.StockCapReal'!G153,'2.2.3.4.StockCapReal'!H153)</f>
        <v>753122.72896471259</v>
      </c>
      <c r="I153" s="214">
        <f>+AVERAGE('2.2.3.4.StockCapReal'!H153:I153)</f>
        <v>617686.71845471999</v>
      </c>
      <c r="J153" s="214">
        <f>+AVERAGE('2.2.3.4.StockCapReal'!I153:J153)</f>
        <v>478119.42813538073</v>
      </c>
      <c r="K153" s="214">
        <f>+AVERAGE('2.2.3.4.StockCapReal'!J153:K153)</f>
        <v>342012.86898737575</v>
      </c>
    </row>
    <row r="154" spans="2:11" x14ac:dyDescent="0.2">
      <c r="B154" s="268" t="s">
        <v>626</v>
      </c>
      <c r="C154" s="214">
        <f>+AVERAGE('2.2.3.4.StockCapReal'!C154:C154)</f>
        <v>0</v>
      </c>
      <c r="D154" s="214">
        <f>+AVERAGE('2.2.3.4.StockCapReal'!D154:D154)</f>
        <v>0</v>
      </c>
      <c r="E154" s="214">
        <f>+AVERAGE('2.2.3.4.StockCapReal'!E154:E154)</f>
        <v>0</v>
      </c>
      <c r="F154" s="214">
        <f>+AVERAGE('2.2.3.4.StockCapReal'!F154:F154)</f>
        <v>10350014.525007656</v>
      </c>
      <c r="G154" s="214">
        <f>+AVERAGE('2.2.3.4.StockCapReal'!F154,'2.2.3.4.StockCapReal'!G154)</f>
        <v>10172868.436501984</v>
      </c>
      <c r="H154" s="214">
        <f>+AVERAGE('2.2.3.4.StockCapReal'!G154,'2.2.3.4.StockCapReal'!H154)</f>
        <v>9700331.4543099739</v>
      </c>
      <c r="I154" s="214">
        <f>+AVERAGE('2.2.3.4.StockCapReal'!H154:I154)</f>
        <v>8996961.121657135</v>
      </c>
      <c r="J154" s="214">
        <f>+AVERAGE('2.2.3.4.StockCapReal'!I154:J154)</f>
        <v>8241759.4608507529</v>
      </c>
      <c r="K154" s="214">
        <f>+AVERAGE('2.2.3.4.StockCapReal'!J154:K154)</f>
        <v>7534948.414888625</v>
      </c>
    </row>
    <row r="155" spans="2:11" x14ac:dyDescent="0.2">
      <c r="B155" s="268" t="s">
        <v>631</v>
      </c>
      <c r="C155" s="214">
        <f>+AVERAGE('2.2.3.4.StockCapReal'!C155:C155)</f>
        <v>0</v>
      </c>
      <c r="D155" s="214">
        <f>+AVERAGE('2.2.3.4.StockCapReal'!D155:D155)</f>
        <v>0</v>
      </c>
      <c r="E155" s="214">
        <f>+AVERAGE('2.2.3.4.StockCapReal'!E155:E155)</f>
        <v>0</v>
      </c>
      <c r="F155" s="214">
        <f>+AVERAGE('2.2.3.4.StockCapReal'!F155:F155)</f>
        <v>45378.545098455688</v>
      </c>
      <c r="G155" s="214">
        <f>+AVERAGE('2.2.3.4.StockCapReal'!F155,'2.2.3.4.StockCapReal'!G155)</f>
        <v>41471.496184796939</v>
      </c>
      <c r="H155" s="214">
        <f>+AVERAGE('2.2.3.4.StockCapReal'!G155,'2.2.3.4.StockCapReal'!H155)</f>
        <v>33055.866459660283</v>
      </c>
      <c r="I155" s="214">
        <f>+AVERAGE('2.2.3.4.StockCapReal'!H155:I155)</f>
        <v>23688.013492269027</v>
      </c>
      <c r="J155" s="214">
        <f>+AVERAGE('2.2.3.4.StockCapReal'!I155:J155)</f>
        <v>14134.29308426776</v>
      </c>
      <c r="K155" s="214">
        <f>+AVERAGE('2.2.3.4.StockCapReal'!J155:K155)</f>
        <v>4719.9224160899212</v>
      </c>
    </row>
    <row r="156" spans="2:11" x14ac:dyDescent="0.2">
      <c r="B156" s="268" t="s">
        <v>632</v>
      </c>
      <c r="C156" s="214">
        <f>+AVERAGE('2.2.3.4.StockCapReal'!C156:C156)</f>
        <v>0</v>
      </c>
      <c r="D156" s="214">
        <f>+AVERAGE('2.2.3.4.StockCapReal'!D156:D156)</f>
        <v>0</v>
      </c>
      <c r="E156" s="214">
        <f>+AVERAGE('2.2.3.4.StockCapReal'!E156:E156)</f>
        <v>0</v>
      </c>
      <c r="F156" s="214">
        <f>+AVERAGE('2.2.3.4.StockCapReal'!F156:F156)</f>
        <v>49631.746869202543</v>
      </c>
      <c r="G156" s="214">
        <f>+AVERAGE('2.2.3.4.StockCapReal'!F156,'2.2.3.4.StockCapReal'!G156)</f>
        <v>45358.501390142366</v>
      </c>
      <c r="H156" s="214">
        <f>+AVERAGE('2.2.3.4.StockCapReal'!G156,'2.2.3.4.StockCapReal'!H156)</f>
        <v>36154.098662891127</v>
      </c>
      <c r="I156" s="214">
        <f>+AVERAGE('2.2.3.4.StockCapReal'!H156:I156)</f>
        <v>25908.223521308122</v>
      </c>
      <c r="J156" s="214">
        <f>+AVERAGE('2.2.3.4.StockCapReal'!I156:J156)</f>
        <v>15459.060113352363</v>
      </c>
      <c r="K156" s="214">
        <f>+AVERAGE('2.2.3.4.StockCapReal'!J156:K156)</f>
        <v>5162.3072993942706</v>
      </c>
    </row>
    <row r="157" spans="2:11" x14ac:dyDescent="0.2">
      <c r="B157" s="268" t="s">
        <v>633</v>
      </c>
      <c r="C157" s="214">
        <f>+AVERAGE('2.2.3.4.StockCapReal'!C157:C157)</f>
        <v>0</v>
      </c>
      <c r="D157" s="214">
        <f>+AVERAGE('2.2.3.4.StockCapReal'!D157:D157)</f>
        <v>0</v>
      </c>
      <c r="E157" s="214">
        <f>+AVERAGE('2.2.3.4.StockCapReal'!E157:E157)</f>
        <v>0</v>
      </c>
      <c r="F157" s="214">
        <f>+AVERAGE('2.2.3.4.StockCapReal'!F157:F157)</f>
        <v>81461.00007548889</v>
      </c>
      <c r="G157" s="214">
        <f>+AVERAGE('2.2.3.4.StockCapReal'!F157,'2.2.3.4.StockCapReal'!G157)</f>
        <v>76855.628530468428</v>
      </c>
      <c r="H157" s="214">
        <f>+AVERAGE('2.2.3.4.StockCapReal'!G157,'2.2.3.4.StockCapReal'!H157)</f>
        <v>66628.982153293575</v>
      </c>
      <c r="I157" s="214">
        <f>+AVERAGE('2.2.3.4.StockCapReal'!H157:I157)</f>
        <v>54646.91976143288</v>
      </c>
      <c r="J157" s="214">
        <f>+AVERAGE('2.2.3.4.StockCapReal'!I157:J157)</f>
        <v>42299.361869169996</v>
      </c>
      <c r="K157" s="214">
        <f>+AVERAGE('2.2.3.4.StockCapReal'!J157:K157)</f>
        <v>30257.975848481285</v>
      </c>
    </row>
    <row r="158" spans="2:11" x14ac:dyDescent="0.2">
      <c r="B158" s="268" t="s">
        <v>634</v>
      </c>
      <c r="C158" s="214">
        <f>+AVERAGE('2.2.3.4.StockCapReal'!C158:C158)</f>
        <v>0</v>
      </c>
      <c r="D158" s="214">
        <f>+AVERAGE('2.2.3.4.StockCapReal'!D158:D158)</f>
        <v>0</v>
      </c>
      <c r="E158" s="214">
        <f>+AVERAGE('2.2.3.4.StockCapReal'!E158:E158)</f>
        <v>0</v>
      </c>
      <c r="F158" s="214">
        <f>+AVERAGE('2.2.3.4.StockCapReal'!F158:F158)</f>
        <v>117867.80107374067</v>
      </c>
      <c r="G158" s="214">
        <f>+AVERAGE('2.2.3.4.StockCapReal'!F158,'2.2.3.4.StockCapReal'!G158)</f>
        <v>111204.18269640541</v>
      </c>
      <c r="H158" s="214">
        <f>+AVERAGE('2.2.3.4.StockCapReal'!G158,'2.2.3.4.StockCapReal'!H158)</f>
        <v>96407.012029223377</v>
      </c>
      <c r="I158" s="214">
        <f>+AVERAGE('2.2.3.4.StockCapReal'!H158:I158)</f>
        <v>79069.889416583901</v>
      </c>
      <c r="J158" s="214">
        <f>+AVERAGE('2.2.3.4.StockCapReal'!I158:J158)</f>
        <v>61203.92292902476</v>
      </c>
      <c r="K158" s="214">
        <f>+AVERAGE('2.2.3.4.StockCapReal'!J158:K158)</f>
        <v>43780.963588684986</v>
      </c>
    </row>
    <row r="159" spans="2:11" x14ac:dyDescent="0.2">
      <c r="B159" s="268" t="s">
        <v>635</v>
      </c>
      <c r="C159" s="214">
        <f>+AVERAGE('2.2.3.4.StockCapReal'!C159:C159)</f>
        <v>0</v>
      </c>
      <c r="D159" s="214">
        <f>+AVERAGE('2.2.3.4.StockCapReal'!D159:D159)</f>
        <v>0</v>
      </c>
      <c r="E159" s="214">
        <f>+AVERAGE('2.2.3.4.StockCapReal'!E159:E159)</f>
        <v>0</v>
      </c>
      <c r="F159" s="214">
        <f>+AVERAGE('2.2.3.4.StockCapReal'!F159:F159)</f>
        <v>18928.409252438036</v>
      </c>
      <c r="G159" s="214">
        <f>+AVERAGE('2.2.3.4.StockCapReal'!F159,'2.2.3.4.StockCapReal'!G159)</f>
        <v>17298.691493823884</v>
      </c>
      <c r="H159" s="214">
        <f>+AVERAGE('2.2.3.4.StockCapReal'!G159,'2.2.3.4.StockCapReal'!H159)</f>
        <v>13788.343526326127</v>
      </c>
      <c r="I159" s="214">
        <f>+AVERAGE('2.2.3.4.StockCapReal'!H159:I159)</f>
        <v>9880.8018808474553</v>
      </c>
      <c r="J159" s="214">
        <f>+AVERAGE('2.2.3.4.StockCapReal'!I159:J159)</f>
        <v>5895.7307558551402</v>
      </c>
      <c r="K159" s="214">
        <f>+AVERAGE('2.2.3.4.StockCapReal'!J159:K159)</f>
        <v>1968.7855337289454</v>
      </c>
    </row>
    <row r="160" spans="2:11" x14ac:dyDescent="0.2">
      <c r="B160" s="268" t="s">
        <v>636</v>
      </c>
      <c r="C160" s="214">
        <f>+AVERAGE('2.2.3.4.StockCapReal'!C160:C160)</f>
        <v>0</v>
      </c>
      <c r="D160" s="214">
        <f>+AVERAGE('2.2.3.4.StockCapReal'!D160:D160)</f>
        <v>0</v>
      </c>
      <c r="E160" s="214">
        <f>+AVERAGE('2.2.3.4.StockCapReal'!E160:E160)</f>
        <v>0</v>
      </c>
      <c r="F160" s="214">
        <f>+AVERAGE('2.2.3.4.StockCapReal'!F160:F160)</f>
        <v>172825.71423833538</v>
      </c>
      <c r="G160" s="214">
        <f>+AVERAGE('2.2.3.4.StockCapReal'!F160,'2.2.3.4.StockCapReal'!G160)</f>
        <v>157945.58712976123</v>
      </c>
      <c r="H160" s="214">
        <f>+AVERAGE('2.2.3.4.StockCapReal'!G160,'2.2.3.4.StockCapReal'!H160)</f>
        <v>125894.37846151316</v>
      </c>
      <c r="I160" s="214">
        <f>+AVERAGE('2.2.3.4.StockCapReal'!H160:I160)</f>
        <v>90216.595569698926</v>
      </c>
      <c r="J160" s="214">
        <f>+AVERAGE('2.2.3.4.StockCapReal'!I160:J160)</f>
        <v>53830.930283079339</v>
      </c>
      <c r="K160" s="214">
        <f>+AVERAGE('2.2.3.4.StockCapReal'!J160:K160)</f>
        <v>17975.983164300051</v>
      </c>
    </row>
    <row r="161" spans="2:11" x14ac:dyDescent="0.2">
      <c r="B161" s="268" t="s">
        <v>637</v>
      </c>
      <c r="C161" s="214">
        <f>+AVERAGE('2.2.3.4.StockCapReal'!C161:C161)</f>
        <v>0</v>
      </c>
      <c r="D161" s="214">
        <f>+AVERAGE('2.2.3.4.StockCapReal'!D161:D161)</f>
        <v>0</v>
      </c>
      <c r="E161" s="214">
        <f>+AVERAGE('2.2.3.4.StockCapReal'!E161:E161)</f>
        <v>0</v>
      </c>
      <c r="F161" s="214">
        <f>+AVERAGE('2.2.3.4.StockCapReal'!F161:F161)</f>
        <v>1208315.3749714126</v>
      </c>
      <c r="G161" s="214">
        <f>+AVERAGE('2.2.3.4.StockCapReal'!F161,'2.2.3.4.StockCapReal'!G161)</f>
        <v>1140003.6523047709</v>
      </c>
      <c r="H161" s="214">
        <f>+AVERAGE('2.2.3.4.StockCapReal'!G161,'2.2.3.4.StockCapReal'!H161)</f>
        <v>988311.25912907976</v>
      </c>
      <c r="I161" s="214">
        <f>+AVERAGE('2.2.3.4.StockCapReal'!H161:I161)</f>
        <v>810580.6862348686</v>
      </c>
      <c r="J161" s="214">
        <f>+AVERAGE('2.2.3.4.StockCapReal'!I161:J161)</f>
        <v>627428.69901712122</v>
      </c>
      <c r="K161" s="214">
        <f>+AVERAGE('2.2.3.4.StockCapReal'!J161:K161)</f>
        <v>448818.17556073237</v>
      </c>
    </row>
    <row r="162" spans="2:11" x14ac:dyDescent="0.2">
      <c r="B162" s="268" t="s">
        <v>638</v>
      </c>
      <c r="C162" s="214">
        <f>+AVERAGE('2.2.3.4.StockCapReal'!C162:C162)</f>
        <v>0</v>
      </c>
      <c r="D162" s="214">
        <f>+AVERAGE('2.2.3.4.StockCapReal'!D162:D162)</f>
        <v>0</v>
      </c>
      <c r="E162" s="214">
        <f>+AVERAGE('2.2.3.4.StockCapReal'!E162:E162)</f>
        <v>0</v>
      </c>
      <c r="F162" s="214">
        <f>+AVERAGE('2.2.3.4.StockCapReal'!F162:F162)</f>
        <v>473073.77711001976</v>
      </c>
      <c r="G162" s="214">
        <f>+AVERAGE('2.2.3.4.StockCapReal'!F162,'2.2.3.4.StockCapReal'!G162)</f>
        <v>446328.70265992859</v>
      </c>
      <c r="H162" s="214">
        <f>+AVERAGE('2.2.3.4.StockCapReal'!G162,'2.2.3.4.StockCapReal'!H162)</f>
        <v>386938.83236205194</v>
      </c>
      <c r="I162" s="214">
        <f>+AVERAGE('2.2.3.4.StockCapReal'!H162:I162)</f>
        <v>317354.62018650025</v>
      </c>
      <c r="J162" s="214">
        <f>+AVERAGE('2.2.3.4.StockCapReal'!I162:J162)</f>
        <v>245647.84216064279</v>
      </c>
      <c r="K162" s="214">
        <f>+AVERAGE('2.2.3.4.StockCapReal'!J162:K162)</f>
        <v>175719.11600741418</v>
      </c>
    </row>
    <row r="163" spans="2:11" x14ac:dyDescent="0.2">
      <c r="B163" s="268" t="s">
        <v>639</v>
      </c>
      <c r="C163" s="214">
        <f>+AVERAGE('2.2.3.4.StockCapReal'!C163:C163)</f>
        <v>0</v>
      </c>
      <c r="D163" s="214">
        <f>+AVERAGE('2.2.3.4.StockCapReal'!D163:D163)</f>
        <v>0</v>
      </c>
      <c r="E163" s="214">
        <f>+AVERAGE('2.2.3.4.StockCapReal'!E163:E163)</f>
        <v>0</v>
      </c>
      <c r="F163" s="214">
        <f>+AVERAGE('2.2.3.4.StockCapReal'!F163:F163)</f>
        <v>0</v>
      </c>
      <c r="G163" s="214">
        <f>+AVERAGE('2.2.3.4.StockCapReal'!G163:G163)</f>
        <v>416769.08374816144</v>
      </c>
      <c r="H163" s="214">
        <f>+AVERAGE('2.2.3.4.StockCapReal'!G163,'2.2.3.4.StockCapReal'!H163)</f>
        <v>389370.65959808673</v>
      </c>
      <c r="I163" s="214">
        <f>+AVERAGE('2.2.3.4.StockCapReal'!H163:I163)</f>
        <v>330200.8643593617</v>
      </c>
      <c r="J163" s="214">
        <f>+AVERAGE('2.2.3.4.StockCapReal'!I163:J163)</f>
        <v>268909.54978747468</v>
      </c>
      <c r="K163" s="214">
        <f>+AVERAGE('2.2.3.4.StockCapReal'!J163:K163)</f>
        <v>209447.23738635139</v>
      </c>
    </row>
    <row r="164" spans="2:11" x14ac:dyDescent="0.2">
      <c r="B164" s="268" t="s">
        <v>640</v>
      </c>
      <c r="C164" s="214">
        <f>+AVERAGE('2.2.3.4.StockCapReal'!C164:C164)</f>
        <v>0</v>
      </c>
      <c r="D164" s="214">
        <f>+AVERAGE('2.2.3.4.StockCapReal'!D164:D164)</f>
        <v>0</v>
      </c>
      <c r="E164" s="214">
        <f>+AVERAGE('2.2.3.4.StockCapReal'!E164:E164)</f>
        <v>0</v>
      </c>
      <c r="F164" s="214">
        <f>+AVERAGE('2.2.3.4.StockCapReal'!F164:F164)</f>
        <v>0</v>
      </c>
      <c r="G164" s="214">
        <f>+AVERAGE('2.2.3.4.StockCapReal'!G164:G164)</f>
        <v>46373.183652405693</v>
      </c>
      <c r="H164" s="214">
        <f>+AVERAGE('2.2.3.4.StockCapReal'!G164,'2.2.3.4.StockCapReal'!H164)</f>
        <v>43324.607823624523</v>
      </c>
      <c r="I164" s="214">
        <f>+AVERAGE('2.2.3.4.StockCapReal'!H164:I164)</f>
        <v>36740.885833970737</v>
      </c>
      <c r="J164" s="214">
        <f>+AVERAGE('2.2.3.4.StockCapReal'!I164:J164)</f>
        <v>29921.106013985402</v>
      </c>
      <c r="K164" s="214">
        <f>+AVERAGE('2.2.3.4.StockCapReal'!J164:K164)</f>
        <v>23304.836139609972</v>
      </c>
    </row>
    <row r="165" spans="2:11" x14ac:dyDescent="0.2">
      <c r="B165" s="268" t="s">
        <v>641</v>
      </c>
      <c r="C165" s="214">
        <f>+AVERAGE('2.2.3.4.StockCapReal'!C165:C165)</f>
        <v>0</v>
      </c>
      <c r="D165" s="214">
        <f>+AVERAGE('2.2.3.4.StockCapReal'!D165:D165)</f>
        <v>0</v>
      </c>
      <c r="E165" s="214">
        <f>+AVERAGE('2.2.3.4.StockCapReal'!E165:E165)</f>
        <v>0</v>
      </c>
      <c r="F165" s="214">
        <f>+AVERAGE('2.2.3.4.StockCapReal'!F165:F165)</f>
        <v>0</v>
      </c>
      <c r="G165" s="214">
        <f>+AVERAGE('2.2.3.4.StockCapReal'!G165:G165)</f>
        <v>86384.8646314371</v>
      </c>
      <c r="H165" s="214">
        <f>+AVERAGE('2.2.3.4.StockCapReal'!G165,'2.2.3.4.StockCapReal'!H165)</f>
        <v>80705.918534876168</v>
      </c>
      <c r="I165" s="214">
        <f>+AVERAGE('2.2.3.4.StockCapReal'!H165:I165)</f>
        <v>68441.633703576794</v>
      </c>
      <c r="J165" s="214">
        <f>+AVERAGE('2.2.3.4.StockCapReal'!I165:J165)</f>
        <v>55737.615774131118</v>
      </c>
      <c r="K165" s="214">
        <f>+AVERAGE('2.2.3.4.StockCapReal'!J165:K165)</f>
        <v>43412.70011280739</v>
      </c>
    </row>
    <row r="166" spans="2:11" x14ac:dyDescent="0.2">
      <c r="B166" s="268" t="s">
        <v>642</v>
      </c>
      <c r="C166" s="214">
        <f>+AVERAGE('2.2.3.4.StockCapReal'!C166:C166)</f>
        <v>0</v>
      </c>
      <c r="D166" s="214">
        <f>+AVERAGE('2.2.3.4.StockCapReal'!D166:D166)</f>
        <v>0</v>
      </c>
      <c r="E166" s="214">
        <f>+AVERAGE('2.2.3.4.StockCapReal'!E166:E166)</f>
        <v>0</v>
      </c>
      <c r="F166" s="214">
        <f>+AVERAGE('2.2.3.4.StockCapReal'!F166:F166)</f>
        <v>0</v>
      </c>
      <c r="G166" s="214">
        <f>+AVERAGE('2.2.3.4.StockCapReal'!G166:G166)</f>
        <v>5192185.0215316406</v>
      </c>
      <c r="H166" s="214">
        <f>+AVERAGE('2.2.3.4.StockCapReal'!G166,'2.2.3.4.StockCapReal'!H166)</f>
        <v>5051273.4018203486</v>
      </c>
      <c r="I166" s="214">
        <f>+AVERAGE('2.2.3.4.StockCapReal'!H166:I166)</f>
        <v>4710700.1492129918</v>
      </c>
      <c r="J166" s="214">
        <f>+AVERAGE('2.2.3.4.StockCapReal'!I166:J166)</f>
        <v>4343170.7266632756</v>
      </c>
      <c r="K166" s="214">
        <f>+AVERAGE('2.2.3.4.StockCapReal'!J166:K166)</f>
        <v>4000934.0265540229</v>
      </c>
    </row>
    <row r="167" spans="2:11" x14ac:dyDescent="0.2">
      <c r="B167" s="268" t="s">
        <v>510</v>
      </c>
      <c r="C167" s="214">
        <f>+AVERAGE('2.2.3.4.StockCapReal'!C167:C167)</f>
        <v>0</v>
      </c>
      <c r="D167" s="214">
        <f>+AVERAGE('2.2.3.4.StockCapReal'!D167:D167)</f>
        <v>0</v>
      </c>
      <c r="E167" s="214">
        <f>+AVERAGE('2.2.3.4.StockCapReal'!E167:E167)</f>
        <v>0</v>
      </c>
      <c r="F167" s="214">
        <f>+AVERAGE('2.2.3.4.StockCapReal'!F167:F167)</f>
        <v>0</v>
      </c>
      <c r="G167" s="214">
        <f>+AVERAGE('2.2.3.4.StockCapReal'!G167:G167)</f>
        <v>0</v>
      </c>
      <c r="H167" s="214">
        <f>+AVERAGE('2.2.3.4.StockCapReal'!H167:H167)</f>
        <v>10667642.000498846</v>
      </c>
      <c r="I167" s="214">
        <f>+AVERAGE('2.2.3.4.StockCapReal'!H167:I167)</f>
        <v>9856954.17591298</v>
      </c>
      <c r="J167" s="214">
        <f>+AVERAGE('2.2.3.4.StockCapReal'!I167:J167)</f>
        <v>8302610.0377295259</v>
      </c>
      <c r="K167" s="214">
        <f>+AVERAGE('2.2.3.4.StockCapReal'!J167:K167)</f>
        <v>6802429.5902309706</v>
      </c>
    </row>
    <row r="168" spans="2:11" x14ac:dyDescent="0.2">
      <c r="B168" s="268" t="s">
        <v>578</v>
      </c>
      <c r="C168" s="214">
        <f>+AVERAGE('2.2.3.4.StockCapReal'!C168:C168)</f>
        <v>0</v>
      </c>
      <c r="D168" s="214">
        <f>+AVERAGE('2.2.3.4.StockCapReal'!D168:D168)</f>
        <v>0</v>
      </c>
      <c r="E168" s="214">
        <f>+AVERAGE('2.2.3.4.StockCapReal'!E168:E168)</f>
        <v>0</v>
      </c>
      <c r="F168" s="214">
        <f>+AVERAGE('2.2.3.4.StockCapReal'!F168:F168)</f>
        <v>0</v>
      </c>
      <c r="G168" s="214">
        <f>+AVERAGE('2.2.3.4.StockCapReal'!G168:G168)</f>
        <v>0</v>
      </c>
      <c r="H168" s="214">
        <f>+AVERAGE('2.2.3.4.StockCapReal'!H168:H168)</f>
        <v>307127.95734982844</v>
      </c>
      <c r="I168" s="214">
        <f>+AVERAGE('2.2.3.4.StockCapReal'!H168:I168)</f>
        <v>283787.75755667919</v>
      </c>
      <c r="J168" s="214">
        <f>+AVERAGE('2.2.3.4.StockCapReal'!I168:J168)</f>
        <v>239037.23629278224</v>
      </c>
      <c r="K168" s="214">
        <f>+AVERAGE('2.2.3.4.StockCapReal'!J168:K168)</f>
        <v>195846.12091087902</v>
      </c>
    </row>
    <row r="169" spans="2:11" x14ac:dyDescent="0.2">
      <c r="B169" s="268" t="s">
        <v>643</v>
      </c>
      <c r="C169" s="214">
        <f>+AVERAGE('2.2.3.4.StockCapReal'!C169:C169)</f>
        <v>0</v>
      </c>
      <c r="D169" s="214">
        <f>+AVERAGE('2.2.3.4.StockCapReal'!D169:D169)</f>
        <v>0</v>
      </c>
      <c r="E169" s="214">
        <f>+AVERAGE('2.2.3.4.StockCapReal'!E169:E169)</f>
        <v>0</v>
      </c>
      <c r="F169" s="214">
        <f>+AVERAGE('2.2.3.4.StockCapReal'!F169:F169)</f>
        <v>0</v>
      </c>
      <c r="G169" s="214">
        <f>+AVERAGE('2.2.3.4.StockCapReal'!G169:G169)</f>
        <v>38797412.887101576</v>
      </c>
      <c r="H169" s="214">
        <f>+AVERAGE('2.2.3.4.StockCapReal'!G169,'2.2.3.4.StockCapReal'!H169)</f>
        <v>38072086.250420354</v>
      </c>
      <c r="I169" s="214">
        <f>+AVERAGE('2.2.3.4.StockCapReal'!H169:I169)</f>
        <v>36175455.688578777</v>
      </c>
      <c r="J169" s="214">
        <f>+AVERAGE('2.2.3.4.StockCapReal'!I169:J169)</f>
        <v>34076541.71455536</v>
      </c>
      <c r="K169" s="214">
        <f>+AVERAGE('2.2.3.4.StockCapReal'!J169:K169)</f>
        <v>32170719.132021368</v>
      </c>
    </row>
    <row r="170" spans="2:11" x14ac:dyDescent="0.2">
      <c r="B170" s="268" t="s">
        <v>644</v>
      </c>
      <c r="C170" s="214">
        <f>+AVERAGE('2.2.3.4.StockCapReal'!C170:C170)</f>
        <v>0</v>
      </c>
      <c r="D170" s="214">
        <f>+AVERAGE('2.2.3.4.StockCapReal'!D170:D170)</f>
        <v>0</v>
      </c>
      <c r="E170" s="214">
        <f>+AVERAGE('2.2.3.4.StockCapReal'!E170:E170)</f>
        <v>0</v>
      </c>
      <c r="F170" s="214">
        <f>+AVERAGE('2.2.3.4.StockCapReal'!F170:F170)</f>
        <v>0</v>
      </c>
      <c r="G170" s="214">
        <f>+AVERAGE('2.2.3.4.StockCapReal'!G170:G170)</f>
        <v>22097778.199891347</v>
      </c>
      <c r="H170" s="214">
        <f>+AVERAGE('2.2.3.4.StockCapReal'!G170,'2.2.3.4.StockCapReal'!H170)</f>
        <v>21498062.722639535</v>
      </c>
      <c r="I170" s="214">
        <f>+AVERAGE('2.2.3.4.StockCapReal'!H170:I170)</f>
        <v>20048593.536598686</v>
      </c>
      <c r="J170" s="214">
        <f>+AVERAGE('2.2.3.4.StockCapReal'!I170:J170)</f>
        <v>18484399.728450842</v>
      </c>
      <c r="K170" s="214">
        <f>+AVERAGE('2.2.3.4.StockCapReal'!J170:K170)</f>
        <v>17027850.961502992</v>
      </c>
    </row>
    <row r="171" spans="2:11" x14ac:dyDescent="0.2">
      <c r="B171" s="265" t="s">
        <v>408</v>
      </c>
      <c r="C171" s="214"/>
      <c r="D171" s="214"/>
      <c r="E171" s="214"/>
      <c r="F171" s="214"/>
      <c r="G171" s="214"/>
      <c r="H171" s="214"/>
      <c r="I171" s="214"/>
      <c r="J171" s="214"/>
      <c r="K171" s="214"/>
    </row>
    <row r="172" spans="2:11" x14ac:dyDescent="0.2">
      <c r="B172" s="267" t="s">
        <v>403</v>
      </c>
      <c r="C172" s="214"/>
      <c r="D172" s="214"/>
      <c r="E172" s="214"/>
      <c r="F172" s="214"/>
      <c r="G172" s="214"/>
      <c r="H172" s="214"/>
      <c r="I172" s="214"/>
      <c r="J172" s="214"/>
      <c r="K172" s="214"/>
    </row>
    <row r="173" spans="2:11" x14ac:dyDescent="0.2">
      <c r="B173" s="268" t="s">
        <v>511</v>
      </c>
      <c r="C173" s="214">
        <f>+AVERAGE('2.2.3.4.StockCapReal'!C173:C173)</f>
        <v>0</v>
      </c>
      <c r="D173" s="214">
        <f>+AVERAGE('2.2.3.4.StockCapReal'!D173:D173)</f>
        <v>0</v>
      </c>
      <c r="E173" s="214">
        <f>+AVERAGE('2.2.3.4.StockCapReal'!E173:E173)</f>
        <v>0</v>
      </c>
      <c r="F173" s="214">
        <f>+AVERAGE('2.2.3.4.StockCapReal'!F173:F173)</f>
        <v>0</v>
      </c>
      <c r="G173" s="214">
        <f>+AVERAGE('2.2.3.4.StockCapReal'!G173:G173)</f>
        <v>0</v>
      </c>
      <c r="H173" s="214">
        <f>+AVERAGE('2.2.3.4.StockCapReal'!H173:H173)</f>
        <v>0</v>
      </c>
      <c r="I173" s="214">
        <f>+AVERAGE('2.2.3.4.StockCapReal'!I173:I173)</f>
        <v>0</v>
      </c>
      <c r="J173" s="214">
        <f>+AVERAGE('2.2.3.4.StockCapReal'!J173:J173)</f>
        <v>789784.46044989617</v>
      </c>
      <c r="K173" s="214">
        <f>+AVERAGE('2.2.3.4.StockCapReal'!J173:K173)</f>
        <v>773623.93500640546</v>
      </c>
    </row>
    <row r="174" spans="2:11" x14ac:dyDescent="0.2">
      <c r="B174" s="267" t="s">
        <v>405</v>
      </c>
      <c r="C174" s="214"/>
      <c r="D174" s="214"/>
      <c r="E174" s="214"/>
      <c r="F174" s="214"/>
      <c r="G174" s="214"/>
      <c r="H174" s="214"/>
      <c r="I174" s="214"/>
      <c r="J174" s="214"/>
      <c r="K174" s="214"/>
    </row>
    <row r="175" spans="2:11" x14ac:dyDescent="0.2">
      <c r="B175" s="268" t="s">
        <v>645</v>
      </c>
      <c r="C175" s="214">
        <f>+AVERAGE('2.2.3.4.StockCapReal'!C175:C175)</f>
        <v>0</v>
      </c>
      <c r="D175" s="214">
        <f>+AVERAGE('2.2.3.4.StockCapReal'!D175:D175)</f>
        <v>0</v>
      </c>
      <c r="E175" s="214">
        <f>+AVERAGE('2.2.3.4.StockCapReal'!E175:E175)</f>
        <v>0</v>
      </c>
      <c r="F175" s="214">
        <f>+AVERAGE('2.2.3.4.StockCapReal'!F175:F175)</f>
        <v>0</v>
      </c>
      <c r="G175" s="214">
        <f>+AVERAGE('2.2.3.4.StockCapReal'!G175:G175)</f>
        <v>0</v>
      </c>
      <c r="H175" s="214">
        <f>+AVERAGE('2.2.3.4.StockCapReal'!H175:H175)</f>
        <v>0</v>
      </c>
      <c r="I175" s="214">
        <f>+AVERAGE('2.2.3.4.StockCapReal'!I175:I175)</f>
        <v>563145.4971198102</v>
      </c>
      <c r="J175" s="214">
        <f>+AVERAGE('2.2.3.4.StockCapReal'!I175:J175)</f>
        <v>523573.8778420075</v>
      </c>
      <c r="K175" s="214">
        <f>+AVERAGE('2.2.3.4.StockCapReal'!J175:K175)</f>
        <v>443626.7997234487</v>
      </c>
    </row>
    <row r="176" spans="2:11" x14ac:dyDescent="0.2">
      <c r="B176" s="268" t="s">
        <v>646</v>
      </c>
      <c r="C176" s="214">
        <f>+AVERAGE('2.2.3.4.StockCapReal'!C176:C176)</f>
        <v>0</v>
      </c>
      <c r="D176" s="214">
        <f>+AVERAGE('2.2.3.4.StockCapReal'!D176:D176)</f>
        <v>0</v>
      </c>
      <c r="E176" s="214">
        <f>+AVERAGE('2.2.3.4.StockCapReal'!E176:E176)</f>
        <v>0</v>
      </c>
      <c r="F176" s="214">
        <f>+AVERAGE('2.2.3.4.StockCapReal'!F176:F176)</f>
        <v>0</v>
      </c>
      <c r="G176" s="214">
        <f>+AVERAGE('2.2.3.4.StockCapReal'!G176:G176)</f>
        <v>0</v>
      </c>
      <c r="H176" s="214">
        <f>+AVERAGE('2.2.3.4.StockCapReal'!H176:H176)</f>
        <v>0</v>
      </c>
      <c r="I176" s="214">
        <f>+AVERAGE('2.2.3.4.StockCapReal'!I176:I176)</f>
        <v>735330.27141903283</v>
      </c>
      <c r="J176" s="214">
        <f>+AVERAGE('2.2.3.4.StockCapReal'!I176:J176)</f>
        <v>683659.41603111057</v>
      </c>
      <c r="K176" s="214">
        <f>+AVERAGE('2.2.3.4.StockCapReal'!J176:K176)</f>
        <v>579268.08740867581</v>
      </c>
    </row>
    <row r="177" spans="2:11" x14ac:dyDescent="0.2">
      <c r="B177" s="268" t="s">
        <v>647</v>
      </c>
      <c r="C177" s="214">
        <f>+AVERAGE('2.2.3.4.StockCapReal'!C177:C177)</f>
        <v>0</v>
      </c>
      <c r="D177" s="214">
        <f>+AVERAGE('2.2.3.4.StockCapReal'!D177:D177)</f>
        <v>0</v>
      </c>
      <c r="E177" s="214">
        <f>+AVERAGE('2.2.3.4.StockCapReal'!E177:E177)</f>
        <v>0</v>
      </c>
      <c r="F177" s="214">
        <f>+AVERAGE('2.2.3.4.StockCapReal'!F177:F177)</f>
        <v>0</v>
      </c>
      <c r="G177" s="214">
        <f>+AVERAGE('2.2.3.4.StockCapReal'!G177:G177)</f>
        <v>0</v>
      </c>
      <c r="H177" s="214">
        <f>+AVERAGE('2.2.3.4.StockCapReal'!H177:H177)</f>
        <v>0</v>
      </c>
      <c r="I177" s="214">
        <f>+AVERAGE('2.2.3.4.StockCapReal'!I177:I177)</f>
        <v>167120.51623159836</v>
      </c>
      <c r="J177" s="214">
        <f>+AVERAGE('2.2.3.4.StockCapReal'!I177:J177)</f>
        <v>155377.14000707056</v>
      </c>
      <c r="K177" s="214">
        <f>+AVERAGE('2.2.3.4.StockCapReal'!J177:K177)</f>
        <v>131651.83804742631</v>
      </c>
    </row>
    <row r="178" spans="2:11" x14ac:dyDescent="0.2">
      <c r="B178" s="268" t="s">
        <v>648</v>
      </c>
      <c r="C178" s="214">
        <f>+AVERAGE('2.2.3.4.StockCapReal'!C178:C178)</f>
        <v>0</v>
      </c>
      <c r="D178" s="214">
        <f>+AVERAGE('2.2.3.4.StockCapReal'!D178:D178)</f>
        <v>0</v>
      </c>
      <c r="E178" s="214">
        <f>+AVERAGE('2.2.3.4.StockCapReal'!E178:E178)</f>
        <v>0</v>
      </c>
      <c r="F178" s="214">
        <f>+AVERAGE('2.2.3.4.StockCapReal'!F178:F178)</f>
        <v>0</v>
      </c>
      <c r="G178" s="214">
        <f>+AVERAGE('2.2.3.4.StockCapReal'!G178:G178)</f>
        <v>0</v>
      </c>
      <c r="H178" s="214">
        <f>+AVERAGE('2.2.3.4.StockCapReal'!H178:H178)</f>
        <v>0</v>
      </c>
      <c r="I178" s="214">
        <f>+AVERAGE('2.2.3.4.StockCapReal'!I178:I178)</f>
        <v>142812.07750700225</v>
      </c>
      <c r="J178" s="214">
        <f>+AVERAGE('2.2.3.4.StockCapReal'!I178:J178)</f>
        <v>132776.82873331488</v>
      </c>
      <c r="K178" s="214">
        <f>+AVERAGE('2.2.3.4.StockCapReal'!J178:K178)</f>
        <v>112502.47978598249</v>
      </c>
    </row>
    <row r="179" spans="2:11" x14ac:dyDescent="0.2">
      <c r="B179" s="268" t="s">
        <v>649</v>
      </c>
      <c r="C179" s="214">
        <f>+AVERAGE('2.2.3.4.StockCapReal'!C179:C179)</f>
        <v>0</v>
      </c>
      <c r="D179" s="214">
        <f>+AVERAGE('2.2.3.4.StockCapReal'!D179:D179)</f>
        <v>0</v>
      </c>
      <c r="E179" s="214">
        <f>+AVERAGE('2.2.3.4.StockCapReal'!E179:E179)</f>
        <v>0</v>
      </c>
      <c r="F179" s="214">
        <f>+AVERAGE('2.2.3.4.StockCapReal'!F179:F179)</f>
        <v>0</v>
      </c>
      <c r="G179" s="214">
        <f>+AVERAGE('2.2.3.4.StockCapReal'!G179:G179)</f>
        <v>0</v>
      </c>
      <c r="H179" s="214">
        <f>+AVERAGE('2.2.3.4.StockCapReal'!H179:H179)</f>
        <v>0</v>
      </c>
      <c r="I179" s="214">
        <f>+AVERAGE('2.2.3.4.StockCapReal'!I179:I179)</f>
        <v>1800850.168847163</v>
      </c>
      <c r="J179" s="214">
        <f>+AVERAGE('2.2.3.4.StockCapReal'!I179:J179)</f>
        <v>1674306.3935307362</v>
      </c>
      <c r="K179" s="214">
        <f>+AVERAGE('2.2.3.4.StockCapReal'!J179:K179)</f>
        <v>1418648.2912019636</v>
      </c>
    </row>
    <row r="180" spans="2:11" x14ac:dyDescent="0.2">
      <c r="B180" s="268" t="s">
        <v>409</v>
      </c>
      <c r="C180" s="214">
        <f>+AVERAGE('2.2.3.4.StockCapReal'!C180:C180)</f>
        <v>0</v>
      </c>
      <c r="D180" s="214">
        <f>+AVERAGE('2.2.3.4.StockCapReal'!D180:D180)</f>
        <v>0</v>
      </c>
      <c r="E180" s="214">
        <f>+AVERAGE('2.2.3.4.StockCapReal'!E180:E180)</f>
        <v>0</v>
      </c>
      <c r="F180" s="214">
        <f>+AVERAGE('2.2.3.4.StockCapReal'!F180:F180)</f>
        <v>0</v>
      </c>
      <c r="G180" s="214">
        <f>+AVERAGE('2.2.3.4.StockCapReal'!G180:G180)</f>
        <v>0</v>
      </c>
      <c r="H180" s="214">
        <f>+AVERAGE('2.2.3.4.StockCapReal'!H180:H180)</f>
        <v>0</v>
      </c>
      <c r="I180" s="214">
        <f>+AVERAGE('2.2.3.4.StockCapReal'!I180:I180)</f>
        <v>834589.72954446694</v>
      </c>
      <c r="J180" s="214">
        <f>+AVERAGE('2.2.3.4.StockCapReal'!I180:J180)</f>
        <v>775944.02039894648</v>
      </c>
      <c r="K180" s="214">
        <f>+AVERAGE('2.2.3.4.StockCapReal'!J180:K180)</f>
        <v>657461.30030957155</v>
      </c>
    </row>
    <row r="181" spans="2:11" x14ac:dyDescent="0.2">
      <c r="B181" s="268" t="s">
        <v>650</v>
      </c>
      <c r="C181" s="214">
        <f>+AVERAGE('2.2.3.4.StockCapReal'!C181:C181)</f>
        <v>0</v>
      </c>
      <c r="D181" s="214">
        <f>+AVERAGE('2.2.3.4.StockCapReal'!D181:D181)</f>
        <v>0</v>
      </c>
      <c r="E181" s="214">
        <f>+AVERAGE('2.2.3.4.StockCapReal'!E181:E181)</f>
        <v>0</v>
      </c>
      <c r="F181" s="214">
        <f>+AVERAGE('2.2.3.4.StockCapReal'!F181:F181)</f>
        <v>0</v>
      </c>
      <c r="G181" s="214">
        <f>+AVERAGE('2.2.3.4.StockCapReal'!G181:G181)</f>
        <v>0</v>
      </c>
      <c r="H181" s="214">
        <f>+AVERAGE('2.2.3.4.StockCapReal'!H181:H181)</f>
        <v>0</v>
      </c>
      <c r="I181" s="214">
        <f>+AVERAGE('2.2.3.4.StockCapReal'!I181:I181)</f>
        <v>842692.54245266563</v>
      </c>
      <c r="J181" s="214">
        <f>+AVERAGE('2.2.3.4.StockCapReal'!I181:J181)</f>
        <v>783477.45749019831</v>
      </c>
      <c r="K181" s="214">
        <f>+AVERAGE('2.2.3.4.StockCapReal'!J181:K181)</f>
        <v>663844.41973005282</v>
      </c>
    </row>
    <row r="182" spans="2:11" x14ac:dyDescent="0.2">
      <c r="B182" s="268" t="s">
        <v>651</v>
      </c>
      <c r="C182" s="214">
        <f>+AVERAGE('2.2.3.4.StockCapReal'!C182:C182)</f>
        <v>0</v>
      </c>
      <c r="D182" s="214">
        <f>+AVERAGE('2.2.3.4.StockCapReal'!D182:D182)</f>
        <v>0</v>
      </c>
      <c r="E182" s="214">
        <f>+AVERAGE('2.2.3.4.StockCapReal'!E182:E182)</f>
        <v>0</v>
      </c>
      <c r="F182" s="214">
        <f>+AVERAGE('2.2.3.4.StockCapReal'!F182:F182)</f>
        <v>0</v>
      </c>
      <c r="G182" s="214">
        <f>+AVERAGE('2.2.3.4.StockCapReal'!G182:G182)</f>
        <v>0</v>
      </c>
      <c r="H182" s="214">
        <f>+AVERAGE('2.2.3.4.StockCapReal'!H182:H182)</f>
        <v>0</v>
      </c>
      <c r="I182" s="214">
        <f>+AVERAGE('2.2.3.4.StockCapReal'!I182:I182)</f>
        <v>3160097.0341974963</v>
      </c>
      <c r="J182" s="214">
        <f>+AVERAGE('2.2.3.4.StockCapReal'!I182:J182)</f>
        <v>2938040.4655882437</v>
      </c>
      <c r="K182" s="214">
        <f>+AVERAGE('2.2.3.4.StockCapReal'!J182:K182)</f>
        <v>2489416.5739876982</v>
      </c>
    </row>
    <row r="183" spans="2:11" x14ac:dyDescent="0.2">
      <c r="B183" s="268" t="s">
        <v>650</v>
      </c>
      <c r="C183" s="214">
        <f>+AVERAGE('2.2.3.4.StockCapReal'!C183:C183)</f>
        <v>0</v>
      </c>
      <c r="D183" s="214">
        <f>+AVERAGE('2.2.3.4.StockCapReal'!D183:D183)</f>
        <v>0</v>
      </c>
      <c r="E183" s="214">
        <f>+AVERAGE('2.2.3.4.StockCapReal'!E183:E183)</f>
        <v>0</v>
      </c>
      <c r="F183" s="214">
        <f>+AVERAGE('2.2.3.4.StockCapReal'!F183:F183)</f>
        <v>0</v>
      </c>
      <c r="G183" s="214">
        <f>+AVERAGE('2.2.3.4.StockCapReal'!G183:G183)</f>
        <v>0</v>
      </c>
      <c r="H183" s="214">
        <f>+AVERAGE('2.2.3.4.StockCapReal'!H183:H183)</f>
        <v>0</v>
      </c>
      <c r="I183" s="214">
        <f>+AVERAGE('2.2.3.4.StockCapReal'!I183:I183)</f>
        <v>842692.54245266563</v>
      </c>
      <c r="J183" s="214">
        <f>+AVERAGE('2.2.3.4.StockCapReal'!I183:J183)</f>
        <v>783477.45749019831</v>
      </c>
      <c r="K183" s="214">
        <f>+AVERAGE('2.2.3.4.StockCapReal'!J183:K183)</f>
        <v>663844.41973005282</v>
      </c>
    </row>
    <row r="184" spans="2:11" x14ac:dyDescent="0.2">
      <c r="B184" s="268" t="s">
        <v>647</v>
      </c>
      <c r="C184" s="214">
        <f>+AVERAGE('2.2.3.4.StockCapReal'!C184:C184)</f>
        <v>0</v>
      </c>
      <c r="D184" s="214">
        <f>+AVERAGE('2.2.3.4.StockCapReal'!D184:D184)</f>
        <v>0</v>
      </c>
      <c r="E184" s="214">
        <f>+AVERAGE('2.2.3.4.StockCapReal'!E184:E184)</f>
        <v>0</v>
      </c>
      <c r="F184" s="214">
        <f>+AVERAGE('2.2.3.4.StockCapReal'!F184:F184)</f>
        <v>0</v>
      </c>
      <c r="G184" s="214">
        <f>+AVERAGE('2.2.3.4.StockCapReal'!G184:G184)</f>
        <v>0</v>
      </c>
      <c r="H184" s="214">
        <f>+AVERAGE('2.2.3.4.StockCapReal'!H184:H184)</f>
        <v>0</v>
      </c>
      <c r="I184" s="214">
        <f>+AVERAGE('2.2.3.4.StockCapReal'!I184:I184)</f>
        <v>167120.51623159836</v>
      </c>
      <c r="J184" s="214">
        <f>+AVERAGE('2.2.3.4.StockCapReal'!I184:J184)</f>
        <v>155377.14000707056</v>
      </c>
      <c r="K184" s="214">
        <f>+AVERAGE('2.2.3.4.StockCapReal'!J184:K184)</f>
        <v>131651.83804742631</v>
      </c>
    </row>
    <row r="185" spans="2:11" x14ac:dyDescent="0.2">
      <c r="B185" s="268" t="s">
        <v>652</v>
      </c>
      <c r="C185" s="214">
        <f>+AVERAGE('2.2.3.4.StockCapReal'!C185:C185)</f>
        <v>0</v>
      </c>
      <c r="D185" s="214">
        <f>+AVERAGE('2.2.3.4.StockCapReal'!D185:D185)</f>
        <v>0</v>
      </c>
      <c r="E185" s="214">
        <f>+AVERAGE('2.2.3.4.StockCapReal'!E185:E185)</f>
        <v>0</v>
      </c>
      <c r="F185" s="214">
        <f>+AVERAGE('2.2.3.4.StockCapReal'!F185:F185)</f>
        <v>0</v>
      </c>
      <c r="G185" s="214">
        <f>+AVERAGE('2.2.3.4.StockCapReal'!G185:G185)</f>
        <v>0</v>
      </c>
      <c r="H185" s="214">
        <f>+AVERAGE('2.2.3.4.StockCapReal'!H185:H185)</f>
        <v>0</v>
      </c>
      <c r="I185" s="214">
        <f>+AVERAGE('2.2.3.4.StockCapReal'!I185:I185)</f>
        <v>587453.93584440637</v>
      </c>
      <c r="J185" s="214">
        <f>+AVERAGE('2.2.3.4.StockCapReal'!I185:J185)</f>
        <v>546174.18911576329</v>
      </c>
      <c r="K185" s="214">
        <f>+AVERAGE('2.2.3.4.StockCapReal'!J185:K185)</f>
        <v>462776.1579848926</v>
      </c>
    </row>
    <row r="186" spans="2:11" x14ac:dyDescent="0.2">
      <c r="B186" s="268" t="s">
        <v>512</v>
      </c>
      <c r="C186" s="214">
        <f>+AVERAGE('2.2.3.4.StockCapReal'!C186:C186)</f>
        <v>0</v>
      </c>
      <c r="D186" s="214">
        <f>+AVERAGE('2.2.3.4.StockCapReal'!D186:D186)</f>
        <v>0</v>
      </c>
      <c r="E186" s="214">
        <f>+AVERAGE('2.2.3.4.StockCapReal'!E186:E186)</f>
        <v>0</v>
      </c>
      <c r="F186" s="214">
        <f>+AVERAGE('2.2.3.4.StockCapReal'!F186:F186)</f>
        <v>0</v>
      </c>
      <c r="G186" s="214">
        <f>+AVERAGE('2.2.3.4.StockCapReal'!G186:G186)</f>
        <v>0</v>
      </c>
      <c r="H186" s="214">
        <f>+AVERAGE('2.2.3.4.StockCapReal'!H186:H186)</f>
        <v>0</v>
      </c>
      <c r="I186" s="214">
        <f>+AVERAGE('2.2.3.4.StockCapReal'!I186:I186)</f>
        <v>173197.6259127474</v>
      </c>
      <c r="J186" s="214">
        <f>+AVERAGE('2.2.3.4.StockCapReal'!I186:J186)</f>
        <v>161027.21782550952</v>
      </c>
      <c r="K186" s="214">
        <f>+AVERAGE('2.2.3.4.StockCapReal'!J186:K186)</f>
        <v>136439.17761278729</v>
      </c>
    </row>
    <row r="187" spans="2:11" x14ac:dyDescent="0.2">
      <c r="B187" s="268" t="s">
        <v>653</v>
      </c>
      <c r="C187" s="214">
        <f>+AVERAGE('2.2.3.4.StockCapReal'!C187:C187)</f>
        <v>0</v>
      </c>
      <c r="D187" s="214">
        <f>+AVERAGE('2.2.3.4.StockCapReal'!D187:D187)</f>
        <v>0</v>
      </c>
      <c r="E187" s="214">
        <f>+AVERAGE('2.2.3.4.StockCapReal'!E187:E187)</f>
        <v>0</v>
      </c>
      <c r="F187" s="214">
        <f>+AVERAGE('2.2.3.4.StockCapReal'!F187:F187)</f>
        <v>0</v>
      </c>
      <c r="G187" s="214">
        <f>+AVERAGE('2.2.3.4.StockCapReal'!G187:G187)</f>
        <v>0</v>
      </c>
      <c r="H187" s="214">
        <f>+AVERAGE('2.2.3.4.StockCapReal'!H187:H187)</f>
        <v>0</v>
      </c>
      <c r="I187" s="214">
        <f>+AVERAGE('2.2.3.4.StockCapReal'!I187:I187)</f>
        <v>364626.58086894191</v>
      </c>
      <c r="J187" s="214">
        <f>+AVERAGE('2.2.3.4.StockCapReal'!I187:J187)</f>
        <v>339004.66910633584</v>
      </c>
      <c r="K187" s="214">
        <f>+AVERAGE('2.2.3.4.StockCapReal'!J187:K187)</f>
        <v>287240.37392165745</v>
      </c>
    </row>
    <row r="188" spans="2:11" x14ac:dyDescent="0.2">
      <c r="B188" s="268" t="s">
        <v>654</v>
      </c>
      <c r="C188" s="214">
        <f>+AVERAGE('2.2.3.4.StockCapReal'!C188:C188)</f>
        <v>0</v>
      </c>
      <c r="D188" s="214">
        <f>+AVERAGE('2.2.3.4.StockCapReal'!D188:D188)</f>
        <v>0</v>
      </c>
      <c r="E188" s="214">
        <f>+AVERAGE('2.2.3.4.StockCapReal'!E188:E188)</f>
        <v>0</v>
      </c>
      <c r="F188" s="214">
        <f>+AVERAGE('2.2.3.4.StockCapReal'!F188:F188)</f>
        <v>0</v>
      </c>
      <c r="G188" s="214">
        <f>+AVERAGE('2.2.3.4.StockCapReal'!G188:G188)</f>
        <v>0</v>
      </c>
      <c r="H188" s="214">
        <f>+AVERAGE('2.2.3.4.StockCapReal'!H188:H188)</f>
        <v>0</v>
      </c>
      <c r="I188" s="214">
        <f>+AVERAGE('2.2.3.4.StockCapReal'!I188:I188)</f>
        <v>0</v>
      </c>
      <c r="J188" s="214">
        <f>+AVERAGE('2.2.3.4.StockCapReal'!J188:J188)</f>
        <v>546007.16212501738</v>
      </c>
      <c r="K188" s="214">
        <f>+AVERAGE('2.2.3.4.StockCapReal'!J188:K188)</f>
        <v>506957.98900912073</v>
      </c>
    </row>
    <row r="189" spans="2:11" x14ac:dyDescent="0.2">
      <c r="B189" s="268" t="s">
        <v>655</v>
      </c>
      <c r="C189" s="214">
        <f>+AVERAGE('2.2.3.4.StockCapReal'!C189:C189)</f>
        <v>0</v>
      </c>
      <c r="D189" s="214">
        <f>+AVERAGE('2.2.3.4.StockCapReal'!D189:D189)</f>
        <v>0</v>
      </c>
      <c r="E189" s="214">
        <f>+AVERAGE('2.2.3.4.StockCapReal'!E189:E189)</f>
        <v>0</v>
      </c>
      <c r="F189" s="214">
        <f>+AVERAGE('2.2.3.4.StockCapReal'!F189:F189)</f>
        <v>0</v>
      </c>
      <c r="G189" s="214">
        <f>+AVERAGE('2.2.3.4.StockCapReal'!G189:G189)</f>
        <v>0</v>
      </c>
      <c r="H189" s="214">
        <f>+AVERAGE('2.2.3.4.StockCapReal'!H189:H189)</f>
        <v>0</v>
      </c>
      <c r="I189" s="214">
        <f>+AVERAGE('2.2.3.4.StockCapReal'!I189:I189)</f>
        <v>0</v>
      </c>
      <c r="J189" s="214">
        <f>+AVERAGE('2.2.3.4.StockCapReal'!J189:J189)</f>
        <v>40623.690766779779</v>
      </c>
      <c r="K189" s="214">
        <f>+AVERAGE('2.2.3.4.StockCapReal'!J189:K189)</f>
        <v>37718.37808336223</v>
      </c>
    </row>
    <row r="190" spans="2:11" x14ac:dyDescent="0.2">
      <c r="B190" s="267" t="s">
        <v>407</v>
      </c>
      <c r="C190" s="214"/>
      <c r="D190" s="214"/>
      <c r="E190" s="214"/>
      <c r="F190" s="214"/>
      <c r="G190" s="214"/>
      <c r="H190" s="214"/>
      <c r="I190" s="214"/>
      <c r="J190" s="214"/>
      <c r="K190" s="214"/>
    </row>
    <row r="191" spans="2:11" x14ac:dyDescent="0.2">
      <c r="B191" s="268" t="s">
        <v>410</v>
      </c>
      <c r="C191" s="214">
        <f>+AVERAGE('2.2.3.4.StockCapReal'!C191:C191)</f>
        <v>0</v>
      </c>
      <c r="D191" s="214">
        <f>+AVERAGE('2.2.3.4.StockCapReal'!D191:D191)</f>
        <v>0</v>
      </c>
      <c r="E191" s="214">
        <f>+AVERAGE('2.2.3.4.StockCapReal'!E191:E191)</f>
        <v>0</v>
      </c>
      <c r="F191" s="214">
        <f>+AVERAGE('2.2.3.4.StockCapReal'!F191:F191)</f>
        <v>0</v>
      </c>
      <c r="G191" s="214">
        <f>+AVERAGE('2.2.3.4.StockCapReal'!G191:G191)</f>
        <v>0</v>
      </c>
      <c r="H191" s="214">
        <f>+AVERAGE('2.2.3.4.StockCapReal'!H191:H191)</f>
        <v>0</v>
      </c>
      <c r="I191" s="214">
        <f>+AVERAGE('2.2.3.4.StockCapReal'!I191:I191)</f>
        <v>0</v>
      </c>
      <c r="J191" s="214">
        <f>+AVERAGE('2.2.3.4.StockCapReal'!J191:J191)</f>
        <v>0</v>
      </c>
      <c r="K191" s="214">
        <f>+AVERAGE('2.2.3.4.StockCapReal'!K191:K191)</f>
        <v>784966.47898500436</v>
      </c>
    </row>
    <row r="192" spans="2:11" x14ac:dyDescent="0.2">
      <c r="B192" s="269" t="s">
        <v>411</v>
      </c>
      <c r="C192" s="214"/>
      <c r="D192" s="214"/>
      <c r="E192" s="214"/>
      <c r="F192" s="214"/>
      <c r="G192" s="214"/>
      <c r="H192" s="214"/>
      <c r="I192" s="214"/>
      <c r="J192" s="214"/>
      <c r="K192" s="214"/>
    </row>
    <row r="193" spans="2:11" x14ac:dyDescent="0.2">
      <c r="B193" s="265" t="s">
        <v>412</v>
      </c>
      <c r="C193" s="214"/>
      <c r="D193" s="214"/>
      <c r="E193" s="214"/>
      <c r="F193" s="214"/>
      <c r="G193" s="214"/>
      <c r="H193" s="214"/>
      <c r="I193" s="214"/>
      <c r="J193" s="214"/>
      <c r="K193" s="214"/>
    </row>
    <row r="194" spans="2:11" x14ac:dyDescent="0.2">
      <c r="B194" s="266" t="s">
        <v>413</v>
      </c>
      <c r="C194" s="214">
        <f>+AVERAGE('2.2.3.4.StockCapReal'!C194:C194)</f>
        <v>9468.75</v>
      </c>
      <c r="D194" s="214">
        <f>+AVERAGE('2.2.3.4.StockCapReal'!C194:D194)</f>
        <v>7791.558883320261</v>
      </c>
      <c r="E194" s="214">
        <f>+AVERAGE('2.2.3.4.StockCapReal'!D194:E194)</f>
        <v>4589.9252332162969</v>
      </c>
      <c r="F194" s="214">
        <f>+AVERAGE('2.2.3.4.StockCapReal'!E194:F194)</f>
        <v>1532.7413498960361</v>
      </c>
      <c r="G194" s="214">
        <f>+AVERAGE('2.2.3.4.StockCapReal'!F194,'2.2.3.4.StockCapReal'!G194)</f>
        <v>0</v>
      </c>
      <c r="H194" s="214">
        <f>+AVERAGE('2.2.3.4.StockCapReal'!G194,'2.2.3.4.StockCapReal'!H194)</f>
        <v>0</v>
      </c>
      <c r="I194" s="214">
        <f>+AVERAGE('2.2.3.4.StockCapReal'!H194:I194)</f>
        <v>0</v>
      </c>
      <c r="J194" s="214">
        <f>+AVERAGE('2.2.3.4.StockCapReal'!I194:J194)</f>
        <v>0</v>
      </c>
      <c r="K194" s="214">
        <f>+AVERAGE('2.2.3.4.StockCapReal'!J194:K194)</f>
        <v>0</v>
      </c>
    </row>
    <row r="195" spans="2:11" x14ac:dyDescent="0.2">
      <c r="B195" s="285" t="s">
        <v>414</v>
      </c>
      <c r="C195" s="214">
        <f>+AVERAGE('2.2.3.4.StockCapReal'!C195:C195)</f>
        <v>0</v>
      </c>
      <c r="D195" s="214">
        <f>+AVERAGE('2.2.3.4.StockCapReal'!D195:D195)</f>
        <v>1222958.7026853324</v>
      </c>
      <c r="E195" s="214">
        <f>+AVERAGE('2.2.3.4.StockCapReal'!D195:E195)</f>
        <v>747407.92598537658</v>
      </c>
      <c r="F195" s="214">
        <f>+AVERAGE('2.2.3.4.StockCapReal'!E195:F195)</f>
        <v>312840.92237269238</v>
      </c>
      <c r="G195" s="214">
        <f>+AVERAGE('2.2.3.4.StockCapReal'!F195,'2.2.3.4.StockCapReal'!G195)</f>
        <v>511143.09651126596</v>
      </c>
      <c r="H195" s="214">
        <f>+AVERAGE('2.2.3.4.StockCapReal'!G195,'2.2.3.4.StockCapReal'!H195)</f>
        <v>1687541.4610817793</v>
      </c>
      <c r="I195" s="214">
        <f>+AVERAGE('2.2.3.4.StockCapReal'!H195:I195)</f>
        <v>1998870.441369829</v>
      </c>
      <c r="J195" s="214">
        <f>+AVERAGE('2.2.3.4.StockCapReal'!I195:J195)</f>
        <v>645559.72906933376</v>
      </c>
      <c r="K195" s="214">
        <f>+AVERAGE('2.2.3.4.StockCapReal'!K195:K195)</f>
        <v>29308.192862347612</v>
      </c>
    </row>
    <row r="196" spans="2:11" x14ac:dyDescent="0.2">
      <c r="B196" s="266" t="s">
        <v>407</v>
      </c>
      <c r="C196" s="214">
        <f>+AVERAGE('2.2.3.4.StockCapReal'!C196:C196)</f>
        <v>0</v>
      </c>
      <c r="D196" s="214">
        <f>+AVERAGE('2.2.3.4.StockCapReal'!D196:D196)</f>
        <v>0</v>
      </c>
      <c r="E196" s="214">
        <f>+AVERAGE('2.2.3.4.StockCapReal'!E196:E196)</f>
        <v>0</v>
      </c>
      <c r="F196" s="214">
        <f>+AVERAGE('2.2.3.4.StockCapReal'!F196:F196)</f>
        <v>106552.46217514777</v>
      </c>
      <c r="G196" s="214">
        <f>+AVERAGE('2.2.3.4.StockCapReal'!F196,'2.2.3.4.StockCapReal'!G196)</f>
        <v>90028.036908879105</v>
      </c>
      <c r="H196" s="214">
        <f>+AVERAGE('2.2.3.4.StockCapReal'!G196,'2.2.3.4.StockCapReal'!H196)</f>
        <v>55371.615687347257</v>
      </c>
      <c r="I196" s="214">
        <f>+AVERAGE('2.2.3.4.StockCapReal'!H196:I196)</f>
        <v>18619.809866042036</v>
      </c>
      <c r="J196" s="214">
        <f>+AVERAGE('2.2.3.4.StockCapReal'!I196:J196)</f>
        <v>0</v>
      </c>
      <c r="K196" s="214">
        <f>+AVERAGE('2.2.3.4.StockCapReal'!J196:K196)</f>
        <v>0</v>
      </c>
    </row>
    <row r="197" spans="2:11" x14ac:dyDescent="0.2">
      <c r="B197" s="266" t="s">
        <v>579</v>
      </c>
      <c r="C197" s="214">
        <f>+AVERAGE('2.2.3.4.StockCapReal'!C197:C197)</f>
        <v>0</v>
      </c>
      <c r="D197" s="214">
        <f>+AVERAGE('2.2.3.4.StockCapReal'!D197:D197)</f>
        <v>0</v>
      </c>
      <c r="E197" s="214">
        <f>+AVERAGE('2.2.3.4.StockCapReal'!E197:E197)</f>
        <v>0</v>
      </c>
      <c r="F197" s="214">
        <f>+AVERAGE('2.2.3.4.StockCapReal'!F197:F197)</f>
        <v>0</v>
      </c>
      <c r="G197" s="214">
        <f>+AVERAGE('2.2.3.4.StockCapReal'!G197:G197)</f>
        <v>0</v>
      </c>
      <c r="H197" s="214">
        <f>+AVERAGE('2.2.3.4.StockCapReal'!H197:H197)</f>
        <v>0</v>
      </c>
      <c r="I197" s="214">
        <f>+AVERAGE('2.2.3.4.StockCapReal'!I197:I197)</f>
        <v>0</v>
      </c>
      <c r="J197" s="214">
        <f>+AVERAGE('2.2.3.4.StockCapReal'!J197:J197)</f>
        <v>537179.38738903846</v>
      </c>
      <c r="K197" s="214">
        <f>+AVERAGE('2.2.3.4.StockCapReal'!J197:K197)</f>
        <v>526187.65281797061</v>
      </c>
    </row>
    <row r="198" spans="2:11" x14ac:dyDescent="0.2">
      <c r="B198" s="266" t="s">
        <v>415</v>
      </c>
      <c r="C198" s="214">
        <f>+AVERAGE('2.2.3.4.StockCapReal'!C198:C198)</f>
        <v>0</v>
      </c>
      <c r="D198" s="214">
        <f>+AVERAGE('2.2.3.4.StockCapReal'!D198:D198)</f>
        <v>0</v>
      </c>
      <c r="E198" s="214">
        <f>+AVERAGE('2.2.3.4.StockCapReal'!E198:E198)</f>
        <v>0</v>
      </c>
      <c r="F198" s="214">
        <f>+AVERAGE('2.2.3.4.StockCapReal'!F198:F198)</f>
        <v>0</v>
      </c>
      <c r="G198" s="214">
        <f>+AVERAGE('2.2.3.4.StockCapReal'!G198:G198)</f>
        <v>0</v>
      </c>
      <c r="H198" s="214">
        <f>+AVERAGE('2.2.3.4.StockCapReal'!H198:H198)</f>
        <v>6251487.7736756792</v>
      </c>
      <c r="I198" s="214">
        <f>+AVERAGE('2.2.3.4.StockCapReal'!H198:I198)</f>
        <v>5965240.0206356179</v>
      </c>
      <c r="J198" s="214">
        <f>+AVERAGE('2.2.3.4.StockCapReal'!I198:J198)</f>
        <v>5478495.8457359727</v>
      </c>
      <c r="K198" s="214">
        <f>+AVERAGE('2.2.3.4.StockCapReal'!J198:K198)</f>
        <v>5184361.0795664079</v>
      </c>
    </row>
    <row r="199" spans="2:11" x14ac:dyDescent="0.2">
      <c r="B199" s="266" t="s">
        <v>532</v>
      </c>
      <c r="C199" s="214">
        <f>+AVERAGE('2.2.3.4.StockCapReal'!C199:C199)</f>
        <v>0</v>
      </c>
      <c r="D199" s="214">
        <f>+AVERAGE('2.2.3.4.StockCapReal'!D199:D199)</f>
        <v>0</v>
      </c>
      <c r="E199" s="214">
        <f>+AVERAGE('2.2.3.4.StockCapReal'!E199:E199)</f>
        <v>0</v>
      </c>
      <c r="F199" s="214">
        <f>+AVERAGE('2.2.3.4.StockCapReal'!F199:F199)</f>
        <v>0</v>
      </c>
      <c r="G199" s="214">
        <f>+AVERAGE('2.2.3.4.StockCapReal'!G199:G199)</f>
        <v>0</v>
      </c>
      <c r="H199" s="214">
        <f>+AVERAGE('2.2.3.4.StockCapReal'!H199:H199)</f>
        <v>412858.5242905214</v>
      </c>
      <c r="I199" s="214">
        <f>+AVERAGE('2.2.3.4.StockCapReal'!H199:I199)</f>
        <v>393954.25235076982</v>
      </c>
      <c r="J199" s="214">
        <f>+AVERAGE('2.2.3.4.StockCapReal'!I199:J199)</f>
        <v>361808.86727903044</v>
      </c>
      <c r="K199" s="214">
        <f>+AVERAGE('2.2.3.4.StockCapReal'!J199:K199)</f>
        <v>342383.72403318464</v>
      </c>
    </row>
    <row r="200" spans="2:11" x14ac:dyDescent="0.2">
      <c r="B200" s="266" t="s">
        <v>580</v>
      </c>
      <c r="C200" s="214">
        <f>+AVERAGE('2.2.3.4.StockCapReal'!C200:C200)</f>
        <v>0</v>
      </c>
      <c r="D200" s="214">
        <f>+AVERAGE('2.2.3.4.StockCapReal'!D200:D200)</f>
        <v>0</v>
      </c>
      <c r="E200" s="214">
        <f>+AVERAGE('2.2.3.4.StockCapReal'!E200:E200)</f>
        <v>0</v>
      </c>
      <c r="F200" s="214">
        <f>+AVERAGE('2.2.3.4.StockCapReal'!F200:F200)</f>
        <v>0</v>
      </c>
      <c r="G200" s="214">
        <f>+AVERAGE('2.2.3.4.StockCapReal'!G200:G200)</f>
        <v>0</v>
      </c>
      <c r="H200" s="214">
        <f>+AVERAGE('2.2.3.4.StockCapReal'!H200:H200)</f>
        <v>6086.8611642667784</v>
      </c>
      <c r="I200" s="214">
        <f>+AVERAGE('2.2.3.4.StockCapReal'!H200:I200)</f>
        <v>5811.5983078013578</v>
      </c>
      <c r="J200" s="214">
        <f>+AVERAGE('2.2.3.4.StockCapReal'!I200:J200)</f>
        <v>5344.3648024002578</v>
      </c>
      <c r="K200" s="214">
        <f>+AVERAGE('2.2.3.4.StockCapReal'!J200:K200)</f>
        <v>5064.6639690467746</v>
      </c>
    </row>
    <row r="201" spans="2:11" x14ac:dyDescent="0.2">
      <c r="B201" s="266" t="s">
        <v>536</v>
      </c>
      <c r="C201" s="214">
        <f>+AVERAGE('2.2.3.4.StockCapReal'!C201:C201)</f>
        <v>0</v>
      </c>
      <c r="D201" s="214">
        <f>+AVERAGE('2.2.3.4.StockCapReal'!D201:D201)</f>
        <v>0</v>
      </c>
      <c r="E201" s="214">
        <f>+AVERAGE('2.2.3.4.StockCapReal'!E201:E201)</f>
        <v>0</v>
      </c>
      <c r="F201" s="214">
        <f>+AVERAGE('2.2.3.4.StockCapReal'!F201:F201)</f>
        <v>0</v>
      </c>
      <c r="G201" s="214">
        <f>+AVERAGE('2.2.3.4.StockCapReal'!G201:G201)</f>
        <v>0</v>
      </c>
      <c r="H201" s="214">
        <f>+AVERAGE('2.2.3.4.StockCapReal'!H201:H201)</f>
        <v>61433.099780636403</v>
      </c>
      <c r="I201" s="214">
        <f>+AVERAGE('2.2.3.4.StockCapReal'!H201:I201)</f>
        <v>58620.155500629669</v>
      </c>
      <c r="J201" s="214">
        <f>+AVERAGE('2.2.3.4.StockCapReal'!I201:J201)</f>
        <v>53836.941560714695</v>
      </c>
      <c r="K201" s="214">
        <f>+AVERAGE('2.2.3.4.StockCapReal'!J201:K201)</f>
        <v>50946.491944042944</v>
      </c>
    </row>
    <row r="202" spans="2:11" x14ac:dyDescent="0.2">
      <c r="B202" s="266" t="s">
        <v>404</v>
      </c>
      <c r="C202" s="214">
        <f>+AVERAGE('2.2.3.4.StockCapReal'!C202:C202)</f>
        <v>0</v>
      </c>
      <c r="D202" s="214">
        <f>+AVERAGE('2.2.3.4.StockCapReal'!D202:D202)</f>
        <v>0</v>
      </c>
      <c r="E202" s="214">
        <f>+AVERAGE('2.2.3.4.StockCapReal'!E202:E202)</f>
        <v>0</v>
      </c>
      <c r="F202" s="214">
        <f>+AVERAGE('2.2.3.4.StockCapReal'!F202:F202)</f>
        <v>0</v>
      </c>
      <c r="G202" s="214">
        <f>+AVERAGE('2.2.3.4.StockCapReal'!G202:G202)</f>
        <v>0</v>
      </c>
      <c r="H202" s="214">
        <f>+AVERAGE('2.2.3.4.StockCapReal'!H202:H202)</f>
        <v>0</v>
      </c>
      <c r="I202" s="214">
        <f>+AVERAGE('2.2.3.4.StockCapReal'!I202:I202)</f>
        <v>816129.58375255775</v>
      </c>
      <c r="J202" s="214">
        <f>+AVERAGE('2.2.3.4.StockCapReal'!I202:J202)</f>
        <v>787521.50730026467</v>
      </c>
      <c r="K202" s="214">
        <f>+AVERAGE('2.2.3.4.StockCapReal'!J202:K202)</f>
        <v>745665.88211247465</v>
      </c>
    </row>
    <row r="203" spans="2:11" x14ac:dyDescent="0.2">
      <c r="B203" s="266" t="s">
        <v>679</v>
      </c>
      <c r="C203" s="214">
        <f>+AVERAGE('2.2.3.4.StockCapReal'!C203:C203)</f>
        <v>0</v>
      </c>
      <c r="D203" s="214">
        <f>+AVERAGE('2.2.3.4.StockCapReal'!D203:D203)</f>
        <v>0</v>
      </c>
      <c r="E203" s="214">
        <f>+AVERAGE('2.2.3.4.StockCapReal'!E203:E203)</f>
        <v>0</v>
      </c>
      <c r="F203" s="214">
        <f>+AVERAGE('2.2.3.4.StockCapReal'!F203:F203)</f>
        <v>0</v>
      </c>
      <c r="G203" s="214">
        <f>+AVERAGE('2.2.3.4.StockCapReal'!G203:G203)</f>
        <v>0</v>
      </c>
      <c r="H203" s="214">
        <f>+AVERAGE('2.2.3.4.StockCapReal'!H203:H203)</f>
        <v>264519.09601131297</v>
      </c>
      <c r="I203" s="214">
        <f>+AVERAGE('2.2.3.4.StockCapReal'!H203:I203)</f>
        <v>252407.0996976888</v>
      </c>
      <c r="J203" s="214">
        <f>+AVERAGE('2.2.3.4.StockCapReal'!I203:J203)</f>
        <v>231811.50169054049</v>
      </c>
      <c r="K203" s="214">
        <f>+AVERAGE('2.2.3.4.StockCapReal'!J203:K203)</f>
        <v>219365.78232429666</v>
      </c>
    </row>
    <row r="204" spans="2:11" x14ac:dyDescent="0.2">
      <c r="B204" s="266" t="s">
        <v>680</v>
      </c>
      <c r="C204" s="214">
        <f>+AVERAGE('2.2.3.4.StockCapReal'!C204:C204)</f>
        <v>0</v>
      </c>
      <c r="D204" s="214">
        <f>+AVERAGE('2.2.3.4.StockCapReal'!D204:D204)</f>
        <v>0</v>
      </c>
      <c r="E204" s="214">
        <f>+AVERAGE('2.2.3.4.StockCapReal'!E204:E204)</f>
        <v>0</v>
      </c>
      <c r="F204" s="214">
        <f>+AVERAGE('2.2.3.4.StockCapReal'!F204:F204)</f>
        <v>0</v>
      </c>
      <c r="G204" s="214">
        <f>+AVERAGE('2.2.3.4.StockCapReal'!G204:G204)</f>
        <v>0</v>
      </c>
      <c r="H204" s="214">
        <f>+AVERAGE('2.2.3.4.StockCapReal'!H204:H204)</f>
        <v>28400.489936034581</v>
      </c>
      <c r="I204" s="214">
        <f>+AVERAGE('2.2.3.4.StockCapReal'!H204:I204)</f>
        <v>27100.067264865087</v>
      </c>
      <c r="J204" s="214">
        <f>+AVERAGE('2.2.3.4.StockCapReal'!I204:J204)</f>
        <v>24888.789959185749</v>
      </c>
      <c r="K204" s="214">
        <f>+AVERAGE('2.2.3.4.StockCapReal'!J204:K204)</f>
        <v>23552.536611364681</v>
      </c>
    </row>
    <row r="205" spans="2:11" x14ac:dyDescent="0.2">
      <c r="B205" s="266" t="s">
        <v>681</v>
      </c>
      <c r="C205" s="214">
        <f>+AVERAGE('2.2.3.4.StockCapReal'!C205:C205)</f>
        <v>0</v>
      </c>
      <c r="D205" s="214">
        <f>+AVERAGE('2.2.3.4.StockCapReal'!D205:D205)</f>
        <v>0</v>
      </c>
      <c r="E205" s="214">
        <f>+AVERAGE('2.2.3.4.StockCapReal'!E205:E205)</f>
        <v>0</v>
      </c>
      <c r="F205" s="214">
        <f>+AVERAGE('2.2.3.4.StockCapReal'!F205:F205)</f>
        <v>0</v>
      </c>
      <c r="G205" s="214">
        <f>+AVERAGE('2.2.3.4.StockCapReal'!G205:G205)</f>
        <v>0</v>
      </c>
      <c r="H205" s="214">
        <f>+AVERAGE('2.2.3.4.StockCapReal'!H205:H205)</f>
        <v>61293.142166231628</v>
      </c>
      <c r="I205" s="214">
        <f>+AVERAGE('2.2.3.4.StockCapReal'!H205:I205)</f>
        <v>58486.606369148416</v>
      </c>
      <c r="J205" s="214">
        <f>+AVERAGE('2.2.3.4.StockCapReal'!I205:J205)</f>
        <v>53714.289603795827</v>
      </c>
      <c r="K205" s="214">
        <f>+AVERAGE('2.2.3.4.StockCapReal'!J205:K205)</f>
        <v>50830.425043622141</v>
      </c>
    </row>
    <row r="206" spans="2:11" x14ac:dyDescent="0.2">
      <c r="B206" s="266" t="s">
        <v>682</v>
      </c>
      <c r="C206" s="214">
        <f>+AVERAGE('2.2.3.4.StockCapReal'!C206:C206)</f>
        <v>0</v>
      </c>
      <c r="D206" s="214">
        <f>+AVERAGE('2.2.3.4.StockCapReal'!D206:D206)</f>
        <v>0</v>
      </c>
      <c r="E206" s="214">
        <f>+AVERAGE('2.2.3.4.StockCapReal'!E206:E206)</f>
        <v>0</v>
      </c>
      <c r="F206" s="214">
        <f>+AVERAGE('2.2.3.4.StockCapReal'!F206:F206)</f>
        <v>0</v>
      </c>
      <c r="G206" s="214">
        <f>+AVERAGE('2.2.3.4.StockCapReal'!G206:G206)</f>
        <v>0</v>
      </c>
      <c r="H206" s="214">
        <f>+AVERAGE('2.2.3.4.StockCapReal'!H206:H206)</f>
        <v>4183263.1725526047</v>
      </c>
      <c r="I206" s="214">
        <f>+AVERAGE('2.2.3.4.StockCapReal'!H206:I206)</f>
        <v>3991716.8196091102</v>
      </c>
      <c r="J206" s="214">
        <f>+AVERAGE('2.2.3.4.StockCapReal'!I206:J206)</f>
        <v>3666005.7161040665</v>
      </c>
      <c r="K206" s="214">
        <f>+AVERAGE('2.2.3.4.StockCapReal'!J206:K206)</f>
        <v>3469181.667232729</v>
      </c>
    </row>
    <row r="207" spans="2:11" x14ac:dyDescent="0.2">
      <c r="B207" s="266" t="s">
        <v>683</v>
      </c>
      <c r="C207" s="214">
        <f>+AVERAGE('2.2.3.4.StockCapReal'!C207:C207)</f>
        <v>0</v>
      </c>
      <c r="D207" s="214">
        <f>+AVERAGE('2.2.3.4.StockCapReal'!D207:D207)</f>
        <v>0</v>
      </c>
      <c r="E207" s="214">
        <f>+AVERAGE('2.2.3.4.StockCapReal'!E207:E207)</f>
        <v>0</v>
      </c>
      <c r="F207" s="214">
        <f>+AVERAGE('2.2.3.4.StockCapReal'!F207:F207)</f>
        <v>0</v>
      </c>
      <c r="G207" s="214">
        <f>+AVERAGE('2.2.3.4.StockCapReal'!G207:G207)</f>
        <v>0</v>
      </c>
      <c r="H207" s="214">
        <f>+AVERAGE('2.2.3.4.StockCapReal'!H207:H207)</f>
        <v>2015880.4306152959</v>
      </c>
      <c r="I207" s="214">
        <f>+AVERAGE('2.2.3.4.StockCapReal'!H207:I207)</f>
        <v>1923575.8041724649</v>
      </c>
      <c r="J207" s="214">
        <f>+AVERAGE('2.2.3.4.StockCapReal'!I207:J207)</f>
        <v>1766618.2778332171</v>
      </c>
      <c r="K207" s="214">
        <f>+AVERAGE('2.2.3.4.StockCapReal'!J207:K207)</f>
        <v>1671770.3727342682</v>
      </c>
    </row>
    <row r="208" spans="2:11" x14ac:dyDescent="0.2">
      <c r="B208" s="266" t="s">
        <v>684</v>
      </c>
      <c r="C208" s="214">
        <f>+AVERAGE('2.2.3.4.StockCapReal'!C208:C208)</f>
        <v>0</v>
      </c>
      <c r="D208" s="214">
        <f>+AVERAGE('2.2.3.4.StockCapReal'!D208:D208)</f>
        <v>0</v>
      </c>
      <c r="E208" s="214">
        <f>+AVERAGE('2.2.3.4.StockCapReal'!E208:E208)</f>
        <v>0</v>
      </c>
      <c r="F208" s="214">
        <f>+AVERAGE('2.2.3.4.StockCapReal'!F208:F208)</f>
        <v>0</v>
      </c>
      <c r="G208" s="214">
        <f>+AVERAGE('2.2.3.4.StockCapReal'!G208:G208)</f>
        <v>0</v>
      </c>
      <c r="H208" s="214">
        <f>+AVERAGE('2.2.3.4.StockCapReal'!H208:H208)</f>
        <v>112384.69202508792</v>
      </c>
      <c r="I208" s="214">
        <f>+AVERAGE('2.2.3.4.StockCapReal'!H208:I208)</f>
        <v>107238.73849643441</v>
      </c>
      <c r="J208" s="214">
        <f>+AVERAGE('2.2.3.4.StockCapReal'!I208:J208)</f>
        <v>98488.406388060321</v>
      </c>
      <c r="K208" s="214">
        <f>+AVERAGE('2.2.3.4.StockCapReal'!J208:K208)</f>
        <v>93200.665884266346</v>
      </c>
    </row>
    <row r="209" spans="2:11" x14ac:dyDescent="0.2">
      <c r="B209" s="266" t="s">
        <v>685</v>
      </c>
      <c r="C209" s="214">
        <f>+AVERAGE('2.2.3.4.StockCapReal'!C209:C209)</f>
        <v>0</v>
      </c>
      <c r="D209" s="214">
        <f>+AVERAGE('2.2.3.4.StockCapReal'!D209:D209)</f>
        <v>0</v>
      </c>
      <c r="E209" s="214">
        <f>+AVERAGE('2.2.3.4.StockCapReal'!E209:E209)</f>
        <v>0</v>
      </c>
      <c r="F209" s="214">
        <f>+AVERAGE('2.2.3.4.StockCapReal'!F209:F209)</f>
        <v>0</v>
      </c>
      <c r="G209" s="214">
        <f>+AVERAGE('2.2.3.4.StockCapReal'!G209:G209)</f>
        <v>0</v>
      </c>
      <c r="H209" s="214">
        <f>+AVERAGE('2.2.3.4.StockCapReal'!H209:H209)</f>
        <v>1248840.5664326726</v>
      </c>
      <c r="I209" s="214">
        <f>+AVERAGE('2.2.3.4.StockCapReal'!H209:I209)</f>
        <v>1191657.7294843337</v>
      </c>
      <c r="J209" s="214">
        <f>+AVERAGE('2.2.3.4.StockCapReal'!I209:J209)</f>
        <v>1094422.3363913274</v>
      </c>
      <c r="K209" s="214">
        <f>+AVERAGE('2.2.3.4.StockCapReal'!J209:K209)</f>
        <v>1035663.9349852628</v>
      </c>
    </row>
    <row r="210" spans="2:11" x14ac:dyDescent="0.2">
      <c r="B210" s="266" t="s">
        <v>686</v>
      </c>
      <c r="C210" s="214">
        <f>+AVERAGE('2.2.3.4.StockCapReal'!C210:C210)</f>
        <v>0</v>
      </c>
      <c r="D210" s="214">
        <f>+AVERAGE('2.2.3.4.StockCapReal'!D210:D210)</f>
        <v>0</v>
      </c>
      <c r="E210" s="214">
        <f>+AVERAGE('2.2.3.4.StockCapReal'!E210:E210)</f>
        <v>0</v>
      </c>
      <c r="F210" s="214">
        <f>+AVERAGE('2.2.3.4.StockCapReal'!F210:F210)</f>
        <v>0</v>
      </c>
      <c r="G210" s="214">
        <f>+AVERAGE('2.2.3.4.StockCapReal'!G210:G210)</f>
        <v>0</v>
      </c>
      <c r="H210" s="214">
        <f>+AVERAGE('2.2.3.4.StockCapReal'!H210:H210)</f>
        <v>1161605.5988247567</v>
      </c>
      <c r="I210" s="214">
        <f>+AVERAGE('2.2.3.4.StockCapReal'!H210:I210)</f>
        <v>1108417.1411935203</v>
      </c>
      <c r="J210" s="214">
        <f>+AVERAGE('2.2.3.4.StockCapReal'!I210:J210)</f>
        <v>1017973.9092416603</v>
      </c>
      <c r="K210" s="214">
        <f>+AVERAGE('2.2.3.4.StockCapReal'!J210:K210)</f>
        <v>963319.94468776579</v>
      </c>
    </row>
    <row r="211" spans="2:11" x14ac:dyDescent="0.2">
      <c r="B211" s="266" t="s">
        <v>687</v>
      </c>
      <c r="C211" s="214">
        <f>+AVERAGE('2.2.3.4.StockCapReal'!C211:C211)</f>
        <v>0</v>
      </c>
      <c r="D211" s="214">
        <f>+AVERAGE('2.2.3.4.StockCapReal'!D211:D211)</f>
        <v>0</v>
      </c>
      <c r="E211" s="214">
        <f>+AVERAGE('2.2.3.4.StockCapReal'!E211:E211)</f>
        <v>0</v>
      </c>
      <c r="F211" s="214">
        <f>+AVERAGE('2.2.3.4.StockCapReal'!F211:F211)</f>
        <v>0</v>
      </c>
      <c r="G211" s="214">
        <f>+AVERAGE('2.2.3.4.StockCapReal'!G211:G211)</f>
        <v>0</v>
      </c>
      <c r="H211" s="214">
        <f>+AVERAGE('2.2.3.4.StockCapReal'!H211:H211)</f>
        <v>947626.43563637033</v>
      </c>
      <c r="I211" s="214">
        <f>+AVERAGE('2.2.3.4.StockCapReal'!H211:I211)</f>
        <v>904235.81443664536</v>
      </c>
      <c r="J211" s="214">
        <f>+AVERAGE('2.2.3.4.StockCapReal'!I211:J211)</f>
        <v>830453.11434576497</v>
      </c>
      <c r="K211" s="214">
        <f>+AVERAGE('2.2.3.4.StockCapReal'!J211:K211)</f>
        <v>785866.94699601782</v>
      </c>
    </row>
    <row r="212" spans="2:11" x14ac:dyDescent="0.2">
      <c r="B212" s="266" t="s">
        <v>688</v>
      </c>
      <c r="C212" s="214">
        <f>+AVERAGE('2.2.3.4.StockCapReal'!C212:C212)</f>
        <v>0</v>
      </c>
      <c r="D212" s="214">
        <f>+AVERAGE('2.2.3.4.StockCapReal'!D212:D212)</f>
        <v>0</v>
      </c>
      <c r="E212" s="214">
        <f>+AVERAGE('2.2.3.4.StockCapReal'!E212:E212)</f>
        <v>0</v>
      </c>
      <c r="F212" s="214">
        <f>+AVERAGE('2.2.3.4.StockCapReal'!F212:F212)</f>
        <v>0</v>
      </c>
      <c r="G212" s="214">
        <f>+AVERAGE('2.2.3.4.StockCapReal'!G212:G212)</f>
        <v>0</v>
      </c>
      <c r="H212" s="214">
        <f>+AVERAGE('2.2.3.4.StockCapReal'!H212:H212)</f>
        <v>618883.97122957767</v>
      </c>
      <c r="I212" s="214">
        <f>+AVERAGE('2.2.3.4.StockCapReal'!H212:I212)</f>
        <v>590546.05350974249</v>
      </c>
      <c r="J212" s="214">
        <f>+AVERAGE('2.2.3.4.StockCapReal'!I212:J212)</f>
        <v>542359.41716963192</v>
      </c>
      <c r="K212" s="214">
        <f>+AVERAGE('2.2.3.4.StockCapReal'!J212:K212)</f>
        <v>513240.70195271459</v>
      </c>
    </row>
    <row r="213" spans="2:11" x14ac:dyDescent="0.2">
      <c r="B213" s="266" t="s">
        <v>689</v>
      </c>
      <c r="C213" s="214">
        <f>+AVERAGE('2.2.3.4.StockCapReal'!C213:C213)</f>
        <v>0</v>
      </c>
      <c r="D213" s="214">
        <f>+AVERAGE('2.2.3.4.StockCapReal'!D213:D213)</f>
        <v>0</v>
      </c>
      <c r="E213" s="214">
        <f>+AVERAGE('2.2.3.4.StockCapReal'!E213:E213)</f>
        <v>0</v>
      </c>
      <c r="F213" s="214">
        <f>+AVERAGE('2.2.3.4.StockCapReal'!F213:F213)</f>
        <v>0</v>
      </c>
      <c r="G213" s="214">
        <f>+AVERAGE('2.2.3.4.StockCapReal'!G213:G213)</f>
        <v>0</v>
      </c>
      <c r="H213" s="214">
        <f>+AVERAGE('2.2.3.4.StockCapReal'!H213:H213)</f>
        <v>420116.97382582544</v>
      </c>
      <c r="I213" s="214">
        <f>+AVERAGE('2.2.3.4.StockCapReal'!H213:I213)</f>
        <v>400880.34662197425</v>
      </c>
      <c r="J213" s="214">
        <f>+AVERAGE('2.2.3.4.StockCapReal'!I213:J213)</f>
        <v>368169.8147950914</v>
      </c>
      <c r="K213" s="214">
        <f>+AVERAGE('2.2.3.4.StockCapReal'!J213:K213)</f>
        <v>348403.15886712691</v>
      </c>
    </row>
    <row r="214" spans="2:11" x14ac:dyDescent="0.2">
      <c r="B214" s="266" t="s">
        <v>690</v>
      </c>
      <c r="C214" s="214">
        <f>+AVERAGE('2.2.3.4.StockCapReal'!C214:C214)</f>
        <v>0</v>
      </c>
      <c r="D214" s="214">
        <f>+AVERAGE('2.2.3.4.StockCapReal'!D214:D214)</f>
        <v>0</v>
      </c>
      <c r="E214" s="214">
        <f>+AVERAGE('2.2.3.4.StockCapReal'!E214:E214)</f>
        <v>0</v>
      </c>
      <c r="F214" s="214">
        <f>+AVERAGE('2.2.3.4.StockCapReal'!F214:F214)</f>
        <v>0</v>
      </c>
      <c r="G214" s="214">
        <f>+AVERAGE('2.2.3.4.StockCapReal'!G214:G214)</f>
        <v>0</v>
      </c>
      <c r="H214" s="214">
        <f>+AVERAGE('2.2.3.4.StockCapReal'!H214:H214)</f>
        <v>0</v>
      </c>
      <c r="I214" s="214">
        <f>+AVERAGE('2.2.3.4.StockCapReal'!I214:I214)</f>
        <v>46069.552530300716</v>
      </c>
      <c r="J214" s="214">
        <f>+AVERAGE('2.2.3.4.StockCapReal'!I214:J214)</f>
        <v>44475.246359341967</v>
      </c>
      <c r="K214" s="214">
        <f>+AVERAGE('2.2.3.4.StockCapReal'!J214:K214)</f>
        <v>42154.11104142914</v>
      </c>
    </row>
    <row r="215" spans="2:11" x14ac:dyDescent="0.2">
      <c r="B215" s="265" t="s">
        <v>405</v>
      </c>
      <c r="C215" s="214"/>
      <c r="D215" s="214"/>
      <c r="E215" s="214"/>
      <c r="F215" s="214"/>
      <c r="G215" s="214"/>
      <c r="H215" s="214"/>
      <c r="I215" s="214"/>
      <c r="J215" s="214"/>
      <c r="K215" s="214"/>
    </row>
    <row r="216" spans="2:11" x14ac:dyDescent="0.2">
      <c r="B216" s="266" t="s">
        <v>406</v>
      </c>
      <c r="C216" s="214">
        <f>+AVERAGE('2.2.3.4.StockCapReal'!C216:C216)</f>
        <v>826371.86</v>
      </c>
      <c r="D216" s="214">
        <f>+AVERAGE('2.2.3.4.StockCapReal'!C216:D216)</f>
        <v>773381.36110007903</v>
      </c>
      <c r="E216" s="214">
        <f>+AVERAGE('2.2.3.4.StockCapReal'!D216:E216)</f>
        <v>681238.26869849442</v>
      </c>
      <c r="F216" s="214">
        <f>+AVERAGE('2.2.3.4.StockCapReal'!E216:F216)</f>
        <v>603451.91910031706</v>
      </c>
      <c r="G216" s="214">
        <f>+AVERAGE('2.2.3.4.StockCapReal'!F216,'2.2.3.4.StockCapReal'!G216)</f>
        <v>532886.34908551187</v>
      </c>
      <c r="H216" s="214">
        <f>+AVERAGE('2.2.3.4.StockCapReal'!G216,'2.2.3.4.StockCapReal'!H216)</f>
        <v>461978.85206125886</v>
      </c>
      <c r="I216" s="214">
        <f>+AVERAGE('2.2.3.4.StockCapReal'!H216:I216)</f>
        <v>378899.99883215316</v>
      </c>
      <c r="J216" s="214">
        <f>+AVERAGE('2.2.3.4.StockCapReal'!I216:J216)</f>
        <v>293286.94522578683</v>
      </c>
      <c r="K216" s="214">
        <f>+AVERAGE('2.2.3.4.StockCapReal'!J216:K216)</f>
        <v>209796.76555793977</v>
      </c>
    </row>
    <row r="217" spans="2:11" x14ac:dyDescent="0.2">
      <c r="B217" s="266" t="s">
        <v>387</v>
      </c>
      <c r="C217" s="214">
        <f>+AVERAGE('2.2.3.4.StockCapReal'!C217:C217)</f>
        <v>0</v>
      </c>
      <c r="D217" s="214">
        <f>+AVERAGE('2.2.3.4.StockCapReal'!C217:D217)</f>
        <v>0</v>
      </c>
      <c r="E217" s="214">
        <f>+AVERAGE('2.2.3.4.StockCapReal'!D217:E217)</f>
        <v>0</v>
      </c>
      <c r="F217" s="214">
        <f>+AVERAGE('2.2.3.4.StockCapReal'!E217:F217)</f>
        <v>0</v>
      </c>
      <c r="G217" s="214">
        <f>+AVERAGE('2.2.3.4.StockCapReal'!F217,'2.2.3.4.StockCapReal'!G217)</f>
        <v>0</v>
      </c>
      <c r="H217" s="214">
        <f>+AVERAGE('2.2.3.4.StockCapReal'!G217,'2.2.3.4.StockCapReal'!H217)</f>
        <v>0</v>
      </c>
      <c r="I217" s="214">
        <f>+AVERAGE('2.2.3.4.StockCapReal'!H217:I217)</f>
        <v>0</v>
      </c>
      <c r="J217" s="214">
        <f>+AVERAGE('2.2.3.4.StockCapReal'!I217:J217)</f>
        <v>0</v>
      </c>
      <c r="K217" s="214">
        <f>+AVERAGE('2.2.3.4.StockCapReal'!J217:K217)</f>
        <v>0</v>
      </c>
    </row>
    <row r="218" spans="2:11" x14ac:dyDescent="0.2">
      <c r="B218" s="266" t="s">
        <v>381</v>
      </c>
      <c r="C218" s="214">
        <f>+AVERAGE('2.2.3.4.StockCapReal'!C218:C218)</f>
        <v>5800.05</v>
      </c>
      <c r="D218" s="214">
        <f>+AVERAGE('2.2.3.4.StockCapReal'!C218:D218)</f>
        <v>5307.7402202480362</v>
      </c>
      <c r="E218" s="214">
        <f>+AVERAGE('2.2.3.4.StockCapReal'!D218:E218)</f>
        <v>4419.5910825313758</v>
      </c>
      <c r="F218" s="214">
        <f>+AVERAGE('2.2.3.4.StockCapReal'!E218:F218)</f>
        <v>3629.9513810372659</v>
      </c>
      <c r="G218" s="214">
        <f>+AVERAGE('2.2.3.4.StockCapReal'!F218,'2.2.3.4.StockCapReal'!G218)</f>
        <v>2873.8061806726405</v>
      </c>
      <c r="H218" s="214">
        <f>+AVERAGE('2.2.3.4.StockCapReal'!G218,'2.2.3.4.StockCapReal'!H218)</f>
        <v>2103.9961424077014</v>
      </c>
      <c r="I218" s="214">
        <f>+AVERAGE('2.2.3.4.StockCapReal'!H218:I218)</f>
        <v>1267.8790519907552</v>
      </c>
      <c r="J218" s="214">
        <f>+AVERAGE('2.2.3.4.StockCapReal'!I218:J218)</f>
        <v>419.61357150176826</v>
      </c>
      <c r="K218" s="214">
        <f>+AVERAGE('2.2.3.4.StockCapReal'!J218:K218)</f>
        <v>1.1544746845030135E-12</v>
      </c>
    </row>
    <row r="219" spans="2:11" x14ac:dyDescent="0.2">
      <c r="B219" s="266" t="s">
        <v>581</v>
      </c>
      <c r="C219" s="214">
        <f>+AVERAGE('2.2.3.4.StockCapReal'!C219:C219)</f>
        <v>0</v>
      </c>
      <c r="D219" s="214">
        <f>+AVERAGE('2.2.3.4.StockCapReal'!D219:D219)</f>
        <v>53075.831147383666</v>
      </c>
      <c r="E219" s="214">
        <f>+AVERAGE('2.2.3.4.StockCapReal'!D219:E219)</f>
        <v>49346.447174164881</v>
      </c>
      <c r="F219" s="214">
        <f>+AVERAGE('2.2.3.4.StockCapReal'!E219:F219)</f>
        <v>41916.904171505812</v>
      </c>
      <c r="G219" s="214">
        <f>+AVERAGE('2.2.3.4.StockCapReal'!F219,'2.2.3.4.StockCapReal'!G219)</f>
        <v>34926.320288934628</v>
      </c>
      <c r="H219" s="214">
        <f>+AVERAGE('2.2.3.4.StockCapReal'!G219,'2.2.3.4.StockCapReal'!H219)</f>
        <v>27838.874542982674</v>
      </c>
      <c r="I219" s="214">
        <f>+AVERAGE('2.2.3.4.StockCapReal'!H219:I219)</f>
        <v>19949.488741688714</v>
      </c>
      <c r="J219" s="214">
        <f>+AVERAGE('2.2.3.4.StockCapReal'!I219:J219)</f>
        <v>11903.569746291918</v>
      </c>
      <c r="K219" s="214">
        <f>+AVERAGE('2.2.3.4.StockCapReal'!J219:K219)</f>
        <v>3975.0078296840206</v>
      </c>
    </row>
    <row r="220" spans="2:11" x14ac:dyDescent="0.2">
      <c r="B220" s="266" t="s">
        <v>416</v>
      </c>
      <c r="C220" s="214">
        <f>+AVERAGE('2.2.3.4.StockCapReal'!C220:C220)</f>
        <v>0</v>
      </c>
      <c r="D220" s="214">
        <f>+AVERAGE('2.2.3.4.StockCapReal'!D220:D220)</f>
        <v>0</v>
      </c>
      <c r="E220" s="214">
        <f>+AVERAGE('2.2.3.4.StockCapReal'!E220:E220)</f>
        <v>162854.65104266087</v>
      </c>
      <c r="F220" s="214">
        <f>+AVERAGE('2.2.3.4.StockCapReal'!E220:F220)</f>
        <v>151594.01731399377</v>
      </c>
      <c r="G220" s="214">
        <f>+AVERAGE('2.2.3.4.StockCapReal'!F220,'2.2.3.4.StockCapReal'!G220)</f>
        <v>130670.98656082306</v>
      </c>
      <c r="H220" s="214">
        <f>+AVERAGE('2.2.3.4.StockCapReal'!G220,'2.2.3.4.StockCapReal'!H220)</f>
        <v>109550.19885852204</v>
      </c>
      <c r="I220" s="214">
        <f>+AVERAGE('2.2.3.4.StockCapReal'!H220:I220)</f>
        <v>85438.391094006045</v>
      </c>
      <c r="J220" s="214">
        <f>+AVERAGE('2.2.3.4.StockCapReal'!I220:J220)</f>
        <v>60719.794158490899</v>
      </c>
      <c r="K220" s="214">
        <f>+AVERAGE('2.2.3.4.StockCapReal'!J220:K220)</f>
        <v>36488.431269464338</v>
      </c>
    </row>
    <row r="221" spans="2:11" x14ac:dyDescent="0.2">
      <c r="B221" s="266" t="s">
        <v>409</v>
      </c>
      <c r="C221" s="214">
        <f>+AVERAGE('2.2.3.4.StockCapReal'!C221:C221)</f>
        <v>0</v>
      </c>
      <c r="D221" s="214">
        <f>+AVERAGE('2.2.3.4.StockCapReal'!D221:D221)</f>
        <v>0</v>
      </c>
      <c r="E221" s="214">
        <f>+AVERAGE('2.2.3.4.StockCapReal'!E221:E221)</f>
        <v>0</v>
      </c>
      <c r="F221" s="214">
        <f>+AVERAGE('2.2.3.4.StockCapReal'!F221:F221)</f>
        <v>556391.49167797784</v>
      </c>
      <c r="G221" s="214">
        <f>+AVERAGE('2.2.3.4.StockCapReal'!F221,'2.2.3.4.StockCapReal'!G221)</f>
        <v>524936.07692379225</v>
      </c>
      <c r="H221" s="214">
        <f>+AVERAGE('2.2.3.4.StockCapReal'!G221,'2.2.3.4.StockCapReal'!H221)</f>
        <v>455086.46757224202</v>
      </c>
      <c r="I221" s="214">
        <f>+AVERAGE('2.2.3.4.StockCapReal'!H221:I221)</f>
        <v>373247.08969315869</v>
      </c>
      <c r="J221" s="214">
        <f>+AVERAGE('2.2.3.4.StockCapReal'!I221:J221)</f>
        <v>288911.31984145148</v>
      </c>
      <c r="K221" s="214">
        <f>+AVERAGE('2.2.3.4.StockCapReal'!J221:K221)</f>
        <v>206666.7522113857</v>
      </c>
    </row>
    <row r="222" spans="2:11" x14ac:dyDescent="0.2">
      <c r="B222" s="266" t="s">
        <v>417</v>
      </c>
      <c r="C222" s="214">
        <f>+AVERAGE('2.2.3.4.StockCapReal'!C222:C222)</f>
        <v>0</v>
      </c>
      <c r="D222" s="214">
        <f>+AVERAGE('2.2.3.4.StockCapReal'!D222:D222)</f>
        <v>0</v>
      </c>
      <c r="E222" s="214">
        <f>+AVERAGE('2.2.3.4.StockCapReal'!E222:E222)</f>
        <v>0</v>
      </c>
      <c r="F222" s="214">
        <f>+AVERAGE('2.2.3.4.StockCapReal'!F222:F222)</f>
        <v>0</v>
      </c>
      <c r="G222" s="214">
        <f>+AVERAGE('2.2.3.4.StockCapReal'!G222:G222)</f>
        <v>0</v>
      </c>
      <c r="H222" s="214">
        <f>+AVERAGE('2.2.3.4.StockCapReal'!H222:H222)</f>
        <v>226000.58858300443</v>
      </c>
      <c r="I222" s="214">
        <f>+AVERAGE('2.2.3.4.StockCapReal'!H222:I222)</f>
        <v>208825.66599890255</v>
      </c>
      <c r="J222" s="214">
        <f>+AVERAGE('2.2.3.4.StockCapReal'!I222:J222)</f>
        <v>175895.92481771403</v>
      </c>
      <c r="K222" s="214">
        <f>+AVERAGE('2.2.3.4.StockCapReal'!J222:K222)</f>
        <v>144113.67489785975</v>
      </c>
    </row>
    <row r="223" spans="2:11" x14ac:dyDescent="0.2">
      <c r="B223" s="266" t="s">
        <v>418</v>
      </c>
      <c r="C223" s="214">
        <f>+AVERAGE('2.2.3.4.StockCapReal'!C223:C223)</f>
        <v>0</v>
      </c>
      <c r="D223" s="214">
        <f>+AVERAGE('2.2.3.4.StockCapReal'!D223:D223)</f>
        <v>0</v>
      </c>
      <c r="E223" s="214">
        <f>+AVERAGE('2.2.3.4.StockCapReal'!E223:E223)</f>
        <v>0</v>
      </c>
      <c r="F223" s="214">
        <f>+AVERAGE('2.2.3.4.StockCapReal'!F223:F223)</f>
        <v>0</v>
      </c>
      <c r="G223" s="214">
        <f>+AVERAGE('2.2.3.4.StockCapReal'!G223:G223)</f>
        <v>0</v>
      </c>
      <c r="H223" s="214">
        <f>+AVERAGE('2.2.3.4.StockCapReal'!H223:H223)</f>
        <v>56271.73864326968</v>
      </c>
      <c r="I223" s="214">
        <f>+AVERAGE('2.2.3.4.StockCapReal'!H223:I223)</f>
        <v>50404.732803482446</v>
      </c>
      <c r="J223" s="214">
        <f>+AVERAGE('2.2.3.4.StockCapReal'!I223:J223)</f>
        <v>39015.703759355354</v>
      </c>
      <c r="K223" s="214">
        <f>+AVERAGE('2.2.3.4.StockCapReal'!J223:K223)</f>
        <v>27909.078763727444</v>
      </c>
    </row>
    <row r="224" spans="2:11" x14ac:dyDescent="0.2">
      <c r="B224" s="266" t="s">
        <v>419</v>
      </c>
      <c r="C224" s="214">
        <f>+AVERAGE('2.2.3.4.StockCapReal'!C224:C224)</f>
        <v>0</v>
      </c>
      <c r="D224" s="214">
        <f>+AVERAGE('2.2.3.4.StockCapReal'!D224:D224)</f>
        <v>0</v>
      </c>
      <c r="E224" s="214">
        <f>+AVERAGE('2.2.3.4.StockCapReal'!E224:E224)</f>
        <v>0</v>
      </c>
      <c r="F224" s="214">
        <f>+AVERAGE('2.2.3.4.StockCapReal'!F224:F224)</f>
        <v>0</v>
      </c>
      <c r="G224" s="214">
        <f>+AVERAGE('2.2.3.4.StockCapReal'!G224:G224)</f>
        <v>0</v>
      </c>
      <c r="H224" s="214">
        <f>+AVERAGE('2.2.3.4.StockCapReal'!H224:H224)</f>
        <v>50080.786367793364</v>
      </c>
      <c r="I224" s="214">
        <f>+AVERAGE('2.2.3.4.StockCapReal'!H224:I224)</f>
        <v>43620.582506783692</v>
      </c>
      <c r="J224" s="214">
        <f>+AVERAGE('2.2.3.4.StockCapReal'!I224:J224)</f>
        <v>31000.499388748322</v>
      </c>
      <c r="K224" s="214">
        <f>+AVERAGE('2.2.3.4.StockCapReal'!J224:K224)</f>
        <v>18629.173681202865</v>
      </c>
    </row>
    <row r="225" spans="2:11" x14ac:dyDescent="0.2">
      <c r="B225" s="266" t="s">
        <v>420</v>
      </c>
      <c r="C225" s="214">
        <f>+AVERAGE('2.2.3.4.StockCapReal'!C225:C225)</f>
        <v>0</v>
      </c>
      <c r="D225" s="214">
        <f>+AVERAGE('2.2.3.4.StockCapReal'!D225:D225)</f>
        <v>0</v>
      </c>
      <c r="E225" s="214">
        <f>+AVERAGE('2.2.3.4.StockCapReal'!E225:E225)</f>
        <v>0</v>
      </c>
      <c r="F225" s="214">
        <f>+AVERAGE('2.2.3.4.StockCapReal'!F225:F225)</f>
        <v>0</v>
      </c>
      <c r="G225" s="214">
        <f>+AVERAGE('2.2.3.4.StockCapReal'!G225:G225)</f>
        <v>0</v>
      </c>
      <c r="H225" s="214">
        <f>+AVERAGE('2.2.3.4.StockCapReal'!H225:H225)</f>
        <v>0</v>
      </c>
      <c r="I225" s="214">
        <f>+AVERAGE('2.2.3.4.StockCapReal'!I225:I225)</f>
        <v>20797.86464657063</v>
      </c>
      <c r="J225" s="214">
        <f>+AVERAGE('2.2.3.4.StockCapReal'!I225:J225)</f>
        <v>20130.864877385866</v>
      </c>
      <c r="K225" s="214">
        <f>+AVERAGE('2.2.3.4.StockCapReal'!J225:K225)</f>
        <v>18766.847844138843</v>
      </c>
    </row>
    <row r="226" spans="2:11" x14ac:dyDescent="0.2">
      <c r="B226" s="266" t="s">
        <v>421</v>
      </c>
      <c r="C226" s="214">
        <f>+AVERAGE('2.2.3.4.StockCapReal'!C226:C226)</f>
        <v>0</v>
      </c>
      <c r="D226" s="214">
        <f>+AVERAGE('2.2.3.4.StockCapReal'!D226:D226)</f>
        <v>0</v>
      </c>
      <c r="E226" s="214">
        <f>+AVERAGE('2.2.3.4.StockCapReal'!E226:E226)</f>
        <v>0</v>
      </c>
      <c r="F226" s="214">
        <f>+AVERAGE('2.2.3.4.StockCapReal'!F226:F226)</f>
        <v>0</v>
      </c>
      <c r="G226" s="214">
        <f>+AVERAGE('2.2.3.4.StockCapReal'!G226:G226)</f>
        <v>0</v>
      </c>
      <c r="H226" s="214">
        <f>+AVERAGE('2.2.3.4.StockCapReal'!H226:H226)</f>
        <v>0</v>
      </c>
      <c r="I226" s="214">
        <f>+AVERAGE('2.2.3.4.StockCapReal'!I226:I226)</f>
        <v>468649.38897613814</v>
      </c>
      <c r="J226" s="214">
        <f>+AVERAGE('2.2.3.4.StockCapReal'!I226:J226)</f>
        <v>445787.56873127178</v>
      </c>
      <c r="K226" s="214">
        <f>+AVERAGE('2.2.3.4.StockCapReal'!J226:K226)</f>
        <v>399390.78535324114</v>
      </c>
    </row>
    <row r="227" spans="2:11" x14ac:dyDescent="0.2">
      <c r="B227" s="266" t="s">
        <v>422</v>
      </c>
      <c r="C227" s="214">
        <f>+AVERAGE('2.2.3.4.StockCapReal'!C227:C227)</f>
        <v>0</v>
      </c>
      <c r="D227" s="214">
        <f>+AVERAGE('2.2.3.4.StockCapReal'!D227:D227)</f>
        <v>0</v>
      </c>
      <c r="E227" s="214">
        <f>+AVERAGE('2.2.3.4.StockCapReal'!E227:E227)</f>
        <v>0</v>
      </c>
      <c r="F227" s="214">
        <f>+AVERAGE('2.2.3.4.StockCapReal'!F227:F227)</f>
        <v>0</v>
      </c>
      <c r="G227" s="214">
        <f>+AVERAGE('2.2.3.4.StockCapReal'!G227:G227)</f>
        <v>0</v>
      </c>
      <c r="H227" s="214">
        <f>+AVERAGE('2.2.3.4.StockCapReal'!H227:H227)</f>
        <v>0</v>
      </c>
      <c r="I227" s="214">
        <f>+AVERAGE('2.2.3.4.StockCapReal'!I227:I227)</f>
        <v>0</v>
      </c>
      <c r="J227" s="214">
        <f>+AVERAGE('2.2.3.4.StockCapReal'!J227:J227)</f>
        <v>0</v>
      </c>
      <c r="K227" s="214">
        <f>+AVERAGE('2.2.3.4.StockCapReal'!K227:K227)</f>
        <v>162968.66240349106</v>
      </c>
    </row>
    <row r="228" spans="2:11" x14ac:dyDescent="0.2">
      <c r="B228" s="266" t="s">
        <v>423</v>
      </c>
      <c r="C228" s="214">
        <f>+AVERAGE('2.2.3.4.StockCapReal'!C228:C228)</f>
        <v>0</v>
      </c>
      <c r="D228" s="214">
        <f>+AVERAGE('2.2.3.4.StockCapReal'!D228:D228)</f>
        <v>0</v>
      </c>
      <c r="E228" s="214">
        <f>+AVERAGE('2.2.3.4.StockCapReal'!E228:E228)</f>
        <v>0</v>
      </c>
      <c r="F228" s="214">
        <f>+AVERAGE('2.2.3.4.StockCapReal'!F228:F228)</f>
        <v>0</v>
      </c>
      <c r="G228" s="214">
        <f>+AVERAGE('2.2.3.4.StockCapReal'!G228:G228)</f>
        <v>0</v>
      </c>
      <c r="H228" s="214">
        <f>+AVERAGE('2.2.3.4.StockCapReal'!H228:H228)</f>
        <v>0</v>
      </c>
      <c r="I228" s="214">
        <f>+AVERAGE('2.2.3.4.StockCapReal'!I228:I228)</f>
        <v>0</v>
      </c>
      <c r="J228" s="214">
        <f>+AVERAGE('2.2.3.4.StockCapReal'!J228:J228)</f>
        <v>0</v>
      </c>
      <c r="K228" s="214">
        <f>+AVERAGE('2.2.3.4.StockCapReal'!K228:K228)</f>
        <v>1583991.7646300152</v>
      </c>
    </row>
    <row r="229" spans="2:11" x14ac:dyDescent="0.2">
      <c r="B229" s="266" t="s">
        <v>424</v>
      </c>
      <c r="C229" s="214">
        <f>+AVERAGE('2.2.3.4.StockCapReal'!C229:C229)</f>
        <v>0</v>
      </c>
      <c r="D229" s="214">
        <f>+AVERAGE('2.2.3.4.StockCapReal'!D229:D229)</f>
        <v>0</v>
      </c>
      <c r="E229" s="214">
        <f>+AVERAGE('2.2.3.4.StockCapReal'!E229:E229)</f>
        <v>0</v>
      </c>
      <c r="F229" s="214">
        <f>+AVERAGE('2.2.3.4.StockCapReal'!F229:F229)</f>
        <v>0</v>
      </c>
      <c r="G229" s="214">
        <f>+AVERAGE('2.2.3.4.StockCapReal'!G229:G229)</f>
        <v>0</v>
      </c>
      <c r="H229" s="214">
        <f>+AVERAGE('2.2.3.4.StockCapReal'!H229:H229)</f>
        <v>0</v>
      </c>
      <c r="I229" s="214">
        <f>+AVERAGE('2.2.3.4.StockCapReal'!I229:I229)</f>
        <v>0</v>
      </c>
      <c r="J229" s="214">
        <f>+AVERAGE('2.2.3.4.StockCapReal'!J229:J229)</f>
        <v>0</v>
      </c>
      <c r="K229" s="214">
        <f>+AVERAGE('2.2.3.4.StockCapReal'!K229:K229)</f>
        <v>572935.50307415309</v>
      </c>
    </row>
    <row r="230" spans="2:11" x14ac:dyDescent="0.2">
      <c r="B230" s="266" t="s">
        <v>582</v>
      </c>
      <c r="C230" s="214">
        <f>+AVERAGE('2.2.3.4.StockCapReal'!C230:C230)</f>
        <v>0</v>
      </c>
      <c r="D230" s="214">
        <f>+AVERAGE('2.2.3.4.StockCapReal'!D230:D230)</f>
        <v>0</v>
      </c>
      <c r="E230" s="214">
        <f>+AVERAGE('2.2.3.4.StockCapReal'!E230:E230)</f>
        <v>0</v>
      </c>
      <c r="F230" s="214">
        <f>+AVERAGE('2.2.3.4.StockCapReal'!F230:F230)</f>
        <v>0</v>
      </c>
      <c r="G230" s="214">
        <f>+AVERAGE('2.2.3.4.StockCapReal'!G230:G230)</f>
        <v>0</v>
      </c>
      <c r="H230" s="214">
        <f>+AVERAGE('2.2.3.4.StockCapReal'!H230:H230)</f>
        <v>0</v>
      </c>
      <c r="I230" s="214">
        <f>+AVERAGE('2.2.3.4.StockCapReal'!I230:I230)</f>
        <v>0</v>
      </c>
      <c r="J230" s="214">
        <f>+AVERAGE('2.2.3.4.StockCapReal'!J230:J230)</f>
        <v>0</v>
      </c>
      <c r="K230" s="214">
        <f>+AVERAGE('2.2.3.4.StockCapReal'!K230:K230)</f>
        <v>120169.05043965913</v>
      </c>
    </row>
    <row r="231" spans="2:11" x14ac:dyDescent="0.2">
      <c r="B231" s="265" t="s">
        <v>425</v>
      </c>
      <c r="C231" s="214"/>
      <c r="D231" s="214"/>
      <c r="E231" s="214"/>
      <c r="F231" s="214"/>
      <c r="G231" s="214"/>
      <c r="H231" s="214"/>
      <c r="I231" s="214"/>
      <c r="J231" s="214"/>
      <c r="K231" s="214"/>
    </row>
    <row r="232" spans="2:11" x14ac:dyDescent="0.2">
      <c r="B232" s="266" t="s">
        <v>426</v>
      </c>
      <c r="C232" s="214">
        <f>+AVERAGE('2.2.3.4.StockCapReal'!C232:C232)</f>
        <v>3599</v>
      </c>
      <c r="D232" s="214">
        <f>+AVERAGE('2.2.3.4.StockCapReal'!C232:D232)</f>
        <v>141608.88783105722</v>
      </c>
      <c r="E232" s="214">
        <f>+AVERAGE('2.2.3.4.StockCapReal'!D232:E232)</f>
        <v>1660113.719101361</v>
      </c>
      <c r="F232" s="214">
        <f>+AVERAGE('2.2.3.4.StockCapReal'!E232:F232)</f>
        <v>2548933.9677948281</v>
      </c>
      <c r="G232" s="281">
        <f>+AVERAGE('2.2.3.4.StockCapReal'!F232,'2.2.3.4.StockCapReal'!G232)</f>
        <v>1786087.230410412</v>
      </c>
      <c r="H232" s="214">
        <f>+AVERAGE('2.2.3.4.StockCapReal'!G232,'2.2.3.4.StockCapReal'!H232)</f>
        <v>1184105.9788271224</v>
      </c>
      <c r="I232" s="214">
        <f>+AVERAGE('2.2.3.4.StockCapReal'!H232:I232)</f>
        <v>426648.38494123443</v>
      </c>
      <c r="J232" s="214">
        <f>+AVERAGE('2.2.3.4.StockCapReal'!I232:J232)</f>
        <v>52848.593263110852</v>
      </c>
      <c r="K232" s="214">
        <f>+AVERAGE('2.2.3.4.StockCapReal'!J232:K232)</f>
        <v>88073.66210528274</v>
      </c>
    </row>
    <row r="233" spans="2:11" x14ac:dyDescent="0.2">
      <c r="B233" s="31" t="s">
        <v>427</v>
      </c>
      <c r="C233" s="279"/>
      <c r="D233" s="279"/>
      <c r="E233" s="279"/>
      <c r="F233" s="279"/>
      <c r="G233" s="214"/>
      <c r="H233" s="279"/>
      <c r="I233" s="279"/>
      <c r="J233" s="279"/>
      <c r="K233" s="279"/>
    </row>
    <row r="234" spans="2:11" x14ac:dyDescent="0.2">
      <c r="B234" s="270" t="s">
        <v>403</v>
      </c>
      <c r="C234" s="170">
        <f>+AVERAGE('2.2.3.4.StockCapReal'!C234:C234)</f>
        <v>30527949</v>
      </c>
      <c r="D234" s="170">
        <f>+AVERAGE('2.2.3.4.StockCapReal'!C234:D234)</f>
        <v>29583574.967785165</v>
      </c>
      <c r="E234" s="170">
        <f>+AVERAGE('2.2.3.4.StockCapReal'!D234:E234)</f>
        <v>28425872.124535657</v>
      </c>
      <c r="F234" s="170">
        <f>+AVERAGE('2.2.3.4.StockCapReal'!E234:F234)</f>
        <v>28144035.960179031</v>
      </c>
      <c r="G234" s="280">
        <f>+AVERAGE('2.2.3.4.StockCapReal'!F234,'2.2.3.4.StockCapReal'!G234)</f>
        <v>28653945.45978193</v>
      </c>
      <c r="H234" s="170">
        <f>+AVERAGE('2.2.3.4.StockCapReal'!G234,'2.2.3.4.StockCapReal'!H234)</f>
        <v>29066326.295391344</v>
      </c>
      <c r="I234" s="170">
        <f>+AVERAGE('2.2.3.4.StockCapReal'!H234:I234)</f>
        <v>27590067.748131625</v>
      </c>
      <c r="J234" s="170">
        <f>+AVERAGE('2.2.3.4.StockCapReal'!I234:J234)</f>
        <v>25365283.592105549</v>
      </c>
      <c r="K234" s="280">
        <f>+AVERAGE('2.2.3.4.StockCapReal'!J234:K234)</f>
        <v>24030905.006720774</v>
      </c>
    </row>
    <row r="235" spans="2:11" x14ac:dyDescent="0.2">
      <c r="B235" s="206" t="s">
        <v>405</v>
      </c>
      <c r="C235" s="171">
        <f>+AVERAGE('2.2.3.4.StockCapReal'!C235:C235)</f>
        <v>27780819</v>
      </c>
      <c r="D235" s="171">
        <f>+AVERAGE('2.2.3.4.StockCapReal'!C235:D235)</f>
        <v>25999394.038774427</v>
      </c>
      <c r="E235" s="171">
        <f>+AVERAGE('2.2.3.4.StockCapReal'!D235:E235)</f>
        <v>22901744.30502297</v>
      </c>
      <c r="F235" s="171">
        <f>+AVERAGE('2.2.3.4.StockCapReal'!E235:F235)</f>
        <v>20286736.941561095</v>
      </c>
      <c r="G235" s="281">
        <f>+AVERAGE('2.2.3.4.StockCapReal'!F235,'2.2.3.4.StockCapReal'!G235)</f>
        <v>17914476.433787838</v>
      </c>
      <c r="H235" s="171">
        <f>+AVERAGE('2.2.3.4.StockCapReal'!G235,'2.2.3.4.StockCapReal'!H235)</f>
        <v>15530721.085954707</v>
      </c>
      <c r="I235" s="171">
        <f>+AVERAGE('2.2.3.4.StockCapReal'!H235:I235)</f>
        <v>12737791.297317721</v>
      </c>
      <c r="J235" s="171">
        <f>+AVERAGE('2.2.3.4.StockCapReal'!I235:J235)</f>
        <v>9859667.2209778521</v>
      </c>
      <c r="K235" s="281">
        <f>+AVERAGE('2.2.3.4.StockCapReal'!J235:K235)</f>
        <v>7052909.5348800458</v>
      </c>
    </row>
    <row r="236" spans="2:11" x14ac:dyDescent="0.2"/>
    <row r="237" spans="2:11" x14ac:dyDescent="0.2"/>
  </sheetData>
  <hyperlinks>
    <hyperlink ref="A2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-0.249977111117893"/>
  </sheetPr>
  <dimension ref="A1:U363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45.42578125" customWidth="1"/>
    <col min="3" max="5" width="13.42578125" customWidth="1"/>
    <col min="6" max="20" width="11.85546875" customWidth="1"/>
    <col min="21" max="21" width="7" customWidth="1"/>
    <col min="22" max="16384" width="11.42578125" hidden="1"/>
  </cols>
  <sheetData>
    <row r="1" spans="1:11" x14ac:dyDescent="0.2"/>
    <row r="2" spans="1:11" x14ac:dyDescent="0.2">
      <c r="A2" s="5" t="s">
        <v>13</v>
      </c>
    </row>
    <row r="3" spans="1:11" x14ac:dyDescent="0.2">
      <c r="C3" s="135"/>
      <c r="D3" s="135"/>
      <c r="E3" s="135"/>
      <c r="F3" s="135"/>
      <c r="G3" s="135"/>
      <c r="H3" s="135"/>
      <c r="I3" s="135"/>
      <c r="J3" s="135"/>
      <c r="K3" s="135"/>
    </row>
    <row r="4" spans="1:11" x14ac:dyDescent="0.2">
      <c r="B4" s="7" t="s">
        <v>535</v>
      </c>
    </row>
    <row r="5" spans="1:11" x14ac:dyDescent="0.2">
      <c r="B5" s="7"/>
    </row>
    <row r="6" spans="1:11" x14ac:dyDescent="0.2">
      <c r="B6" s="7"/>
    </row>
    <row r="7" spans="1:11" x14ac:dyDescent="0.2">
      <c r="B7" s="39" t="s">
        <v>245</v>
      </c>
      <c r="C7" s="135"/>
      <c r="D7" s="135"/>
      <c r="E7" s="135"/>
      <c r="F7" s="135"/>
      <c r="G7" s="135"/>
      <c r="H7" s="135"/>
      <c r="I7" s="135"/>
      <c r="J7" s="135"/>
      <c r="K7" s="135"/>
    </row>
    <row r="8" spans="1:11" x14ac:dyDescent="0.2">
      <c r="B8" s="1"/>
    </row>
    <row r="9" spans="1:11" x14ac:dyDescent="0.2">
      <c r="B9" s="10"/>
      <c r="C9" s="58">
        <v>2011</v>
      </c>
      <c r="D9" s="58">
        <v>2012</v>
      </c>
      <c r="E9" s="58">
        <v>2013</v>
      </c>
      <c r="F9" s="58">
        <v>2014</v>
      </c>
      <c r="G9" s="58">
        <v>2015</v>
      </c>
      <c r="H9" s="58">
        <v>2016</v>
      </c>
      <c r="I9" s="58">
        <v>2017</v>
      </c>
      <c r="J9" s="58">
        <v>2018</v>
      </c>
      <c r="K9" s="58">
        <v>2019</v>
      </c>
    </row>
    <row r="10" spans="1:11" x14ac:dyDescent="0.2">
      <c r="B10" s="1" t="s">
        <v>246</v>
      </c>
      <c r="C10" s="152">
        <f t="shared" ref="C10:K10" si="0">+C127</f>
        <v>5.410199544794958E-2</v>
      </c>
      <c r="D10" s="152">
        <f t="shared" si="0"/>
        <v>5.3815098087152402E-2</v>
      </c>
      <c r="E10" s="152">
        <f t="shared" si="0"/>
        <v>5.2130670342610257E-2</v>
      </c>
      <c r="F10" s="152">
        <f t="shared" si="0"/>
        <v>5.2766660390626781E-2</v>
      </c>
      <c r="G10" s="152">
        <f t="shared" si="0"/>
        <v>5.2312982394253658E-2</v>
      </c>
      <c r="H10" s="152">
        <f t="shared" si="0"/>
        <v>5.1802786015652462E-2</v>
      </c>
      <c r="I10" s="152">
        <f t="shared" si="0"/>
        <v>5.1538501312231769E-2</v>
      </c>
      <c r="J10" s="152">
        <f t="shared" si="0"/>
        <v>5.0970309826854118E-2</v>
      </c>
      <c r="K10" s="152">
        <f t="shared" si="0"/>
        <v>5.1463635887600098E-2</v>
      </c>
    </row>
    <row r="11" spans="1:11" x14ac:dyDescent="0.2">
      <c r="B11" s="1" t="s">
        <v>247</v>
      </c>
      <c r="C11" s="152">
        <f t="shared" ref="C11:K11" si="1">+C226</f>
        <v>0.11206380289506564</v>
      </c>
      <c r="D11" s="152">
        <f t="shared" si="1"/>
        <v>0.11261488583062138</v>
      </c>
      <c r="E11" s="152">
        <f t="shared" si="1"/>
        <v>0.11504321109516362</v>
      </c>
      <c r="F11" s="152">
        <f t="shared" si="1"/>
        <v>0.1152754065595252</v>
      </c>
      <c r="G11" s="152">
        <f t="shared" si="1"/>
        <v>0.11412215098966327</v>
      </c>
      <c r="H11" s="152">
        <f t="shared" si="1"/>
        <v>0.11416269770604888</v>
      </c>
      <c r="I11" s="152">
        <f t="shared" si="1"/>
        <v>0.11529483233537048</v>
      </c>
      <c r="J11" s="152">
        <f t="shared" si="1"/>
        <v>0.11356336502519183</v>
      </c>
      <c r="K11" s="152">
        <f t="shared" si="1"/>
        <v>0.11572285531911951</v>
      </c>
    </row>
    <row r="12" spans="1:11" x14ac:dyDescent="0.2">
      <c r="B12" s="1" t="s">
        <v>248</v>
      </c>
      <c r="C12" s="152">
        <f t="shared" ref="C12:K12" si="2">+C11-C10</f>
        <v>5.7961807447116057E-2</v>
      </c>
      <c r="D12" s="152">
        <f t="shared" si="2"/>
        <v>5.8799787743468973E-2</v>
      </c>
      <c r="E12" s="152">
        <f t="shared" si="2"/>
        <v>6.291254075255337E-2</v>
      </c>
      <c r="F12" s="152">
        <f t="shared" si="2"/>
        <v>6.2508746168898427E-2</v>
      </c>
      <c r="G12" s="152">
        <f t="shared" si="2"/>
        <v>6.1809168595409615E-2</v>
      </c>
      <c r="H12" s="152">
        <f t="shared" si="2"/>
        <v>6.2359911690396418E-2</v>
      </c>
      <c r="I12" s="152">
        <f t="shared" si="2"/>
        <v>6.3756331023138713E-2</v>
      </c>
      <c r="J12" s="152">
        <f t="shared" si="2"/>
        <v>6.2593055198337716E-2</v>
      </c>
      <c r="K12" s="152">
        <f t="shared" si="2"/>
        <v>6.425921943151941E-2</v>
      </c>
    </row>
    <row r="13" spans="1:11" x14ac:dyDescent="0.2">
      <c r="B13" s="1" t="s">
        <v>249</v>
      </c>
      <c r="C13" s="254">
        <f t="shared" ref="C13:K13" si="3">+C14*(1+(1-C15)*C16/C17)</f>
        <v>0.53182770209403962</v>
      </c>
      <c r="D13" s="254">
        <f t="shared" si="3"/>
        <v>0.51967406516516068</v>
      </c>
      <c r="E13" s="254">
        <f t="shared" si="3"/>
        <v>0.76595000309853112</v>
      </c>
      <c r="F13" s="254">
        <f t="shared" si="3"/>
        <v>0.7638444822860373</v>
      </c>
      <c r="G13" s="254">
        <f t="shared" si="3"/>
        <v>0.80685408354116839</v>
      </c>
      <c r="H13" s="254">
        <f t="shared" si="3"/>
        <v>0.72835901325850561</v>
      </c>
      <c r="I13" s="254">
        <f t="shared" si="3"/>
        <v>0.70693585429648031</v>
      </c>
      <c r="J13" s="254">
        <f t="shared" si="3"/>
        <v>0.67416749549792421</v>
      </c>
      <c r="K13" s="254">
        <f t="shared" si="3"/>
        <v>0.61241013035655434</v>
      </c>
    </row>
    <row r="14" spans="1:11" x14ac:dyDescent="0.2">
      <c r="B14" s="62" t="s">
        <v>250</v>
      </c>
      <c r="C14" s="299">
        <f>+C317</f>
        <v>0.53182770209403962</v>
      </c>
      <c r="D14" s="299">
        <f t="shared" ref="D14:K14" si="4">+D317</f>
        <v>0.51967406516516068</v>
      </c>
      <c r="E14" s="299">
        <f t="shared" si="4"/>
        <v>0.46510949154820652</v>
      </c>
      <c r="F14" s="299">
        <f t="shared" si="4"/>
        <v>0.41193464760629867</v>
      </c>
      <c r="G14" s="299">
        <f t="shared" si="4"/>
        <v>0.40842603557522023</v>
      </c>
      <c r="H14" s="299">
        <f t="shared" si="4"/>
        <v>0.4093549014363137</v>
      </c>
      <c r="I14" s="299">
        <f t="shared" si="4"/>
        <v>0.42817081067191898</v>
      </c>
      <c r="J14" s="299">
        <f t="shared" si="4"/>
        <v>0.43750909223008161</v>
      </c>
      <c r="K14" s="299">
        <f t="shared" si="4"/>
        <v>0.42400479945515157</v>
      </c>
    </row>
    <row r="15" spans="1:11" x14ac:dyDescent="0.2">
      <c r="B15" s="227" t="s">
        <v>286</v>
      </c>
      <c r="C15" s="153">
        <v>0.3</v>
      </c>
      <c r="D15" s="153">
        <v>0.3</v>
      </c>
      <c r="E15" s="153">
        <v>0.3</v>
      </c>
      <c r="F15" s="153">
        <v>0.3</v>
      </c>
      <c r="G15" s="153">
        <v>0.3</v>
      </c>
      <c r="H15" s="153">
        <v>0.3</v>
      </c>
      <c r="I15" s="153">
        <v>0.3</v>
      </c>
      <c r="J15" s="153">
        <v>0.3</v>
      </c>
      <c r="K15" s="153">
        <v>0.3</v>
      </c>
    </row>
    <row r="16" spans="1:11" x14ac:dyDescent="0.2">
      <c r="B16" s="62" t="s">
        <v>251</v>
      </c>
      <c r="C16" s="154">
        <f>+C327</f>
        <v>0</v>
      </c>
      <c r="D16" s="154">
        <f t="shared" ref="D16:K16" si="5">+D327</f>
        <v>0</v>
      </c>
      <c r="E16" s="154">
        <f t="shared" si="5"/>
        <v>110443</v>
      </c>
      <c r="F16" s="154">
        <f t="shared" si="5"/>
        <v>201133</v>
      </c>
      <c r="G16" s="154">
        <f t="shared" si="5"/>
        <v>257943</v>
      </c>
      <c r="H16" s="154">
        <f t="shared" si="5"/>
        <v>224286</v>
      </c>
      <c r="I16" s="154">
        <f t="shared" si="5"/>
        <v>198672</v>
      </c>
      <c r="J16" s="154">
        <f t="shared" si="5"/>
        <v>184956</v>
      </c>
      <c r="K16" s="154">
        <f t="shared" si="5"/>
        <v>157987</v>
      </c>
    </row>
    <row r="17" spans="2:11" x14ac:dyDescent="0.2">
      <c r="B17" s="62" t="s">
        <v>252</v>
      </c>
      <c r="C17" s="154">
        <f>+C325</f>
        <v>25420</v>
      </c>
      <c r="D17" s="154">
        <f t="shared" ref="D17:K17" si="6">+D325</f>
        <v>81433</v>
      </c>
      <c r="E17" s="154">
        <f t="shared" si="6"/>
        <v>119524</v>
      </c>
      <c r="F17" s="154">
        <f t="shared" si="6"/>
        <v>164808</v>
      </c>
      <c r="G17" s="154">
        <f t="shared" si="6"/>
        <v>185091</v>
      </c>
      <c r="H17" s="154">
        <f t="shared" si="6"/>
        <v>201467</v>
      </c>
      <c r="I17" s="154">
        <f t="shared" si="6"/>
        <v>213606</v>
      </c>
      <c r="J17" s="154">
        <f t="shared" si="6"/>
        <v>239349</v>
      </c>
      <c r="K17" s="154">
        <f t="shared" si="6"/>
        <v>248884</v>
      </c>
    </row>
    <row r="18" spans="2:11" x14ac:dyDescent="0.2">
      <c r="B18" s="1" t="s">
        <v>253</v>
      </c>
      <c r="C18" s="152">
        <f>+C244</f>
        <v>1.9093991666666667E-2</v>
      </c>
      <c r="D18" s="152">
        <f t="shared" ref="D18:K18" si="7">+D244</f>
        <v>1.5710342666666665E-2</v>
      </c>
      <c r="E18" s="152">
        <f t="shared" si="7"/>
        <v>1.588274508333333E-2</v>
      </c>
      <c r="F18" s="152">
        <f t="shared" si="7"/>
        <v>1.6205920666666665E-2</v>
      </c>
      <c r="G18" s="152">
        <f t="shared" si="7"/>
        <v>2.0065014333333329E-2</v>
      </c>
      <c r="H18" s="152">
        <f t="shared" si="7"/>
        <v>1.9990078916666664E-2</v>
      </c>
      <c r="I18" s="152">
        <f t="shared" si="7"/>
        <v>1.4504069650685783E-2</v>
      </c>
      <c r="J18" s="152">
        <f t="shared" si="7"/>
        <v>1.4721712152581709E-2</v>
      </c>
      <c r="K18" s="152">
        <f t="shared" si="7"/>
        <v>1.2866676783361564E-2</v>
      </c>
    </row>
    <row r="19" spans="2:11" x14ac:dyDescent="0.2">
      <c r="B19" s="1"/>
      <c r="C19" s="149"/>
      <c r="D19" s="149"/>
      <c r="E19" s="149"/>
      <c r="F19" s="149"/>
      <c r="G19" s="149"/>
      <c r="H19" s="149"/>
      <c r="I19" s="149"/>
      <c r="J19" s="149"/>
      <c r="K19" s="149"/>
    </row>
    <row r="20" spans="2:11" x14ac:dyDescent="0.2">
      <c r="B20" s="45" t="s">
        <v>254</v>
      </c>
      <c r="C20" s="155">
        <f t="shared" ref="C20:K20" si="8">+C10+C13*C12+C18</f>
        <v>0.10402168197843317</v>
      </c>
      <c r="D20" s="155">
        <f t="shared" si="8"/>
        <v>0.10008216548131618</v>
      </c>
      <c r="E20" s="155">
        <f t="shared" si="8"/>
        <v>0.11620127621029831</v>
      </c>
      <c r="F20" s="155">
        <f t="shared" si="8"/>
        <v>0.11671954191302499</v>
      </c>
      <c r="G20" s="155">
        <f t="shared" si="8"/>
        <v>0.12224897680907777</v>
      </c>
      <c r="H20" s="155">
        <f t="shared" si="8"/>
        <v>0.11721326867802381</v>
      </c>
      <c r="I20" s="155">
        <f t="shared" si="8"/>
        <v>0.1111142073015693</v>
      </c>
      <c r="J20" s="155">
        <f t="shared" si="8"/>
        <v>0.10789022523806249</v>
      </c>
      <c r="K20" s="155">
        <f t="shared" si="8"/>
        <v>0.10368330961962889</v>
      </c>
    </row>
    <row r="21" spans="2:11" x14ac:dyDescent="0.2">
      <c r="B21" s="1"/>
      <c r="C21" s="149"/>
      <c r="D21" s="149"/>
      <c r="E21" s="149"/>
      <c r="F21" s="149"/>
      <c r="G21" s="149"/>
      <c r="H21" s="149"/>
      <c r="I21" s="149"/>
      <c r="J21" s="149"/>
      <c r="K21" s="149"/>
    </row>
    <row r="22" spans="2:11" x14ac:dyDescent="0.2">
      <c r="B22" s="1" t="s">
        <v>255</v>
      </c>
      <c r="C22" s="152">
        <f t="array" ref="C22:K22">+TRANSPOSE(Q352:Q360)</f>
        <v>0</v>
      </c>
      <c r="D22" s="152">
        <v>0</v>
      </c>
      <c r="E22" s="152">
        <v>7.4982119815668203E-3</v>
      </c>
      <c r="F22" s="152">
        <v>4.9801233778078213E-2</v>
      </c>
      <c r="G22" s="152">
        <v>5.228478461396939E-2</v>
      </c>
      <c r="H22" s="152">
        <v>6.2676850375266213E-2</v>
      </c>
      <c r="I22" s="152">
        <v>6.5836120579573762E-2</v>
      </c>
      <c r="J22" s="152">
        <v>7.0003662026715055E-2</v>
      </c>
      <c r="K22" s="152">
        <v>7.1346347743887886E-2</v>
      </c>
    </row>
    <row r="23" spans="2:11" x14ac:dyDescent="0.2">
      <c r="B23" s="1" t="s">
        <v>256</v>
      </c>
      <c r="C23" s="156">
        <f t="shared" ref="C23:K23" si="9">+C22*(1-C15)</f>
        <v>0</v>
      </c>
      <c r="D23" s="156">
        <f t="shared" si="9"/>
        <v>0</v>
      </c>
      <c r="E23" s="156">
        <f t="shared" si="9"/>
        <v>5.248748387096774E-3</v>
      </c>
      <c r="F23" s="156">
        <f t="shared" si="9"/>
        <v>3.4860863644654745E-2</v>
      </c>
      <c r="G23" s="156">
        <f t="shared" si="9"/>
        <v>3.6599349229778567E-2</v>
      </c>
      <c r="H23" s="156">
        <f t="shared" si="9"/>
        <v>4.3873795262686345E-2</v>
      </c>
      <c r="I23" s="156">
        <f t="shared" si="9"/>
        <v>4.6085284405701629E-2</v>
      </c>
      <c r="J23" s="156">
        <f t="shared" si="9"/>
        <v>4.9002563418700539E-2</v>
      </c>
      <c r="K23" s="156">
        <f t="shared" si="9"/>
        <v>4.9942443420721516E-2</v>
      </c>
    </row>
    <row r="24" spans="2:11" x14ac:dyDescent="0.2">
      <c r="B24" s="1"/>
      <c r="C24" s="149"/>
      <c r="D24" s="149"/>
      <c r="E24" s="149"/>
      <c r="F24" s="149"/>
      <c r="G24" s="149"/>
      <c r="H24" s="149"/>
      <c r="I24" s="149"/>
      <c r="J24" s="149"/>
      <c r="K24" s="149"/>
    </row>
    <row r="25" spans="2:11" x14ac:dyDescent="0.2">
      <c r="B25" s="1" t="s">
        <v>257</v>
      </c>
      <c r="C25" s="255">
        <f t="shared" ref="C25:K25" si="10">+C16/SUM(C16:C17)</f>
        <v>0</v>
      </c>
      <c r="D25" s="255">
        <f t="shared" si="10"/>
        <v>0</v>
      </c>
      <c r="E25" s="255">
        <f t="shared" si="10"/>
        <v>0.48025586279770577</v>
      </c>
      <c r="F25" s="255">
        <f t="shared" si="10"/>
        <v>0.54963231777800248</v>
      </c>
      <c r="G25" s="255">
        <f t="shared" si="10"/>
        <v>0.58221942333996934</v>
      </c>
      <c r="H25" s="255">
        <f t="shared" si="10"/>
        <v>0.52679840189029792</v>
      </c>
      <c r="I25" s="255">
        <f t="shared" si="10"/>
        <v>0.48188843450293251</v>
      </c>
      <c r="J25" s="255">
        <f t="shared" si="10"/>
        <v>0.4359034185314809</v>
      </c>
      <c r="K25" s="255">
        <f t="shared" si="10"/>
        <v>0.38829751936117346</v>
      </c>
    </row>
    <row r="26" spans="2:11" x14ac:dyDescent="0.2">
      <c r="B26" s="1" t="s">
        <v>258</v>
      </c>
      <c r="C26" s="255">
        <f t="shared" ref="C26:K26" si="11">1-C25</f>
        <v>1</v>
      </c>
      <c r="D26" s="255">
        <f t="shared" si="11"/>
        <v>1</v>
      </c>
      <c r="E26" s="255">
        <f t="shared" si="11"/>
        <v>0.51974413720229418</v>
      </c>
      <c r="F26" s="255">
        <f t="shared" si="11"/>
        <v>0.45036768222199752</v>
      </c>
      <c r="G26" s="255">
        <f t="shared" si="11"/>
        <v>0.41778057666003066</v>
      </c>
      <c r="H26" s="255">
        <f t="shared" si="11"/>
        <v>0.47320159810970208</v>
      </c>
      <c r="I26" s="255">
        <f t="shared" si="11"/>
        <v>0.51811156549706749</v>
      </c>
      <c r="J26" s="255">
        <f t="shared" si="11"/>
        <v>0.56409658146851904</v>
      </c>
      <c r="K26" s="255">
        <f t="shared" si="11"/>
        <v>0.61170248063882648</v>
      </c>
    </row>
    <row r="27" spans="2:11" x14ac:dyDescent="0.2">
      <c r="B27" s="1"/>
    </row>
    <row r="28" spans="2:11" x14ac:dyDescent="0.2">
      <c r="B28" s="58" t="s">
        <v>259</v>
      </c>
      <c r="C28" s="151">
        <f t="shared" ref="C28:K28" si="12">+C25*C23+C26*C20</f>
        <v>0.10402168197843317</v>
      </c>
      <c r="D28" s="151">
        <f t="shared" si="12"/>
        <v>0.10008216548131618</v>
      </c>
      <c r="E28" s="151">
        <f t="shared" si="12"/>
        <v>6.2915674230980198E-2</v>
      </c>
      <c r="F28" s="151">
        <f t="shared" si="12"/>
        <v>7.1727366846136856E-2</v>
      </c>
      <c r="G28" s="151">
        <f t="shared" si="12"/>
        <v>7.2382100030575047E-2</v>
      </c>
      <c r="H28" s="151">
        <f t="shared" si="12"/>
        <v>7.8578151287348047E-2</v>
      </c>
      <c r="I28" s="151">
        <f t="shared" si="12"/>
        <v>7.9777521449867717E-2</v>
      </c>
      <c r="J28" s="151">
        <f t="shared" si="12"/>
        <v>8.2220892141676855E-2</v>
      </c>
      <c r="K28" s="151">
        <f t="shared" si="12"/>
        <v>8.2815864586272409E-2</v>
      </c>
    </row>
    <row r="29" spans="2:11" x14ac:dyDescent="0.2">
      <c r="B29" s="1"/>
    </row>
    <row r="30" spans="2:11" x14ac:dyDescent="0.2">
      <c r="B30" s="1"/>
      <c r="C30" s="135"/>
      <c r="D30" s="135"/>
      <c r="E30" s="135"/>
      <c r="F30" s="135"/>
      <c r="G30" s="135"/>
      <c r="H30" s="135"/>
      <c r="I30" s="135"/>
      <c r="J30" s="135"/>
      <c r="K30" s="135"/>
    </row>
    <row r="31" spans="2:11" x14ac:dyDescent="0.2">
      <c r="B31" s="39" t="s">
        <v>260</v>
      </c>
    </row>
    <row r="32" spans="2:11" x14ac:dyDescent="0.2"/>
    <row r="33" spans="2:11" x14ac:dyDescent="0.2">
      <c r="B33" s="326" t="s">
        <v>261</v>
      </c>
      <c r="C33" s="326"/>
      <c r="D33" s="326"/>
      <c r="E33" s="326"/>
      <c r="F33" s="326"/>
      <c r="G33" s="326"/>
      <c r="H33" s="326"/>
      <c r="I33" s="326"/>
      <c r="J33" s="326"/>
      <c r="K33" s="326"/>
    </row>
    <row r="34" spans="2:11" x14ac:dyDescent="0.2">
      <c r="B34" s="148" t="s">
        <v>262</v>
      </c>
      <c r="C34" s="148">
        <v>2011</v>
      </c>
      <c r="D34" s="148">
        <v>2012</v>
      </c>
      <c r="E34" s="148">
        <v>2013</v>
      </c>
      <c r="F34" s="148">
        <v>2014</v>
      </c>
      <c r="G34" s="148">
        <v>2015</v>
      </c>
      <c r="H34" s="148">
        <v>2016</v>
      </c>
      <c r="I34" s="148">
        <v>2017</v>
      </c>
      <c r="J34" s="148">
        <v>2018</v>
      </c>
      <c r="K34" s="148">
        <v>2019</v>
      </c>
    </row>
    <row r="35" spans="2:11" x14ac:dyDescent="0.2">
      <c r="B35" s="149">
        <v>1928</v>
      </c>
      <c r="C35" s="71">
        <v>8.354708589799302E-3</v>
      </c>
      <c r="D35" s="71">
        <v>8.354708589799302E-3</v>
      </c>
      <c r="E35" s="71">
        <v>8.354708589799302E-3</v>
      </c>
      <c r="F35" s="71">
        <v>8.354708589799302E-3</v>
      </c>
      <c r="G35" s="71">
        <v>8.354708589799302E-3</v>
      </c>
      <c r="H35" s="71">
        <v>8.354708589799302E-3</v>
      </c>
      <c r="I35" s="71">
        <v>8.354708589799302E-3</v>
      </c>
      <c r="J35" s="71">
        <v>8.354708589799302E-3</v>
      </c>
      <c r="K35" s="71">
        <v>8.354708589799302E-3</v>
      </c>
    </row>
    <row r="36" spans="2:11" x14ac:dyDescent="0.2">
      <c r="B36" s="149">
        <v>1929</v>
      </c>
      <c r="C36" s="71">
        <v>4.2038041563204259E-2</v>
      </c>
      <c r="D36" s="71">
        <v>4.2038041563204259E-2</v>
      </c>
      <c r="E36" s="71">
        <v>4.2038041563204259E-2</v>
      </c>
      <c r="F36" s="71">
        <v>4.2038041563204259E-2</v>
      </c>
      <c r="G36" s="71">
        <v>4.2038041563204259E-2</v>
      </c>
      <c r="H36" s="71">
        <v>4.2038041563204259E-2</v>
      </c>
      <c r="I36" s="71">
        <v>4.2038041563204259E-2</v>
      </c>
      <c r="J36" s="71">
        <v>4.2038041563204259E-2</v>
      </c>
      <c r="K36" s="71">
        <v>4.2038041563204259E-2</v>
      </c>
    </row>
    <row r="37" spans="2:11" x14ac:dyDescent="0.2">
      <c r="B37" s="149">
        <v>1930</v>
      </c>
      <c r="C37" s="71">
        <v>4.5409314348970366E-2</v>
      </c>
      <c r="D37" s="71">
        <v>4.5409314348970366E-2</v>
      </c>
      <c r="E37" s="71">
        <v>4.5409314348970366E-2</v>
      </c>
      <c r="F37" s="71">
        <v>4.5409314348970366E-2</v>
      </c>
      <c r="G37" s="71">
        <v>4.5409314348970366E-2</v>
      </c>
      <c r="H37" s="71">
        <v>4.5409314348970366E-2</v>
      </c>
      <c r="I37" s="71">
        <v>4.5409314348970366E-2</v>
      </c>
      <c r="J37" s="71">
        <v>4.5409314348970366E-2</v>
      </c>
      <c r="K37" s="71">
        <v>4.5409314348970366E-2</v>
      </c>
    </row>
    <row r="38" spans="2:11" x14ac:dyDescent="0.2">
      <c r="B38" s="149">
        <v>1931</v>
      </c>
      <c r="C38" s="71">
        <v>-2.5588559619422531E-2</v>
      </c>
      <c r="D38" s="71">
        <v>-2.5588559619422531E-2</v>
      </c>
      <c r="E38" s="71">
        <v>-2.5588559619422531E-2</v>
      </c>
      <c r="F38" s="71">
        <v>-2.5588559619422531E-2</v>
      </c>
      <c r="G38" s="71">
        <v>-2.5588559619422531E-2</v>
      </c>
      <c r="H38" s="71">
        <v>-2.5588559619422531E-2</v>
      </c>
      <c r="I38" s="71">
        <v>-2.5588559619422531E-2</v>
      </c>
      <c r="J38" s="71">
        <v>-2.5588559619422531E-2</v>
      </c>
      <c r="K38" s="71">
        <v>-2.5588559619422531E-2</v>
      </c>
    </row>
    <row r="39" spans="2:11" x14ac:dyDescent="0.2">
      <c r="B39" s="149">
        <v>1932</v>
      </c>
      <c r="C39" s="71">
        <v>8.7903069904773257E-2</v>
      </c>
      <c r="D39" s="71">
        <v>8.7903069904773257E-2</v>
      </c>
      <c r="E39" s="71">
        <v>8.7903069904773257E-2</v>
      </c>
      <c r="F39" s="71">
        <v>8.7903069904773257E-2</v>
      </c>
      <c r="G39" s="71">
        <v>8.7903069904773257E-2</v>
      </c>
      <c r="H39" s="71">
        <v>8.7903069904773257E-2</v>
      </c>
      <c r="I39" s="71">
        <v>8.7903069904773257E-2</v>
      </c>
      <c r="J39" s="71">
        <v>8.7903069904773257E-2</v>
      </c>
      <c r="K39" s="71">
        <v>8.7903069904773257E-2</v>
      </c>
    </row>
    <row r="40" spans="2:11" x14ac:dyDescent="0.2">
      <c r="B40" s="149">
        <v>1933</v>
      </c>
      <c r="C40" s="71">
        <v>1.8552720891857361E-2</v>
      </c>
      <c r="D40" s="71">
        <v>1.8552720891857361E-2</v>
      </c>
      <c r="E40" s="71">
        <v>1.8552720891857361E-2</v>
      </c>
      <c r="F40" s="71">
        <v>1.8552720891857361E-2</v>
      </c>
      <c r="G40" s="71">
        <v>1.8552720891857361E-2</v>
      </c>
      <c r="H40" s="71">
        <v>1.8552720891857361E-2</v>
      </c>
      <c r="I40" s="71">
        <v>1.8552720891857361E-2</v>
      </c>
      <c r="J40" s="71">
        <v>1.8552720891857361E-2</v>
      </c>
      <c r="K40" s="71">
        <v>1.8552720891857361E-2</v>
      </c>
    </row>
    <row r="41" spans="2:11" x14ac:dyDescent="0.2">
      <c r="B41" s="149">
        <v>1934</v>
      </c>
      <c r="C41" s="71">
        <v>7.9634426179656104E-2</v>
      </c>
      <c r="D41" s="71">
        <v>7.9634426179656104E-2</v>
      </c>
      <c r="E41" s="71">
        <v>7.9634426179656104E-2</v>
      </c>
      <c r="F41" s="71">
        <v>7.9634426179656104E-2</v>
      </c>
      <c r="G41" s="71">
        <v>7.9634426179656104E-2</v>
      </c>
      <c r="H41" s="71">
        <v>7.9634426179656104E-2</v>
      </c>
      <c r="I41" s="71">
        <v>7.9634426179656104E-2</v>
      </c>
      <c r="J41" s="71">
        <v>7.9634426179656104E-2</v>
      </c>
      <c r="K41" s="71">
        <v>7.9634426179656104E-2</v>
      </c>
    </row>
    <row r="42" spans="2:11" x14ac:dyDescent="0.2">
      <c r="B42" s="149">
        <v>1935</v>
      </c>
      <c r="C42" s="71">
        <v>4.4720477296566127E-2</v>
      </c>
      <c r="D42" s="71">
        <v>4.4720477296566127E-2</v>
      </c>
      <c r="E42" s="71">
        <v>4.4720477296566127E-2</v>
      </c>
      <c r="F42" s="71">
        <v>4.4720477296566127E-2</v>
      </c>
      <c r="G42" s="71">
        <v>4.4720477296566127E-2</v>
      </c>
      <c r="H42" s="71">
        <v>4.4720477296566127E-2</v>
      </c>
      <c r="I42" s="71">
        <v>4.4720477296566127E-2</v>
      </c>
      <c r="J42" s="71">
        <v>4.4720477296566127E-2</v>
      </c>
      <c r="K42" s="71">
        <v>4.4720477296566127E-2</v>
      </c>
    </row>
    <row r="43" spans="2:11" x14ac:dyDescent="0.2">
      <c r="B43" s="149">
        <v>1936</v>
      </c>
      <c r="C43" s="71">
        <v>5.0178754045450601E-2</v>
      </c>
      <c r="D43" s="71">
        <v>5.0178754045450601E-2</v>
      </c>
      <c r="E43" s="71">
        <v>5.0178754045450601E-2</v>
      </c>
      <c r="F43" s="71">
        <v>5.0178754045450601E-2</v>
      </c>
      <c r="G43" s="71">
        <v>5.0178754045450601E-2</v>
      </c>
      <c r="H43" s="71">
        <v>5.0178754045450601E-2</v>
      </c>
      <c r="I43" s="71">
        <v>5.0178754045450601E-2</v>
      </c>
      <c r="J43" s="71">
        <v>5.0178754045450601E-2</v>
      </c>
      <c r="K43" s="71">
        <v>5.0178754045450601E-2</v>
      </c>
    </row>
    <row r="44" spans="2:11" x14ac:dyDescent="0.2">
      <c r="B44" s="149">
        <v>1937</v>
      </c>
      <c r="C44" s="71">
        <v>1.379146059646038E-2</v>
      </c>
      <c r="D44" s="71">
        <v>1.379146059646038E-2</v>
      </c>
      <c r="E44" s="71">
        <v>1.379146059646038E-2</v>
      </c>
      <c r="F44" s="71">
        <v>1.379146059646038E-2</v>
      </c>
      <c r="G44" s="71">
        <v>1.379146059646038E-2</v>
      </c>
      <c r="H44" s="71">
        <v>1.379146059646038E-2</v>
      </c>
      <c r="I44" s="71">
        <v>1.379146059646038E-2</v>
      </c>
      <c r="J44" s="71">
        <v>1.379146059646038E-2</v>
      </c>
      <c r="K44" s="71">
        <v>1.379146059646038E-2</v>
      </c>
    </row>
    <row r="45" spans="2:11" x14ac:dyDescent="0.2">
      <c r="B45" s="149">
        <v>1938</v>
      </c>
      <c r="C45" s="71">
        <v>4.2132485322046068E-2</v>
      </c>
      <c r="D45" s="71">
        <v>4.2132485322046068E-2</v>
      </c>
      <c r="E45" s="71">
        <v>4.2132485322046068E-2</v>
      </c>
      <c r="F45" s="71">
        <v>4.2132485322046068E-2</v>
      </c>
      <c r="G45" s="71">
        <v>4.2132485322046068E-2</v>
      </c>
      <c r="H45" s="71">
        <v>4.2132485322046068E-2</v>
      </c>
      <c r="I45" s="71">
        <v>4.2132485322046068E-2</v>
      </c>
      <c r="J45" s="71">
        <v>4.2132485322046068E-2</v>
      </c>
      <c r="K45" s="71">
        <v>4.2132485322046068E-2</v>
      </c>
    </row>
    <row r="46" spans="2:11" x14ac:dyDescent="0.2">
      <c r="B46" s="149">
        <v>1939</v>
      </c>
      <c r="C46" s="71">
        <v>4.4122613942060671E-2</v>
      </c>
      <c r="D46" s="71">
        <v>4.4122613942060671E-2</v>
      </c>
      <c r="E46" s="71">
        <v>4.4122613942060671E-2</v>
      </c>
      <c r="F46" s="71">
        <v>4.4122613942060671E-2</v>
      </c>
      <c r="G46" s="71">
        <v>4.4122613942060671E-2</v>
      </c>
      <c r="H46" s="71">
        <v>4.4122613942060671E-2</v>
      </c>
      <c r="I46" s="71">
        <v>4.4122613942060671E-2</v>
      </c>
      <c r="J46" s="71">
        <v>4.4122613942060671E-2</v>
      </c>
      <c r="K46" s="71">
        <v>4.4122613942060671E-2</v>
      </c>
    </row>
    <row r="47" spans="2:11" x14ac:dyDescent="0.2">
      <c r="B47" s="149">
        <v>1940</v>
      </c>
      <c r="C47" s="71">
        <v>5.4024815962845509E-2</v>
      </c>
      <c r="D47" s="71">
        <v>5.4024815962845509E-2</v>
      </c>
      <c r="E47" s="71">
        <v>5.4024815962845509E-2</v>
      </c>
      <c r="F47" s="71">
        <v>5.4024815962845509E-2</v>
      </c>
      <c r="G47" s="71">
        <v>5.4024815962845509E-2</v>
      </c>
      <c r="H47" s="71">
        <v>5.4024815962845509E-2</v>
      </c>
      <c r="I47" s="71">
        <v>5.4024815962845509E-2</v>
      </c>
      <c r="J47" s="71">
        <v>5.4024815962845509E-2</v>
      </c>
      <c r="K47" s="71">
        <v>5.4024815962845509E-2</v>
      </c>
    </row>
    <row r="48" spans="2:11" x14ac:dyDescent="0.2">
      <c r="B48" s="149">
        <v>1941</v>
      </c>
      <c r="C48" s="71">
        <v>-2.0221975848580105E-2</v>
      </c>
      <c r="D48" s="71">
        <v>-2.0221975848580105E-2</v>
      </c>
      <c r="E48" s="71">
        <v>-2.0221975848580105E-2</v>
      </c>
      <c r="F48" s="71">
        <v>-2.0221975848580105E-2</v>
      </c>
      <c r="G48" s="71">
        <v>-2.0221975848580105E-2</v>
      </c>
      <c r="H48" s="71">
        <v>-2.0221975848580105E-2</v>
      </c>
      <c r="I48" s="71">
        <v>-2.0221975848580105E-2</v>
      </c>
      <c r="J48" s="71">
        <v>-2.0221975848580105E-2</v>
      </c>
      <c r="K48" s="71">
        <v>-2.0221975848580105E-2</v>
      </c>
    </row>
    <row r="49" spans="2:11" x14ac:dyDescent="0.2">
      <c r="B49" s="149">
        <v>1942</v>
      </c>
      <c r="C49" s="71">
        <v>2.2948682374484164E-2</v>
      </c>
      <c r="D49" s="71">
        <v>2.2948682374484164E-2</v>
      </c>
      <c r="E49" s="71">
        <v>2.2948682374484164E-2</v>
      </c>
      <c r="F49" s="71">
        <v>2.2948682374484164E-2</v>
      </c>
      <c r="G49" s="71">
        <v>2.2948682374484164E-2</v>
      </c>
      <c r="H49" s="71">
        <v>2.2948682374484164E-2</v>
      </c>
      <c r="I49" s="71">
        <v>2.2948682374484164E-2</v>
      </c>
      <c r="J49" s="71">
        <v>2.2948682374484164E-2</v>
      </c>
      <c r="K49" s="71">
        <v>2.2948682374484164E-2</v>
      </c>
    </row>
    <row r="50" spans="2:11" x14ac:dyDescent="0.2">
      <c r="B50" s="149">
        <v>1943</v>
      </c>
      <c r="C50" s="71">
        <v>2.4899999999999999E-2</v>
      </c>
      <c r="D50" s="71">
        <v>2.4899999999999999E-2</v>
      </c>
      <c r="E50" s="71">
        <v>2.4899999999999999E-2</v>
      </c>
      <c r="F50" s="71">
        <v>2.4899999999999999E-2</v>
      </c>
      <c r="G50" s="71">
        <v>2.4899999999999999E-2</v>
      </c>
      <c r="H50" s="71">
        <v>2.4899999999999999E-2</v>
      </c>
      <c r="I50" s="71">
        <v>2.4899999999999999E-2</v>
      </c>
      <c r="J50" s="71">
        <v>2.4899999999999999E-2</v>
      </c>
      <c r="K50" s="71">
        <v>2.4899999999999999E-2</v>
      </c>
    </row>
    <row r="51" spans="2:11" x14ac:dyDescent="0.2">
      <c r="B51" s="149">
        <v>1944</v>
      </c>
      <c r="C51" s="71">
        <v>2.5776111579070303E-2</v>
      </c>
      <c r="D51" s="71">
        <v>2.5776111579070303E-2</v>
      </c>
      <c r="E51" s="71">
        <v>2.5776111579070303E-2</v>
      </c>
      <c r="F51" s="71">
        <v>2.5776111579070303E-2</v>
      </c>
      <c r="G51" s="71">
        <v>2.5776111579070303E-2</v>
      </c>
      <c r="H51" s="71">
        <v>2.5776111579070303E-2</v>
      </c>
      <c r="I51" s="71">
        <v>2.5776111579070303E-2</v>
      </c>
      <c r="J51" s="71">
        <v>2.5776111579070303E-2</v>
      </c>
      <c r="K51" s="71">
        <v>2.5776111579070303E-2</v>
      </c>
    </row>
    <row r="52" spans="2:11" x14ac:dyDescent="0.2">
      <c r="B52" s="149">
        <v>1945</v>
      </c>
      <c r="C52" s="71">
        <v>3.8044173419237229E-2</v>
      </c>
      <c r="D52" s="71">
        <v>3.8044173419237229E-2</v>
      </c>
      <c r="E52" s="71">
        <v>3.8044173419237229E-2</v>
      </c>
      <c r="F52" s="71">
        <v>3.8044173419237229E-2</v>
      </c>
      <c r="G52" s="71">
        <v>3.8044173419237229E-2</v>
      </c>
      <c r="H52" s="71">
        <v>3.8044173419237229E-2</v>
      </c>
      <c r="I52" s="71">
        <v>3.8044173419237229E-2</v>
      </c>
      <c r="J52" s="71">
        <v>3.8044173419237229E-2</v>
      </c>
      <c r="K52" s="71">
        <v>3.8044173419237229E-2</v>
      </c>
    </row>
    <row r="53" spans="2:11" x14ac:dyDescent="0.2">
      <c r="B53" s="149">
        <v>1946</v>
      </c>
      <c r="C53" s="71">
        <v>3.1283745375695685E-2</v>
      </c>
      <c r="D53" s="71">
        <v>3.1283745375695685E-2</v>
      </c>
      <c r="E53" s="71">
        <v>3.1283745375695685E-2</v>
      </c>
      <c r="F53" s="71">
        <v>3.1283745375695685E-2</v>
      </c>
      <c r="G53" s="71">
        <v>3.1283745375695685E-2</v>
      </c>
      <c r="H53" s="71">
        <v>3.1283745375695685E-2</v>
      </c>
      <c r="I53" s="71">
        <v>3.1283745375695685E-2</v>
      </c>
      <c r="J53" s="71">
        <v>3.1283745375695685E-2</v>
      </c>
      <c r="K53" s="71">
        <v>3.1283745375695685E-2</v>
      </c>
    </row>
    <row r="54" spans="2:11" x14ac:dyDescent="0.2">
      <c r="B54" s="149">
        <v>1947</v>
      </c>
      <c r="C54" s="71">
        <v>9.1969680628322358E-3</v>
      </c>
      <c r="D54" s="71">
        <v>9.1969680628322358E-3</v>
      </c>
      <c r="E54" s="71">
        <v>9.1969680628322358E-3</v>
      </c>
      <c r="F54" s="71">
        <v>9.1969680628322358E-3</v>
      </c>
      <c r="G54" s="71">
        <v>9.1969680628322358E-3</v>
      </c>
      <c r="H54" s="71">
        <v>9.1969680628322358E-3</v>
      </c>
      <c r="I54" s="71">
        <v>9.1969680628322358E-3</v>
      </c>
      <c r="J54" s="71">
        <v>9.1969680628322358E-3</v>
      </c>
      <c r="K54" s="71">
        <v>9.1969680628322358E-3</v>
      </c>
    </row>
    <row r="55" spans="2:11" x14ac:dyDescent="0.2">
      <c r="B55" s="149">
        <v>1948</v>
      </c>
      <c r="C55" s="71">
        <v>1.9510369413175046E-2</v>
      </c>
      <c r="D55" s="71">
        <v>1.9510369413175046E-2</v>
      </c>
      <c r="E55" s="71">
        <v>1.9510369413175046E-2</v>
      </c>
      <c r="F55" s="71">
        <v>1.9510369413175046E-2</v>
      </c>
      <c r="G55" s="71">
        <v>1.9510369413175046E-2</v>
      </c>
      <c r="H55" s="71">
        <v>1.9510369413175046E-2</v>
      </c>
      <c r="I55" s="71">
        <v>1.9510369413175046E-2</v>
      </c>
      <c r="J55" s="71">
        <v>1.9510369413175046E-2</v>
      </c>
      <c r="K55" s="71">
        <v>1.9510369413175046E-2</v>
      </c>
    </row>
    <row r="56" spans="2:11" x14ac:dyDescent="0.2">
      <c r="B56" s="149">
        <v>1949</v>
      </c>
      <c r="C56" s="71">
        <v>4.6634851827973139E-2</v>
      </c>
      <c r="D56" s="71">
        <v>4.6634851827973139E-2</v>
      </c>
      <c r="E56" s="71">
        <v>4.6634851827973139E-2</v>
      </c>
      <c r="F56" s="71">
        <v>4.6634851827973139E-2</v>
      </c>
      <c r="G56" s="71">
        <v>4.6634851827973139E-2</v>
      </c>
      <c r="H56" s="71">
        <v>4.6634851827973139E-2</v>
      </c>
      <c r="I56" s="71">
        <v>4.6634851827973139E-2</v>
      </c>
      <c r="J56" s="71">
        <v>4.6634851827973139E-2</v>
      </c>
      <c r="K56" s="71">
        <v>4.6634851827973139E-2</v>
      </c>
    </row>
    <row r="57" spans="2:11" x14ac:dyDescent="0.2">
      <c r="B57" s="149">
        <v>1950</v>
      </c>
      <c r="C57" s="71">
        <v>4.2959574171096103E-3</v>
      </c>
      <c r="D57" s="71">
        <v>4.2959574171096103E-3</v>
      </c>
      <c r="E57" s="71">
        <v>4.2959574171096103E-3</v>
      </c>
      <c r="F57" s="71">
        <v>4.2959574171096103E-3</v>
      </c>
      <c r="G57" s="71">
        <v>4.2959574171096103E-3</v>
      </c>
      <c r="H57" s="71">
        <v>4.2959574171096103E-3</v>
      </c>
      <c r="I57" s="71">
        <v>4.2959574171096103E-3</v>
      </c>
      <c r="J57" s="71">
        <v>4.2959574171096103E-3</v>
      </c>
      <c r="K57" s="71">
        <v>4.2959574171096103E-3</v>
      </c>
    </row>
    <row r="58" spans="2:11" x14ac:dyDescent="0.2">
      <c r="B58" s="149">
        <v>1951</v>
      </c>
      <c r="C58" s="71">
        <v>-2.9531392208319886E-3</v>
      </c>
      <c r="D58" s="71">
        <v>-2.9531392208319886E-3</v>
      </c>
      <c r="E58" s="71">
        <v>-2.9531392208319886E-3</v>
      </c>
      <c r="F58" s="71">
        <v>-2.9531392208319886E-3</v>
      </c>
      <c r="G58" s="71">
        <v>-2.9531392208319886E-3</v>
      </c>
      <c r="H58" s="71">
        <v>-2.9531392208319886E-3</v>
      </c>
      <c r="I58" s="71">
        <v>-2.9531392208319886E-3</v>
      </c>
      <c r="J58" s="71">
        <v>-2.9531392208319886E-3</v>
      </c>
      <c r="K58" s="71">
        <v>-2.9531392208319886E-3</v>
      </c>
    </row>
    <row r="59" spans="2:11" x14ac:dyDescent="0.2">
      <c r="B59" s="149">
        <v>1952</v>
      </c>
      <c r="C59" s="71">
        <v>2.2679961918305656E-2</v>
      </c>
      <c r="D59" s="71">
        <v>2.2679961918305656E-2</v>
      </c>
      <c r="E59" s="71">
        <v>2.2679961918305656E-2</v>
      </c>
      <c r="F59" s="71">
        <v>2.2679961918305656E-2</v>
      </c>
      <c r="G59" s="71">
        <v>2.2679961918305656E-2</v>
      </c>
      <c r="H59" s="71">
        <v>2.2679961918305656E-2</v>
      </c>
      <c r="I59" s="71">
        <v>2.2679961918305656E-2</v>
      </c>
      <c r="J59" s="71">
        <v>2.2679961918305656E-2</v>
      </c>
      <c r="K59" s="71">
        <v>2.2679961918305656E-2</v>
      </c>
    </row>
    <row r="60" spans="2:11" x14ac:dyDescent="0.2">
      <c r="B60" s="149">
        <v>1953</v>
      </c>
      <c r="C60" s="71">
        <v>4.1438402589088513E-2</v>
      </c>
      <c r="D60" s="71">
        <v>4.1438402589088513E-2</v>
      </c>
      <c r="E60" s="71">
        <v>4.1438402589088513E-2</v>
      </c>
      <c r="F60" s="71">
        <v>4.1438402589088513E-2</v>
      </c>
      <c r="G60" s="71">
        <v>4.1438402589088513E-2</v>
      </c>
      <c r="H60" s="71">
        <v>4.1438402589088513E-2</v>
      </c>
      <c r="I60" s="71">
        <v>4.1438402589088513E-2</v>
      </c>
      <c r="J60" s="71">
        <v>4.1438402589088513E-2</v>
      </c>
      <c r="K60" s="71">
        <v>4.1438402589088513E-2</v>
      </c>
    </row>
    <row r="61" spans="2:11" x14ac:dyDescent="0.2">
      <c r="B61" s="149">
        <v>1954</v>
      </c>
      <c r="C61" s="71">
        <v>3.2898034558095555E-2</v>
      </c>
      <c r="D61" s="71">
        <v>3.2898034558095555E-2</v>
      </c>
      <c r="E61" s="71">
        <v>3.2898034558095555E-2</v>
      </c>
      <c r="F61" s="71">
        <v>3.2898034558095555E-2</v>
      </c>
      <c r="G61" s="71">
        <v>3.2898034558095555E-2</v>
      </c>
      <c r="H61" s="71">
        <v>3.2898034558095555E-2</v>
      </c>
      <c r="I61" s="71">
        <v>3.2898034558095555E-2</v>
      </c>
      <c r="J61" s="71">
        <v>3.2898034558095555E-2</v>
      </c>
      <c r="K61" s="71">
        <v>3.2898034558095555E-2</v>
      </c>
    </row>
    <row r="62" spans="2:11" x14ac:dyDescent="0.2">
      <c r="B62" s="149">
        <v>1955</v>
      </c>
      <c r="C62" s="71">
        <v>-1.3364391288618781E-2</v>
      </c>
      <c r="D62" s="71">
        <v>-1.3364391288618781E-2</v>
      </c>
      <c r="E62" s="71">
        <v>-1.3364391288618781E-2</v>
      </c>
      <c r="F62" s="71">
        <v>-1.3364391288618781E-2</v>
      </c>
      <c r="G62" s="71">
        <v>-1.3364391288618781E-2</v>
      </c>
      <c r="H62" s="71">
        <v>-1.3364391288618781E-2</v>
      </c>
      <c r="I62" s="71">
        <v>-1.3364391288618781E-2</v>
      </c>
      <c r="J62" s="71">
        <v>-1.3364391288618781E-2</v>
      </c>
      <c r="K62" s="71">
        <v>-1.3364391288618781E-2</v>
      </c>
    </row>
    <row r="63" spans="2:11" x14ac:dyDescent="0.2">
      <c r="B63" s="149">
        <v>1956</v>
      </c>
      <c r="C63" s="71">
        <v>-2.2557738173154165E-2</v>
      </c>
      <c r="D63" s="71">
        <v>-2.2557738173154165E-2</v>
      </c>
      <c r="E63" s="71">
        <v>-2.2557738173154165E-2</v>
      </c>
      <c r="F63" s="71">
        <v>-2.2557738173154165E-2</v>
      </c>
      <c r="G63" s="71">
        <v>-2.2557738173154165E-2</v>
      </c>
      <c r="H63" s="71">
        <v>-2.2557738173154165E-2</v>
      </c>
      <c r="I63" s="71">
        <v>-2.2557738173154165E-2</v>
      </c>
      <c r="J63" s="71">
        <v>-2.2557738173154165E-2</v>
      </c>
      <c r="K63" s="71">
        <v>-2.2557738173154165E-2</v>
      </c>
    </row>
    <row r="64" spans="2:11" x14ac:dyDescent="0.2">
      <c r="B64" s="149">
        <v>1957</v>
      </c>
      <c r="C64" s="71">
        <v>6.7970128466249904E-2</v>
      </c>
      <c r="D64" s="71">
        <v>6.7970128466249904E-2</v>
      </c>
      <c r="E64" s="71">
        <v>6.7970128466249904E-2</v>
      </c>
      <c r="F64" s="71">
        <v>6.7970128466249904E-2</v>
      </c>
      <c r="G64" s="71">
        <v>6.7970128466249904E-2</v>
      </c>
      <c r="H64" s="71">
        <v>6.7970128466249904E-2</v>
      </c>
      <c r="I64" s="71">
        <v>6.7970128466249904E-2</v>
      </c>
      <c r="J64" s="71">
        <v>6.7970128466249904E-2</v>
      </c>
      <c r="K64" s="71">
        <v>6.7970128466249904E-2</v>
      </c>
    </row>
    <row r="65" spans="2:11" x14ac:dyDescent="0.2">
      <c r="B65" s="149">
        <v>1958</v>
      </c>
      <c r="C65" s="71">
        <v>-2.0990181755274694E-2</v>
      </c>
      <c r="D65" s="71">
        <v>-2.0990181755274694E-2</v>
      </c>
      <c r="E65" s="71">
        <v>-2.0990181755274694E-2</v>
      </c>
      <c r="F65" s="71">
        <v>-2.0990181755274694E-2</v>
      </c>
      <c r="G65" s="71">
        <v>-2.0990181755274694E-2</v>
      </c>
      <c r="H65" s="71">
        <v>-2.0990181755274694E-2</v>
      </c>
      <c r="I65" s="71">
        <v>-2.0990181755274694E-2</v>
      </c>
      <c r="J65" s="71">
        <v>-2.0990181755274694E-2</v>
      </c>
      <c r="K65" s="71">
        <v>-2.0990181755274694E-2</v>
      </c>
    </row>
    <row r="66" spans="2:11" x14ac:dyDescent="0.2">
      <c r="B66" s="149">
        <v>1959</v>
      </c>
      <c r="C66" s="71">
        <v>-2.6466312591385065E-2</v>
      </c>
      <c r="D66" s="71">
        <v>-2.6466312591385065E-2</v>
      </c>
      <c r="E66" s="71">
        <v>-2.6466312591385065E-2</v>
      </c>
      <c r="F66" s="71">
        <v>-2.6466312591385065E-2</v>
      </c>
      <c r="G66" s="71">
        <v>-2.6466312591385065E-2</v>
      </c>
      <c r="H66" s="71">
        <v>-2.6466312591385065E-2</v>
      </c>
      <c r="I66" s="71">
        <v>-2.6466312591385065E-2</v>
      </c>
      <c r="J66" s="71">
        <v>-2.6466312591385065E-2</v>
      </c>
      <c r="K66" s="71">
        <v>-2.6466312591385065E-2</v>
      </c>
    </row>
    <row r="67" spans="2:11" x14ac:dyDescent="0.2">
      <c r="B67" s="149">
        <v>1960</v>
      </c>
      <c r="C67" s="71">
        <v>0.11639503690963365</v>
      </c>
      <c r="D67" s="71">
        <v>0.11639503690963365</v>
      </c>
      <c r="E67" s="71">
        <v>0.11639503690963365</v>
      </c>
      <c r="F67" s="71">
        <v>0.11639503690963365</v>
      </c>
      <c r="G67" s="71">
        <v>0.11639503690963365</v>
      </c>
      <c r="H67" s="71">
        <v>0.11639503690963365</v>
      </c>
      <c r="I67" s="71">
        <v>0.11639503690963365</v>
      </c>
      <c r="J67" s="71">
        <v>0.11639503690963365</v>
      </c>
      <c r="K67" s="71">
        <v>0.11639503690963365</v>
      </c>
    </row>
    <row r="68" spans="2:11" x14ac:dyDescent="0.2">
      <c r="B68" s="149">
        <v>1961</v>
      </c>
      <c r="C68" s="71">
        <v>2.0609208076323167E-2</v>
      </c>
      <c r="D68" s="71">
        <v>2.0609208076323167E-2</v>
      </c>
      <c r="E68" s="71">
        <v>2.0609208076323167E-2</v>
      </c>
      <c r="F68" s="71">
        <v>2.0609208076323167E-2</v>
      </c>
      <c r="G68" s="71">
        <v>2.0609208076323167E-2</v>
      </c>
      <c r="H68" s="71">
        <v>2.0609208076323167E-2</v>
      </c>
      <c r="I68" s="71">
        <v>2.0609208076323167E-2</v>
      </c>
      <c r="J68" s="71">
        <v>2.0609208076323167E-2</v>
      </c>
      <c r="K68" s="71">
        <v>2.0609208076323167E-2</v>
      </c>
    </row>
    <row r="69" spans="2:11" x14ac:dyDescent="0.2">
      <c r="B69" s="149">
        <v>1962</v>
      </c>
      <c r="C69" s="71">
        <v>5.693544054008462E-2</v>
      </c>
      <c r="D69" s="71">
        <v>5.693544054008462E-2</v>
      </c>
      <c r="E69" s="71">
        <v>5.693544054008462E-2</v>
      </c>
      <c r="F69" s="71">
        <v>5.693544054008462E-2</v>
      </c>
      <c r="G69" s="71">
        <v>5.693544054008462E-2</v>
      </c>
      <c r="H69" s="71">
        <v>5.693544054008462E-2</v>
      </c>
      <c r="I69" s="71">
        <v>5.693544054008462E-2</v>
      </c>
      <c r="J69" s="71">
        <v>5.693544054008462E-2</v>
      </c>
      <c r="K69" s="71">
        <v>5.693544054008462E-2</v>
      </c>
    </row>
    <row r="70" spans="2:11" x14ac:dyDescent="0.2">
      <c r="B70" s="149">
        <v>1963</v>
      </c>
      <c r="C70" s="71">
        <v>1.6841620739546127E-2</v>
      </c>
      <c r="D70" s="71">
        <v>1.6841620739546127E-2</v>
      </c>
      <c r="E70" s="71">
        <v>1.6841620739546127E-2</v>
      </c>
      <c r="F70" s="71">
        <v>1.6841620739546127E-2</v>
      </c>
      <c r="G70" s="71">
        <v>1.6841620739546127E-2</v>
      </c>
      <c r="H70" s="71">
        <v>1.6841620739546127E-2</v>
      </c>
      <c r="I70" s="71">
        <v>1.6841620739546127E-2</v>
      </c>
      <c r="J70" s="71">
        <v>1.6841620739546127E-2</v>
      </c>
      <c r="K70" s="71">
        <v>1.6841620739546127E-2</v>
      </c>
    </row>
    <row r="71" spans="2:11" x14ac:dyDescent="0.2">
      <c r="B71" s="149">
        <v>1964</v>
      </c>
      <c r="C71" s="71">
        <v>3.7280648911540815E-2</v>
      </c>
      <c r="D71" s="71">
        <v>3.7280648911540815E-2</v>
      </c>
      <c r="E71" s="71">
        <v>3.7280648911540815E-2</v>
      </c>
      <c r="F71" s="71">
        <v>3.7280648911540815E-2</v>
      </c>
      <c r="G71" s="71">
        <v>3.7280648911540815E-2</v>
      </c>
      <c r="H71" s="71">
        <v>3.7280648911540815E-2</v>
      </c>
      <c r="I71" s="71">
        <v>3.7280648911540815E-2</v>
      </c>
      <c r="J71" s="71">
        <v>3.7280648911540815E-2</v>
      </c>
      <c r="K71" s="71">
        <v>3.7280648911540815E-2</v>
      </c>
    </row>
    <row r="72" spans="2:11" x14ac:dyDescent="0.2">
      <c r="B72" s="149">
        <v>1965</v>
      </c>
      <c r="C72" s="71">
        <v>7.1885509359262342E-3</v>
      </c>
      <c r="D72" s="71">
        <v>7.1885509359262342E-3</v>
      </c>
      <c r="E72" s="71">
        <v>7.1885509359262342E-3</v>
      </c>
      <c r="F72" s="71">
        <v>7.1885509359262342E-3</v>
      </c>
      <c r="G72" s="71">
        <v>7.1885509359262342E-3</v>
      </c>
      <c r="H72" s="71">
        <v>7.1885509359262342E-3</v>
      </c>
      <c r="I72" s="71">
        <v>7.1885509359262342E-3</v>
      </c>
      <c r="J72" s="71">
        <v>7.1885509359262342E-3</v>
      </c>
      <c r="K72" s="71">
        <v>7.1885509359262342E-3</v>
      </c>
    </row>
    <row r="73" spans="2:11" x14ac:dyDescent="0.2">
      <c r="B73" s="149">
        <v>1966</v>
      </c>
      <c r="C73" s="71">
        <v>2.9079409324299622E-2</v>
      </c>
      <c r="D73" s="71">
        <v>2.9079409324299622E-2</v>
      </c>
      <c r="E73" s="71">
        <v>2.9079409324299622E-2</v>
      </c>
      <c r="F73" s="71">
        <v>2.9079409324299622E-2</v>
      </c>
      <c r="G73" s="71">
        <v>2.9079409324299622E-2</v>
      </c>
      <c r="H73" s="71">
        <v>2.9079409324299622E-2</v>
      </c>
      <c r="I73" s="71">
        <v>2.9079409324299622E-2</v>
      </c>
      <c r="J73" s="71">
        <v>2.9079409324299622E-2</v>
      </c>
      <c r="K73" s="71">
        <v>2.9079409324299622E-2</v>
      </c>
    </row>
    <row r="74" spans="2:11" x14ac:dyDescent="0.2">
      <c r="B74" s="149">
        <v>1967</v>
      </c>
      <c r="C74" s="71">
        <v>-1.5806209932824666E-2</v>
      </c>
      <c r="D74" s="71">
        <v>-1.5806209932824666E-2</v>
      </c>
      <c r="E74" s="71">
        <v>-1.5806209932824666E-2</v>
      </c>
      <c r="F74" s="71">
        <v>-1.5806209932824666E-2</v>
      </c>
      <c r="G74" s="71">
        <v>-1.5806209932824666E-2</v>
      </c>
      <c r="H74" s="71">
        <v>-1.5806209932824666E-2</v>
      </c>
      <c r="I74" s="71">
        <v>-1.5806209932824666E-2</v>
      </c>
      <c r="J74" s="71">
        <v>-1.5806209932824666E-2</v>
      </c>
      <c r="K74" s="71">
        <v>-1.5806209932824666E-2</v>
      </c>
    </row>
    <row r="75" spans="2:11" x14ac:dyDescent="0.2">
      <c r="B75" s="149">
        <v>1968</v>
      </c>
      <c r="C75" s="71">
        <v>3.2746196950768365E-2</v>
      </c>
      <c r="D75" s="71">
        <v>3.2746196950768365E-2</v>
      </c>
      <c r="E75" s="71">
        <v>3.2746196950768365E-2</v>
      </c>
      <c r="F75" s="71">
        <v>3.2746196950768365E-2</v>
      </c>
      <c r="G75" s="71">
        <v>3.2746196950768365E-2</v>
      </c>
      <c r="H75" s="71">
        <v>3.2746196950768365E-2</v>
      </c>
      <c r="I75" s="71">
        <v>3.2746196950768365E-2</v>
      </c>
      <c r="J75" s="71">
        <v>3.2746196950768365E-2</v>
      </c>
      <c r="K75" s="71">
        <v>3.2746196950768365E-2</v>
      </c>
    </row>
    <row r="76" spans="2:11" x14ac:dyDescent="0.2">
      <c r="B76" s="149">
        <v>1969</v>
      </c>
      <c r="C76" s="71">
        <v>-5.0140493209926106E-2</v>
      </c>
      <c r="D76" s="71">
        <v>-5.0140493209926106E-2</v>
      </c>
      <c r="E76" s="71">
        <v>-5.0140493209926106E-2</v>
      </c>
      <c r="F76" s="71">
        <v>-5.0140493209926106E-2</v>
      </c>
      <c r="G76" s="71">
        <v>-5.0140493209926106E-2</v>
      </c>
      <c r="H76" s="71">
        <v>-5.0140493209926106E-2</v>
      </c>
      <c r="I76" s="71">
        <v>-5.0140493209926106E-2</v>
      </c>
      <c r="J76" s="71">
        <v>-5.0140493209926106E-2</v>
      </c>
      <c r="K76" s="71">
        <v>-5.0140493209926106E-2</v>
      </c>
    </row>
    <row r="77" spans="2:11" x14ac:dyDescent="0.2">
      <c r="B77" s="149">
        <v>1970</v>
      </c>
      <c r="C77" s="71">
        <v>0.16754737183412338</v>
      </c>
      <c r="D77" s="71">
        <v>0.16754737183412338</v>
      </c>
      <c r="E77" s="71">
        <v>0.16754737183412338</v>
      </c>
      <c r="F77" s="71">
        <v>0.16754737183412338</v>
      </c>
      <c r="G77" s="71">
        <v>0.16754737183412338</v>
      </c>
      <c r="H77" s="71">
        <v>0.16754737183412338</v>
      </c>
      <c r="I77" s="71">
        <v>0.16754737183412338</v>
      </c>
      <c r="J77" s="71">
        <v>0.16754737183412338</v>
      </c>
      <c r="K77" s="71">
        <v>0.16754737183412338</v>
      </c>
    </row>
    <row r="78" spans="2:11" x14ac:dyDescent="0.2">
      <c r="B78" s="149">
        <v>1971</v>
      </c>
      <c r="C78" s="71">
        <v>9.7868966197122972E-2</v>
      </c>
      <c r="D78" s="71">
        <v>9.7868966197122972E-2</v>
      </c>
      <c r="E78" s="71">
        <v>9.7868966197122972E-2</v>
      </c>
      <c r="F78" s="71">
        <v>9.7868966197122972E-2</v>
      </c>
      <c r="G78" s="71">
        <v>9.7868966197122972E-2</v>
      </c>
      <c r="H78" s="71">
        <v>9.7868966197122972E-2</v>
      </c>
      <c r="I78" s="71">
        <v>9.7868966197122972E-2</v>
      </c>
      <c r="J78" s="71">
        <v>9.7868966197122972E-2</v>
      </c>
      <c r="K78" s="71">
        <v>9.7868966197122972E-2</v>
      </c>
    </row>
    <row r="79" spans="2:11" x14ac:dyDescent="0.2">
      <c r="B79" s="149">
        <v>1972</v>
      </c>
      <c r="C79" s="71">
        <v>2.818449050444969E-2</v>
      </c>
      <c r="D79" s="71">
        <v>2.818449050444969E-2</v>
      </c>
      <c r="E79" s="71">
        <v>2.818449050444969E-2</v>
      </c>
      <c r="F79" s="71">
        <v>2.818449050444969E-2</v>
      </c>
      <c r="G79" s="71">
        <v>2.818449050444969E-2</v>
      </c>
      <c r="H79" s="71">
        <v>2.818449050444969E-2</v>
      </c>
      <c r="I79" s="71">
        <v>2.818449050444969E-2</v>
      </c>
      <c r="J79" s="71">
        <v>2.818449050444969E-2</v>
      </c>
      <c r="K79" s="71">
        <v>2.818449050444969E-2</v>
      </c>
    </row>
    <row r="80" spans="2:11" x14ac:dyDescent="0.2">
      <c r="B80" s="149">
        <v>1973</v>
      </c>
      <c r="C80" s="71">
        <v>3.6586646024150085E-2</v>
      </c>
      <c r="D80" s="71">
        <v>3.6586646024150085E-2</v>
      </c>
      <c r="E80" s="71">
        <v>3.6586646024150085E-2</v>
      </c>
      <c r="F80" s="71">
        <v>3.6586646024150085E-2</v>
      </c>
      <c r="G80" s="71">
        <v>3.6586646024150085E-2</v>
      </c>
      <c r="H80" s="71">
        <v>3.6586646024150085E-2</v>
      </c>
      <c r="I80" s="71">
        <v>3.6586646024150085E-2</v>
      </c>
      <c r="J80" s="71">
        <v>3.6586646024150085E-2</v>
      </c>
      <c r="K80" s="71">
        <v>3.6586646024150085E-2</v>
      </c>
    </row>
    <row r="81" spans="2:11" x14ac:dyDescent="0.2">
      <c r="B81" s="149">
        <v>1974</v>
      </c>
      <c r="C81" s="71">
        <v>1.9886086932378574E-2</v>
      </c>
      <c r="D81" s="71">
        <v>1.9886086932378574E-2</v>
      </c>
      <c r="E81" s="71">
        <v>1.9886086932378574E-2</v>
      </c>
      <c r="F81" s="71">
        <v>1.9886086932378574E-2</v>
      </c>
      <c r="G81" s="71">
        <v>1.9886086932378574E-2</v>
      </c>
      <c r="H81" s="71">
        <v>1.9886086932378574E-2</v>
      </c>
      <c r="I81" s="71">
        <v>1.9886086932378574E-2</v>
      </c>
      <c r="J81" s="71">
        <v>1.9886086932378574E-2</v>
      </c>
      <c r="K81" s="71">
        <v>1.9886086932378574E-2</v>
      </c>
    </row>
    <row r="82" spans="2:11" x14ac:dyDescent="0.2">
      <c r="B82" s="149">
        <v>1975</v>
      </c>
      <c r="C82" s="71">
        <v>3.6052536026033838E-2</v>
      </c>
      <c r="D82" s="71">
        <v>3.6052536026033838E-2</v>
      </c>
      <c r="E82" s="71">
        <v>3.6052536026033838E-2</v>
      </c>
      <c r="F82" s="71">
        <v>3.6052536026033838E-2</v>
      </c>
      <c r="G82" s="71">
        <v>3.6052536026033838E-2</v>
      </c>
      <c r="H82" s="71">
        <v>3.6052536026033838E-2</v>
      </c>
      <c r="I82" s="71">
        <v>3.6052536026033838E-2</v>
      </c>
      <c r="J82" s="71">
        <v>3.6052536026033838E-2</v>
      </c>
      <c r="K82" s="71">
        <v>3.6052536026033838E-2</v>
      </c>
    </row>
    <row r="83" spans="2:11" x14ac:dyDescent="0.2">
      <c r="B83" s="149">
        <v>1976</v>
      </c>
      <c r="C83" s="71">
        <v>0.1598456074290921</v>
      </c>
      <c r="D83" s="71">
        <v>0.1598456074290921</v>
      </c>
      <c r="E83" s="71">
        <v>0.1598456074290921</v>
      </c>
      <c r="F83" s="71">
        <v>0.1598456074290921</v>
      </c>
      <c r="G83" s="71">
        <v>0.1598456074290921</v>
      </c>
      <c r="H83" s="71">
        <v>0.1598456074290921</v>
      </c>
      <c r="I83" s="71">
        <v>0.1598456074290921</v>
      </c>
      <c r="J83" s="71">
        <v>0.1598456074290921</v>
      </c>
      <c r="K83" s="71">
        <v>0.1598456074290921</v>
      </c>
    </row>
    <row r="84" spans="2:11" x14ac:dyDescent="0.2">
      <c r="B84" s="149">
        <v>1977</v>
      </c>
      <c r="C84" s="71">
        <v>1.2899606071070449E-2</v>
      </c>
      <c r="D84" s="71">
        <v>1.2899606071070449E-2</v>
      </c>
      <c r="E84" s="71">
        <v>1.2899606071070449E-2</v>
      </c>
      <c r="F84" s="71">
        <v>1.2899606071070449E-2</v>
      </c>
      <c r="G84" s="71">
        <v>1.2899606071070449E-2</v>
      </c>
      <c r="H84" s="71">
        <v>1.2899606071070449E-2</v>
      </c>
      <c r="I84" s="71">
        <v>1.2899606071070449E-2</v>
      </c>
      <c r="J84" s="71">
        <v>1.2899606071070449E-2</v>
      </c>
      <c r="K84" s="71">
        <v>1.2899606071070449E-2</v>
      </c>
    </row>
    <row r="85" spans="2:11" x14ac:dyDescent="0.2">
      <c r="B85" s="149">
        <v>1978</v>
      </c>
      <c r="C85" s="71">
        <v>-7.7758069075086478E-3</v>
      </c>
      <c r="D85" s="71">
        <v>-7.7758069075086478E-3</v>
      </c>
      <c r="E85" s="71">
        <v>-7.7758069075086478E-3</v>
      </c>
      <c r="F85" s="71">
        <v>-7.7758069075086478E-3</v>
      </c>
      <c r="G85" s="71">
        <v>-7.7758069075086478E-3</v>
      </c>
      <c r="H85" s="71">
        <v>-7.7758069075086478E-3</v>
      </c>
      <c r="I85" s="71">
        <v>-7.7758069075086478E-3</v>
      </c>
      <c r="J85" s="71">
        <v>-7.7758069075086478E-3</v>
      </c>
      <c r="K85" s="71">
        <v>-7.7758069075086478E-3</v>
      </c>
    </row>
    <row r="86" spans="2:11" x14ac:dyDescent="0.2">
      <c r="B86" s="149">
        <v>1979</v>
      </c>
      <c r="C86" s="71">
        <v>6.7072031247235459E-3</v>
      </c>
      <c r="D86" s="71">
        <v>6.7072031247235459E-3</v>
      </c>
      <c r="E86" s="71">
        <v>6.7072031247235459E-3</v>
      </c>
      <c r="F86" s="71">
        <v>6.7072031247235459E-3</v>
      </c>
      <c r="G86" s="71">
        <v>6.7072031247235459E-3</v>
      </c>
      <c r="H86" s="71">
        <v>6.7072031247235459E-3</v>
      </c>
      <c r="I86" s="71">
        <v>6.7072031247235459E-3</v>
      </c>
      <c r="J86" s="71">
        <v>6.7072031247235459E-3</v>
      </c>
      <c r="K86" s="71">
        <v>6.7072031247235459E-3</v>
      </c>
    </row>
    <row r="87" spans="2:11" x14ac:dyDescent="0.2">
      <c r="B87" s="149">
        <v>1980</v>
      </c>
      <c r="C87" s="71">
        <v>-2.989744251999403E-2</v>
      </c>
      <c r="D87" s="71">
        <v>-2.989744251999403E-2</v>
      </c>
      <c r="E87" s="71">
        <v>-2.989744251999403E-2</v>
      </c>
      <c r="F87" s="71">
        <v>-2.989744251999403E-2</v>
      </c>
      <c r="G87" s="71">
        <v>-2.989744251999403E-2</v>
      </c>
      <c r="H87" s="71">
        <v>-2.989744251999403E-2</v>
      </c>
      <c r="I87" s="71">
        <v>-2.989744251999403E-2</v>
      </c>
      <c r="J87" s="71">
        <v>-2.989744251999403E-2</v>
      </c>
      <c r="K87" s="71">
        <v>-2.989744251999403E-2</v>
      </c>
    </row>
    <row r="88" spans="2:11" x14ac:dyDescent="0.2">
      <c r="B88" s="149">
        <v>1981</v>
      </c>
      <c r="C88" s="71">
        <v>8.1992153358923542E-2</v>
      </c>
      <c r="D88" s="71">
        <v>8.1992153358923542E-2</v>
      </c>
      <c r="E88" s="71">
        <v>8.1992153358923542E-2</v>
      </c>
      <c r="F88" s="71">
        <v>8.1992153358923542E-2</v>
      </c>
      <c r="G88" s="71">
        <v>8.1992153358923542E-2</v>
      </c>
      <c r="H88" s="71">
        <v>8.1992153358923542E-2</v>
      </c>
      <c r="I88" s="71">
        <v>8.1992153358923542E-2</v>
      </c>
      <c r="J88" s="71">
        <v>8.1992153358923542E-2</v>
      </c>
      <c r="K88" s="71">
        <v>8.1992153358923542E-2</v>
      </c>
    </row>
    <row r="89" spans="2:11" x14ac:dyDescent="0.2">
      <c r="B89" s="149">
        <v>1982</v>
      </c>
      <c r="C89" s="71">
        <v>0.32814549486295586</v>
      </c>
      <c r="D89" s="71">
        <v>0.32814549486295586</v>
      </c>
      <c r="E89" s="71">
        <v>0.32814549486295586</v>
      </c>
      <c r="F89" s="71">
        <v>0.32814549486295586</v>
      </c>
      <c r="G89" s="71">
        <v>0.32814549486295586</v>
      </c>
      <c r="H89" s="71">
        <v>0.32814549486295586</v>
      </c>
      <c r="I89" s="71">
        <v>0.32814549486295586</v>
      </c>
      <c r="J89" s="71">
        <v>0.32814549486295586</v>
      </c>
      <c r="K89" s="71">
        <v>0.32814549486295586</v>
      </c>
    </row>
    <row r="90" spans="2:11" x14ac:dyDescent="0.2">
      <c r="B90" s="149">
        <v>1983</v>
      </c>
      <c r="C90" s="71">
        <v>3.2002094451429264E-2</v>
      </c>
      <c r="D90" s="71">
        <v>3.2002094451429264E-2</v>
      </c>
      <c r="E90" s="71">
        <v>3.2002094451429264E-2</v>
      </c>
      <c r="F90" s="71">
        <v>3.2002094451429264E-2</v>
      </c>
      <c r="G90" s="71">
        <v>3.2002094451429264E-2</v>
      </c>
      <c r="H90" s="71">
        <v>3.2002094451429264E-2</v>
      </c>
      <c r="I90" s="71">
        <v>3.2002094451429264E-2</v>
      </c>
      <c r="J90" s="71">
        <v>3.2002094451429264E-2</v>
      </c>
      <c r="K90" s="71">
        <v>3.2002094451429264E-2</v>
      </c>
    </row>
    <row r="91" spans="2:11" x14ac:dyDescent="0.2">
      <c r="B91" s="149">
        <v>1984</v>
      </c>
      <c r="C91" s="71">
        <v>0.13733364344102345</v>
      </c>
      <c r="D91" s="71">
        <v>0.13733364344102345</v>
      </c>
      <c r="E91" s="71">
        <v>0.13733364344102345</v>
      </c>
      <c r="F91" s="71">
        <v>0.13733364344102345</v>
      </c>
      <c r="G91" s="71">
        <v>0.13733364344102345</v>
      </c>
      <c r="H91" s="71">
        <v>0.13733364344102345</v>
      </c>
      <c r="I91" s="71">
        <v>0.13733364344102345</v>
      </c>
      <c r="J91" s="71">
        <v>0.13733364344102345</v>
      </c>
      <c r="K91" s="71">
        <v>0.13733364344102345</v>
      </c>
    </row>
    <row r="92" spans="2:11" x14ac:dyDescent="0.2">
      <c r="B92" s="149">
        <v>1985</v>
      </c>
      <c r="C92" s="71">
        <v>0.2571248821260641</v>
      </c>
      <c r="D92" s="71">
        <v>0.2571248821260641</v>
      </c>
      <c r="E92" s="71">
        <v>0.2571248821260641</v>
      </c>
      <c r="F92" s="71">
        <v>0.2571248821260641</v>
      </c>
      <c r="G92" s="71">
        <v>0.2571248821260641</v>
      </c>
      <c r="H92" s="71">
        <v>0.2571248821260641</v>
      </c>
      <c r="I92" s="71">
        <v>0.2571248821260641</v>
      </c>
      <c r="J92" s="71">
        <v>0.2571248821260641</v>
      </c>
      <c r="K92" s="71">
        <v>0.2571248821260641</v>
      </c>
    </row>
    <row r="93" spans="2:11" x14ac:dyDescent="0.2">
      <c r="B93" s="149">
        <v>1986</v>
      </c>
      <c r="C93" s="71">
        <v>0.24284215141767618</v>
      </c>
      <c r="D93" s="71">
        <v>0.24284215141767618</v>
      </c>
      <c r="E93" s="71">
        <v>0.24284215141767618</v>
      </c>
      <c r="F93" s="71">
        <v>0.24284215141767618</v>
      </c>
      <c r="G93" s="71">
        <v>0.24284215141767618</v>
      </c>
      <c r="H93" s="71">
        <v>0.24284215141767618</v>
      </c>
      <c r="I93" s="71">
        <v>0.24284215141767618</v>
      </c>
      <c r="J93" s="71">
        <v>0.24284215141767618</v>
      </c>
      <c r="K93" s="71">
        <v>0.24284215141767618</v>
      </c>
    </row>
    <row r="94" spans="2:11" x14ac:dyDescent="0.2">
      <c r="B94" s="149">
        <v>1987</v>
      </c>
      <c r="C94" s="71">
        <v>-4.9605089379262279E-2</v>
      </c>
      <c r="D94" s="71">
        <v>-4.9605089379262279E-2</v>
      </c>
      <c r="E94" s="71">
        <v>-4.9605089379262279E-2</v>
      </c>
      <c r="F94" s="71">
        <v>-4.9605089379262279E-2</v>
      </c>
      <c r="G94" s="71">
        <v>-4.9605089379262279E-2</v>
      </c>
      <c r="H94" s="71">
        <v>-4.9605089379262279E-2</v>
      </c>
      <c r="I94" s="71">
        <v>-4.9605089379262279E-2</v>
      </c>
      <c r="J94" s="71">
        <v>-4.9605089379262279E-2</v>
      </c>
      <c r="K94" s="71">
        <v>-4.9605089379262279E-2</v>
      </c>
    </row>
    <row r="95" spans="2:11" x14ac:dyDescent="0.2">
      <c r="B95" s="149">
        <v>1988</v>
      </c>
      <c r="C95" s="71">
        <v>8.2235958434841674E-2</v>
      </c>
      <c r="D95" s="71">
        <v>8.2235958434841674E-2</v>
      </c>
      <c r="E95" s="71">
        <v>8.2235958434841674E-2</v>
      </c>
      <c r="F95" s="71">
        <v>8.2235958434841674E-2</v>
      </c>
      <c r="G95" s="71">
        <v>8.2235958434841674E-2</v>
      </c>
      <c r="H95" s="71">
        <v>8.2235958434841674E-2</v>
      </c>
      <c r="I95" s="71">
        <v>8.2235958434841674E-2</v>
      </c>
      <c r="J95" s="71">
        <v>8.2235958434841674E-2</v>
      </c>
      <c r="K95" s="71">
        <v>8.2235958434841674E-2</v>
      </c>
    </row>
    <row r="96" spans="2:11" x14ac:dyDescent="0.2">
      <c r="B96" s="149">
        <v>1989</v>
      </c>
      <c r="C96" s="71">
        <v>0.17693647159446219</v>
      </c>
      <c r="D96" s="71">
        <v>0.17693647159446219</v>
      </c>
      <c r="E96" s="71">
        <v>0.17693647159446219</v>
      </c>
      <c r="F96" s="71">
        <v>0.17693647159446219</v>
      </c>
      <c r="G96" s="71">
        <v>0.17693647159446219</v>
      </c>
      <c r="H96" s="71">
        <v>0.17693647159446219</v>
      </c>
      <c r="I96" s="71">
        <v>0.17693647159446219</v>
      </c>
      <c r="J96" s="71">
        <v>0.17693647159446219</v>
      </c>
      <c r="K96" s="71">
        <v>0.17693647159446219</v>
      </c>
    </row>
    <row r="97" spans="2:11" x14ac:dyDescent="0.2">
      <c r="B97" s="149">
        <v>1990</v>
      </c>
      <c r="C97" s="71">
        <v>6.2353753335533363E-2</v>
      </c>
      <c r="D97" s="71">
        <v>6.2353753335533363E-2</v>
      </c>
      <c r="E97" s="71">
        <v>6.2353753335533363E-2</v>
      </c>
      <c r="F97" s="71">
        <v>6.2353753335533363E-2</v>
      </c>
      <c r="G97" s="71">
        <v>6.2353753335533363E-2</v>
      </c>
      <c r="H97" s="71">
        <v>6.2353753335533363E-2</v>
      </c>
      <c r="I97" s="71">
        <v>6.2353753335533363E-2</v>
      </c>
      <c r="J97" s="71">
        <v>6.2353753335533363E-2</v>
      </c>
      <c r="K97" s="71">
        <v>6.2353753335533363E-2</v>
      </c>
    </row>
    <row r="98" spans="2:11" x14ac:dyDescent="0.2">
      <c r="B98" s="149">
        <v>1991</v>
      </c>
      <c r="C98" s="71">
        <v>0.15004510019517303</v>
      </c>
      <c r="D98" s="71">
        <v>0.15004510019517303</v>
      </c>
      <c r="E98" s="71">
        <v>0.15004510019517303</v>
      </c>
      <c r="F98" s="71">
        <v>0.15004510019517303</v>
      </c>
      <c r="G98" s="71">
        <v>0.15004510019517303</v>
      </c>
      <c r="H98" s="71">
        <v>0.15004510019517303</v>
      </c>
      <c r="I98" s="71">
        <v>0.15004510019517303</v>
      </c>
      <c r="J98" s="71">
        <v>0.15004510019517303</v>
      </c>
      <c r="K98" s="71">
        <v>0.15004510019517303</v>
      </c>
    </row>
    <row r="99" spans="2:11" x14ac:dyDescent="0.2">
      <c r="B99" s="149">
        <v>1992</v>
      </c>
      <c r="C99" s="71">
        <v>9.3616373162079422E-2</v>
      </c>
      <c r="D99" s="71">
        <v>9.3616373162079422E-2</v>
      </c>
      <c r="E99" s="71">
        <v>9.3616373162079422E-2</v>
      </c>
      <c r="F99" s="71">
        <v>9.3616373162079422E-2</v>
      </c>
      <c r="G99" s="71">
        <v>9.3616373162079422E-2</v>
      </c>
      <c r="H99" s="71">
        <v>9.3616373162079422E-2</v>
      </c>
      <c r="I99" s="71">
        <v>9.3616373162079422E-2</v>
      </c>
      <c r="J99" s="71">
        <v>9.3616373162079422E-2</v>
      </c>
      <c r="K99" s="71">
        <v>9.3616373162079422E-2</v>
      </c>
    </row>
    <row r="100" spans="2:11" x14ac:dyDescent="0.2">
      <c r="B100" s="149">
        <v>1993</v>
      </c>
      <c r="C100" s="71">
        <v>0.14210957589263107</v>
      </c>
      <c r="D100" s="71">
        <v>0.14210957589263107</v>
      </c>
      <c r="E100" s="71">
        <v>0.14210957589263107</v>
      </c>
      <c r="F100" s="71">
        <v>0.14210957589263107</v>
      </c>
      <c r="G100" s="71">
        <v>0.14210957589263107</v>
      </c>
      <c r="H100" s="71">
        <v>0.14210957589263107</v>
      </c>
      <c r="I100" s="71">
        <v>0.14210957589263107</v>
      </c>
      <c r="J100" s="71">
        <v>0.14210957589263107</v>
      </c>
      <c r="K100" s="71">
        <v>0.14210957589263107</v>
      </c>
    </row>
    <row r="101" spans="2:11" x14ac:dyDescent="0.2">
      <c r="B101" s="149">
        <v>1994</v>
      </c>
      <c r="C101" s="71">
        <v>-8.0366555509985921E-2</v>
      </c>
      <c r="D101" s="71">
        <v>-8.0366555509985921E-2</v>
      </c>
      <c r="E101" s="71">
        <v>-8.0366555509985921E-2</v>
      </c>
      <c r="F101" s="71">
        <v>-8.0366555509985921E-2</v>
      </c>
      <c r="G101" s="71">
        <v>-8.0366555509985921E-2</v>
      </c>
      <c r="H101" s="71">
        <v>-8.0366555509985921E-2</v>
      </c>
      <c r="I101" s="71">
        <v>-8.0366555509985921E-2</v>
      </c>
      <c r="J101" s="71">
        <v>-8.0366555509985921E-2</v>
      </c>
      <c r="K101" s="71">
        <v>-8.0366555509985921E-2</v>
      </c>
    </row>
    <row r="102" spans="2:11" x14ac:dyDescent="0.2">
      <c r="B102" s="149">
        <v>1995</v>
      </c>
      <c r="C102" s="71">
        <v>0.23480780112538907</v>
      </c>
      <c r="D102" s="71">
        <v>0.23480780112538907</v>
      </c>
      <c r="E102" s="71">
        <v>0.23480780112538907</v>
      </c>
      <c r="F102" s="71">
        <v>0.23480780112538907</v>
      </c>
      <c r="G102" s="71">
        <v>0.23480780112538907</v>
      </c>
      <c r="H102" s="71">
        <v>0.23480780112538907</v>
      </c>
      <c r="I102" s="71">
        <v>0.23480780112538907</v>
      </c>
      <c r="J102" s="71">
        <v>0.23480780112538907</v>
      </c>
      <c r="K102" s="71">
        <v>0.23480780112538907</v>
      </c>
    </row>
    <row r="103" spans="2:11" x14ac:dyDescent="0.2">
      <c r="B103" s="149">
        <v>1996</v>
      </c>
      <c r="C103" s="71">
        <v>1.428607793401844E-2</v>
      </c>
      <c r="D103" s="71">
        <v>1.428607793401844E-2</v>
      </c>
      <c r="E103" s="71">
        <v>1.428607793401844E-2</v>
      </c>
      <c r="F103" s="71">
        <v>1.428607793401844E-2</v>
      </c>
      <c r="G103" s="71">
        <v>1.428607793401844E-2</v>
      </c>
      <c r="H103" s="71">
        <v>1.428607793401844E-2</v>
      </c>
      <c r="I103" s="71">
        <v>1.428607793401844E-2</v>
      </c>
      <c r="J103" s="71">
        <v>1.428607793401844E-2</v>
      </c>
      <c r="K103" s="71">
        <v>1.428607793401844E-2</v>
      </c>
    </row>
    <row r="104" spans="2:11" x14ac:dyDescent="0.2">
      <c r="B104" s="149">
        <v>1997</v>
      </c>
      <c r="C104" s="71">
        <v>9.939130272977531E-2</v>
      </c>
      <c r="D104" s="71">
        <v>9.939130272977531E-2</v>
      </c>
      <c r="E104" s="71">
        <v>9.939130272977531E-2</v>
      </c>
      <c r="F104" s="71">
        <v>9.939130272977531E-2</v>
      </c>
      <c r="G104" s="71">
        <v>9.939130272977531E-2</v>
      </c>
      <c r="H104" s="71">
        <v>9.939130272977531E-2</v>
      </c>
      <c r="I104" s="71">
        <v>9.939130272977531E-2</v>
      </c>
      <c r="J104" s="71">
        <v>9.939130272977531E-2</v>
      </c>
      <c r="K104" s="71">
        <v>9.939130272977531E-2</v>
      </c>
    </row>
    <row r="105" spans="2:11" x14ac:dyDescent="0.2">
      <c r="B105" s="149">
        <v>1998</v>
      </c>
      <c r="C105" s="71">
        <v>0.14921431922606215</v>
      </c>
      <c r="D105" s="71">
        <v>0.14921431922606215</v>
      </c>
      <c r="E105" s="71">
        <v>0.14921431922606215</v>
      </c>
      <c r="F105" s="71">
        <v>0.14921431922606215</v>
      </c>
      <c r="G105" s="71">
        <v>0.14921431922606215</v>
      </c>
      <c r="H105" s="71">
        <v>0.14921431922606215</v>
      </c>
      <c r="I105" s="71">
        <v>0.14921431922606215</v>
      </c>
      <c r="J105" s="71">
        <v>0.14921431922606215</v>
      </c>
      <c r="K105" s="71">
        <v>0.14921431922606215</v>
      </c>
    </row>
    <row r="106" spans="2:11" x14ac:dyDescent="0.2">
      <c r="B106" s="149">
        <v>1999</v>
      </c>
      <c r="C106" s="71">
        <v>-8.2542147962685761E-2</v>
      </c>
      <c r="D106" s="71">
        <v>-8.2542147962685761E-2</v>
      </c>
      <c r="E106" s="71">
        <v>-8.2542147962685761E-2</v>
      </c>
      <c r="F106" s="71">
        <v>-8.2542147962685761E-2</v>
      </c>
      <c r="G106" s="71">
        <v>-8.2542147962685761E-2</v>
      </c>
      <c r="H106" s="71">
        <v>-8.2542147962685761E-2</v>
      </c>
      <c r="I106" s="71">
        <v>-8.2542147962685761E-2</v>
      </c>
      <c r="J106" s="71">
        <v>-8.2542147962685761E-2</v>
      </c>
      <c r="K106" s="71">
        <v>-8.2542147962685761E-2</v>
      </c>
    </row>
    <row r="107" spans="2:11" x14ac:dyDescent="0.2">
      <c r="B107" s="149">
        <v>2000</v>
      </c>
      <c r="C107" s="71">
        <v>0.16655267125397488</v>
      </c>
      <c r="D107" s="71">
        <v>0.16655267125397488</v>
      </c>
      <c r="E107" s="71">
        <v>0.16655267125397488</v>
      </c>
      <c r="F107" s="71">
        <v>0.16655267125397488</v>
      </c>
      <c r="G107" s="71">
        <v>0.16655267125397488</v>
      </c>
      <c r="H107" s="71">
        <v>0.16655267125397488</v>
      </c>
      <c r="I107" s="71">
        <v>0.16655267125397488</v>
      </c>
      <c r="J107" s="71">
        <v>0.16655267125397488</v>
      </c>
      <c r="K107" s="71">
        <v>0.16655267125397488</v>
      </c>
    </row>
    <row r="108" spans="2:11" x14ac:dyDescent="0.2">
      <c r="B108" s="149">
        <v>2001</v>
      </c>
      <c r="C108" s="71">
        <v>5.5721811892492555E-2</v>
      </c>
      <c r="D108" s="71">
        <v>5.5721811892492555E-2</v>
      </c>
      <c r="E108" s="71">
        <v>5.5721811892492555E-2</v>
      </c>
      <c r="F108" s="71">
        <v>5.5721811892492555E-2</v>
      </c>
      <c r="G108" s="71">
        <v>5.5721811892492555E-2</v>
      </c>
      <c r="H108" s="71">
        <v>5.5721811892492555E-2</v>
      </c>
      <c r="I108" s="71">
        <v>5.5721811892492555E-2</v>
      </c>
      <c r="J108" s="71">
        <v>5.5721811892492555E-2</v>
      </c>
      <c r="K108" s="71">
        <v>5.5721811892492555E-2</v>
      </c>
    </row>
    <row r="109" spans="2:11" x14ac:dyDescent="0.2">
      <c r="B109" s="149">
        <v>2002</v>
      </c>
      <c r="C109" s="71">
        <v>0.15116400378109285</v>
      </c>
      <c r="D109" s="71">
        <v>0.15116400378109285</v>
      </c>
      <c r="E109" s="71">
        <v>0.15116400378109285</v>
      </c>
      <c r="F109" s="71">
        <v>0.15116400378109285</v>
      </c>
      <c r="G109" s="71">
        <v>0.15116400378109285</v>
      </c>
      <c r="H109" s="71">
        <v>0.15116400378109285</v>
      </c>
      <c r="I109" s="71">
        <v>0.15116400378109285</v>
      </c>
      <c r="J109" s="71">
        <v>0.15116400378109285</v>
      </c>
      <c r="K109" s="71">
        <v>0.15116400378109285</v>
      </c>
    </row>
    <row r="110" spans="2:11" x14ac:dyDescent="0.2">
      <c r="B110" s="149">
        <v>2003</v>
      </c>
      <c r="C110" s="71">
        <v>3.7531858817758529E-3</v>
      </c>
      <c r="D110" s="71">
        <v>3.7531858817758529E-3</v>
      </c>
      <c r="E110" s="71">
        <v>3.7531858817758529E-3</v>
      </c>
      <c r="F110" s="71">
        <v>3.7531858817758529E-3</v>
      </c>
      <c r="G110" s="71">
        <v>3.7531858817758529E-3</v>
      </c>
      <c r="H110" s="71">
        <v>3.7531858817758529E-3</v>
      </c>
      <c r="I110" s="71">
        <v>3.7531858817758529E-3</v>
      </c>
      <c r="J110" s="71">
        <v>3.7531858817758529E-3</v>
      </c>
      <c r="K110" s="71">
        <v>3.7531858817758529E-3</v>
      </c>
    </row>
    <row r="111" spans="2:11" x14ac:dyDescent="0.2">
      <c r="B111" s="149">
        <v>2004</v>
      </c>
      <c r="C111" s="71">
        <v>4.490683702274547E-2</v>
      </c>
      <c r="D111" s="71">
        <v>4.490683702274547E-2</v>
      </c>
      <c r="E111" s="71">
        <v>4.490683702274547E-2</v>
      </c>
      <c r="F111" s="71">
        <v>4.490683702274547E-2</v>
      </c>
      <c r="G111" s="71">
        <v>4.490683702274547E-2</v>
      </c>
      <c r="H111" s="71">
        <v>4.490683702274547E-2</v>
      </c>
      <c r="I111" s="71">
        <v>4.490683702274547E-2</v>
      </c>
      <c r="J111" s="71">
        <v>4.490683702274547E-2</v>
      </c>
      <c r="K111" s="71">
        <v>4.490683702274547E-2</v>
      </c>
    </row>
    <row r="112" spans="2:11" x14ac:dyDescent="0.2">
      <c r="B112" s="149">
        <v>2005</v>
      </c>
      <c r="C112" s="71">
        <v>2.8675329597779506E-2</v>
      </c>
      <c r="D112" s="71">
        <v>2.8675329597779506E-2</v>
      </c>
      <c r="E112" s="71">
        <v>2.8675329597779506E-2</v>
      </c>
      <c r="F112" s="71">
        <v>2.8675329597779506E-2</v>
      </c>
      <c r="G112" s="71">
        <v>2.8675329597779506E-2</v>
      </c>
      <c r="H112" s="71">
        <v>2.8675329597779506E-2</v>
      </c>
      <c r="I112" s="71">
        <v>2.8675329597779506E-2</v>
      </c>
      <c r="J112" s="71">
        <v>2.8675329597779506E-2</v>
      </c>
      <c r="K112" s="71">
        <v>2.8675329597779506E-2</v>
      </c>
    </row>
    <row r="113" spans="2:11" x14ac:dyDescent="0.2">
      <c r="B113" s="149">
        <v>2006</v>
      </c>
      <c r="C113" s="71">
        <v>1.9610012417568386E-2</v>
      </c>
      <c r="D113" s="71">
        <v>1.9610012417568386E-2</v>
      </c>
      <c r="E113" s="71">
        <v>1.9610012417568386E-2</v>
      </c>
      <c r="F113" s="71">
        <v>1.9610012417568386E-2</v>
      </c>
      <c r="G113" s="71">
        <v>1.9610012417568386E-2</v>
      </c>
      <c r="H113" s="71">
        <v>1.9610012417568386E-2</v>
      </c>
      <c r="I113" s="71">
        <v>1.9610012417568386E-2</v>
      </c>
      <c r="J113" s="71">
        <v>1.9610012417568386E-2</v>
      </c>
      <c r="K113" s="71">
        <v>1.9610012417568386E-2</v>
      </c>
    </row>
    <row r="114" spans="2:11" x14ac:dyDescent="0.2">
      <c r="B114" s="149">
        <v>2007</v>
      </c>
      <c r="C114" s="71">
        <v>0.10209921930012807</v>
      </c>
      <c r="D114" s="71">
        <v>0.10209921930012807</v>
      </c>
      <c r="E114" s="71">
        <v>0.10209921930012807</v>
      </c>
      <c r="F114" s="71">
        <v>0.10209921930012807</v>
      </c>
      <c r="G114" s="71">
        <v>0.10209921930012807</v>
      </c>
      <c r="H114" s="71">
        <v>0.10209921930012807</v>
      </c>
      <c r="I114" s="71">
        <v>0.10209921930012807</v>
      </c>
      <c r="J114" s="71">
        <v>0.10209921930012807</v>
      </c>
      <c r="K114" s="71">
        <v>0.10209921930012807</v>
      </c>
    </row>
    <row r="115" spans="2:11" x14ac:dyDescent="0.2">
      <c r="B115" s="149">
        <v>2008</v>
      </c>
      <c r="C115" s="71">
        <v>0.20101279926977011</v>
      </c>
      <c r="D115" s="71">
        <v>0.20101279926977011</v>
      </c>
      <c r="E115" s="71">
        <v>0.20101279926977011</v>
      </c>
      <c r="F115" s="71">
        <v>0.20101279926977011</v>
      </c>
      <c r="G115" s="71">
        <v>0.20101279926977011</v>
      </c>
      <c r="H115" s="71">
        <v>0.20101279926977011</v>
      </c>
      <c r="I115" s="71">
        <v>0.20101279926977011</v>
      </c>
      <c r="J115" s="71">
        <v>0.20101279926977011</v>
      </c>
      <c r="K115" s="71">
        <v>0.20101279926977011</v>
      </c>
    </row>
    <row r="116" spans="2:11" x14ac:dyDescent="0.2">
      <c r="B116" s="149">
        <v>2009</v>
      </c>
      <c r="C116" s="71">
        <v>-0.11116695313259162</v>
      </c>
      <c r="D116" s="71">
        <v>-0.11116695313259162</v>
      </c>
      <c r="E116" s="71">
        <v>-0.11116695313259162</v>
      </c>
      <c r="F116" s="71">
        <v>-0.11116695313259162</v>
      </c>
      <c r="G116" s="71">
        <v>-0.11116695313259162</v>
      </c>
      <c r="H116" s="71">
        <v>-0.11116695313259162</v>
      </c>
      <c r="I116" s="71">
        <v>-0.11116695313259162</v>
      </c>
      <c r="J116" s="71">
        <v>-0.11116695313259162</v>
      </c>
      <c r="K116" s="71">
        <v>-0.11116695313259162</v>
      </c>
    </row>
    <row r="117" spans="2:11" x14ac:dyDescent="0.2">
      <c r="B117" s="149">
        <v>2010</v>
      </c>
      <c r="C117" s="71">
        <v>8.4629338803557719E-2</v>
      </c>
      <c r="D117" s="71">
        <v>8.4629338803557719E-2</v>
      </c>
      <c r="E117" s="71">
        <v>8.4629338803557719E-2</v>
      </c>
      <c r="F117" s="71">
        <v>8.4629338803557719E-2</v>
      </c>
      <c r="G117" s="71">
        <v>8.4629338803557719E-2</v>
      </c>
      <c r="H117" s="71">
        <v>8.4629338803557719E-2</v>
      </c>
      <c r="I117" s="71">
        <v>8.4629338803557719E-2</v>
      </c>
      <c r="J117" s="71">
        <v>8.4629338803557719E-2</v>
      </c>
      <c r="K117" s="71">
        <v>8.4629338803557719E-2</v>
      </c>
    </row>
    <row r="118" spans="2:11" x14ac:dyDescent="0.2">
      <c r="B118" s="149">
        <v>2011</v>
      </c>
      <c r="C118" s="71">
        <v>0.16035334999461354</v>
      </c>
      <c r="D118" s="71">
        <v>0.16035334999461354</v>
      </c>
      <c r="E118" s="71">
        <v>0.16035334999461354</v>
      </c>
      <c r="F118" s="71">
        <v>0.16035334999461354</v>
      </c>
      <c r="G118" s="71">
        <v>0.16035334999461354</v>
      </c>
      <c r="H118" s="71">
        <v>0.16035334999461354</v>
      </c>
      <c r="I118" s="71">
        <v>0.16035334999461354</v>
      </c>
      <c r="J118" s="71">
        <v>0.16035334999461354</v>
      </c>
      <c r="K118" s="71">
        <v>0.16035334999461354</v>
      </c>
    </row>
    <row r="119" spans="2:11" x14ac:dyDescent="0.2">
      <c r="B119" s="149">
        <v>2012</v>
      </c>
      <c r="C119" s="158"/>
      <c r="D119" s="71">
        <v>2.971571978018946E-2</v>
      </c>
      <c r="E119" s="71">
        <v>2.971571978018946E-2</v>
      </c>
      <c r="F119" s="71">
        <v>2.971571978018946E-2</v>
      </c>
      <c r="G119" s="71">
        <v>2.971571978018946E-2</v>
      </c>
      <c r="H119" s="71">
        <v>2.971571978018946E-2</v>
      </c>
      <c r="I119" s="71">
        <v>2.971571978018946E-2</v>
      </c>
      <c r="J119" s="71">
        <v>2.971571978018946E-2</v>
      </c>
      <c r="K119" s="71">
        <v>2.971571978018946E-2</v>
      </c>
    </row>
    <row r="120" spans="2:11" x14ac:dyDescent="0.2">
      <c r="B120" s="149">
        <v>2013</v>
      </c>
      <c r="C120" s="158"/>
      <c r="D120" s="158"/>
      <c r="E120" s="71">
        <v>-9.104568794347262E-2</v>
      </c>
      <c r="F120" s="71">
        <v>-9.104568794347262E-2</v>
      </c>
      <c r="G120" s="71">
        <v>-9.104568794347262E-2</v>
      </c>
      <c r="H120" s="71">
        <v>-9.104568794347262E-2</v>
      </c>
      <c r="I120" s="71">
        <v>-9.104568794347262E-2</v>
      </c>
      <c r="J120" s="71">
        <v>-9.104568794347262E-2</v>
      </c>
      <c r="K120" s="71">
        <v>-9.104568794347262E-2</v>
      </c>
    </row>
    <row r="121" spans="2:11" x14ac:dyDescent="0.2">
      <c r="B121" s="149">
        <v>2014</v>
      </c>
      <c r="C121" s="158"/>
      <c r="D121" s="158"/>
      <c r="E121" s="158"/>
      <c r="F121" s="71">
        <v>0.10746180452004755</v>
      </c>
      <c r="G121" s="71">
        <v>0.10746180452004755</v>
      </c>
      <c r="H121" s="71">
        <v>0.10746180452004755</v>
      </c>
      <c r="I121" s="71">
        <v>0.10746180452004755</v>
      </c>
      <c r="J121" s="71">
        <v>0.10746180452004755</v>
      </c>
      <c r="K121" s="71">
        <v>0.10746180452004755</v>
      </c>
    </row>
    <row r="122" spans="2:11" x14ac:dyDescent="0.2">
      <c r="B122" s="149">
        <v>2015</v>
      </c>
      <c r="C122" s="158"/>
      <c r="D122" s="158"/>
      <c r="E122" s="158"/>
      <c r="F122" s="158"/>
      <c r="G122" s="71">
        <v>1.2842996709792224E-2</v>
      </c>
      <c r="H122" s="71">
        <v>1.2842996709792224E-2</v>
      </c>
      <c r="I122" s="71">
        <v>1.2842996709792224E-2</v>
      </c>
      <c r="J122" s="71">
        <v>1.2842996709792224E-2</v>
      </c>
      <c r="K122" s="71">
        <v>1.2842996709792224E-2</v>
      </c>
    </row>
    <row r="123" spans="2:11" x14ac:dyDescent="0.2">
      <c r="B123" s="149">
        <v>2016</v>
      </c>
      <c r="C123" s="158"/>
      <c r="D123" s="158"/>
      <c r="E123" s="158"/>
      <c r="F123" s="158"/>
      <c r="G123" s="158"/>
      <c r="H123" s="71">
        <v>6.9055046987477921E-3</v>
      </c>
      <c r="I123" s="71">
        <v>6.9055046987477921E-3</v>
      </c>
      <c r="J123" s="71">
        <v>6.9055046987477921E-3</v>
      </c>
      <c r="K123" s="71">
        <v>6.9055046987477921E-3</v>
      </c>
    </row>
    <row r="124" spans="2:11" x14ac:dyDescent="0.2">
      <c r="B124" s="149">
        <v>2017</v>
      </c>
      <c r="C124" s="158"/>
      <c r="D124" s="158"/>
      <c r="E124" s="158"/>
      <c r="F124" s="158"/>
      <c r="G124" s="158"/>
      <c r="H124" s="158"/>
      <c r="I124" s="71">
        <v>2.8017162707789457E-2</v>
      </c>
      <c r="J124" s="71">
        <v>2.8017162707789457E-2</v>
      </c>
      <c r="K124" s="71">
        <v>2.8017162707789457E-2</v>
      </c>
    </row>
    <row r="125" spans="2:11" x14ac:dyDescent="0.2">
      <c r="B125" s="149">
        <v>2018</v>
      </c>
      <c r="C125" s="158"/>
      <c r="D125" s="158"/>
      <c r="E125" s="158"/>
      <c r="F125" s="158"/>
      <c r="G125" s="158"/>
      <c r="H125" s="158"/>
      <c r="I125" s="158"/>
      <c r="J125" s="71">
        <v>-1.6692385713402633E-4</v>
      </c>
      <c r="K125" s="71">
        <v>-1.6692385713402633E-4</v>
      </c>
    </row>
    <row r="126" spans="2:11" x14ac:dyDescent="0.2">
      <c r="B126" s="149">
        <v>2019</v>
      </c>
      <c r="C126" s="158"/>
      <c r="D126" s="158"/>
      <c r="E126" s="158"/>
      <c r="F126" s="158"/>
      <c r="G126" s="158"/>
      <c r="H126" s="158"/>
      <c r="I126" s="158"/>
      <c r="J126" s="158"/>
      <c r="K126" s="71">
        <v>9.6356307415483927E-2</v>
      </c>
    </row>
    <row r="127" spans="2:11" x14ac:dyDescent="0.2">
      <c r="B127" s="31" t="s">
        <v>21</v>
      </c>
      <c r="C127" s="157">
        <f>+AVERAGE(C35:C126)</f>
        <v>5.410199544794958E-2</v>
      </c>
      <c r="D127" s="157">
        <f t="shared" ref="D127:K127" si="13">+AVERAGE(D35:D126)</f>
        <v>5.3815098087152402E-2</v>
      </c>
      <c r="E127" s="157">
        <f t="shared" si="13"/>
        <v>5.2130670342610257E-2</v>
      </c>
      <c r="F127" s="157">
        <f t="shared" si="13"/>
        <v>5.2766660390626781E-2</v>
      </c>
      <c r="G127" s="157">
        <f t="shared" si="13"/>
        <v>5.2312982394253658E-2</v>
      </c>
      <c r="H127" s="157">
        <f t="shared" si="13"/>
        <v>5.1802786015652462E-2</v>
      </c>
      <c r="I127" s="157">
        <f t="shared" si="13"/>
        <v>5.1538501312231769E-2</v>
      </c>
      <c r="J127" s="157">
        <f t="shared" si="13"/>
        <v>5.0970309826854118E-2</v>
      </c>
      <c r="K127" s="157">
        <f t="shared" si="13"/>
        <v>5.1463635887600098E-2</v>
      </c>
    </row>
    <row r="128" spans="2:11" x14ac:dyDescent="0.2">
      <c r="B128" s="1"/>
    </row>
    <row r="129" spans="2:11" x14ac:dyDescent="0.2">
      <c r="B129" s="1"/>
      <c r="C129" s="135"/>
      <c r="D129" s="135"/>
      <c r="E129" s="135"/>
      <c r="F129" s="135"/>
      <c r="G129" s="135"/>
      <c r="H129" s="135"/>
      <c r="I129" s="135"/>
      <c r="J129" s="135"/>
      <c r="K129" s="135"/>
    </row>
    <row r="130" spans="2:11" x14ac:dyDescent="0.2">
      <c r="B130" s="39" t="s">
        <v>263</v>
      </c>
    </row>
    <row r="131" spans="2:11" x14ac:dyDescent="0.2">
      <c r="B131" s="1"/>
    </row>
    <row r="132" spans="2:11" x14ac:dyDescent="0.2">
      <c r="B132" s="326" t="s">
        <v>264</v>
      </c>
      <c r="C132" s="326"/>
      <c r="D132" s="326"/>
      <c r="E132" s="326"/>
      <c r="F132" s="326"/>
      <c r="G132" s="326"/>
      <c r="H132" s="326"/>
      <c r="I132" s="326"/>
      <c r="J132" s="326"/>
      <c r="K132" s="326"/>
    </row>
    <row r="133" spans="2:11" x14ac:dyDescent="0.2">
      <c r="B133" s="58" t="s">
        <v>262</v>
      </c>
      <c r="C133" s="148">
        <v>2011</v>
      </c>
      <c r="D133" s="148">
        <v>2012</v>
      </c>
      <c r="E133" s="148">
        <v>2013</v>
      </c>
      <c r="F133" s="148">
        <v>2014</v>
      </c>
      <c r="G133" s="148">
        <v>2015</v>
      </c>
      <c r="H133" s="148">
        <v>2016</v>
      </c>
      <c r="I133" s="148">
        <v>2017</v>
      </c>
      <c r="J133" s="148">
        <v>2018</v>
      </c>
      <c r="K133" s="148">
        <v>2019</v>
      </c>
    </row>
    <row r="134" spans="2:11" x14ac:dyDescent="0.2">
      <c r="B134" s="149">
        <v>1928</v>
      </c>
      <c r="C134" s="71">
        <v>0.43811155152887893</v>
      </c>
      <c r="D134" s="71">
        <v>0.43811155152887893</v>
      </c>
      <c r="E134" s="71">
        <v>0.43811155152887893</v>
      </c>
      <c r="F134" s="71">
        <v>0.43811155152887893</v>
      </c>
      <c r="G134" s="71">
        <v>0.43811155152887893</v>
      </c>
      <c r="H134" s="71">
        <v>0.43811155152887893</v>
      </c>
      <c r="I134" s="71">
        <v>0.43811155152887893</v>
      </c>
      <c r="J134" s="71">
        <v>0.43811155152887893</v>
      </c>
      <c r="K134" s="71">
        <v>0.43811155152887893</v>
      </c>
    </row>
    <row r="135" spans="2:11" x14ac:dyDescent="0.2">
      <c r="B135" s="149">
        <v>1929</v>
      </c>
      <c r="C135" s="71">
        <v>-8.2979466119096595E-2</v>
      </c>
      <c r="D135" s="71">
        <v>-8.2979466119096595E-2</v>
      </c>
      <c r="E135" s="71">
        <v>-8.2979466119096595E-2</v>
      </c>
      <c r="F135" s="71">
        <v>-8.2979466119096595E-2</v>
      </c>
      <c r="G135" s="71">
        <v>-8.2979466119096595E-2</v>
      </c>
      <c r="H135" s="71">
        <v>-8.2979466119096595E-2</v>
      </c>
      <c r="I135" s="71">
        <v>-8.2979466119096595E-2</v>
      </c>
      <c r="J135" s="71">
        <v>-8.2979466119096595E-2</v>
      </c>
      <c r="K135" s="71">
        <v>-8.2979466119096595E-2</v>
      </c>
    </row>
    <row r="136" spans="2:11" x14ac:dyDescent="0.2">
      <c r="B136" s="149">
        <v>1930</v>
      </c>
      <c r="C136" s="71">
        <v>-0.25123636363636365</v>
      </c>
      <c r="D136" s="71">
        <v>-0.25123636363636365</v>
      </c>
      <c r="E136" s="71">
        <v>-0.25123636363636365</v>
      </c>
      <c r="F136" s="71">
        <v>-0.25123636363636365</v>
      </c>
      <c r="G136" s="71">
        <v>-0.25123636363636365</v>
      </c>
      <c r="H136" s="71">
        <v>-0.25123636363636365</v>
      </c>
      <c r="I136" s="71">
        <v>-0.25123636363636365</v>
      </c>
      <c r="J136" s="71">
        <v>-0.25123636363636365</v>
      </c>
      <c r="K136" s="71">
        <v>-0.25123636363636365</v>
      </c>
    </row>
    <row r="137" spans="2:11" x14ac:dyDescent="0.2">
      <c r="B137" s="149">
        <v>1931</v>
      </c>
      <c r="C137" s="71">
        <v>-0.43837548891786188</v>
      </c>
      <c r="D137" s="71">
        <v>-0.43837548891786188</v>
      </c>
      <c r="E137" s="71">
        <v>-0.43837548891786188</v>
      </c>
      <c r="F137" s="71">
        <v>-0.43837548891786188</v>
      </c>
      <c r="G137" s="71">
        <v>-0.43837548891786188</v>
      </c>
      <c r="H137" s="71">
        <v>-0.43837548891786188</v>
      </c>
      <c r="I137" s="71">
        <v>-0.43837548891786188</v>
      </c>
      <c r="J137" s="71">
        <v>-0.43837548891786188</v>
      </c>
      <c r="K137" s="71">
        <v>-0.43837548891786188</v>
      </c>
    </row>
    <row r="138" spans="2:11" x14ac:dyDescent="0.2">
      <c r="B138" s="149">
        <v>1932</v>
      </c>
      <c r="C138" s="71">
        <v>-8.642364532019696E-2</v>
      </c>
      <c r="D138" s="71">
        <v>-8.642364532019696E-2</v>
      </c>
      <c r="E138" s="71">
        <v>-8.642364532019696E-2</v>
      </c>
      <c r="F138" s="71">
        <v>-8.642364532019696E-2</v>
      </c>
      <c r="G138" s="71">
        <v>-8.642364532019696E-2</v>
      </c>
      <c r="H138" s="71">
        <v>-8.642364532019696E-2</v>
      </c>
      <c r="I138" s="71">
        <v>-8.642364532019696E-2</v>
      </c>
      <c r="J138" s="71">
        <v>-8.642364532019696E-2</v>
      </c>
      <c r="K138" s="71">
        <v>-8.642364532019696E-2</v>
      </c>
    </row>
    <row r="139" spans="2:11" x14ac:dyDescent="0.2">
      <c r="B139" s="149">
        <v>1933</v>
      </c>
      <c r="C139" s="71">
        <v>0.49982225433526023</v>
      </c>
      <c r="D139" s="71">
        <v>0.49982225433526023</v>
      </c>
      <c r="E139" s="71">
        <v>0.49982225433526023</v>
      </c>
      <c r="F139" s="71">
        <v>0.49982225433526023</v>
      </c>
      <c r="G139" s="71">
        <v>0.49982225433526023</v>
      </c>
      <c r="H139" s="71">
        <v>0.49982225433526023</v>
      </c>
      <c r="I139" s="71">
        <v>0.49982225433526023</v>
      </c>
      <c r="J139" s="71">
        <v>0.49982225433526023</v>
      </c>
      <c r="K139" s="71">
        <v>0.49982225433526023</v>
      </c>
    </row>
    <row r="140" spans="2:11" x14ac:dyDescent="0.2">
      <c r="B140" s="149">
        <v>1934</v>
      </c>
      <c r="C140" s="71">
        <v>-1.1885656970912803E-2</v>
      </c>
      <c r="D140" s="71">
        <v>-1.1885656970912803E-2</v>
      </c>
      <c r="E140" s="71">
        <v>-1.1885656970912803E-2</v>
      </c>
      <c r="F140" s="71">
        <v>-1.1885656970912803E-2</v>
      </c>
      <c r="G140" s="71">
        <v>-1.1885656970912803E-2</v>
      </c>
      <c r="H140" s="71">
        <v>-1.1885656970912803E-2</v>
      </c>
      <c r="I140" s="71">
        <v>-1.1885656970912803E-2</v>
      </c>
      <c r="J140" s="71">
        <v>-1.1885656970912803E-2</v>
      </c>
      <c r="K140" s="71">
        <v>-1.1885656970912803E-2</v>
      </c>
    </row>
    <row r="141" spans="2:11" x14ac:dyDescent="0.2">
      <c r="B141" s="149">
        <v>1935</v>
      </c>
      <c r="C141" s="71">
        <v>0.46740421052631581</v>
      </c>
      <c r="D141" s="71">
        <v>0.46740421052631581</v>
      </c>
      <c r="E141" s="71">
        <v>0.46740421052631581</v>
      </c>
      <c r="F141" s="71">
        <v>0.46740421052631581</v>
      </c>
      <c r="G141" s="71">
        <v>0.46740421052631581</v>
      </c>
      <c r="H141" s="71">
        <v>0.46740421052631581</v>
      </c>
      <c r="I141" s="71">
        <v>0.46740421052631581</v>
      </c>
      <c r="J141" s="71">
        <v>0.46740421052631581</v>
      </c>
      <c r="K141" s="71">
        <v>0.46740421052631581</v>
      </c>
    </row>
    <row r="142" spans="2:11" x14ac:dyDescent="0.2">
      <c r="B142" s="149">
        <v>1936</v>
      </c>
      <c r="C142" s="71">
        <v>0.31943410275502609</v>
      </c>
      <c r="D142" s="71">
        <v>0.31943410275502609</v>
      </c>
      <c r="E142" s="71">
        <v>0.31943410275502609</v>
      </c>
      <c r="F142" s="71">
        <v>0.31943410275502609</v>
      </c>
      <c r="G142" s="71">
        <v>0.31943410275502609</v>
      </c>
      <c r="H142" s="71">
        <v>0.31943410275502609</v>
      </c>
      <c r="I142" s="71">
        <v>0.31943410275502609</v>
      </c>
      <c r="J142" s="71">
        <v>0.31943410275502609</v>
      </c>
      <c r="K142" s="71">
        <v>0.31943410275502609</v>
      </c>
    </row>
    <row r="143" spans="2:11" x14ac:dyDescent="0.2">
      <c r="B143" s="149">
        <v>1937</v>
      </c>
      <c r="C143" s="71">
        <v>-0.35336728754365537</v>
      </c>
      <c r="D143" s="71">
        <v>-0.35336728754365537</v>
      </c>
      <c r="E143" s="71">
        <v>-0.35336728754365537</v>
      </c>
      <c r="F143" s="71">
        <v>-0.35336728754365537</v>
      </c>
      <c r="G143" s="71">
        <v>-0.35336728754365537</v>
      </c>
      <c r="H143" s="71">
        <v>-0.35336728754365537</v>
      </c>
      <c r="I143" s="71">
        <v>-0.35336728754365537</v>
      </c>
      <c r="J143" s="71">
        <v>-0.35336728754365537</v>
      </c>
      <c r="K143" s="71">
        <v>-0.35336728754365537</v>
      </c>
    </row>
    <row r="144" spans="2:11" x14ac:dyDescent="0.2">
      <c r="B144" s="149">
        <v>1938</v>
      </c>
      <c r="C144" s="71">
        <v>0.29282654028436017</v>
      </c>
      <c r="D144" s="71">
        <v>0.29282654028436017</v>
      </c>
      <c r="E144" s="71">
        <v>0.29282654028436017</v>
      </c>
      <c r="F144" s="71">
        <v>0.29282654028436017</v>
      </c>
      <c r="G144" s="71">
        <v>0.29282654028436017</v>
      </c>
      <c r="H144" s="71">
        <v>0.29282654028436017</v>
      </c>
      <c r="I144" s="71">
        <v>0.29282654028436017</v>
      </c>
      <c r="J144" s="71">
        <v>0.29282654028436017</v>
      </c>
      <c r="K144" s="71">
        <v>0.29282654028436017</v>
      </c>
    </row>
    <row r="145" spans="2:11" x14ac:dyDescent="0.2">
      <c r="B145" s="149">
        <v>1939</v>
      </c>
      <c r="C145" s="71">
        <v>-1.0975646879756443E-2</v>
      </c>
      <c r="D145" s="71">
        <v>-1.0975646879756443E-2</v>
      </c>
      <c r="E145" s="71">
        <v>-1.0975646879756443E-2</v>
      </c>
      <c r="F145" s="71">
        <v>-1.0975646879756443E-2</v>
      </c>
      <c r="G145" s="71">
        <v>-1.0975646879756443E-2</v>
      </c>
      <c r="H145" s="71">
        <v>-1.0975646879756443E-2</v>
      </c>
      <c r="I145" s="71">
        <v>-1.0975646879756443E-2</v>
      </c>
      <c r="J145" s="71">
        <v>-1.0975646879756443E-2</v>
      </c>
      <c r="K145" s="71">
        <v>-1.0975646879756443E-2</v>
      </c>
    </row>
    <row r="146" spans="2:11" x14ac:dyDescent="0.2">
      <c r="B146" s="149">
        <v>1940</v>
      </c>
      <c r="C146" s="71">
        <v>-0.10672873194221515</v>
      </c>
      <c r="D146" s="71">
        <v>-0.10672873194221515</v>
      </c>
      <c r="E146" s="71">
        <v>-0.10672873194221515</v>
      </c>
      <c r="F146" s="71">
        <v>-0.10672873194221515</v>
      </c>
      <c r="G146" s="71">
        <v>-0.10672873194221515</v>
      </c>
      <c r="H146" s="71">
        <v>-0.10672873194221515</v>
      </c>
      <c r="I146" s="71">
        <v>-0.10672873194221515</v>
      </c>
      <c r="J146" s="71">
        <v>-0.10672873194221515</v>
      </c>
      <c r="K146" s="71">
        <v>-0.10672873194221515</v>
      </c>
    </row>
    <row r="147" spans="2:11" x14ac:dyDescent="0.2">
      <c r="B147" s="149">
        <v>1941</v>
      </c>
      <c r="C147" s="71">
        <v>-0.12771455576559551</v>
      </c>
      <c r="D147" s="71">
        <v>-0.12771455576559551</v>
      </c>
      <c r="E147" s="71">
        <v>-0.12771455576559551</v>
      </c>
      <c r="F147" s="71">
        <v>-0.12771455576559551</v>
      </c>
      <c r="G147" s="71">
        <v>-0.12771455576559551</v>
      </c>
      <c r="H147" s="71">
        <v>-0.12771455576559551</v>
      </c>
      <c r="I147" s="71">
        <v>-0.12771455576559551</v>
      </c>
      <c r="J147" s="71">
        <v>-0.12771455576559551</v>
      </c>
      <c r="K147" s="71">
        <v>-0.12771455576559551</v>
      </c>
    </row>
    <row r="148" spans="2:11" x14ac:dyDescent="0.2">
      <c r="B148" s="149">
        <v>1942</v>
      </c>
      <c r="C148" s="71">
        <v>0.19173762945914843</v>
      </c>
      <c r="D148" s="71">
        <v>0.19173762945914843</v>
      </c>
      <c r="E148" s="71">
        <v>0.19173762945914843</v>
      </c>
      <c r="F148" s="71">
        <v>0.19173762945914843</v>
      </c>
      <c r="G148" s="71">
        <v>0.19173762945914843</v>
      </c>
      <c r="H148" s="71">
        <v>0.19173762945914843</v>
      </c>
      <c r="I148" s="71">
        <v>0.19173762945914843</v>
      </c>
      <c r="J148" s="71">
        <v>0.19173762945914843</v>
      </c>
      <c r="K148" s="71">
        <v>0.19173762945914843</v>
      </c>
    </row>
    <row r="149" spans="2:11" x14ac:dyDescent="0.2">
      <c r="B149" s="149">
        <v>1943</v>
      </c>
      <c r="C149" s="71">
        <v>0.25061310133060394</v>
      </c>
      <c r="D149" s="71">
        <v>0.25061310133060394</v>
      </c>
      <c r="E149" s="71">
        <v>0.25061310133060394</v>
      </c>
      <c r="F149" s="71">
        <v>0.25061310133060394</v>
      </c>
      <c r="G149" s="71">
        <v>0.25061310133060394</v>
      </c>
      <c r="H149" s="71">
        <v>0.25061310133060394</v>
      </c>
      <c r="I149" s="71">
        <v>0.25061310133060394</v>
      </c>
      <c r="J149" s="71">
        <v>0.25061310133060394</v>
      </c>
      <c r="K149" s="71">
        <v>0.25061310133060394</v>
      </c>
    </row>
    <row r="150" spans="2:11" x14ac:dyDescent="0.2">
      <c r="B150" s="149">
        <v>1944</v>
      </c>
      <c r="C150" s="71">
        <v>0.19030676949443009</v>
      </c>
      <c r="D150" s="71">
        <v>0.19030676949443009</v>
      </c>
      <c r="E150" s="71">
        <v>0.19030676949443009</v>
      </c>
      <c r="F150" s="71">
        <v>0.19030676949443009</v>
      </c>
      <c r="G150" s="71">
        <v>0.19030676949443009</v>
      </c>
      <c r="H150" s="71">
        <v>0.19030676949443009</v>
      </c>
      <c r="I150" s="71">
        <v>0.19030676949443009</v>
      </c>
      <c r="J150" s="71">
        <v>0.19030676949443009</v>
      </c>
      <c r="K150" s="71">
        <v>0.19030676949443009</v>
      </c>
    </row>
    <row r="151" spans="2:11" x14ac:dyDescent="0.2">
      <c r="B151" s="149">
        <v>1945</v>
      </c>
      <c r="C151" s="71">
        <v>0.35821084337349401</v>
      </c>
      <c r="D151" s="71">
        <v>0.35821084337349401</v>
      </c>
      <c r="E151" s="71">
        <v>0.35821084337349401</v>
      </c>
      <c r="F151" s="71">
        <v>0.35821084337349401</v>
      </c>
      <c r="G151" s="71">
        <v>0.35821084337349401</v>
      </c>
      <c r="H151" s="71">
        <v>0.35821084337349401</v>
      </c>
      <c r="I151" s="71">
        <v>0.35821084337349401</v>
      </c>
      <c r="J151" s="71">
        <v>0.35821084337349401</v>
      </c>
      <c r="K151" s="71">
        <v>0.35821084337349401</v>
      </c>
    </row>
    <row r="152" spans="2:11" x14ac:dyDescent="0.2">
      <c r="B152" s="149">
        <v>1946</v>
      </c>
      <c r="C152" s="71">
        <v>-8.4291474654377807E-2</v>
      </c>
      <c r="D152" s="71">
        <v>-8.4291474654377807E-2</v>
      </c>
      <c r="E152" s="71">
        <v>-8.4291474654377807E-2</v>
      </c>
      <c r="F152" s="71">
        <v>-8.4291474654377807E-2</v>
      </c>
      <c r="G152" s="71">
        <v>-8.4291474654377807E-2</v>
      </c>
      <c r="H152" s="71">
        <v>-8.4291474654377807E-2</v>
      </c>
      <c r="I152" s="71">
        <v>-8.4291474654377807E-2</v>
      </c>
      <c r="J152" s="71">
        <v>-8.4291474654377807E-2</v>
      </c>
      <c r="K152" s="71">
        <v>-8.4291474654377807E-2</v>
      </c>
    </row>
    <row r="153" spans="2:11" x14ac:dyDescent="0.2">
      <c r="B153" s="149">
        <v>1947</v>
      </c>
      <c r="C153" s="71">
        <v>5.1999999999999998E-2</v>
      </c>
      <c r="D153" s="71">
        <v>5.1999999999999998E-2</v>
      </c>
      <c r="E153" s="71">
        <v>5.1999999999999998E-2</v>
      </c>
      <c r="F153" s="71">
        <v>5.1999999999999998E-2</v>
      </c>
      <c r="G153" s="71">
        <v>5.1999999999999998E-2</v>
      </c>
      <c r="H153" s="71">
        <v>5.1999999999999998E-2</v>
      </c>
      <c r="I153" s="71">
        <v>5.1999999999999998E-2</v>
      </c>
      <c r="J153" s="71">
        <v>5.1999999999999998E-2</v>
      </c>
      <c r="K153" s="71">
        <v>5.1999999999999998E-2</v>
      </c>
    </row>
    <row r="154" spans="2:11" x14ac:dyDescent="0.2">
      <c r="B154" s="149">
        <v>1948</v>
      </c>
      <c r="C154" s="71">
        <v>5.7045751633986834E-2</v>
      </c>
      <c r="D154" s="71">
        <v>5.7045751633986834E-2</v>
      </c>
      <c r="E154" s="71">
        <v>5.7045751633986834E-2</v>
      </c>
      <c r="F154" s="71">
        <v>5.7045751633986834E-2</v>
      </c>
      <c r="G154" s="71">
        <v>5.7045751633986834E-2</v>
      </c>
      <c r="H154" s="71">
        <v>5.7045751633986834E-2</v>
      </c>
      <c r="I154" s="71">
        <v>5.7045751633986834E-2</v>
      </c>
      <c r="J154" s="71">
        <v>5.7045751633986834E-2</v>
      </c>
      <c r="K154" s="71">
        <v>5.7045751633986834E-2</v>
      </c>
    </row>
    <row r="155" spans="2:11" x14ac:dyDescent="0.2">
      <c r="B155" s="149">
        <v>1949</v>
      </c>
      <c r="C155" s="71">
        <v>0.18303223684210526</v>
      </c>
      <c r="D155" s="71">
        <v>0.18303223684210526</v>
      </c>
      <c r="E155" s="71">
        <v>0.18303223684210526</v>
      </c>
      <c r="F155" s="71">
        <v>0.18303223684210526</v>
      </c>
      <c r="G155" s="71">
        <v>0.18303223684210526</v>
      </c>
      <c r="H155" s="71">
        <v>0.18303223684210526</v>
      </c>
      <c r="I155" s="71">
        <v>0.18303223684210526</v>
      </c>
      <c r="J155" s="71">
        <v>0.18303223684210526</v>
      </c>
      <c r="K155" s="71">
        <v>0.18303223684210526</v>
      </c>
    </row>
    <row r="156" spans="2:11" x14ac:dyDescent="0.2">
      <c r="B156" s="149">
        <v>1950</v>
      </c>
      <c r="C156" s="71">
        <v>0.30805539011316263</v>
      </c>
      <c r="D156" s="71">
        <v>0.30805539011316263</v>
      </c>
      <c r="E156" s="71">
        <v>0.30805539011316263</v>
      </c>
      <c r="F156" s="71">
        <v>0.30805539011316263</v>
      </c>
      <c r="G156" s="71">
        <v>0.30805539011316263</v>
      </c>
      <c r="H156" s="71">
        <v>0.30805539011316263</v>
      </c>
      <c r="I156" s="71">
        <v>0.30805539011316263</v>
      </c>
      <c r="J156" s="71">
        <v>0.30805539011316263</v>
      </c>
      <c r="K156" s="71">
        <v>0.30805539011316263</v>
      </c>
    </row>
    <row r="157" spans="2:11" x14ac:dyDescent="0.2">
      <c r="B157" s="149">
        <v>1951</v>
      </c>
      <c r="C157" s="71">
        <v>0.23678463044542339</v>
      </c>
      <c r="D157" s="71">
        <v>0.23678463044542339</v>
      </c>
      <c r="E157" s="71">
        <v>0.23678463044542339</v>
      </c>
      <c r="F157" s="71">
        <v>0.23678463044542339</v>
      </c>
      <c r="G157" s="71">
        <v>0.23678463044542339</v>
      </c>
      <c r="H157" s="71">
        <v>0.23678463044542339</v>
      </c>
      <c r="I157" s="71">
        <v>0.23678463044542339</v>
      </c>
      <c r="J157" s="71">
        <v>0.23678463044542339</v>
      </c>
      <c r="K157" s="71">
        <v>0.23678463044542339</v>
      </c>
    </row>
    <row r="158" spans="2:11" x14ac:dyDescent="0.2">
      <c r="B158" s="149">
        <v>1952</v>
      </c>
      <c r="C158" s="71">
        <v>0.18150988641144306</v>
      </c>
      <c r="D158" s="71">
        <v>0.18150988641144306</v>
      </c>
      <c r="E158" s="71">
        <v>0.18150988641144306</v>
      </c>
      <c r="F158" s="71">
        <v>0.18150988641144306</v>
      </c>
      <c r="G158" s="71">
        <v>0.18150988641144306</v>
      </c>
      <c r="H158" s="71">
        <v>0.18150988641144306</v>
      </c>
      <c r="I158" s="71">
        <v>0.18150988641144306</v>
      </c>
      <c r="J158" s="71">
        <v>0.18150988641144306</v>
      </c>
      <c r="K158" s="71">
        <v>0.18150988641144306</v>
      </c>
    </row>
    <row r="159" spans="2:11" x14ac:dyDescent="0.2">
      <c r="B159" s="149">
        <v>1953</v>
      </c>
      <c r="C159" s="71">
        <v>-1.2082047421904465E-2</v>
      </c>
      <c r="D159" s="71">
        <v>-1.2082047421904465E-2</v>
      </c>
      <c r="E159" s="71">
        <v>-1.2082047421904465E-2</v>
      </c>
      <c r="F159" s="71">
        <v>-1.2082047421904465E-2</v>
      </c>
      <c r="G159" s="71">
        <v>-1.2082047421904465E-2</v>
      </c>
      <c r="H159" s="71">
        <v>-1.2082047421904465E-2</v>
      </c>
      <c r="I159" s="71">
        <v>-1.2082047421904465E-2</v>
      </c>
      <c r="J159" s="71">
        <v>-1.2082047421904465E-2</v>
      </c>
      <c r="K159" s="71">
        <v>-1.2082047421904465E-2</v>
      </c>
    </row>
    <row r="160" spans="2:11" x14ac:dyDescent="0.2">
      <c r="B160" s="149">
        <v>1954</v>
      </c>
      <c r="C160" s="71">
        <v>0.52563321241434902</v>
      </c>
      <c r="D160" s="71">
        <v>0.52563321241434902</v>
      </c>
      <c r="E160" s="71">
        <v>0.52563321241434902</v>
      </c>
      <c r="F160" s="71">
        <v>0.52563321241434902</v>
      </c>
      <c r="G160" s="71">
        <v>0.52563321241434902</v>
      </c>
      <c r="H160" s="71">
        <v>0.52563321241434902</v>
      </c>
      <c r="I160" s="71">
        <v>0.52563321241434902</v>
      </c>
      <c r="J160" s="71">
        <v>0.52563321241434902</v>
      </c>
      <c r="K160" s="71">
        <v>0.52563321241434902</v>
      </c>
    </row>
    <row r="161" spans="2:11" x14ac:dyDescent="0.2">
      <c r="B161" s="149">
        <v>1955</v>
      </c>
      <c r="C161" s="71">
        <v>0.32597331851028349</v>
      </c>
      <c r="D161" s="71">
        <v>0.32597331851028349</v>
      </c>
      <c r="E161" s="71">
        <v>0.32597331851028349</v>
      </c>
      <c r="F161" s="71">
        <v>0.32597331851028349</v>
      </c>
      <c r="G161" s="71">
        <v>0.32597331851028349</v>
      </c>
      <c r="H161" s="71">
        <v>0.32597331851028349</v>
      </c>
      <c r="I161" s="71">
        <v>0.32597331851028349</v>
      </c>
      <c r="J161" s="71">
        <v>0.32597331851028349</v>
      </c>
      <c r="K161" s="71">
        <v>0.32597331851028349</v>
      </c>
    </row>
    <row r="162" spans="2:11" x14ac:dyDescent="0.2">
      <c r="B162" s="149">
        <v>1956</v>
      </c>
      <c r="C162" s="71">
        <v>7.4395118733509347E-2</v>
      </c>
      <c r="D162" s="71">
        <v>7.4395118733509347E-2</v>
      </c>
      <c r="E162" s="71">
        <v>7.4395118733509347E-2</v>
      </c>
      <c r="F162" s="71">
        <v>7.4395118733509347E-2</v>
      </c>
      <c r="G162" s="71">
        <v>7.4395118733509347E-2</v>
      </c>
      <c r="H162" s="71">
        <v>7.4395118733509347E-2</v>
      </c>
      <c r="I162" s="71">
        <v>7.4395118733509347E-2</v>
      </c>
      <c r="J162" s="71">
        <v>7.4395118733509347E-2</v>
      </c>
      <c r="K162" s="71">
        <v>7.4395118733509347E-2</v>
      </c>
    </row>
    <row r="163" spans="2:11" x14ac:dyDescent="0.2">
      <c r="B163" s="149">
        <v>1957</v>
      </c>
      <c r="C163" s="71">
        <v>-0.1045736018855796</v>
      </c>
      <c r="D163" s="71">
        <v>-0.1045736018855796</v>
      </c>
      <c r="E163" s="71">
        <v>-0.1045736018855796</v>
      </c>
      <c r="F163" s="71">
        <v>-0.1045736018855796</v>
      </c>
      <c r="G163" s="71">
        <v>-0.1045736018855796</v>
      </c>
      <c r="H163" s="71">
        <v>-0.1045736018855796</v>
      </c>
      <c r="I163" s="71">
        <v>-0.1045736018855796</v>
      </c>
      <c r="J163" s="71">
        <v>-0.1045736018855796</v>
      </c>
      <c r="K163" s="71">
        <v>-0.1045736018855796</v>
      </c>
    </row>
    <row r="164" spans="2:11" x14ac:dyDescent="0.2">
      <c r="B164" s="149">
        <v>1958</v>
      </c>
      <c r="C164" s="71">
        <v>0.43719954988747184</v>
      </c>
      <c r="D164" s="71">
        <v>0.43719954988747184</v>
      </c>
      <c r="E164" s="71">
        <v>0.43719954988747184</v>
      </c>
      <c r="F164" s="71">
        <v>0.43719954988747184</v>
      </c>
      <c r="G164" s="71">
        <v>0.43719954988747184</v>
      </c>
      <c r="H164" s="71">
        <v>0.43719954988747184</v>
      </c>
      <c r="I164" s="71">
        <v>0.43719954988747184</v>
      </c>
      <c r="J164" s="71">
        <v>0.43719954988747184</v>
      </c>
      <c r="K164" s="71">
        <v>0.43719954988747184</v>
      </c>
    </row>
    <row r="165" spans="2:11" x14ac:dyDescent="0.2">
      <c r="B165" s="149">
        <v>1959</v>
      </c>
      <c r="C165" s="71">
        <v>0.12056457163557326</v>
      </c>
      <c r="D165" s="71">
        <v>0.12056457163557326</v>
      </c>
      <c r="E165" s="71">
        <v>0.12056457163557326</v>
      </c>
      <c r="F165" s="71">
        <v>0.12056457163557326</v>
      </c>
      <c r="G165" s="71">
        <v>0.12056457163557326</v>
      </c>
      <c r="H165" s="71">
        <v>0.12056457163557326</v>
      </c>
      <c r="I165" s="71">
        <v>0.12056457163557326</v>
      </c>
      <c r="J165" s="71">
        <v>0.12056457163557326</v>
      </c>
      <c r="K165" s="71">
        <v>0.12056457163557326</v>
      </c>
    </row>
    <row r="166" spans="2:11" x14ac:dyDescent="0.2">
      <c r="B166" s="149">
        <v>1960</v>
      </c>
      <c r="C166" s="71">
        <v>3.36535314743695E-3</v>
      </c>
      <c r="D166" s="71">
        <v>3.36535314743695E-3</v>
      </c>
      <c r="E166" s="71">
        <v>3.36535314743695E-3</v>
      </c>
      <c r="F166" s="71">
        <v>3.36535314743695E-3</v>
      </c>
      <c r="G166" s="71">
        <v>3.36535314743695E-3</v>
      </c>
      <c r="H166" s="71">
        <v>3.36535314743695E-3</v>
      </c>
      <c r="I166" s="71">
        <v>3.36535314743695E-3</v>
      </c>
      <c r="J166" s="71">
        <v>3.36535314743695E-3</v>
      </c>
      <c r="K166" s="71">
        <v>3.36535314743695E-3</v>
      </c>
    </row>
    <row r="167" spans="2:11" x14ac:dyDescent="0.2">
      <c r="B167" s="149">
        <v>1961</v>
      </c>
      <c r="C167" s="71">
        <v>0.26637712958182752</v>
      </c>
      <c r="D167" s="71">
        <v>0.26637712958182752</v>
      </c>
      <c r="E167" s="71">
        <v>0.26637712958182752</v>
      </c>
      <c r="F167" s="71">
        <v>0.26637712958182752</v>
      </c>
      <c r="G167" s="71">
        <v>0.26637712958182752</v>
      </c>
      <c r="H167" s="71">
        <v>0.26637712958182752</v>
      </c>
      <c r="I167" s="71">
        <v>0.26637712958182752</v>
      </c>
      <c r="J167" s="71">
        <v>0.26637712958182752</v>
      </c>
      <c r="K167" s="71">
        <v>0.26637712958182752</v>
      </c>
    </row>
    <row r="168" spans="2:11" x14ac:dyDescent="0.2">
      <c r="B168" s="149">
        <v>1962</v>
      </c>
      <c r="C168" s="71">
        <v>-8.8114605171208879E-2</v>
      </c>
      <c r="D168" s="71">
        <v>-8.8114605171208879E-2</v>
      </c>
      <c r="E168" s="71">
        <v>-8.8114605171208879E-2</v>
      </c>
      <c r="F168" s="71">
        <v>-8.8114605171208879E-2</v>
      </c>
      <c r="G168" s="71">
        <v>-8.8114605171208879E-2</v>
      </c>
      <c r="H168" s="71">
        <v>-8.8114605171208879E-2</v>
      </c>
      <c r="I168" s="71">
        <v>-8.8114605171208879E-2</v>
      </c>
      <c r="J168" s="71">
        <v>-8.8114605171208879E-2</v>
      </c>
      <c r="K168" s="71">
        <v>-8.8114605171208879E-2</v>
      </c>
    </row>
    <row r="169" spans="2:11" x14ac:dyDescent="0.2">
      <c r="B169" s="149">
        <v>1963</v>
      </c>
      <c r="C169" s="71">
        <v>0.22611927099841514</v>
      </c>
      <c r="D169" s="71">
        <v>0.22611927099841514</v>
      </c>
      <c r="E169" s="71">
        <v>0.22611927099841514</v>
      </c>
      <c r="F169" s="71">
        <v>0.22611927099841514</v>
      </c>
      <c r="G169" s="71">
        <v>0.22611927099841514</v>
      </c>
      <c r="H169" s="71">
        <v>0.22611927099841514</v>
      </c>
      <c r="I169" s="71">
        <v>0.22611927099841514</v>
      </c>
      <c r="J169" s="71">
        <v>0.22611927099841514</v>
      </c>
      <c r="K169" s="71">
        <v>0.22611927099841514</v>
      </c>
    </row>
    <row r="170" spans="2:11" x14ac:dyDescent="0.2">
      <c r="B170" s="149">
        <v>1964</v>
      </c>
      <c r="C170" s="71">
        <v>0.16415455878432425</v>
      </c>
      <c r="D170" s="71">
        <v>0.16415455878432425</v>
      </c>
      <c r="E170" s="71">
        <v>0.16415455878432425</v>
      </c>
      <c r="F170" s="71">
        <v>0.16415455878432425</v>
      </c>
      <c r="G170" s="71">
        <v>0.16415455878432425</v>
      </c>
      <c r="H170" s="71">
        <v>0.16415455878432425</v>
      </c>
      <c r="I170" s="71">
        <v>0.16415455878432425</v>
      </c>
      <c r="J170" s="71">
        <v>0.16415455878432425</v>
      </c>
      <c r="K170" s="71">
        <v>0.16415455878432425</v>
      </c>
    </row>
    <row r="171" spans="2:11" x14ac:dyDescent="0.2">
      <c r="B171" s="149">
        <v>1965</v>
      </c>
      <c r="C171" s="71">
        <v>0.12399242477876114</v>
      </c>
      <c r="D171" s="71">
        <v>0.12399242477876114</v>
      </c>
      <c r="E171" s="71">
        <v>0.12399242477876114</v>
      </c>
      <c r="F171" s="71">
        <v>0.12399242477876114</v>
      </c>
      <c r="G171" s="71">
        <v>0.12399242477876114</v>
      </c>
      <c r="H171" s="71">
        <v>0.12399242477876114</v>
      </c>
      <c r="I171" s="71">
        <v>0.12399242477876114</v>
      </c>
      <c r="J171" s="71">
        <v>0.12399242477876114</v>
      </c>
      <c r="K171" s="71">
        <v>0.12399242477876114</v>
      </c>
    </row>
    <row r="172" spans="2:11" x14ac:dyDescent="0.2">
      <c r="B172" s="149">
        <v>1966</v>
      </c>
      <c r="C172" s="71">
        <v>-9.9709542356377898E-2</v>
      </c>
      <c r="D172" s="71">
        <v>-9.9709542356377898E-2</v>
      </c>
      <c r="E172" s="71">
        <v>-9.9709542356377898E-2</v>
      </c>
      <c r="F172" s="71">
        <v>-9.9709542356377898E-2</v>
      </c>
      <c r="G172" s="71">
        <v>-9.9709542356377898E-2</v>
      </c>
      <c r="H172" s="71">
        <v>-9.9709542356377898E-2</v>
      </c>
      <c r="I172" s="71">
        <v>-9.9709542356377898E-2</v>
      </c>
      <c r="J172" s="71">
        <v>-9.9709542356377898E-2</v>
      </c>
      <c r="K172" s="71">
        <v>-9.9709542356377898E-2</v>
      </c>
    </row>
    <row r="173" spans="2:11" x14ac:dyDescent="0.2">
      <c r="B173" s="149">
        <v>1967</v>
      </c>
      <c r="C173" s="71">
        <v>0.23802966513133328</v>
      </c>
      <c r="D173" s="71">
        <v>0.23802966513133328</v>
      </c>
      <c r="E173" s="71">
        <v>0.23802966513133328</v>
      </c>
      <c r="F173" s="71">
        <v>0.23802966513133328</v>
      </c>
      <c r="G173" s="71">
        <v>0.23802966513133328</v>
      </c>
      <c r="H173" s="71">
        <v>0.23802966513133328</v>
      </c>
      <c r="I173" s="71">
        <v>0.23802966513133328</v>
      </c>
      <c r="J173" s="71">
        <v>0.23802966513133328</v>
      </c>
      <c r="K173" s="71">
        <v>0.23802966513133328</v>
      </c>
    </row>
    <row r="174" spans="2:11" x14ac:dyDescent="0.2">
      <c r="B174" s="149">
        <v>1968</v>
      </c>
      <c r="C174" s="71">
        <v>0.10814862651601535</v>
      </c>
      <c r="D174" s="71">
        <v>0.10814862651601535</v>
      </c>
      <c r="E174" s="71">
        <v>0.10814862651601535</v>
      </c>
      <c r="F174" s="71">
        <v>0.10814862651601535</v>
      </c>
      <c r="G174" s="71">
        <v>0.10814862651601535</v>
      </c>
      <c r="H174" s="71">
        <v>0.10814862651601535</v>
      </c>
      <c r="I174" s="71">
        <v>0.10814862651601535</v>
      </c>
      <c r="J174" s="71">
        <v>0.10814862651601535</v>
      </c>
      <c r="K174" s="71">
        <v>0.10814862651601535</v>
      </c>
    </row>
    <row r="175" spans="2:11" x14ac:dyDescent="0.2">
      <c r="B175" s="149">
        <v>1969</v>
      </c>
      <c r="C175" s="71">
        <v>-8.2413710764490639E-2</v>
      </c>
      <c r="D175" s="71">
        <v>-8.2413710764490639E-2</v>
      </c>
      <c r="E175" s="71">
        <v>-8.2413710764490639E-2</v>
      </c>
      <c r="F175" s="71">
        <v>-8.2413710764490639E-2</v>
      </c>
      <c r="G175" s="71">
        <v>-8.2413710764490639E-2</v>
      </c>
      <c r="H175" s="71">
        <v>-8.2413710764490639E-2</v>
      </c>
      <c r="I175" s="71">
        <v>-8.2413710764490639E-2</v>
      </c>
      <c r="J175" s="71">
        <v>-8.2413710764490639E-2</v>
      </c>
      <c r="K175" s="71">
        <v>-8.2413710764490639E-2</v>
      </c>
    </row>
    <row r="176" spans="2:11" x14ac:dyDescent="0.2">
      <c r="B176" s="149">
        <v>1970</v>
      </c>
      <c r="C176" s="71">
        <v>3.5611449054964189E-2</v>
      </c>
      <c r="D176" s="71">
        <v>3.5611449054964189E-2</v>
      </c>
      <c r="E176" s="71">
        <v>3.5611449054964189E-2</v>
      </c>
      <c r="F176" s="71">
        <v>3.5611449054964189E-2</v>
      </c>
      <c r="G176" s="71">
        <v>3.5611449054964189E-2</v>
      </c>
      <c r="H176" s="71">
        <v>3.5611449054964189E-2</v>
      </c>
      <c r="I176" s="71">
        <v>3.5611449054964189E-2</v>
      </c>
      <c r="J176" s="71">
        <v>3.5611449054964189E-2</v>
      </c>
      <c r="K176" s="71">
        <v>3.5611449054964189E-2</v>
      </c>
    </row>
    <row r="177" spans="2:11" x14ac:dyDescent="0.2">
      <c r="B177" s="149">
        <v>1971</v>
      </c>
      <c r="C177" s="71">
        <v>0.14221150298426474</v>
      </c>
      <c r="D177" s="71">
        <v>0.14221150298426474</v>
      </c>
      <c r="E177" s="71">
        <v>0.14221150298426474</v>
      </c>
      <c r="F177" s="71">
        <v>0.14221150298426474</v>
      </c>
      <c r="G177" s="71">
        <v>0.14221150298426474</v>
      </c>
      <c r="H177" s="71">
        <v>0.14221150298426474</v>
      </c>
      <c r="I177" s="71">
        <v>0.14221150298426474</v>
      </c>
      <c r="J177" s="71">
        <v>0.14221150298426474</v>
      </c>
      <c r="K177" s="71">
        <v>0.14221150298426474</v>
      </c>
    </row>
    <row r="178" spans="2:11" x14ac:dyDescent="0.2">
      <c r="B178" s="149">
        <v>1972</v>
      </c>
      <c r="C178" s="71">
        <v>0.18755362915074925</v>
      </c>
      <c r="D178" s="71">
        <v>0.18755362915074925</v>
      </c>
      <c r="E178" s="71">
        <v>0.18755362915074925</v>
      </c>
      <c r="F178" s="71">
        <v>0.18755362915074925</v>
      </c>
      <c r="G178" s="71">
        <v>0.18755362915074925</v>
      </c>
      <c r="H178" s="71">
        <v>0.18755362915074925</v>
      </c>
      <c r="I178" s="71">
        <v>0.18755362915074925</v>
      </c>
      <c r="J178" s="71">
        <v>0.18755362915074925</v>
      </c>
      <c r="K178" s="71">
        <v>0.18755362915074925</v>
      </c>
    </row>
    <row r="179" spans="2:11" x14ac:dyDescent="0.2">
      <c r="B179" s="149">
        <v>1973</v>
      </c>
      <c r="C179" s="71">
        <v>-0.14308047437526472</v>
      </c>
      <c r="D179" s="71">
        <v>-0.14308047437526472</v>
      </c>
      <c r="E179" s="71">
        <v>-0.14308047437526472</v>
      </c>
      <c r="F179" s="71">
        <v>-0.14308047437526472</v>
      </c>
      <c r="G179" s="71">
        <v>-0.14308047437526472</v>
      </c>
      <c r="H179" s="71">
        <v>-0.14308047437526472</v>
      </c>
      <c r="I179" s="71">
        <v>-0.14308047437526472</v>
      </c>
      <c r="J179" s="71">
        <v>-0.14308047437526472</v>
      </c>
      <c r="K179" s="71">
        <v>-0.14308047437526472</v>
      </c>
    </row>
    <row r="180" spans="2:11" x14ac:dyDescent="0.2">
      <c r="B180" s="149">
        <v>1974</v>
      </c>
      <c r="C180" s="71">
        <v>-0.25901785750896972</v>
      </c>
      <c r="D180" s="71">
        <v>-0.25901785750896972</v>
      </c>
      <c r="E180" s="71">
        <v>-0.25901785750896972</v>
      </c>
      <c r="F180" s="71">
        <v>-0.25901785750896972</v>
      </c>
      <c r="G180" s="71">
        <v>-0.25901785750896972</v>
      </c>
      <c r="H180" s="71">
        <v>-0.25901785750896972</v>
      </c>
      <c r="I180" s="71">
        <v>-0.25901785750896972</v>
      </c>
      <c r="J180" s="71">
        <v>-0.25901785750896972</v>
      </c>
      <c r="K180" s="71">
        <v>-0.25901785750896972</v>
      </c>
    </row>
    <row r="181" spans="2:11" x14ac:dyDescent="0.2">
      <c r="B181" s="149">
        <v>1975</v>
      </c>
      <c r="C181" s="71">
        <v>0.36995137106184356</v>
      </c>
      <c r="D181" s="71">
        <v>0.36995137106184356</v>
      </c>
      <c r="E181" s="71">
        <v>0.36995137106184356</v>
      </c>
      <c r="F181" s="71">
        <v>0.36995137106184356</v>
      </c>
      <c r="G181" s="71">
        <v>0.36995137106184356</v>
      </c>
      <c r="H181" s="71">
        <v>0.36995137106184356</v>
      </c>
      <c r="I181" s="71">
        <v>0.36995137106184356</v>
      </c>
      <c r="J181" s="71">
        <v>0.36995137106184356</v>
      </c>
      <c r="K181" s="71">
        <v>0.36995137106184356</v>
      </c>
    </row>
    <row r="182" spans="2:11" x14ac:dyDescent="0.2">
      <c r="B182" s="149">
        <v>1976</v>
      </c>
      <c r="C182" s="71">
        <v>0.23830999002106662</v>
      </c>
      <c r="D182" s="71">
        <v>0.23830999002106662</v>
      </c>
      <c r="E182" s="71">
        <v>0.23830999002106662</v>
      </c>
      <c r="F182" s="71">
        <v>0.23830999002106662</v>
      </c>
      <c r="G182" s="71">
        <v>0.23830999002106662</v>
      </c>
      <c r="H182" s="71">
        <v>0.23830999002106662</v>
      </c>
      <c r="I182" s="71">
        <v>0.23830999002106662</v>
      </c>
      <c r="J182" s="71">
        <v>0.23830999002106662</v>
      </c>
      <c r="K182" s="71">
        <v>0.23830999002106662</v>
      </c>
    </row>
    <row r="183" spans="2:11" x14ac:dyDescent="0.2">
      <c r="B183" s="149">
        <v>1977</v>
      </c>
      <c r="C183" s="71">
        <v>-6.9797040759352322E-2</v>
      </c>
      <c r="D183" s="71">
        <v>-6.9797040759352322E-2</v>
      </c>
      <c r="E183" s="71">
        <v>-6.9797040759352322E-2</v>
      </c>
      <c r="F183" s="71">
        <v>-6.9797040759352322E-2</v>
      </c>
      <c r="G183" s="71">
        <v>-6.9797040759352322E-2</v>
      </c>
      <c r="H183" s="71">
        <v>-6.9797040759352322E-2</v>
      </c>
      <c r="I183" s="71">
        <v>-6.9797040759352322E-2</v>
      </c>
      <c r="J183" s="71">
        <v>-6.9797040759352322E-2</v>
      </c>
      <c r="K183" s="71">
        <v>-6.9797040759352322E-2</v>
      </c>
    </row>
    <row r="184" spans="2:11" x14ac:dyDescent="0.2">
      <c r="B184" s="149">
        <v>1978</v>
      </c>
      <c r="C184" s="71">
        <v>6.50928391167193E-2</v>
      </c>
      <c r="D184" s="71">
        <v>6.50928391167193E-2</v>
      </c>
      <c r="E184" s="71">
        <v>6.50928391167193E-2</v>
      </c>
      <c r="F184" s="71">
        <v>6.50928391167193E-2</v>
      </c>
      <c r="G184" s="71">
        <v>6.50928391167193E-2</v>
      </c>
      <c r="H184" s="71">
        <v>6.50928391167193E-2</v>
      </c>
      <c r="I184" s="71">
        <v>6.50928391167193E-2</v>
      </c>
      <c r="J184" s="71">
        <v>6.50928391167193E-2</v>
      </c>
      <c r="K184" s="71">
        <v>6.50928391167193E-2</v>
      </c>
    </row>
    <row r="185" spans="2:11" x14ac:dyDescent="0.2">
      <c r="B185" s="149">
        <v>1979</v>
      </c>
      <c r="C185" s="71">
        <v>0.18519490167516386</v>
      </c>
      <c r="D185" s="71">
        <v>0.18519490167516386</v>
      </c>
      <c r="E185" s="71">
        <v>0.18519490167516386</v>
      </c>
      <c r="F185" s="71">
        <v>0.18519490167516386</v>
      </c>
      <c r="G185" s="71">
        <v>0.18519490167516386</v>
      </c>
      <c r="H185" s="71">
        <v>0.18519490167516386</v>
      </c>
      <c r="I185" s="71">
        <v>0.18519490167516386</v>
      </c>
      <c r="J185" s="71">
        <v>0.18519490167516386</v>
      </c>
      <c r="K185" s="71">
        <v>0.18519490167516386</v>
      </c>
    </row>
    <row r="186" spans="2:11" x14ac:dyDescent="0.2">
      <c r="B186" s="149">
        <v>1980</v>
      </c>
      <c r="C186" s="71">
        <v>0.3173524550676301</v>
      </c>
      <c r="D186" s="71">
        <v>0.3173524550676301</v>
      </c>
      <c r="E186" s="71">
        <v>0.3173524550676301</v>
      </c>
      <c r="F186" s="71">
        <v>0.3173524550676301</v>
      </c>
      <c r="G186" s="71">
        <v>0.3173524550676301</v>
      </c>
      <c r="H186" s="71">
        <v>0.3173524550676301</v>
      </c>
      <c r="I186" s="71">
        <v>0.3173524550676301</v>
      </c>
      <c r="J186" s="71">
        <v>0.3173524550676301</v>
      </c>
      <c r="K186" s="71">
        <v>0.3173524550676301</v>
      </c>
    </row>
    <row r="187" spans="2:11" x14ac:dyDescent="0.2">
      <c r="B187" s="149">
        <v>1981</v>
      </c>
      <c r="C187" s="71">
        <v>-4.7023902474955762E-2</v>
      </c>
      <c r="D187" s="71">
        <v>-4.7023902474955762E-2</v>
      </c>
      <c r="E187" s="71">
        <v>-4.7023902474955762E-2</v>
      </c>
      <c r="F187" s="71">
        <v>-4.7023902474955762E-2</v>
      </c>
      <c r="G187" s="71">
        <v>-4.7023902474955762E-2</v>
      </c>
      <c r="H187" s="71">
        <v>-4.7023902474955762E-2</v>
      </c>
      <c r="I187" s="71">
        <v>-4.7023902474955762E-2</v>
      </c>
      <c r="J187" s="71">
        <v>-4.7023902474955762E-2</v>
      </c>
      <c r="K187" s="71">
        <v>-4.7023902474955762E-2</v>
      </c>
    </row>
    <row r="188" spans="2:11" x14ac:dyDescent="0.2">
      <c r="B188" s="149">
        <v>1982</v>
      </c>
      <c r="C188" s="71">
        <v>0.20419055079559353</v>
      </c>
      <c r="D188" s="71">
        <v>0.20419055079559353</v>
      </c>
      <c r="E188" s="71">
        <v>0.20419055079559353</v>
      </c>
      <c r="F188" s="71">
        <v>0.20419055079559353</v>
      </c>
      <c r="G188" s="71">
        <v>0.20419055079559353</v>
      </c>
      <c r="H188" s="71">
        <v>0.20419055079559353</v>
      </c>
      <c r="I188" s="71">
        <v>0.20419055079559353</v>
      </c>
      <c r="J188" s="71">
        <v>0.20419055079559353</v>
      </c>
      <c r="K188" s="71">
        <v>0.20419055079559353</v>
      </c>
    </row>
    <row r="189" spans="2:11" x14ac:dyDescent="0.2">
      <c r="B189" s="149">
        <v>1983</v>
      </c>
      <c r="C189" s="71">
        <v>0.22337155858930619</v>
      </c>
      <c r="D189" s="71">
        <v>0.22337155858930619</v>
      </c>
      <c r="E189" s="71">
        <v>0.22337155858930619</v>
      </c>
      <c r="F189" s="71">
        <v>0.22337155858930619</v>
      </c>
      <c r="G189" s="71">
        <v>0.22337155858930619</v>
      </c>
      <c r="H189" s="71">
        <v>0.22337155858930619</v>
      </c>
      <c r="I189" s="71">
        <v>0.22337155858930619</v>
      </c>
      <c r="J189" s="71">
        <v>0.22337155858930619</v>
      </c>
      <c r="K189" s="71">
        <v>0.22337155858930619</v>
      </c>
    </row>
    <row r="190" spans="2:11" x14ac:dyDescent="0.2">
      <c r="B190" s="149">
        <v>1984</v>
      </c>
      <c r="C190" s="71">
        <v>6.14614199963621E-2</v>
      </c>
      <c r="D190" s="71">
        <v>6.14614199963621E-2</v>
      </c>
      <c r="E190" s="71">
        <v>6.14614199963621E-2</v>
      </c>
      <c r="F190" s="71">
        <v>6.14614199963621E-2</v>
      </c>
      <c r="G190" s="71">
        <v>6.14614199963621E-2</v>
      </c>
      <c r="H190" s="71">
        <v>6.14614199963621E-2</v>
      </c>
      <c r="I190" s="71">
        <v>6.14614199963621E-2</v>
      </c>
      <c r="J190" s="71">
        <v>6.14614199963621E-2</v>
      </c>
      <c r="K190" s="71">
        <v>6.14614199963621E-2</v>
      </c>
    </row>
    <row r="191" spans="2:11" x14ac:dyDescent="0.2">
      <c r="B191" s="149">
        <v>1985</v>
      </c>
      <c r="C191" s="71">
        <v>0.31235149485768948</v>
      </c>
      <c r="D191" s="71">
        <v>0.31235149485768948</v>
      </c>
      <c r="E191" s="71">
        <v>0.31235149485768948</v>
      </c>
      <c r="F191" s="71">
        <v>0.31235149485768948</v>
      </c>
      <c r="G191" s="71">
        <v>0.31235149485768948</v>
      </c>
      <c r="H191" s="71">
        <v>0.31235149485768948</v>
      </c>
      <c r="I191" s="71">
        <v>0.31235149485768948</v>
      </c>
      <c r="J191" s="71">
        <v>0.31235149485768948</v>
      </c>
      <c r="K191" s="71">
        <v>0.31235149485768948</v>
      </c>
    </row>
    <row r="192" spans="2:11" x14ac:dyDescent="0.2">
      <c r="B192" s="149">
        <v>1986</v>
      </c>
      <c r="C192" s="71">
        <v>0.18494578758046187</v>
      </c>
      <c r="D192" s="71">
        <v>0.18494578758046187</v>
      </c>
      <c r="E192" s="71">
        <v>0.18494578758046187</v>
      </c>
      <c r="F192" s="71">
        <v>0.18494578758046187</v>
      </c>
      <c r="G192" s="71">
        <v>0.18494578758046187</v>
      </c>
      <c r="H192" s="71">
        <v>0.18494578758046187</v>
      </c>
      <c r="I192" s="71">
        <v>0.18494578758046187</v>
      </c>
      <c r="J192" s="71">
        <v>0.18494578758046187</v>
      </c>
      <c r="K192" s="71">
        <v>0.18494578758046187</v>
      </c>
    </row>
    <row r="193" spans="2:11" x14ac:dyDescent="0.2">
      <c r="B193" s="149">
        <v>1987</v>
      </c>
      <c r="C193" s="71">
        <v>5.8127216418218712E-2</v>
      </c>
      <c r="D193" s="71">
        <v>5.8127216418218712E-2</v>
      </c>
      <c r="E193" s="71">
        <v>5.8127216418218712E-2</v>
      </c>
      <c r="F193" s="71">
        <v>5.8127216418218712E-2</v>
      </c>
      <c r="G193" s="71">
        <v>5.8127216418218712E-2</v>
      </c>
      <c r="H193" s="71">
        <v>5.8127216418218712E-2</v>
      </c>
      <c r="I193" s="71">
        <v>5.8127216418218712E-2</v>
      </c>
      <c r="J193" s="71">
        <v>5.8127216418218712E-2</v>
      </c>
      <c r="K193" s="71">
        <v>5.8127216418218712E-2</v>
      </c>
    </row>
    <row r="194" spans="2:11" x14ac:dyDescent="0.2">
      <c r="B194" s="149">
        <v>1988</v>
      </c>
      <c r="C194" s="71">
        <v>0.16537192812044688</v>
      </c>
      <c r="D194" s="71">
        <v>0.16537192812044688</v>
      </c>
      <c r="E194" s="71">
        <v>0.16537192812044688</v>
      </c>
      <c r="F194" s="71">
        <v>0.16537192812044688</v>
      </c>
      <c r="G194" s="71">
        <v>0.16537192812044688</v>
      </c>
      <c r="H194" s="71">
        <v>0.16537192812044688</v>
      </c>
      <c r="I194" s="71">
        <v>0.16537192812044688</v>
      </c>
      <c r="J194" s="71">
        <v>0.16537192812044688</v>
      </c>
      <c r="K194" s="71">
        <v>0.16537192812044688</v>
      </c>
    </row>
    <row r="195" spans="2:11" x14ac:dyDescent="0.2">
      <c r="B195" s="149">
        <v>1989</v>
      </c>
      <c r="C195" s="71">
        <v>0.31475183638196724</v>
      </c>
      <c r="D195" s="71">
        <v>0.31475183638196724</v>
      </c>
      <c r="E195" s="71">
        <v>0.31475183638196724</v>
      </c>
      <c r="F195" s="71">
        <v>0.31475183638196724</v>
      </c>
      <c r="G195" s="71">
        <v>0.31475183638196724</v>
      </c>
      <c r="H195" s="71">
        <v>0.31475183638196724</v>
      </c>
      <c r="I195" s="71">
        <v>0.31475183638196724</v>
      </c>
      <c r="J195" s="71">
        <v>0.31475183638196724</v>
      </c>
      <c r="K195" s="71">
        <v>0.31475183638196724</v>
      </c>
    </row>
    <row r="196" spans="2:11" x14ac:dyDescent="0.2">
      <c r="B196" s="149">
        <v>1990</v>
      </c>
      <c r="C196" s="71">
        <v>-3.0644516129032118E-2</v>
      </c>
      <c r="D196" s="71">
        <v>-3.0644516129032118E-2</v>
      </c>
      <c r="E196" s="71">
        <v>-3.0644516129032118E-2</v>
      </c>
      <c r="F196" s="71">
        <v>-3.0644516129032118E-2</v>
      </c>
      <c r="G196" s="71">
        <v>-3.0644516129032118E-2</v>
      </c>
      <c r="H196" s="71">
        <v>-3.0644516129032118E-2</v>
      </c>
      <c r="I196" s="71">
        <v>-3.0644516129032118E-2</v>
      </c>
      <c r="J196" s="71">
        <v>-3.0644516129032118E-2</v>
      </c>
      <c r="K196" s="71">
        <v>-3.0644516129032118E-2</v>
      </c>
    </row>
    <row r="197" spans="2:11" x14ac:dyDescent="0.2">
      <c r="B197" s="149">
        <v>1991</v>
      </c>
      <c r="C197" s="71">
        <v>0.30234843134879757</v>
      </c>
      <c r="D197" s="71">
        <v>0.30234843134879757</v>
      </c>
      <c r="E197" s="71">
        <v>0.30234843134879757</v>
      </c>
      <c r="F197" s="71">
        <v>0.30234843134879757</v>
      </c>
      <c r="G197" s="71">
        <v>0.30234843134879757</v>
      </c>
      <c r="H197" s="71">
        <v>0.30234843134879757</v>
      </c>
      <c r="I197" s="71">
        <v>0.30234843134879757</v>
      </c>
      <c r="J197" s="71">
        <v>0.30234843134879757</v>
      </c>
      <c r="K197" s="71">
        <v>0.30234843134879757</v>
      </c>
    </row>
    <row r="198" spans="2:11" x14ac:dyDescent="0.2">
      <c r="B198" s="149">
        <v>1992</v>
      </c>
      <c r="C198" s="71">
        <v>7.493727972380064E-2</v>
      </c>
      <c r="D198" s="71">
        <v>7.493727972380064E-2</v>
      </c>
      <c r="E198" s="71">
        <v>7.493727972380064E-2</v>
      </c>
      <c r="F198" s="71">
        <v>7.493727972380064E-2</v>
      </c>
      <c r="G198" s="71">
        <v>7.493727972380064E-2</v>
      </c>
      <c r="H198" s="71">
        <v>7.493727972380064E-2</v>
      </c>
      <c r="I198" s="71">
        <v>7.493727972380064E-2</v>
      </c>
      <c r="J198" s="71">
        <v>7.493727972380064E-2</v>
      </c>
      <c r="K198" s="71">
        <v>7.493727972380064E-2</v>
      </c>
    </row>
    <row r="199" spans="2:11" x14ac:dyDescent="0.2">
      <c r="B199" s="149">
        <v>1993</v>
      </c>
      <c r="C199" s="71">
        <v>9.96705147919488E-2</v>
      </c>
      <c r="D199" s="71">
        <v>9.96705147919488E-2</v>
      </c>
      <c r="E199" s="71">
        <v>9.96705147919488E-2</v>
      </c>
      <c r="F199" s="71">
        <v>9.96705147919488E-2</v>
      </c>
      <c r="G199" s="71">
        <v>9.96705147919488E-2</v>
      </c>
      <c r="H199" s="71">
        <v>9.96705147919488E-2</v>
      </c>
      <c r="I199" s="71">
        <v>9.96705147919488E-2</v>
      </c>
      <c r="J199" s="71">
        <v>9.96705147919488E-2</v>
      </c>
      <c r="K199" s="71">
        <v>9.96705147919488E-2</v>
      </c>
    </row>
    <row r="200" spans="2:11" x14ac:dyDescent="0.2">
      <c r="B200" s="149">
        <v>1994</v>
      </c>
      <c r="C200" s="71">
        <v>1.3259206774573897E-2</v>
      </c>
      <c r="D200" s="71">
        <v>1.3259206774573897E-2</v>
      </c>
      <c r="E200" s="71">
        <v>1.3259206774573897E-2</v>
      </c>
      <c r="F200" s="71">
        <v>1.3259206774573897E-2</v>
      </c>
      <c r="G200" s="71">
        <v>1.3259206774573897E-2</v>
      </c>
      <c r="H200" s="71">
        <v>1.3259206774573897E-2</v>
      </c>
      <c r="I200" s="71">
        <v>1.3259206774573897E-2</v>
      </c>
      <c r="J200" s="71">
        <v>1.3259206774573897E-2</v>
      </c>
      <c r="K200" s="71">
        <v>1.3259206774573897E-2</v>
      </c>
    </row>
    <row r="201" spans="2:11" x14ac:dyDescent="0.2">
      <c r="B201" s="149">
        <v>1995</v>
      </c>
      <c r="C201" s="71">
        <v>0.37195198902606308</v>
      </c>
      <c r="D201" s="71">
        <v>0.37195198902606308</v>
      </c>
      <c r="E201" s="71">
        <v>0.37195198902606308</v>
      </c>
      <c r="F201" s="71">
        <v>0.37195198902606308</v>
      </c>
      <c r="G201" s="71">
        <v>0.37195198902606308</v>
      </c>
      <c r="H201" s="71">
        <v>0.37195198902606308</v>
      </c>
      <c r="I201" s="71">
        <v>0.37195198902606308</v>
      </c>
      <c r="J201" s="71">
        <v>0.37195198902606308</v>
      </c>
      <c r="K201" s="71">
        <v>0.37195198902606308</v>
      </c>
    </row>
    <row r="202" spans="2:11" x14ac:dyDescent="0.2">
      <c r="B202" s="149">
        <v>1996</v>
      </c>
      <c r="C202" s="71">
        <v>0.22680966018865789</v>
      </c>
      <c r="D202" s="71">
        <v>0.22680966018865789</v>
      </c>
      <c r="E202" s="71">
        <v>0.22680966018865789</v>
      </c>
      <c r="F202" s="71">
        <v>0.22680966018865789</v>
      </c>
      <c r="G202" s="71">
        <v>0.22680966018865789</v>
      </c>
      <c r="H202" s="71">
        <v>0.22680966018865789</v>
      </c>
      <c r="I202" s="71">
        <v>0.22680966018865789</v>
      </c>
      <c r="J202" s="71">
        <v>0.22680966018865789</v>
      </c>
      <c r="K202" s="71">
        <v>0.22680966018865789</v>
      </c>
    </row>
    <row r="203" spans="2:11" x14ac:dyDescent="0.2">
      <c r="B203" s="149">
        <v>1997</v>
      </c>
      <c r="C203" s="71">
        <v>0.33103653103653097</v>
      </c>
      <c r="D203" s="71">
        <v>0.33103653103653097</v>
      </c>
      <c r="E203" s="71">
        <v>0.33103653103653097</v>
      </c>
      <c r="F203" s="71">
        <v>0.33103653103653097</v>
      </c>
      <c r="G203" s="71">
        <v>0.33103653103653097</v>
      </c>
      <c r="H203" s="71">
        <v>0.33103653103653097</v>
      </c>
      <c r="I203" s="71">
        <v>0.33103653103653097</v>
      </c>
      <c r="J203" s="71">
        <v>0.33103653103653097</v>
      </c>
      <c r="K203" s="71">
        <v>0.33103653103653097</v>
      </c>
    </row>
    <row r="204" spans="2:11" x14ac:dyDescent="0.2">
      <c r="B204" s="149">
        <v>1998</v>
      </c>
      <c r="C204" s="71">
        <v>0.28337953278443584</v>
      </c>
      <c r="D204" s="71">
        <v>0.28337953278443584</v>
      </c>
      <c r="E204" s="71">
        <v>0.28337953278443584</v>
      </c>
      <c r="F204" s="71">
        <v>0.28337953278443584</v>
      </c>
      <c r="G204" s="71">
        <v>0.28337953278443584</v>
      </c>
      <c r="H204" s="71">
        <v>0.28337953278443584</v>
      </c>
      <c r="I204" s="71">
        <v>0.28337953278443584</v>
      </c>
      <c r="J204" s="71">
        <v>0.28337953278443584</v>
      </c>
      <c r="K204" s="71">
        <v>0.28337953278443584</v>
      </c>
    </row>
    <row r="205" spans="2:11" x14ac:dyDescent="0.2">
      <c r="B205" s="149">
        <v>1999</v>
      </c>
      <c r="C205" s="71">
        <v>0.20885350992084475</v>
      </c>
      <c r="D205" s="71">
        <v>0.20885350992084475</v>
      </c>
      <c r="E205" s="71">
        <v>0.20885350992084475</v>
      </c>
      <c r="F205" s="71">
        <v>0.20885350992084475</v>
      </c>
      <c r="G205" s="71">
        <v>0.20885350992084475</v>
      </c>
      <c r="H205" s="71">
        <v>0.20885350992084475</v>
      </c>
      <c r="I205" s="71">
        <v>0.20885350992084475</v>
      </c>
      <c r="J205" s="71">
        <v>0.20885350992084475</v>
      </c>
      <c r="K205" s="71">
        <v>0.20885350992084475</v>
      </c>
    </row>
    <row r="206" spans="2:11" x14ac:dyDescent="0.2">
      <c r="B206" s="149">
        <v>2000</v>
      </c>
      <c r="C206" s="71">
        <v>-9.0318189552492781E-2</v>
      </c>
      <c r="D206" s="71">
        <v>-9.0318189552492781E-2</v>
      </c>
      <c r="E206" s="71">
        <v>-9.0318189552492781E-2</v>
      </c>
      <c r="F206" s="71">
        <v>-9.0318189552492781E-2</v>
      </c>
      <c r="G206" s="71">
        <v>-9.0318189552492781E-2</v>
      </c>
      <c r="H206" s="71">
        <v>-9.0318189552492781E-2</v>
      </c>
      <c r="I206" s="71">
        <v>-9.0318189552492781E-2</v>
      </c>
      <c r="J206" s="71">
        <v>-9.0318189552492781E-2</v>
      </c>
      <c r="K206" s="71">
        <v>-9.0318189552492781E-2</v>
      </c>
    </row>
    <row r="207" spans="2:11" x14ac:dyDescent="0.2">
      <c r="B207" s="149">
        <v>2001</v>
      </c>
      <c r="C207" s="71">
        <v>-0.11849759142000185</v>
      </c>
      <c r="D207" s="71">
        <v>-0.11849759142000185</v>
      </c>
      <c r="E207" s="71">
        <v>-0.11849759142000185</v>
      </c>
      <c r="F207" s="71">
        <v>-0.11849759142000185</v>
      </c>
      <c r="G207" s="71">
        <v>-0.11849759142000185</v>
      </c>
      <c r="H207" s="71">
        <v>-0.11849759142000185</v>
      </c>
      <c r="I207" s="71">
        <v>-0.11849759142000185</v>
      </c>
      <c r="J207" s="71">
        <v>-0.11849759142000185</v>
      </c>
      <c r="K207" s="71">
        <v>-0.11849759142000185</v>
      </c>
    </row>
    <row r="208" spans="2:11" x14ac:dyDescent="0.2">
      <c r="B208" s="149">
        <v>2002</v>
      </c>
      <c r="C208" s="71">
        <v>-0.21966047957912699</v>
      </c>
      <c r="D208" s="71">
        <v>-0.21966047957912699</v>
      </c>
      <c r="E208" s="71">
        <v>-0.21966047957912699</v>
      </c>
      <c r="F208" s="71">
        <v>-0.21966047957912699</v>
      </c>
      <c r="G208" s="71">
        <v>-0.21966047957912699</v>
      </c>
      <c r="H208" s="71">
        <v>-0.21966047957912699</v>
      </c>
      <c r="I208" s="71">
        <v>-0.21966047957912699</v>
      </c>
      <c r="J208" s="71">
        <v>-0.21966047957912699</v>
      </c>
      <c r="K208" s="71">
        <v>-0.21966047957912699</v>
      </c>
    </row>
    <row r="209" spans="2:11" x14ac:dyDescent="0.2">
      <c r="B209" s="149">
        <v>2003</v>
      </c>
      <c r="C209" s="71">
        <v>0.28355800050010233</v>
      </c>
      <c r="D209" s="71">
        <v>0.28355800050010233</v>
      </c>
      <c r="E209" s="71">
        <v>0.28355800050010233</v>
      </c>
      <c r="F209" s="71">
        <v>0.28355800050010233</v>
      </c>
      <c r="G209" s="71">
        <v>0.28355800050010233</v>
      </c>
      <c r="H209" s="71">
        <v>0.28355800050010233</v>
      </c>
      <c r="I209" s="71">
        <v>0.28355800050010233</v>
      </c>
      <c r="J209" s="71">
        <v>0.28355800050010233</v>
      </c>
      <c r="K209" s="71">
        <v>0.28355800050010233</v>
      </c>
    </row>
    <row r="210" spans="2:11" x14ac:dyDescent="0.2">
      <c r="B210" s="149">
        <v>2004</v>
      </c>
      <c r="C210" s="71">
        <v>0.10742775944096193</v>
      </c>
      <c r="D210" s="71">
        <v>0.10742775944096193</v>
      </c>
      <c r="E210" s="71">
        <v>0.10742775944096193</v>
      </c>
      <c r="F210" s="71">
        <v>0.10742775944096193</v>
      </c>
      <c r="G210" s="71">
        <v>0.10742775944096193</v>
      </c>
      <c r="H210" s="71">
        <v>0.10742775944096193</v>
      </c>
      <c r="I210" s="71">
        <v>0.10742775944096193</v>
      </c>
      <c r="J210" s="71">
        <v>0.10742775944096193</v>
      </c>
      <c r="K210" s="71">
        <v>0.10742775944096193</v>
      </c>
    </row>
    <row r="211" spans="2:11" x14ac:dyDescent="0.2">
      <c r="B211" s="149">
        <v>2005</v>
      </c>
      <c r="C211" s="71">
        <v>4.8344775232688535E-2</v>
      </c>
      <c r="D211" s="71">
        <v>4.8344775232688535E-2</v>
      </c>
      <c r="E211" s="71">
        <v>4.8344775232688535E-2</v>
      </c>
      <c r="F211" s="71">
        <v>4.8344775232688535E-2</v>
      </c>
      <c r="G211" s="71">
        <v>4.8344775232688535E-2</v>
      </c>
      <c r="H211" s="71">
        <v>4.8344775232688535E-2</v>
      </c>
      <c r="I211" s="71">
        <v>4.8344775232688535E-2</v>
      </c>
      <c r="J211" s="71">
        <v>4.8344775232688535E-2</v>
      </c>
      <c r="K211" s="71">
        <v>4.8344775232688535E-2</v>
      </c>
    </row>
    <row r="212" spans="2:11" x14ac:dyDescent="0.2">
      <c r="B212" s="149">
        <v>2006</v>
      </c>
      <c r="C212" s="71">
        <v>0.15612557979315703</v>
      </c>
      <c r="D212" s="71">
        <v>0.15612557979315703</v>
      </c>
      <c r="E212" s="71">
        <v>0.15612557979315703</v>
      </c>
      <c r="F212" s="71">
        <v>0.15612557979315703</v>
      </c>
      <c r="G212" s="71">
        <v>0.15612557979315703</v>
      </c>
      <c r="H212" s="71">
        <v>0.15612557979315703</v>
      </c>
      <c r="I212" s="71">
        <v>0.15612557979315703</v>
      </c>
      <c r="J212" s="71">
        <v>0.15612557979315703</v>
      </c>
      <c r="K212" s="71">
        <v>0.15612557979315703</v>
      </c>
    </row>
    <row r="213" spans="2:11" x14ac:dyDescent="0.2">
      <c r="B213" s="149">
        <v>2007</v>
      </c>
      <c r="C213" s="71">
        <v>5.4847352464217694E-2</v>
      </c>
      <c r="D213" s="71">
        <v>5.4847352464217694E-2</v>
      </c>
      <c r="E213" s="71">
        <v>5.4847352464217694E-2</v>
      </c>
      <c r="F213" s="71">
        <v>5.4847352464217694E-2</v>
      </c>
      <c r="G213" s="71">
        <v>5.4847352464217694E-2</v>
      </c>
      <c r="H213" s="71">
        <v>5.4847352464217694E-2</v>
      </c>
      <c r="I213" s="71">
        <v>5.4847352464217694E-2</v>
      </c>
      <c r="J213" s="71">
        <v>5.4847352464217694E-2</v>
      </c>
      <c r="K213" s="71">
        <v>5.4847352464217694E-2</v>
      </c>
    </row>
    <row r="214" spans="2:11" x14ac:dyDescent="0.2">
      <c r="B214" s="149">
        <v>2008</v>
      </c>
      <c r="C214" s="71">
        <v>-0.36552344111798191</v>
      </c>
      <c r="D214" s="71">
        <v>-0.36552344111798191</v>
      </c>
      <c r="E214" s="71">
        <v>-0.36552344111798191</v>
      </c>
      <c r="F214" s="71">
        <v>-0.36552344111798191</v>
      </c>
      <c r="G214" s="71">
        <v>-0.36552344111798191</v>
      </c>
      <c r="H214" s="71">
        <v>-0.36552344111798191</v>
      </c>
      <c r="I214" s="71">
        <v>-0.36552344111798191</v>
      </c>
      <c r="J214" s="71">
        <v>-0.36552344111798191</v>
      </c>
      <c r="K214" s="71">
        <v>-0.36552344111798191</v>
      </c>
    </row>
    <row r="215" spans="2:11" x14ac:dyDescent="0.2">
      <c r="B215" s="149">
        <v>2009</v>
      </c>
      <c r="C215" s="71">
        <v>0.25935233877663982</v>
      </c>
      <c r="D215" s="71">
        <v>0.25935233877663982</v>
      </c>
      <c r="E215" s="71">
        <v>0.25935233877663982</v>
      </c>
      <c r="F215" s="71">
        <v>0.25935233877663982</v>
      </c>
      <c r="G215" s="71">
        <v>0.25935233877663982</v>
      </c>
      <c r="H215" s="71">
        <v>0.25935233877663982</v>
      </c>
      <c r="I215" s="71">
        <v>0.25935233877663982</v>
      </c>
      <c r="J215" s="71">
        <v>0.25935233877663982</v>
      </c>
      <c r="K215" s="71">
        <v>0.25935233877663982</v>
      </c>
    </row>
    <row r="216" spans="2:11" x14ac:dyDescent="0.2">
      <c r="B216" s="149">
        <v>2010</v>
      </c>
      <c r="C216" s="71">
        <v>0.14821092278719414</v>
      </c>
      <c r="D216" s="71">
        <v>0.14821092278719414</v>
      </c>
      <c r="E216" s="71">
        <v>0.14821092278719414</v>
      </c>
      <c r="F216" s="71">
        <v>0.14821092278719414</v>
      </c>
      <c r="G216" s="71">
        <v>0.14821092278719414</v>
      </c>
      <c r="H216" s="71">
        <v>0.14821092278719414</v>
      </c>
      <c r="I216" s="71">
        <v>0.14821092278719414</v>
      </c>
      <c r="J216" s="71">
        <v>0.14821092278719414</v>
      </c>
      <c r="K216" s="71">
        <v>0.14821092278719414</v>
      </c>
    </row>
    <row r="217" spans="2:11" x14ac:dyDescent="0.2">
      <c r="B217" s="149">
        <v>2011</v>
      </c>
      <c r="C217" s="71">
        <v>2.09837473362805E-2</v>
      </c>
      <c r="D217" s="71">
        <v>2.09837473362805E-2</v>
      </c>
      <c r="E217" s="71">
        <v>2.09837473362805E-2</v>
      </c>
      <c r="F217" s="71">
        <v>2.09837473362805E-2</v>
      </c>
      <c r="G217" s="71">
        <v>2.09837473362805E-2</v>
      </c>
      <c r="H217" s="71">
        <v>2.09837473362805E-2</v>
      </c>
      <c r="I217" s="71">
        <v>2.09837473362805E-2</v>
      </c>
      <c r="J217" s="71">
        <v>2.09837473362805E-2</v>
      </c>
      <c r="K217" s="71">
        <v>2.09837473362805E-2</v>
      </c>
    </row>
    <row r="218" spans="2:11" x14ac:dyDescent="0.2">
      <c r="B218" s="149">
        <v>2012</v>
      </c>
      <c r="C218" s="158"/>
      <c r="D218" s="71">
        <v>0.15890585241730293</v>
      </c>
      <c r="E218" s="71">
        <v>0.15890585241730293</v>
      </c>
      <c r="F218" s="71">
        <v>0.15890585241730293</v>
      </c>
      <c r="G218" s="71">
        <v>0.15890585241730293</v>
      </c>
      <c r="H218" s="71">
        <v>0.15890585241730293</v>
      </c>
      <c r="I218" s="71">
        <v>0.15890585241730293</v>
      </c>
      <c r="J218" s="71">
        <v>0.15890585241730293</v>
      </c>
      <c r="K218" s="71">
        <v>0.15890585241730293</v>
      </c>
    </row>
    <row r="219" spans="2:11" x14ac:dyDescent="0.2">
      <c r="B219" s="149">
        <v>2013</v>
      </c>
      <c r="C219" s="158"/>
      <c r="D219" s="158"/>
      <c r="E219" s="71">
        <v>0.32145085858125483</v>
      </c>
      <c r="F219" s="71">
        <v>0.32145085858125483</v>
      </c>
      <c r="G219" s="71">
        <v>0.32145085858125483</v>
      </c>
      <c r="H219" s="71">
        <v>0.32145085858125483</v>
      </c>
      <c r="I219" s="71">
        <v>0.32145085858125483</v>
      </c>
      <c r="J219" s="71">
        <v>0.32145085858125483</v>
      </c>
      <c r="K219" s="71">
        <v>0.32145085858125483</v>
      </c>
    </row>
    <row r="220" spans="2:11" x14ac:dyDescent="0.2">
      <c r="B220" s="149">
        <v>2014</v>
      </c>
      <c r="C220" s="158"/>
      <c r="D220" s="158"/>
      <c r="E220" s="158"/>
      <c r="F220" s="71">
        <v>0.13524421649462237</v>
      </c>
      <c r="G220" s="71">
        <v>0.13524421649462237</v>
      </c>
      <c r="H220" s="71">
        <v>0.13524421649462237</v>
      </c>
      <c r="I220" s="71">
        <v>0.13524421649462237</v>
      </c>
      <c r="J220" s="71">
        <v>0.13524421649462237</v>
      </c>
      <c r="K220" s="71">
        <v>0.13524421649462237</v>
      </c>
    </row>
    <row r="221" spans="2:11" x14ac:dyDescent="0.2">
      <c r="B221" s="149">
        <v>2015</v>
      </c>
      <c r="C221" s="158"/>
      <c r="D221" s="158"/>
      <c r="E221" s="158"/>
      <c r="F221" s="158"/>
      <c r="G221" s="71">
        <v>1.3788916411676138E-2</v>
      </c>
      <c r="H221" s="71">
        <v>1.3788916411676138E-2</v>
      </c>
      <c r="I221" s="71">
        <v>1.3788916411676138E-2</v>
      </c>
      <c r="J221" s="71">
        <v>1.3788916411676138E-2</v>
      </c>
      <c r="K221" s="71">
        <v>1.3788916411676138E-2</v>
      </c>
    </row>
    <row r="222" spans="2:11" x14ac:dyDescent="0.2">
      <c r="B222" s="149">
        <v>2016</v>
      </c>
      <c r="C222" s="158"/>
      <c r="D222" s="158"/>
      <c r="E222" s="158"/>
      <c r="F222" s="158"/>
      <c r="G222" s="158"/>
      <c r="H222" s="71">
        <v>0.11773080874798171</v>
      </c>
      <c r="I222" s="71">
        <v>0.11773080874798171</v>
      </c>
      <c r="J222" s="71">
        <v>0.11773080874798171</v>
      </c>
      <c r="K222" s="71">
        <v>0.11773080874798171</v>
      </c>
    </row>
    <row r="223" spans="2:11" x14ac:dyDescent="0.2">
      <c r="B223" s="149">
        <v>2017</v>
      </c>
      <c r="C223" s="158"/>
      <c r="D223" s="158"/>
      <c r="E223" s="158"/>
      <c r="F223" s="158"/>
      <c r="G223" s="158"/>
      <c r="H223" s="158"/>
      <c r="I223" s="71">
        <v>0.2160548143449928</v>
      </c>
      <c r="J223" s="71">
        <v>0.2160548143449928</v>
      </c>
      <c r="K223" s="71">
        <v>0.2160548143449928</v>
      </c>
    </row>
    <row r="224" spans="2:11" x14ac:dyDescent="0.2">
      <c r="B224" s="149">
        <v>2018</v>
      </c>
      <c r="C224" s="158"/>
      <c r="D224" s="158"/>
      <c r="E224" s="158"/>
      <c r="F224" s="158"/>
      <c r="G224" s="158"/>
      <c r="H224" s="158"/>
      <c r="I224" s="158"/>
      <c r="J224" s="71">
        <v>-4.2268692890885438E-2</v>
      </c>
      <c r="K224" s="71">
        <v>-4.2268692890885438E-2</v>
      </c>
    </row>
    <row r="225" spans="2:11" x14ac:dyDescent="0.2">
      <c r="B225" s="149">
        <v>2019</v>
      </c>
      <c r="C225" s="158"/>
      <c r="D225" s="158"/>
      <c r="E225" s="158"/>
      <c r="F225" s="158"/>
      <c r="G225" s="158"/>
      <c r="H225" s="158"/>
      <c r="I225" s="158"/>
      <c r="J225" s="158"/>
      <c r="K225" s="71">
        <v>0.31223647206653782</v>
      </c>
    </row>
    <row r="226" spans="2:11" x14ac:dyDescent="0.2">
      <c r="B226" s="31" t="s">
        <v>21</v>
      </c>
      <c r="C226" s="157">
        <f>+AVERAGE(C134:C225)</f>
        <v>0.11206380289506564</v>
      </c>
      <c r="D226" s="157">
        <f t="shared" ref="D226" si="14">+AVERAGE(D134:D225)</f>
        <v>0.11261488583062138</v>
      </c>
      <c r="E226" s="157">
        <f t="shared" ref="E226" si="15">+AVERAGE(E134:E225)</f>
        <v>0.11504321109516362</v>
      </c>
      <c r="F226" s="157">
        <f t="shared" ref="F226" si="16">+AVERAGE(F134:F225)</f>
        <v>0.1152754065595252</v>
      </c>
      <c r="G226" s="157">
        <f t="shared" ref="G226" si="17">+AVERAGE(G134:G225)</f>
        <v>0.11412215098966327</v>
      </c>
      <c r="H226" s="157">
        <f t="shared" ref="H226" si="18">+AVERAGE(H134:H225)</f>
        <v>0.11416269770604888</v>
      </c>
      <c r="I226" s="157">
        <f t="shared" ref="I226" si="19">+AVERAGE(I134:I225)</f>
        <v>0.11529483233537048</v>
      </c>
      <c r="J226" s="157">
        <f t="shared" ref="J226" si="20">+AVERAGE(J134:J225)</f>
        <v>0.11356336502519183</v>
      </c>
      <c r="K226" s="157">
        <f t="shared" ref="K226" si="21">+AVERAGE(K134:K225)</f>
        <v>0.11572285531911951</v>
      </c>
    </row>
    <row r="227" spans="2:11" x14ac:dyDescent="0.2">
      <c r="B227" s="1"/>
    </row>
    <row r="228" spans="2:11" x14ac:dyDescent="0.2">
      <c r="B228" s="1"/>
      <c r="C228" s="135"/>
      <c r="D228" s="135"/>
      <c r="E228" s="135"/>
      <c r="F228" s="135"/>
      <c r="G228" s="135"/>
      <c r="H228" s="135"/>
      <c r="I228" s="135"/>
      <c r="J228" s="135"/>
      <c r="K228" s="135"/>
    </row>
    <row r="229" spans="2:11" x14ac:dyDescent="0.2">
      <c r="B229" s="39" t="s">
        <v>265</v>
      </c>
    </row>
    <row r="230" spans="2:11" x14ac:dyDescent="0.2">
      <c r="B230" s="1"/>
    </row>
    <row r="231" spans="2:11" x14ac:dyDescent="0.2">
      <c r="B231" s="58" t="s">
        <v>266</v>
      </c>
      <c r="C231" s="58">
        <v>2011</v>
      </c>
      <c r="D231" s="58">
        <v>2012</v>
      </c>
      <c r="E231" s="58">
        <v>2013</v>
      </c>
      <c r="F231" s="58">
        <v>2014</v>
      </c>
      <c r="G231" s="58">
        <v>2015</v>
      </c>
      <c r="H231" s="58">
        <v>2016</v>
      </c>
      <c r="I231" s="58">
        <v>2017</v>
      </c>
      <c r="J231" s="58">
        <v>2018</v>
      </c>
      <c r="K231" s="58">
        <v>2019</v>
      </c>
    </row>
    <row r="232" spans="2:11" x14ac:dyDescent="0.2">
      <c r="B232" s="4" t="s">
        <v>267</v>
      </c>
      <c r="C232" s="160">
        <v>1.4557143E-2</v>
      </c>
      <c r="D232" s="160">
        <v>2.1940908999999998E-2</v>
      </c>
      <c r="E232" s="160">
        <v>1.1004348000000001E-2</v>
      </c>
      <c r="F232" s="160">
        <v>1.7600000000000001E-2</v>
      </c>
      <c r="G232" s="160">
        <v>2.0122727E-2</v>
      </c>
      <c r="H232" s="160">
        <v>2.6705E-2</v>
      </c>
      <c r="I232" s="160">
        <v>1.5730000000000001E-2</v>
      </c>
      <c r="J232" s="160">
        <v>1.1660869565217401E-2</v>
      </c>
      <c r="K232" s="160">
        <v>1.5239130434782601E-2</v>
      </c>
    </row>
    <row r="233" spans="2:11" x14ac:dyDescent="0.2">
      <c r="B233" s="4" t="s">
        <v>268</v>
      </c>
      <c r="C233" s="160">
        <v>1.461E-2</v>
      </c>
      <c r="D233" s="160">
        <v>1.992381E-2</v>
      </c>
      <c r="E233" s="160">
        <v>1.2704999999999999E-2</v>
      </c>
      <c r="F233" s="160">
        <v>1.8225000000000002E-2</v>
      </c>
      <c r="G233" s="160">
        <v>1.8284999999999999E-2</v>
      </c>
      <c r="H233" s="160">
        <v>2.8238094999999998E-2</v>
      </c>
      <c r="I233" s="160">
        <v>1.5210526315789499E-2</v>
      </c>
      <c r="J233" s="160">
        <v>1.3219999999999999E-2</v>
      </c>
      <c r="K233" s="160">
        <v>1.3950000000000001E-2</v>
      </c>
    </row>
    <row r="234" spans="2:11" x14ac:dyDescent="0.2">
      <c r="B234" s="4" t="s">
        <v>269</v>
      </c>
      <c r="C234" s="160">
        <v>1.5678260999999999E-2</v>
      </c>
      <c r="D234" s="160">
        <v>1.6559091000000001E-2</v>
      </c>
      <c r="E234" s="160">
        <v>1.4028571E-2</v>
      </c>
      <c r="F234" s="160">
        <v>1.6723809999999999E-2</v>
      </c>
      <c r="G234" s="160">
        <v>1.8445454999999999E-2</v>
      </c>
      <c r="H234" s="160">
        <v>2.2682608999999999E-2</v>
      </c>
      <c r="I234" s="160">
        <v>1.4108695652173901E-2</v>
      </c>
      <c r="J234" s="160">
        <v>1.4704545454545498E-2</v>
      </c>
      <c r="K234" s="160">
        <v>1.3566666666666699E-2</v>
      </c>
    </row>
    <row r="235" spans="2:11" x14ac:dyDescent="0.2">
      <c r="B235" s="4" t="s">
        <v>270</v>
      </c>
      <c r="C235" s="160">
        <v>1.9290476000000001E-2</v>
      </c>
      <c r="D235" s="160">
        <v>1.6414286E-2</v>
      </c>
      <c r="E235" s="160">
        <v>1.3254545E-2</v>
      </c>
      <c r="F235" s="160">
        <v>1.5354544999999999E-2</v>
      </c>
      <c r="G235" s="160">
        <v>1.7695455000000002E-2</v>
      </c>
      <c r="H235" s="160">
        <v>2.1004762E-2</v>
      </c>
      <c r="I235" s="160">
        <v>1.4944444444444401E-2</v>
      </c>
      <c r="J235" s="160">
        <v>1.4523809523809501E-2</v>
      </c>
      <c r="K235" s="160">
        <v>1.2236363636363601E-2</v>
      </c>
    </row>
    <row r="236" spans="2:11" x14ac:dyDescent="0.2">
      <c r="B236" s="4" t="s">
        <v>271</v>
      </c>
      <c r="C236" s="160">
        <v>1.8722727000000002E-2</v>
      </c>
      <c r="D236" s="160">
        <v>1.8052174000000001E-2</v>
      </c>
      <c r="E236" s="160">
        <v>1.3373912999999999E-2</v>
      </c>
      <c r="F236" s="160">
        <v>1.4940908999999999E-2</v>
      </c>
      <c r="G236" s="160">
        <v>1.6590476E-2</v>
      </c>
      <c r="H236" s="160">
        <v>2.0795455000000001E-2</v>
      </c>
      <c r="I236" s="160">
        <v>1.4118181818181799E-2</v>
      </c>
      <c r="J236" s="160">
        <v>1.5769565217391299E-2</v>
      </c>
      <c r="K236" s="160">
        <v>1.35695652173913E-2</v>
      </c>
    </row>
    <row r="237" spans="2:11" x14ac:dyDescent="0.2">
      <c r="B237" s="4" t="s">
        <v>272</v>
      </c>
      <c r="C237" s="160">
        <v>1.9236363999999999E-2</v>
      </c>
      <c r="D237" s="160">
        <v>1.8842857000000001E-2</v>
      </c>
      <c r="E237" s="160">
        <v>1.7979999999999999E-2</v>
      </c>
      <c r="F237" s="160">
        <v>1.4542857000000001E-2</v>
      </c>
      <c r="G237" s="160">
        <v>1.7649999999999999E-2</v>
      </c>
      <c r="H237" s="160">
        <v>2.0990908999999999E-2</v>
      </c>
      <c r="I237" s="160">
        <v>1.435E-2</v>
      </c>
      <c r="J237" s="160">
        <v>1.63333333333333E-2</v>
      </c>
      <c r="K237" s="160">
        <v>1.2915000000000001E-2</v>
      </c>
    </row>
    <row r="238" spans="2:11" x14ac:dyDescent="0.2">
      <c r="B238" s="4" t="s">
        <v>273</v>
      </c>
      <c r="C238" s="160">
        <v>1.7085713999999998E-2</v>
      </c>
      <c r="D238" s="160">
        <v>1.6259091E-2</v>
      </c>
      <c r="E238" s="160">
        <v>1.7569564999999999E-2</v>
      </c>
      <c r="F238" s="160">
        <v>1.4634782999999998E-2</v>
      </c>
      <c r="G238" s="160">
        <v>1.8669564999999999E-2</v>
      </c>
      <c r="H238" s="160">
        <v>1.8419048E-2</v>
      </c>
      <c r="I238" s="160">
        <v>1.4190000000000001E-2</v>
      </c>
      <c r="J238" s="160">
        <v>1.50954545454545E-2</v>
      </c>
      <c r="K238" s="160">
        <v>1.16130434782609E-2</v>
      </c>
    </row>
    <row r="239" spans="2:11" x14ac:dyDescent="0.2">
      <c r="B239" s="4" t="s">
        <v>274</v>
      </c>
      <c r="C239" s="160">
        <v>1.9956522000000001E-2</v>
      </c>
      <c r="D239" s="160">
        <v>1.3313042999999998E-2</v>
      </c>
      <c r="E239" s="160">
        <v>1.9054544999999999E-2</v>
      </c>
      <c r="F239" s="160">
        <v>1.5728571E-2</v>
      </c>
      <c r="G239" s="160">
        <v>2.1747618999999999E-2</v>
      </c>
      <c r="H239" s="160">
        <v>1.6960869999999999E-2</v>
      </c>
      <c r="I239" s="160">
        <v>1.5539130434782601E-2</v>
      </c>
      <c r="J239" s="160">
        <v>1.49260869565217E-2</v>
      </c>
      <c r="K239" s="160">
        <v>1.2709090909090899E-2</v>
      </c>
    </row>
    <row r="240" spans="2:11" x14ac:dyDescent="0.2">
      <c r="B240" s="4" t="s">
        <v>275</v>
      </c>
      <c r="C240" s="160">
        <v>2.3745455000000002E-2</v>
      </c>
      <c r="D240" s="160">
        <v>1.24E-2</v>
      </c>
      <c r="E240" s="160">
        <v>1.8338095000000002E-2</v>
      </c>
      <c r="F240" s="160">
        <v>1.4968181999999998E-2</v>
      </c>
      <c r="G240" s="160">
        <v>2.3427272999999998E-2</v>
      </c>
      <c r="H240" s="160">
        <v>1.6177272999999999E-2</v>
      </c>
      <c r="I240" s="160">
        <v>1.44E-2</v>
      </c>
      <c r="J240" s="160">
        <v>1.3990000000000001E-2</v>
      </c>
      <c r="K240" s="160">
        <v>1.1642857142857101E-2</v>
      </c>
    </row>
    <row r="241" spans="2:11" x14ac:dyDescent="0.2">
      <c r="B241" s="4" t="s">
        <v>276</v>
      </c>
      <c r="C241" s="160">
        <v>2.3195238E-2</v>
      </c>
      <c r="D241" s="160">
        <v>1.0804348E-2</v>
      </c>
      <c r="E241" s="160">
        <v>1.7286957000000002E-2</v>
      </c>
      <c r="F241" s="160">
        <v>1.7026087000000002E-2</v>
      </c>
      <c r="G241" s="160">
        <v>2.2590908999999999E-2</v>
      </c>
      <c r="H241" s="160">
        <v>1.4652380999999999E-2</v>
      </c>
      <c r="I241" s="160">
        <v>1.3961904761904799E-2</v>
      </c>
      <c r="J241" s="160">
        <v>1.4269565217391301E-2</v>
      </c>
      <c r="K241" s="160">
        <v>1.26913043478261E-2</v>
      </c>
    </row>
    <row r="242" spans="2:11" x14ac:dyDescent="0.2">
      <c r="B242" s="4" t="s">
        <v>277</v>
      </c>
      <c r="C242" s="160">
        <v>2.1418181999999997E-2</v>
      </c>
      <c r="D242" s="160">
        <v>1.2295455E-2</v>
      </c>
      <c r="E242" s="160">
        <v>1.8342857000000001E-2</v>
      </c>
      <c r="F242" s="160">
        <v>1.6535000000000001E-2</v>
      </c>
      <c r="G242" s="160">
        <v>2.1890476000000002E-2</v>
      </c>
      <c r="H242" s="160">
        <v>1.6781818E-2</v>
      </c>
      <c r="I242" s="160">
        <v>1.38809523809524E-2</v>
      </c>
      <c r="J242" s="160">
        <v>1.5686363636363599E-2</v>
      </c>
      <c r="K242" s="160">
        <v>1.2676190476190501E-2</v>
      </c>
    </row>
    <row r="243" spans="2:11" x14ac:dyDescent="0.2">
      <c r="B243" s="4" t="s">
        <v>278</v>
      </c>
      <c r="C243" s="160">
        <v>2.1631818000000001E-2</v>
      </c>
      <c r="D243" s="160">
        <v>1.1719047999999999E-2</v>
      </c>
      <c r="E243" s="160">
        <v>1.7654544999999997E-2</v>
      </c>
      <c r="F243" s="160">
        <v>1.8191303999999998E-2</v>
      </c>
      <c r="G243" s="160">
        <v>2.3665217000000002E-2</v>
      </c>
      <c r="H243" s="160">
        <v>1.6472727E-2</v>
      </c>
      <c r="I243" s="160">
        <v>1.3615E-2</v>
      </c>
      <c r="J243" s="160">
        <v>1.6480952380952398E-2</v>
      </c>
      <c r="K243" s="160">
        <v>1.1590909090909101E-2</v>
      </c>
    </row>
    <row r="244" spans="2:11" x14ac:dyDescent="0.2">
      <c r="B244" s="43" t="s">
        <v>279</v>
      </c>
      <c r="C244" s="161">
        <f t="shared" ref="C244:K244" si="22">+AVERAGE(C232:C243)</f>
        <v>1.9093991666666667E-2</v>
      </c>
      <c r="D244" s="161">
        <f t="shared" si="22"/>
        <v>1.5710342666666665E-2</v>
      </c>
      <c r="E244" s="161">
        <f t="shared" si="22"/>
        <v>1.588274508333333E-2</v>
      </c>
      <c r="F244" s="161">
        <f t="shared" si="22"/>
        <v>1.6205920666666665E-2</v>
      </c>
      <c r="G244" s="161">
        <f t="shared" si="22"/>
        <v>2.0065014333333329E-2</v>
      </c>
      <c r="H244" s="161">
        <f t="shared" si="22"/>
        <v>1.9990078916666664E-2</v>
      </c>
      <c r="I244" s="161">
        <f t="shared" si="22"/>
        <v>1.4504069650685783E-2</v>
      </c>
      <c r="J244" s="161">
        <f t="shared" si="22"/>
        <v>1.4721712152581709E-2</v>
      </c>
      <c r="K244" s="161">
        <f t="shared" si="22"/>
        <v>1.2866676783361564E-2</v>
      </c>
    </row>
    <row r="245" spans="2:11" x14ac:dyDescent="0.2">
      <c r="B245" s="1"/>
    </row>
    <row r="246" spans="2:11" x14ac:dyDescent="0.2">
      <c r="B246" s="1"/>
      <c r="C246" s="135"/>
      <c r="D246" s="135"/>
      <c r="E246" s="135"/>
      <c r="F246" s="135"/>
      <c r="G246" s="135"/>
      <c r="H246" s="135"/>
      <c r="I246" s="135"/>
      <c r="J246" s="135"/>
      <c r="K246" s="135"/>
    </row>
    <row r="247" spans="2:11" x14ac:dyDescent="0.2">
      <c r="B247" s="39" t="s">
        <v>280</v>
      </c>
    </row>
    <row r="248" spans="2:11" x14ac:dyDescent="0.2">
      <c r="B248" s="1"/>
    </row>
    <row r="249" spans="2:11" x14ac:dyDescent="0.2">
      <c r="B249" s="150" t="s">
        <v>281</v>
      </c>
      <c r="C249" s="298">
        <v>2011</v>
      </c>
      <c r="D249" s="298">
        <v>2012</v>
      </c>
      <c r="E249" s="298">
        <v>2013</v>
      </c>
      <c r="F249" s="298">
        <v>2014</v>
      </c>
      <c r="G249" s="298">
        <v>2015</v>
      </c>
      <c r="H249" s="298">
        <v>2016</v>
      </c>
      <c r="I249" s="298">
        <v>2017</v>
      </c>
      <c r="J249" s="298">
        <v>2018</v>
      </c>
      <c r="K249" s="298">
        <v>2019</v>
      </c>
    </row>
    <row r="250" spans="2:11" x14ac:dyDescent="0.2">
      <c r="B250" s="146" t="s">
        <v>516</v>
      </c>
      <c r="C250" s="295">
        <v>0.64</v>
      </c>
      <c r="D250" s="295">
        <v>0.52400000000000002</v>
      </c>
      <c r="E250" s="295">
        <v>0.749</v>
      </c>
      <c r="F250" s="295">
        <v>0.82399999999999995</v>
      </c>
      <c r="G250" s="295">
        <v>0.21099999999999999</v>
      </c>
      <c r="H250" s="295">
        <v>0.54500000000000004</v>
      </c>
      <c r="I250" s="295">
        <v>0.94</v>
      </c>
      <c r="J250" s="295">
        <v>0.434</v>
      </c>
      <c r="K250" s="295">
        <v>0.47499999999999998</v>
      </c>
    </row>
    <row r="251" spans="2:11" x14ac:dyDescent="0.2">
      <c r="B251" s="147" t="s">
        <v>517</v>
      </c>
      <c r="C251" s="290">
        <v>0.628</v>
      </c>
      <c r="D251" s="290">
        <v>0.61399999999999999</v>
      </c>
      <c r="E251" s="290">
        <v>0.38</v>
      </c>
      <c r="F251" s="290">
        <v>0.311</v>
      </c>
      <c r="G251" s="290">
        <v>0.501</v>
      </c>
      <c r="H251" s="290">
        <v>0.625</v>
      </c>
      <c r="I251" s="290">
        <v>0.629</v>
      </c>
      <c r="J251" s="290">
        <v>0.59699999999999998</v>
      </c>
      <c r="K251" s="290">
        <v>0.54900000000000004</v>
      </c>
    </row>
    <row r="252" spans="2:11" x14ac:dyDescent="0.2">
      <c r="B252" s="147" t="s">
        <v>518</v>
      </c>
      <c r="C252" s="290">
        <v>0.69799999999999995</v>
      </c>
      <c r="D252" s="290">
        <v>0.76100000000000001</v>
      </c>
      <c r="E252" s="290">
        <v>1.0649999999999999</v>
      </c>
      <c r="F252" s="290">
        <v>0.96899999999999997</v>
      </c>
      <c r="G252" s="290">
        <v>0.22800000000000001</v>
      </c>
      <c r="H252" s="290"/>
      <c r="I252" s="290"/>
      <c r="J252" s="290"/>
      <c r="K252" s="290"/>
    </row>
    <row r="253" spans="2:11" x14ac:dyDescent="0.2">
      <c r="B253" s="147" t="s">
        <v>519</v>
      </c>
      <c r="C253" s="290">
        <v>0.61099999999999999</v>
      </c>
      <c r="D253" s="290">
        <v>0.57499999999999996</v>
      </c>
      <c r="E253" s="290">
        <v>0.50800000000000001</v>
      </c>
      <c r="F253" s="290">
        <v>0.38800000000000001</v>
      </c>
      <c r="G253" s="290">
        <v>0.44700000000000001</v>
      </c>
      <c r="H253" s="290">
        <v>0.57199999999999995</v>
      </c>
      <c r="I253" s="290">
        <v>0.53500000000000003</v>
      </c>
      <c r="J253" s="290">
        <v>0.45800000000000002</v>
      </c>
      <c r="K253" s="290">
        <v>0.54800000000000004</v>
      </c>
    </row>
    <row r="254" spans="2:11" x14ac:dyDescent="0.2">
      <c r="B254" s="147" t="s">
        <v>520</v>
      </c>
      <c r="C254" s="290">
        <v>0.621</v>
      </c>
      <c r="D254" s="290">
        <v>0.45200000000000001</v>
      </c>
      <c r="E254" s="290">
        <v>-1.7999999999999999E-2</v>
      </c>
      <c r="F254" s="290">
        <v>-0.04</v>
      </c>
      <c r="G254" s="290">
        <v>0.36</v>
      </c>
      <c r="H254" s="290">
        <v>0.56200000000000006</v>
      </c>
      <c r="I254" s="290">
        <v>0.113</v>
      </c>
      <c r="J254" s="290">
        <v>0.75900000000000001</v>
      </c>
      <c r="K254" s="290">
        <v>0.877</v>
      </c>
    </row>
    <row r="255" spans="2:11" x14ac:dyDescent="0.2">
      <c r="B255" s="147" t="s">
        <v>521</v>
      </c>
      <c r="C255" s="290">
        <v>0.84099999999999997</v>
      </c>
      <c r="D255" s="290">
        <v>0.89400000000000002</v>
      </c>
      <c r="E255" s="290">
        <v>1.038</v>
      </c>
      <c r="F255" s="290">
        <v>1.0760000000000001</v>
      </c>
      <c r="G255" s="290">
        <v>1.105</v>
      </c>
      <c r="H255" s="290">
        <v>1.012</v>
      </c>
      <c r="I255" s="290">
        <v>0.82399999999999995</v>
      </c>
      <c r="J255" s="290">
        <v>0.66800000000000004</v>
      </c>
      <c r="K255" s="290">
        <v>0.626</v>
      </c>
    </row>
    <row r="256" spans="2:11" x14ac:dyDescent="0.2">
      <c r="B256" s="142" t="s">
        <v>522</v>
      </c>
      <c r="C256" s="290">
        <v>0.56599999999999995</v>
      </c>
      <c r="D256" s="290">
        <v>0.56599999999999995</v>
      </c>
      <c r="E256" s="290">
        <v>0.56599999999999995</v>
      </c>
      <c r="F256" s="290">
        <v>0.56599999999999995</v>
      </c>
      <c r="G256" s="290">
        <v>0.56599999999999995</v>
      </c>
      <c r="H256" s="290">
        <v>-0.60099999999999998</v>
      </c>
      <c r="I256" s="290">
        <v>-3.9E-2</v>
      </c>
      <c r="J256" s="290">
        <v>0.48299999999999998</v>
      </c>
      <c r="K256" s="290">
        <v>0.45400000000000001</v>
      </c>
    </row>
    <row r="257" spans="2:11" x14ac:dyDescent="0.2">
      <c r="B257" s="147" t="s">
        <v>523</v>
      </c>
      <c r="C257" s="290"/>
      <c r="D257" s="290">
        <v>0.96699999999999997</v>
      </c>
      <c r="E257" s="290">
        <v>0.79700000000000004</v>
      </c>
      <c r="F257" s="290">
        <v>0.48499999999999999</v>
      </c>
      <c r="G257" s="290">
        <v>0.63200000000000001</v>
      </c>
      <c r="H257" s="290">
        <v>0.77100000000000002</v>
      </c>
      <c r="I257" s="290">
        <v>0.69599999999999995</v>
      </c>
      <c r="J257" s="290">
        <v>0.624</v>
      </c>
      <c r="K257" s="290">
        <v>0.66200000000000003</v>
      </c>
    </row>
    <row r="258" spans="2:11" x14ac:dyDescent="0.2">
      <c r="B258" s="147" t="s">
        <v>524</v>
      </c>
      <c r="C258" s="290">
        <v>0.83699999999999997</v>
      </c>
      <c r="D258" s="290">
        <v>0.52300000000000002</v>
      </c>
      <c r="E258" s="290">
        <v>0.38400000000000001</v>
      </c>
      <c r="F258" s="290">
        <v>0.39300000000000002</v>
      </c>
      <c r="G258" s="290">
        <v>0.65300000000000002</v>
      </c>
      <c r="H258" s="290">
        <v>0.90800000000000003</v>
      </c>
      <c r="I258" s="290">
        <v>0.93100000000000005</v>
      </c>
      <c r="J258" s="290">
        <v>0.41199999999999998</v>
      </c>
      <c r="K258" s="290">
        <v>0.46400000000000002</v>
      </c>
    </row>
    <row r="259" spans="2:11" x14ac:dyDescent="0.2">
      <c r="B259" s="147" t="s">
        <v>525</v>
      </c>
      <c r="C259" s="290">
        <v>0.82399999999999995</v>
      </c>
      <c r="D259" s="290">
        <v>0.83</v>
      </c>
      <c r="E259" s="290">
        <v>0.65800000000000003</v>
      </c>
      <c r="F259" s="290">
        <v>0.377</v>
      </c>
      <c r="G259" s="290">
        <v>0.45800000000000002</v>
      </c>
      <c r="H259" s="290">
        <v>0.54600000000000004</v>
      </c>
      <c r="I259" s="290">
        <v>0.63900000000000001</v>
      </c>
      <c r="J259" s="290">
        <v>0.68400000000000005</v>
      </c>
      <c r="K259" s="290">
        <v>0.71299999999999997</v>
      </c>
    </row>
    <row r="260" spans="2:11" x14ac:dyDescent="0.2">
      <c r="B260" s="147" t="s">
        <v>526</v>
      </c>
      <c r="C260" s="290">
        <v>0.92500000000000004</v>
      </c>
      <c r="D260" s="290">
        <v>0.92</v>
      </c>
      <c r="E260" s="290">
        <v>0.79400000000000004</v>
      </c>
      <c r="F260" s="290">
        <v>0.61599999999999999</v>
      </c>
      <c r="G260" s="290">
        <v>0.56100000000000005</v>
      </c>
      <c r="H260" s="290">
        <v>0.70899999999999996</v>
      </c>
      <c r="I260" s="290">
        <v>0.76100000000000001</v>
      </c>
      <c r="J260" s="290">
        <v>0.65900000000000003</v>
      </c>
      <c r="K260" s="290">
        <v>0.74299999999999999</v>
      </c>
    </row>
    <row r="261" spans="2:11" x14ac:dyDescent="0.2">
      <c r="B261" s="147" t="s">
        <v>527</v>
      </c>
      <c r="C261" s="290">
        <v>0.58499999999999996</v>
      </c>
      <c r="D261" s="290">
        <v>0.54600000000000004</v>
      </c>
      <c r="E261" s="290">
        <v>0.46100000000000002</v>
      </c>
      <c r="F261" s="290">
        <v>0.442</v>
      </c>
      <c r="G261" s="290">
        <v>0.44400000000000001</v>
      </c>
      <c r="H261" s="290">
        <v>0.34300000000000003</v>
      </c>
      <c r="I261" s="290">
        <v>0.34799999999999998</v>
      </c>
      <c r="J261" s="290">
        <v>0.60599999999999998</v>
      </c>
      <c r="K261" s="290">
        <v>0.56100000000000005</v>
      </c>
    </row>
    <row r="262" spans="2:11" x14ac:dyDescent="0.2">
      <c r="B262" s="147" t="s">
        <v>528</v>
      </c>
      <c r="C262" s="290">
        <v>0.318</v>
      </c>
      <c r="D262" s="290">
        <v>0.311</v>
      </c>
      <c r="E262" s="290">
        <v>0.32800000000000001</v>
      </c>
      <c r="F262" s="290">
        <v>0.25700000000000001</v>
      </c>
      <c r="G262" s="290">
        <v>0.28699999999999998</v>
      </c>
      <c r="H262" s="290">
        <v>0.318</v>
      </c>
      <c r="I262" s="290">
        <v>0.30399999999999999</v>
      </c>
      <c r="J262" s="290">
        <v>0.32600000000000001</v>
      </c>
      <c r="K262" s="290">
        <v>0.33</v>
      </c>
    </row>
    <row r="263" spans="2:11" x14ac:dyDescent="0.2">
      <c r="B263" s="147" t="s">
        <v>529</v>
      </c>
      <c r="C263" s="290">
        <v>0.47499999999999998</v>
      </c>
      <c r="D263" s="290">
        <v>0.46200000000000002</v>
      </c>
      <c r="E263" s="290">
        <v>0.38200000000000001</v>
      </c>
      <c r="F263" s="290">
        <v>0.38100000000000001</v>
      </c>
      <c r="G263" s="290">
        <v>0.40300000000000002</v>
      </c>
      <c r="H263" s="290">
        <v>0.432</v>
      </c>
      <c r="I263" s="290">
        <v>0.47399999999999998</v>
      </c>
      <c r="J263" s="290">
        <v>0.33500000000000002</v>
      </c>
      <c r="K263" s="290">
        <v>0.35599999999999998</v>
      </c>
    </row>
    <row r="264" spans="2:11" x14ac:dyDescent="0.2">
      <c r="B264" s="139" t="s">
        <v>530</v>
      </c>
      <c r="C264" s="296">
        <v>0.70499999999999996</v>
      </c>
      <c r="D264" s="296">
        <v>0.628</v>
      </c>
      <c r="E264" s="296">
        <v>0.44600000000000001</v>
      </c>
      <c r="F264" s="296">
        <v>0.432</v>
      </c>
      <c r="G264" s="296">
        <v>0.70599999999999996</v>
      </c>
      <c r="H264" s="296">
        <v>0.71799999999999997</v>
      </c>
      <c r="I264" s="296">
        <v>0.42899999999999999</v>
      </c>
      <c r="J264" s="296">
        <v>0.50800000000000001</v>
      </c>
      <c r="K264" s="296">
        <v>0.40899999999999997</v>
      </c>
    </row>
    <row r="265" spans="2:11" x14ac:dyDescent="0.2">
      <c r="B265" s="1"/>
    </row>
    <row r="266" spans="2:11" x14ac:dyDescent="0.2">
      <c r="B266" s="150" t="s">
        <v>282</v>
      </c>
      <c r="C266" s="58">
        <v>2011</v>
      </c>
      <c r="D266" s="58">
        <v>2012</v>
      </c>
      <c r="E266" s="58">
        <v>2013</v>
      </c>
      <c r="F266" s="58">
        <v>2014</v>
      </c>
      <c r="G266" s="58">
        <v>2015</v>
      </c>
      <c r="H266" s="58">
        <v>2016</v>
      </c>
      <c r="I266" s="58">
        <v>2017</v>
      </c>
      <c r="J266" s="58">
        <v>2018</v>
      </c>
      <c r="K266" s="58">
        <v>2019</v>
      </c>
    </row>
    <row r="267" spans="2:11" x14ac:dyDescent="0.2">
      <c r="B267" s="146" t="s">
        <v>516</v>
      </c>
      <c r="C267" s="297">
        <v>0.28872800000000004</v>
      </c>
      <c r="D267" s="297">
        <v>0.286244</v>
      </c>
      <c r="E267" s="297">
        <v>0.273034</v>
      </c>
      <c r="F267" s="297">
        <v>0.28539700000000001</v>
      </c>
      <c r="G267" s="297">
        <v>0.27333999999999997</v>
      </c>
      <c r="H267" s="297">
        <v>0.26857700000000001</v>
      </c>
      <c r="I267" s="297">
        <v>0.27510000000000001</v>
      </c>
      <c r="J267" s="297">
        <v>0.28107199999999999</v>
      </c>
      <c r="K267" s="297">
        <v>0.28670400000000001</v>
      </c>
    </row>
    <row r="268" spans="2:11" x14ac:dyDescent="0.2">
      <c r="B268" s="147" t="s">
        <v>517</v>
      </c>
      <c r="C268" s="230">
        <v>0</v>
      </c>
      <c r="D268" s="230">
        <v>0</v>
      </c>
      <c r="E268" s="230">
        <v>8.6349999999999996E-2</v>
      </c>
      <c r="F268" s="230">
        <v>2.1800000000000001E-3</v>
      </c>
      <c r="G268" s="230">
        <v>1.2290000000000001E-3</v>
      </c>
      <c r="H268" s="230">
        <v>4.7800000000000002E-4</v>
      </c>
      <c r="I268" s="230">
        <v>1.8440000000000002E-3</v>
      </c>
      <c r="J268" s="230">
        <v>1.9659999999999999E-3</v>
      </c>
      <c r="K268" s="230">
        <v>1.9989999999999999E-3</v>
      </c>
    </row>
    <row r="269" spans="2:11" x14ac:dyDescent="0.2">
      <c r="B269" s="147" t="s">
        <v>518</v>
      </c>
      <c r="C269" s="230">
        <v>0</v>
      </c>
      <c r="D269" s="230">
        <v>0</v>
      </c>
      <c r="E269" s="230">
        <v>0</v>
      </c>
      <c r="F269" s="230">
        <v>0</v>
      </c>
      <c r="G269" s="230">
        <v>0</v>
      </c>
      <c r="H269" s="230">
        <v>0</v>
      </c>
      <c r="I269" s="230">
        <v>0</v>
      </c>
      <c r="J269" s="230">
        <v>0</v>
      </c>
      <c r="K269" s="230">
        <v>0</v>
      </c>
    </row>
    <row r="270" spans="2:11" x14ac:dyDescent="0.2">
      <c r="B270" s="147" t="s">
        <v>519</v>
      </c>
      <c r="C270" s="230">
        <v>0.17601600000000001</v>
      </c>
      <c r="D270" s="230">
        <v>0.17990700000000001</v>
      </c>
      <c r="E270" s="230">
        <v>0.186751</v>
      </c>
      <c r="F270" s="230">
        <v>0.13365299999999999</v>
      </c>
      <c r="G270" s="230">
        <v>0.15557600000000002</v>
      </c>
      <c r="H270" s="230">
        <v>0.145957</v>
      </c>
      <c r="I270" s="230">
        <v>0.24555299999999999</v>
      </c>
      <c r="J270" s="230">
        <v>0.23117299999999999</v>
      </c>
      <c r="K270" s="230">
        <v>0.23640899999999998</v>
      </c>
    </row>
    <row r="271" spans="2:11" x14ac:dyDescent="0.2">
      <c r="B271" s="147" t="s">
        <v>520</v>
      </c>
      <c r="C271" s="230">
        <v>5.3788000000000002E-2</v>
      </c>
      <c r="D271" s="230">
        <v>0.100761</v>
      </c>
      <c r="E271" s="230">
        <v>0.14881800000000001</v>
      </c>
      <c r="F271" s="230">
        <v>4.4173999999999998E-2</v>
      </c>
      <c r="G271" s="230">
        <v>4.4173999999999998E-2</v>
      </c>
      <c r="H271" s="230">
        <v>8.8911000000000004E-2</v>
      </c>
      <c r="I271" s="230">
        <v>0.24437500000000001</v>
      </c>
      <c r="J271" s="230">
        <v>0.242672</v>
      </c>
      <c r="K271" s="230">
        <v>0.22920100000000002</v>
      </c>
    </row>
    <row r="272" spans="2:11" x14ac:dyDescent="0.2">
      <c r="B272" s="147" t="s">
        <v>521</v>
      </c>
      <c r="C272" s="230">
        <v>0.39660099999999998</v>
      </c>
      <c r="D272" s="230">
        <v>0.21118099999999998</v>
      </c>
      <c r="E272" s="230">
        <v>0.31961899999999999</v>
      </c>
      <c r="F272" s="230">
        <v>0.239284</v>
      </c>
      <c r="G272" s="230">
        <v>0.14290800000000001</v>
      </c>
      <c r="H272" s="230">
        <v>0.39318800000000004</v>
      </c>
      <c r="I272" s="230">
        <v>0.46715099999999998</v>
      </c>
      <c r="J272" s="230">
        <v>0.34133899999999995</v>
      </c>
      <c r="K272" s="230">
        <v>0.25542399999999998</v>
      </c>
    </row>
    <row r="273" spans="2:11" x14ac:dyDescent="0.2">
      <c r="B273" s="142" t="s">
        <v>522</v>
      </c>
      <c r="C273" s="230">
        <v>0.17760000000000001</v>
      </c>
      <c r="D273" s="230">
        <v>0.29125099999999998</v>
      </c>
      <c r="E273" s="230">
        <v>0.29896800000000001</v>
      </c>
      <c r="F273" s="230">
        <v>0.28007199999999999</v>
      </c>
      <c r="G273" s="230">
        <v>0.28007199999999999</v>
      </c>
      <c r="H273" s="230">
        <v>0.28007199999999999</v>
      </c>
      <c r="I273" s="230">
        <v>0.28007199999999999</v>
      </c>
      <c r="J273" s="230">
        <v>0.63586399999999998</v>
      </c>
      <c r="K273" s="230">
        <v>0.38490200000000002</v>
      </c>
    </row>
    <row r="274" spans="2:11" x14ac:dyDescent="0.2">
      <c r="B274" s="147" t="s">
        <v>523</v>
      </c>
      <c r="C274" s="230">
        <v>0</v>
      </c>
      <c r="D274" s="230">
        <v>0.19580800000000001</v>
      </c>
      <c r="E274" s="230">
        <v>0.13229399999999999</v>
      </c>
      <c r="F274" s="230">
        <v>0.11670999999999999</v>
      </c>
      <c r="G274" s="230">
        <v>0.17692799999999997</v>
      </c>
      <c r="H274" s="230">
        <v>0.155111</v>
      </c>
      <c r="I274" s="230">
        <v>0.45260100000000003</v>
      </c>
      <c r="J274" s="230">
        <v>0.25572700000000004</v>
      </c>
      <c r="K274" s="230">
        <v>0.29553200000000002</v>
      </c>
    </row>
    <row r="275" spans="2:11" x14ac:dyDescent="0.2">
      <c r="B275" s="147" t="s">
        <v>524</v>
      </c>
      <c r="C275" s="230">
        <v>0.234877</v>
      </c>
      <c r="D275" s="230">
        <v>0.25067799999999996</v>
      </c>
      <c r="E275" s="230">
        <v>0.15953699999999998</v>
      </c>
      <c r="F275" s="230">
        <v>0.21957199999999999</v>
      </c>
      <c r="G275" s="230">
        <v>0.42333100000000001</v>
      </c>
      <c r="H275" s="230">
        <v>0.24731800000000001</v>
      </c>
      <c r="I275" s="230">
        <v>0.16332199999999999</v>
      </c>
      <c r="J275" s="230">
        <v>0.182867</v>
      </c>
      <c r="K275" s="230">
        <v>0.31412600000000002</v>
      </c>
    </row>
    <row r="276" spans="2:11" x14ac:dyDescent="0.2">
      <c r="B276" s="147" t="s">
        <v>525</v>
      </c>
      <c r="C276" s="230">
        <v>0.25056800000000001</v>
      </c>
      <c r="D276" s="230">
        <v>0.24477499999999999</v>
      </c>
      <c r="E276" s="230">
        <v>0.18308099999999999</v>
      </c>
      <c r="F276" s="230">
        <v>0.25339899999999999</v>
      </c>
      <c r="G276" s="230">
        <v>0.24900600000000001</v>
      </c>
      <c r="H276" s="230">
        <v>0.25001899999999999</v>
      </c>
      <c r="I276" s="230">
        <v>0.25062200000000001</v>
      </c>
      <c r="J276" s="230">
        <v>0.25408700000000001</v>
      </c>
      <c r="K276" s="230">
        <v>0.25503500000000001</v>
      </c>
    </row>
    <row r="277" spans="2:11" x14ac:dyDescent="0.2">
      <c r="B277" s="147" t="s">
        <v>526</v>
      </c>
      <c r="C277" s="230">
        <v>7.0465E-2</v>
      </c>
      <c r="D277" s="230">
        <v>9.6292000000000003E-2</v>
      </c>
      <c r="E277" s="230">
        <v>0.11992599999999999</v>
      </c>
      <c r="F277" s="230">
        <v>0.11992599999999999</v>
      </c>
      <c r="G277" s="230">
        <v>0.21317699999999998</v>
      </c>
      <c r="H277" s="230">
        <v>0.17941199999999999</v>
      </c>
      <c r="I277" s="230">
        <v>0.180091</v>
      </c>
      <c r="J277" s="230">
        <v>0.180091</v>
      </c>
      <c r="K277" s="230">
        <v>0.208533</v>
      </c>
    </row>
    <row r="278" spans="2:11" x14ac:dyDescent="0.2">
      <c r="B278" s="147" t="s">
        <v>527</v>
      </c>
      <c r="C278" s="230">
        <v>0.26402399999999998</v>
      </c>
      <c r="D278" s="230">
        <v>0.28421199999999996</v>
      </c>
      <c r="E278" s="230">
        <v>0.27976500000000004</v>
      </c>
      <c r="F278" s="230">
        <v>0.284613</v>
      </c>
      <c r="G278" s="230">
        <v>0.28234900000000002</v>
      </c>
      <c r="H278" s="230">
        <v>0.28356399999999998</v>
      </c>
      <c r="I278" s="230">
        <v>0.28479500000000002</v>
      </c>
      <c r="J278" s="230">
        <v>0.28501599999999999</v>
      </c>
      <c r="K278" s="230">
        <v>0.28614200000000001</v>
      </c>
    </row>
    <row r="279" spans="2:11" x14ac:dyDescent="0.2">
      <c r="B279" s="147" t="s">
        <v>528</v>
      </c>
      <c r="C279" s="230">
        <v>0.123608</v>
      </c>
      <c r="D279" s="230">
        <v>0.10771000000000001</v>
      </c>
      <c r="E279" s="230">
        <v>0.143397</v>
      </c>
      <c r="F279" s="230">
        <v>0.15415499999999999</v>
      </c>
      <c r="G279" s="230">
        <v>8.1043000000000004E-2</v>
      </c>
      <c r="H279" s="230">
        <v>0.11921200000000001</v>
      </c>
      <c r="I279" s="230">
        <v>0.33878900000000001</v>
      </c>
      <c r="J279" s="230">
        <v>0.16012000000000001</v>
      </c>
      <c r="K279" s="230">
        <v>0.13442199999999999</v>
      </c>
    </row>
    <row r="280" spans="2:11" x14ac:dyDescent="0.2">
      <c r="B280" s="147" t="s">
        <v>529</v>
      </c>
      <c r="C280" s="230">
        <v>5.9838000000000002E-2</v>
      </c>
      <c r="D280" s="230">
        <v>0.180225</v>
      </c>
      <c r="E280" s="230">
        <v>0.161915</v>
      </c>
      <c r="F280" s="230">
        <v>0.25618800000000003</v>
      </c>
      <c r="G280" s="230">
        <v>0.24280200000000002</v>
      </c>
      <c r="H280" s="230">
        <v>0.25445400000000001</v>
      </c>
      <c r="I280" s="230">
        <v>0.27028800000000003</v>
      </c>
      <c r="J280" s="230">
        <v>0.29407</v>
      </c>
      <c r="K280" s="230">
        <v>0.27778799999999998</v>
      </c>
    </row>
    <row r="281" spans="2:11" x14ac:dyDescent="0.2">
      <c r="B281" s="139" t="s">
        <v>530</v>
      </c>
      <c r="C281" s="231">
        <v>0</v>
      </c>
      <c r="D281" s="231">
        <v>0</v>
      </c>
      <c r="E281" s="231">
        <v>0</v>
      </c>
      <c r="F281" s="231">
        <v>0</v>
      </c>
      <c r="G281" s="231">
        <v>0</v>
      </c>
      <c r="H281" s="231">
        <v>0.34106400000000003</v>
      </c>
      <c r="I281" s="231">
        <v>0.25601400000000002</v>
      </c>
      <c r="J281" s="231">
        <v>0.32976899999999998</v>
      </c>
      <c r="K281" s="231">
        <v>0.32754100000000003</v>
      </c>
    </row>
    <row r="282" spans="2:11" x14ac:dyDescent="0.2">
      <c r="B282" s="1"/>
    </row>
    <row r="283" spans="2:11" x14ac:dyDescent="0.2">
      <c r="B283" s="150" t="s">
        <v>283</v>
      </c>
      <c r="C283" s="58">
        <v>2011</v>
      </c>
      <c r="D283" s="58">
        <v>2012</v>
      </c>
      <c r="E283" s="58">
        <v>2013</v>
      </c>
      <c r="F283" s="58">
        <v>2014</v>
      </c>
      <c r="G283" s="58">
        <v>2015</v>
      </c>
      <c r="H283" s="58">
        <v>2016</v>
      </c>
      <c r="I283" s="58">
        <v>2017</v>
      </c>
      <c r="J283" s="58">
        <v>2018</v>
      </c>
      <c r="K283" s="58">
        <v>2019</v>
      </c>
    </row>
    <row r="284" spans="2:11" x14ac:dyDescent="0.2">
      <c r="B284" s="146" t="s">
        <v>516</v>
      </c>
      <c r="C284" s="295">
        <v>0</v>
      </c>
      <c r="D284" s="295">
        <v>0</v>
      </c>
      <c r="E284" s="295">
        <v>0</v>
      </c>
      <c r="F284" s="295">
        <v>0</v>
      </c>
      <c r="G284" s="295">
        <v>0</v>
      </c>
      <c r="H284" s="295">
        <v>0</v>
      </c>
      <c r="I284" s="295">
        <v>0</v>
      </c>
      <c r="J284" s="295">
        <v>0</v>
      </c>
      <c r="K284" s="295">
        <v>3.4966999999999998E-2</v>
      </c>
    </row>
    <row r="285" spans="2:11" x14ac:dyDescent="0.2">
      <c r="B285" s="147" t="s">
        <v>517</v>
      </c>
      <c r="C285" s="290">
        <v>2.2599999999999999E-4</v>
      </c>
      <c r="D285" s="290">
        <v>4.352E-3</v>
      </c>
      <c r="E285" s="290">
        <v>0</v>
      </c>
      <c r="F285" s="290">
        <v>0</v>
      </c>
      <c r="G285" s="290">
        <v>3.0701999999999997E-2</v>
      </c>
      <c r="H285" s="290">
        <v>3.3354000000000002E-2</v>
      </c>
      <c r="I285" s="290">
        <v>7.5511999999999996E-2</v>
      </c>
      <c r="J285" s="290">
        <v>4.4760999999999995E-2</v>
      </c>
      <c r="K285" s="290">
        <v>8.7681000000000009E-2</v>
      </c>
    </row>
    <row r="286" spans="2:11" x14ac:dyDescent="0.2">
      <c r="B286" s="147" t="s">
        <v>518</v>
      </c>
      <c r="C286" s="290">
        <v>0</v>
      </c>
      <c r="D286" s="290">
        <v>0</v>
      </c>
      <c r="E286" s="290">
        <v>0</v>
      </c>
      <c r="F286" s="290">
        <v>0</v>
      </c>
      <c r="G286" s="290">
        <v>0</v>
      </c>
      <c r="H286" s="290">
        <v>0</v>
      </c>
      <c r="I286" s="290">
        <v>0</v>
      </c>
      <c r="J286" s="290">
        <v>0</v>
      </c>
      <c r="K286" s="290">
        <v>0</v>
      </c>
    </row>
    <row r="287" spans="2:11" x14ac:dyDescent="0.2">
      <c r="B287" s="147" t="s">
        <v>519</v>
      </c>
      <c r="C287" s="290">
        <v>0.39261099999999999</v>
      </c>
      <c r="D287" s="290">
        <v>0.38630300000000001</v>
      </c>
      <c r="E287" s="290">
        <v>0.36530099999999999</v>
      </c>
      <c r="F287" s="290">
        <v>0.31702900000000001</v>
      </c>
      <c r="G287" s="290">
        <v>0.354101</v>
      </c>
      <c r="H287" s="290">
        <v>0.67488799999999993</v>
      </c>
      <c r="I287" s="290">
        <v>0.67731200000000003</v>
      </c>
      <c r="J287" s="290">
        <v>0.66344499999999995</v>
      </c>
      <c r="K287" s="290">
        <v>0.67476500000000006</v>
      </c>
    </row>
    <row r="288" spans="2:11" x14ac:dyDescent="0.2">
      <c r="B288" s="147" t="s">
        <v>520</v>
      </c>
      <c r="C288" s="290">
        <v>0.32669600000000004</v>
      </c>
      <c r="D288" s="290">
        <v>0.39793100000000003</v>
      </c>
      <c r="E288" s="290">
        <v>0.37506200000000001</v>
      </c>
      <c r="F288" s="290">
        <v>0.36613599999999996</v>
      </c>
      <c r="G288" s="290">
        <v>0.36646000000000001</v>
      </c>
      <c r="H288" s="290">
        <v>0.45579500000000001</v>
      </c>
      <c r="I288" s="290">
        <v>0.43546100000000004</v>
      </c>
      <c r="J288" s="290">
        <v>0.368284</v>
      </c>
      <c r="K288" s="290">
        <v>0.318884</v>
      </c>
    </row>
    <row r="289" spans="2:11" x14ac:dyDescent="0.2">
      <c r="B289" s="147" t="s">
        <v>521</v>
      </c>
      <c r="C289" s="290">
        <v>0.61042299999999994</v>
      </c>
      <c r="D289" s="290">
        <v>0.568693</v>
      </c>
      <c r="E289" s="290">
        <v>0.54034700000000002</v>
      </c>
      <c r="F289" s="290">
        <v>0.51610400000000001</v>
      </c>
      <c r="G289" s="290">
        <v>0.46305399999999997</v>
      </c>
      <c r="H289" s="290">
        <v>0.42038300000000001</v>
      </c>
      <c r="I289" s="290">
        <v>0.36884700000000004</v>
      </c>
      <c r="J289" s="290">
        <v>0.29912099999999997</v>
      </c>
      <c r="K289" s="290">
        <v>0.53075699999999992</v>
      </c>
    </row>
    <row r="290" spans="2:11" x14ac:dyDescent="0.2">
      <c r="B290" s="142" t="s">
        <v>522</v>
      </c>
      <c r="C290" s="290">
        <v>0.54840800000000001</v>
      </c>
      <c r="D290" s="290">
        <v>0.31641999999999998</v>
      </c>
      <c r="E290" s="290">
        <v>0.22216899999999998</v>
      </c>
      <c r="F290" s="290">
        <v>0.25046099999999999</v>
      </c>
      <c r="G290" s="290">
        <v>0.24129</v>
      </c>
      <c r="H290" s="290">
        <v>0.16545200000000002</v>
      </c>
      <c r="I290" s="290">
        <v>0.175154</v>
      </c>
      <c r="J290" s="290">
        <v>0.16955500000000001</v>
      </c>
      <c r="K290" s="290">
        <v>0.34553899999999999</v>
      </c>
    </row>
    <row r="291" spans="2:11" x14ac:dyDescent="0.2">
      <c r="B291" s="147" t="s">
        <v>523</v>
      </c>
      <c r="C291" s="290">
        <v>0</v>
      </c>
      <c r="D291" s="290">
        <v>0.24738800000000002</v>
      </c>
      <c r="E291" s="290">
        <v>0.27452700000000002</v>
      </c>
      <c r="F291" s="290">
        <v>0.22740099999999999</v>
      </c>
      <c r="G291" s="290">
        <v>0.25498500000000002</v>
      </c>
      <c r="H291" s="290">
        <v>0.31106200000000001</v>
      </c>
      <c r="I291" s="290">
        <v>0.405528</v>
      </c>
      <c r="J291" s="290">
        <v>0.36302400000000001</v>
      </c>
      <c r="K291" s="290">
        <v>0.70051299999999994</v>
      </c>
    </row>
    <row r="292" spans="2:11" x14ac:dyDescent="0.2">
      <c r="B292" s="147" t="s">
        <v>524</v>
      </c>
      <c r="C292" s="290">
        <v>0.69240399999999991</v>
      </c>
      <c r="D292" s="290">
        <v>0.70610799999999996</v>
      </c>
      <c r="E292" s="290">
        <v>0.70496199999999998</v>
      </c>
      <c r="F292" s="290">
        <v>0.72728899999999996</v>
      </c>
      <c r="G292" s="290">
        <v>0.59426699999999999</v>
      </c>
      <c r="H292" s="290">
        <v>0.78266499999999994</v>
      </c>
      <c r="I292" s="290">
        <v>0.79810800000000004</v>
      </c>
      <c r="J292" s="290">
        <v>1.2547620000000002</v>
      </c>
      <c r="K292" s="290">
        <v>1.7447280000000001</v>
      </c>
    </row>
    <row r="293" spans="2:11" x14ac:dyDescent="0.2">
      <c r="B293" s="147" t="s">
        <v>525</v>
      </c>
      <c r="C293" s="290">
        <v>0.28329199999999999</v>
      </c>
      <c r="D293" s="290">
        <v>0.26712800000000003</v>
      </c>
      <c r="E293" s="290">
        <v>0.28477799999999998</v>
      </c>
      <c r="F293" s="290">
        <v>0.31551600000000002</v>
      </c>
      <c r="G293" s="290">
        <v>0.34405000000000002</v>
      </c>
      <c r="H293" s="290">
        <v>0.36152800000000002</v>
      </c>
      <c r="I293" s="290">
        <v>0.40814</v>
      </c>
      <c r="J293" s="290">
        <v>0.361286</v>
      </c>
      <c r="K293" s="290">
        <v>0.38272499999999998</v>
      </c>
    </row>
    <row r="294" spans="2:11" x14ac:dyDescent="0.2">
      <c r="B294" s="147" t="s">
        <v>526</v>
      </c>
      <c r="C294" s="290">
        <v>0.33005299999999999</v>
      </c>
      <c r="D294" s="290">
        <v>0.34080599999999994</v>
      </c>
      <c r="E294" s="290">
        <v>0.40125700000000003</v>
      </c>
      <c r="F294" s="290">
        <v>0.53130100000000002</v>
      </c>
      <c r="G294" s="290">
        <v>0.53071800000000002</v>
      </c>
      <c r="H294" s="290">
        <v>0.55177599999999993</v>
      </c>
      <c r="I294" s="290">
        <v>0.53861199999999998</v>
      </c>
      <c r="J294" s="290">
        <v>0.67479900000000004</v>
      </c>
      <c r="K294" s="290">
        <v>0.67152900000000004</v>
      </c>
    </row>
    <row r="295" spans="2:11" x14ac:dyDescent="0.2">
      <c r="B295" s="147" t="s">
        <v>527</v>
      </c>
      <c r="C295" s="290">
        <v>1.0407E-2</v>
      </c>
      <c r="D295" s="290">
        <v>4.0579000000000004E-2</v>
      </c>
      <c r="E295" s="290">
        <v>0.20283899999999999</v>
      </c>
      <c r="F295" s="290">
        <v>0.32797400000000004</v>
      </c>
      <c r="G295" s="290">
        <v>0.246143</v>
      </c>
      <c r="H295" s="290">
        <v>0.30059599999999997</v>
      </c>
      <c r="I295" s="290">
        <v>0.257905</v>
      </c>
      <c r="J295" s="290">
        <v>0.17973</v>
      </c>
      <c r="K295" s="290">
        <v>0.162692</v>
      </c>
    </row>
    <row r="296" spans="2:11" x14ac:dyDescent="0.2">
      <c r="B296" s="147" t="s">
        <v>528</v>
      </c>
      <c r="C296" s="290">
        <v>1.4962</v>
      </c>
      <c r="D296" s="290">
        <v>1.1862000000000001</v>
      </c>
      <c r="E296" s="290">
        <v>1.0145</v>
      </c>
      <c r="F296" s="290">
        <v>0.85010000000000008</v>
      </c>
      <c r="G296" s="290">
        <v>0.51829999999999998</v>
      </c>
      <c r="H296" s="290">
        <v>0.33030000000000004</v>
      </c>
      <c r="I296" s="290">
        <v>0.1593</v>
      </c>
      <c r="J296" s="290">
        <v>0</v>
      </c>
      <c r="K296" s="290">
        <v>0.21329999999999999</v>
      </c>
    </row>
    <row r="297" spans="2:11" x14ac:dyDescent="0.2">
      <c r="B297" s="147" t="s">
        <v>529</v>
      </c>
      <c r="C297" s="290">
        <v>1.724478</v>
      </c>
      <c r="D297" s="290">
        <v>1.6339980000000001</v>
      </c>
      <c r="E297" s="290">
        <v>1.0174129999999999</v>
      </c>
      <c r="F297" s="290">
        <v>0.89113200000000004</v>
      </c>
      <c r="G297" s="290">
        <v>0.64228399999999997</v>
      </c>
      <c r="H297" s="290">
        <v>1.4737110000000002</v>
      </c>
      <c r="I297" s="290">
        <v>1.4113530000000001</v>
      </c>
      <c r="J297" s="290">
        <v>1.202793</v>
      </c>
      <c r="K297" s="290">
        <v>1.150641</v>
      </c>
    </row>
    <row r="298" spans="2:11" x14ac:dyDescent="0.2">
      <c r="B298" s="139" t="s">
        <v>530</v>
      </c>
      <c r="C298" s="296">
        <v>0</v>
      </c>
      <c r="D298" s="296">
        <v>0</v>
      </c>
      <c r="E298" s="296">
        <v>0.21651100000000001</v>
      </c>
      <c r="F298" s="296">
        <v>0</v>
      </c>
      <c r="G298" s="296">
        <v>0</v>
      </c>
      <c r="H298" s="296">
        <v>0</v>
      </c>
      <c r="I298" s="296">
        <v>0</v>
      </c>
      <c r="J298" s="296">
        <v>0</v>
      </c>
      <c r="K298" s="296">
        <v>0</v>
      </c>
    </row>
    <row r="299" spans="2:11" x14ac:dyDescent="0.2"/>
    <row r="300" spans="2:11" x14ac:dyDescent="0.2">
      <c r="B300" s="150" t="s">
        <v>284</v>
      </c>
      <c r="C300" s="58">
        <v>2011</v>
      </c>
      <c r="D300" s="58">
        <v>2012</v>
      </c>
      <c r="E300" s="58">
        <v>2013</v>
      </c>
      <c r="F300" s="58">
        <v>2014</v>
      </c>
      <c r="G300" s="58">
        <v>2015</v>
      </c>
      <c r="H300" s="58">
        <v>2016</v>
      </c>
      <c r="I300" s="58">
        <v>2017</v>
      </c>
      <c r="J300" s="58">
        <v>2018</v>
      </c>
      <c r="K300" s="58">
        <v>2019</v>
      </c>
    </row>
    <row r="301" spans="2:11" x14ac:dyDescent="0.2">
      <c r="B301" s="146" t="s">
        <v>516</v>
      </c>
      <c r="C301" s="295">
        <f>+C250/(1+(1-C267)*C284)</f>
        <v>0.64</v>
      </c>
      <c r="D301" s="295">
        <f t="shared" ref="D301:K301" si="23">+D250/(1+(1-D267)*D284)</f>
        <v>0.52400000000000002</v>
      </c>
      <c r="E301" s="295">
        <f t="shared" si="23"/>
        <v>0.749</v>
      </c>
      <c r="F301" s="295">
        <f t="shared" si="23"/>
        <v>0.82399999999999995</v>
      </c>
      <c r="G301" s="295">
        <f t="shared" si="23"/>
        <v>0.21099999999999999</v>
      </c>
      <c r="H301" s="295">
        <f t="shared" si="23"/>
        <v>0.54500000000000004</v>
      </c>
      <c r="I301" s="295">
        <f t="shared" si="23"/>
        <v>0.94</v>
      </c>
      <c r="J301" s="295">
        <f t="shared" si="23"/>
        <v>0.434</v>
      </c>
      <c r="K301" s="295">
        <f t="shared" si="23"/>
        <v>0.46344093894914029</v>
      </c>
    </row>
    <row r="302" spans="2:11" x14ac:dyDescent="0.2">
      <c r="B302" s="147" t="s">
        <v>517</v>
      </c>
      <c r="C302" s="290">
        <f t="shared" ref="C302:K302" si="24">+C251/(1+(1-C268)*C285)</f>
        <v>0.62785810406848053</v>
      </c>
      <c r="D302" s="290">
        <f t="shared" si="24"/>
        <v>0.61133945071050788</v>
      </c>
      <c r="E302" s="290">
        <f t="shared" si="24"/>
        <v>0.38</v>
      </c>
      <c r="F302" s="290">
        <f t="shared" si="24"/>
        <v>0.311</v>
      </c>
      <c r="G302" s="290">
        <f t="shared" si="24"/>
        <v>0.48609427523925719</v>
      </c>
      <c r="H302" s="290">
        <f t="shared" si="24"/>
        <v>0.6048359449208065</v>
      </c>
      <c r="I302" s="290">
        <f t="shared" si="24"/>
        <v>0.58491346053299942</v>
      </c>
      <c r="J302" s="290">
        <f t="shared" si="24"/>
        <v>0.57147068994030215</v>
      </c>
      <c r="K302" s="290">
        <f t="shared" si="24"/>
        <v>0.50482492830666648</v>
      </c>
    </row>
    <row r="303" spans="2:11" x14ac:dyDescent="0.2">
      <c r="B303" s="147" t="s">
        <v>518</v>
      </c>
      <c r="C303" s="290">
        <f t="shared" ref="C303:K303" si="25">+C252/(1+(1-C269)*C286)</f>
        <v>0.69799999999999995</v>
      </c>
      <c r="D303" s="290">
        <f t="shared" si="25"/>
        <v>0.76100000000000001</v>
      </c>
      <c r="E303" s="290">
        <f t="shared" si="25"/>
        <v>1.0649999999999999</v>
      </c>
      <c r="F303" s="290">
        <f t="shared" si="25"/>
        <v>0.96899999999999997</v>
      </c>
      <c r="G303" s="290">
        <f t="shared" si="25"/>
        <v>0.22800000000000001</v>
      </c>
      <c r="H303" s="290">
        <f t="shared" si="25"/>
        <v>0</v>
      </c>
      <c r="I303" s="290">
        <f t="shared" si="25"/>
        <v>0</v>
      </c>
      <c r="J303" s="290">
        <f t="shared" si="25"/>
        <v>0</v>
      </c>
      <c r="K303" s="290">
        <f t="shared" si="25"/>
        <v>0</v>
      </c>
    </row>
    <row r="304" spans="2:11" x14ac:dyDescent="0.2">
      <c r="B304" s="147" t="s">
        <v>519</v>
      </c>
      <c r="C304" s="290">
        <f t="shared" ref="C304:K304" si="26">+C253/(1+(1-C270)*C287)</f>
        <v>0.46165289581509905</v>
      </c>
      <c r="D304" s="290">
        <f t="shared" si="26"/>
        <v>0.43666318705733509</v>
      </c>
      <c r="E304" s="290">
        <f t="shared" si="26"/>
        <v>0.39164873133528999</v>
      </c>
      <c r="F304" s="290">
        <f t="shared" si="26"/>
        <v>0.30439558449070314</v>
      </c>
      <c r="G304" s="290">
        <f t="shared" si="26"/>
        <v>0.34410783916938392</v>
      </c>
      <c r="H304" s="290">
        <f t="shared" si="26"/>
        <v>0.36285589539524432</v>
      </c>
      <c r="I304" s="290">
        <f t="shared" si="26"/>
        <v>0.35407108801829024</v>
      </c>
      <c r="J304" s="290">
        <f t="shared" si="26"/>
        <v>0.30329630857913864</v>
      </c>
      <c r="K304" s="290">
        <f t="shared" si="26"/>
        <v>0.36165780956796595</v>
      </c>
    </row>
    <row r="305" spans="2:11" x14ac:dyDescent="0.2">
      <c r="B305" s="147" t="s">
        <v>520</v>
      </c>
      <c r="C305" s="290">
        <f t="shared" ref="C305:K305" si="27">+C254/(1+(1-C271)*C288)</f>
        <v>0.47436312672150815</v>
      </c>
      <c r="D305" s="290">
        <f t="shared" si="27"/>
        <v>0.3328828430532666</v>
      </c>
      <c r="E305" s="290">
        <f t="shared" si="27"/>
        <v>-1.3644157103610279E-2</v>
      </c>
      <c r="F305" s="290">
        <f t="shared" si="27"/>
        <v>-2.9630456904611718E-2</v>
      </c>
      <c r="G305" s="290">
        <f t="shared" si="27"/>
        <v>0.26661294989240414</v>
      </c>
      <c r="H305" s="290">
        <f t="shared" si="27"/>
        <v>0.39709742674450998</v>
      </c>
      <c r="I305" s="290">
        <f t="shared" si="27"/>
        <v>8.5023442738403551E-2</v>
      </c>
      <c r="J305" s="290">
        <f t="shared" si="27"/>
        <v>0.59347330192112668</v>
      </c>
      <c r="K305" s="290">
        <f t="shared" si="27"/>
        <v>0.70396788421897372</v>
      </c>
    </row>
    <row r="306" spans="2:11" x14ac:dyDescent="0.2">
      <c r="B306" s="147" t="s">
        <v>521</v>
      </c>
      <c r="C306" s="290">
        <f t="shared" ref="C306:K306" si="28">+C255/(1+(1-C272)*C289)</f>
        <v>0.61461843516809023</v>
      </c>
      <c r="D306" s="290">
        <f t="shared" si="28"/>
        <v>0.61714936154906275</v>
      </c>
      <c r="E306" s="290">
        <f t="shared" si="28"/>
        <v>0.75897064242686385</v>
      </c>
      <c r="F306" s="290">
        <f t="shared" si="28"/>
        <v>0.77265070948219861</v>
      </c>
      <c r="G306" s="290">
        <f t="shared" si="28"/>
        <v>0.79104869118478693</v>
      </c>
      <c r="H306" s="290">
        <f t="shared" si="28"/>
        <v>0.80631446272748841</v>
      </c>
      <c r="I306" s="290">
        <f t="shared" si="28"/>
        <v>0.68865242168996599</v>
      </c>
      <c r="J306" s="290">
        <f t="shared" si="28"/>
        <v>0.55805280613491293</v>
      </c>
      <c r="K306" s="290">
        <f t="shared" si="28"/>
        <v>0.44868475460004592</v>
      </c>
    </row>
    <row r="307" spans="2:11" x14ac:dyDescent="0.2">
      <c r="B307" s="142" t="s">
        <v>522</v>
      </c>
      <c r="C307" s="290">
        <f t="shared" ref="C307:K307" si="29">+C256/(1+(1-C273)*C290)</f>
        <v>0.39007292276283101</v>
      </c>
      <c r="D307" s="290">
        <f t="shared" si="29"/>
        <v>0.46231920473034321</v>
      </c>
      <c r="E307" s="290">
        <f t="shared" si="29"/>
        <v>0.48972631271236944</v>
      </c>
      <c r="F307" s="290">
        <f t="shared" si="29"/>
        <v>0.47953345828258509</v>
      </c>
      <c r="G307" s="290">
        <f t="shared" si="29"/>
        <v>0.48223096999986204</v>
      </c>
      <c r="H307" s="290">
        <f t="shared" si="29"/>
        <v>-0.53703220026855536</v>
      </c>
      <c r="I307" s="290">
        <f t="shared" si="29"/>
        <v>-3.463285672011604E-2</v>
      </c>
      <c r="J307" s="290">
        <f t="shared" si="29"/>
        <v>0.45491316982531643</v>
      </c>
      <c r="K307" s="290">
        <f t="shared" si="29"/>
        <v>0.37442053026564265</v>
      </c>
    </row>
    <row r="308" spans="2:11" x14ac:dyDescent="0.2">
      <c r="B308" s="147" t="s">
        <v>523</v>
      </c>
      <c r="C308" s="290">
        <f t="shared" ref="C308:K308" si="30">+C257/(1+(1-C274)*C291)</f>
        <v>0</v>
      </c>
      <c r="D308" s="290">
        <f t="shared" si="30"/>
        <v>0.80654077007291325</v>
      </c>
      <c r="E308" s="290">
        <f t="shared" si="30"/>
        <v>0.64367176863504372</v>
      </c>
      <c r="F308" s="290">
        <f t="shared" si="30"/>
        <v>0.40387687515078458</v>
      </c>
      <c r="G308" s="290">
        <f t="shared" si="30"/>
        <v>0.52236973423498312</v>
      </c>
      <c r="H308" s="290">
        <f t="shared" si="30"/>
        <v>0.61054176998710052</v>
      </c>
      <c r="I308" s="290">
        <f t="shared" si="30"/>
        <v>0.5695648031011098</v>
      </c>
      <c r="J308" s="290">
        <f t="shared" si="30"/>
        <v>0.49126548796137859</v>
      </c>
      <c r="K308" s="290">
        <f t="shared" si="30"/>
        <v>0.44325736815525618</v>
      </c>
    </row>
    <row r="309" spans="2:11" x14ac:dyDescent="0.2">
      <c r="B309" s="147" t="s">
        <v>524</v>
      </c>
      <c r="C309" s="290">
        <f t="shared" ref="C309:K309" si="31">+C258/(1+(1-C275)*C292)</f>
        <v>0.54713956212811687</v>
      </c>
      <c r="D309" s="290">
        <f t="shared" si="31"/>
        <v>0.34203075497295099</v>
      </c>
      <c r="E309" s="290">
        <f t="shared" si="31"/>
        <v>0.24113113448625215</v>
      </c>
      <c r="F309" s="290">
        <f t="shared" si="31"/>
        <v>0.25070223742957376</v>
      </c>
      <c r="G309" s="290">
        <f t="shared" si="31"/>
        <v>0.48633518897566902</v>
      </c>
      <c r="H309" s="290">
        <f t="shared" si="31"/>
        <v>0.57139338253928662</v>
      </c>
      <c r="I309" s="290">
        <f t="shared" si="31"/>
        <v>0.55823399771201154</v>
      </c>
      <c r="J309" s="290">
        <f t="shared" si="31"/>
        <v>0.20342590581699158</v>
      </c>
      <c r="K309" s="290">
        <f t="shared" si="31"/>
        <v>0.21122943260723659</v>
      </c>
    </row>
    <row r="310" spans="2:11" x14ac:dyDescent="0.2">
      <c r="B310" s="147" t="s">
        <v>525</v>
      </c>
      <c r="C310" s="290">
        <f t="shared" ref="C310:K310" si="32">+C259/(1+(1-C276)*C293)</f>
        <v>0.67969520842026543</v>
      </c>
      <c r="D310" s="290">
        <f t="shared" si="32"/>
        <v>0.6906641999265799</v>
      </c>
      <c r="E310" s="290">
        <f t="shared" si="32"/>
        <v>0.53381336124735501</v>
      </c>
      <c r="F310" s="290">
        <f t="shared" si="32"/>
        <v>0.30512367533387491</v>
      </c>
      <c r="G310" s="290">
        <f t="shared" si="32"/>
        <v>0.36396016082956717</v>
      </c>
      <c r="H310" s="290">
        <f t="shared" si="32"/>
        <v>0.4295359860286963</v>
      </c>
      <c r="I310" s="290">
        <f t="shared" si="32"/>
        <v>0.48933602149105221</v>
      </c>
      <c r="J310" s="290">
        <f t="shared" si="32"/>
        <v>0.53879992633661455</v>
      </c>
      <c r="K310" s="290">
        <f t="shared" si="32"/>
        <v>0.55481341388190863</v>
      </c>
    </row>
    <row r="311" spans="2:11" x14ac:dyDescent="0.2">
      <c r="B311" s="147" t="s">
        <v>526</v>
      </c>
      <c r="C311" s="290">
        <f t="shared" ref="C311:K311" si="33">+C260/(1+(1-C277)*C294)</f>
        <v>0.70783820175359025</v>
      </c>
      <c r="D311" s="290">
        <f t="shared" si="33"/>
        <v>0.70336977113743404</v>
      </c>
      <c r="E311" s="290">
        <f t="shared" si="33"/>
        <v>0.58678513190607029</v>
      </c>
      <c r="F311" s="290">
        <f t="shared" si="33"/>
        <v>0.41973741715394697</v>
      </c>
      <c r="G311" s="290">
        <f t="shared" si="33"/>
        <v>0.39574454580231228</v>
      </c>
      <c r="H311" s="290">
        <f t="shared" si="33"/>
        <v>0.4880295894800597</v>
      </c>
      <c r="I311" s="290">
        <f t="shared" si="33"/>
        <v>0.52788098587395105</v>
      </c>
      <c r="J311" s="290">
        <f t="shared" si="33"/>
        <v>0.4242651947980447</v>
      </c>
      <c r="K311" s="290">
        <f t="shared" si="33"/>
        <v>0.4851474862227883</v>
      </c>
    </row>
    <row r="312" spans="2:11" x14ac:dyDescent="0.2">
      <c r="B312" s="147" t="s">
        <v>527</v>
      </c>
      <c r="C312" s="290">
        <f t="shared" ref="C312:K312" si="34">+C261/(1+(1-C278)*C295)</f>
        <v>0.5805533663056599</v>
      </c>
      <c r="D312" s="290">
        <f t="shared" si="34"/>
        <v>0.53058854566194802</v>
      </c>
      <c r="E312" s="290">
        <f t="shared" si="34"/>
        <v>0.40223655840847006</v>
      </c>
      <c r="F312" s="290">
        <f t="shared" si="34"/>
        <v>0.35800247502354116</v>
      </c>
      <c r="G312" s="290">
        <f t="shared" si="34"/>
        <v>0.37734413247330967</v>
      </c>
      <c r="H312" s="290">
        <f t="shared" si="34"/>
        <v>0.28222141756898717</v>
      </c>
      <c r="I312" s="290">
        <f t="shared" si="34"/>
        <v>0.29380602556034907</v>
      </c>
      <c r="J312" s="290">
        <f t="shared" si="34"/>
        <v>0.53699407365024876</v>
      </c>
      <c r="K312" s="290">
        <f t="shared" si="34"/>
        <v>0.50262557546098763</v>
      </c>
    </row>
    <row r="313" spans="2:11" x14ac:dyDescent="0.2">
      <c r="B313" s="147" t="s">
        <v>528</v>
      </c>
      <c r="C313" s="290">
        <f t="shared" ref="C313:K313" si="35">+C262/(1+(1-C279)*C296)</f>
        <v>0.13758742634760751</v>
      </c>
      <c r="D313" s="290">
        <f t="shared" si="35"/>
        <v>0.15108569906438182</v>
      </c>
      <c r="E313" s="290">
        <f t="shared" si="35"/>
        <v>0.1754926876347625</v>
      </c>
      <c r="F313" s="290">
        <f t="shared" si="35"/>
        <v>0.14950093146773494</v>
      </c>
      <c r="G313" s="290">
        <f t="shared" si="35"/>
        <v>0.19440553526976206</v>
      </c>
      <c r="H313" s="290">
        <f t="shared" si="35"/>
        <v>0.24633513042825911</v>
      </c>
      <c r="I313" s="290">
        <f t="shared" si="35"/>
        <v>0.27503075922071996</v>
      </c>
      <c r="J313" s="290">
        <f t="shared" si="35"/>
        <v>0.32600000000000001</v>
      </c>
      <c r="K313" s="290">
        <f t="shared" si="35"/>
        <v>0.27856851199166799</v>
      </c>
    </row>
    <row r="314" spans="2:11" x14ac:dyDescent="0.2">
      <c r="B314" s="147" t="s">
        <v>529</v>
      </c>
      <c r="C314" s="290">
        <f t="shared" ref="C314:K314" si="36">+C263/(1+(1-C280)*C297)</f>
        <v>0.18120857982530569</v>
      </c>
      <c r="D314" s="290">
        <f t="shared" si="36"/>
        <v>0.19747718954068619</v>
      </c>
      <c r="E314" s="290">
        <f t="shared" si="36"/>
        <v>0.20618795150936434</v>
      </c>
      <c r="F314" s="290">
        <f t="shared" si="36"/>
        <v>0.22912680718414816</v>
      </c>
      <c r="G314" s="290">
        <f t="shared" si="36"/>
        <v>0.27113651055700372</v>
      </c>
      <c r="H314" s="290">
        <f t="shared" si="36"/>
        <v>0.20583981455650813</v>
      </c>
      <c r="I314" s="290">
        <f t="shared" si="36"/>
        <v>0.2335112001881274</v>
      </c>
      <c r="J314" s="290">
        <f t="shared" si="36"/>
        <v>0.18117042625706867</v>
      </c>
      <c r="K314" s="290">
        <f t="shared" si="36"/>
        <v>0.19442855814384133</v>
      </c>
    </row>
    <row r="315" spans="2:11" x14ac:dyDescent="0.2">
      <c r="B315" s="139" t="s">
        <v>530</v>
      </c>
      <c r="C315" s="296">
        <f t="shared" ref="C315:K315" si="37">+C264/(1+(1-C281)*C298)</f>
        <v>0.70499999999999996</v>
      </c>
      <c r="D315" s="296">
        <f t="shared" si="37"/>
        <v>0.628</v>
      </c>
      <c r="E315" s="296">
        <f t="shared" si="37"/>
        <v>0.36662225002486615</v>
      </c>
      <c r="F315" s="296">
        <f t="shared" si="37"/>
        <v>0.432</v>
      </c>
      <c r="G315" s="296">
        <f t="shared" si="37"/>
        <v>0.70599999999999996</v>
      </c>
      <c r="H315" s="296">
        <f t="shared" si="37"/>
        <v>0.71799999999999997</v>
      </c>
      <c r="I315" s="296">
        <f t="shared" si="37"/>
        <v>0.42899999999999999</v>
      </c>
      <c r="J315" s="296">
        <f t="shared" si="37"/>
        <v>0.50800000000000001</v>
      </c>
      <c r="K315" s="296">
        <f t="shared" si="37"/>
        <v>0.40899999999999997</v>
      </c>
    </row>
    <row r="316" spans="2:11" x14ac:dyDescent="0.2"/>
    <row r="317" spans="2:11" x14ac:dyDescent="0.2">
      <c r="B317" s="10" t="s">
        <v>285</v>
      </c>
      <c r="C317" s="159">
        <f>AVERAGEIF(C301:C315,"&lt;&gt;0",C301:C315)</f>
        <v>0.53182770209403962</v>
      </c>
      <c r="D317" s="159">
        <f t="shared" ref="D317:K317" si="38">AVERAGEIF(D301:D315,"&lt;&gt;0",D301:D315)</f>
        <v>0.51967406516516068</v>
      </c>
      <c r="E317" s="159">
        <f t="shared" si="38"/>
        <v>0.46510949154820652</v>
      </c>
      <c r="F317" s="159">
        <f t="shared" si="38"/>
        <v>0.41193464760629867</v>
      </c>
      <c r="G317" s="159">
        <f t="shared" si="38"/>
        <v>0.40842603557522023</v>
      </c>
      <c r="H317" s="159">
        <f t="shared" si="38"/>
        <v>0.4093549014363137</v>
      </c>
      <c r="I317" s="159">
        <f t="shared" si="38"/>
        <v>0.42817081067191898</v>
      </c>
      <c r="J317" s="159">
        <f t="shared" si="38"/>
        <v>0.43750909223008161</v>
      </c>
      <c r="K317" s="159">
        <f t="shared" si="38"/>
        <v>0.42400479945515157</v>
      </c>
    </row>
    <row r="318" spans="2:11" x14ac:dyDescent="0.2"/>
    <row r="319" spans="2:11" x14ac:dyDescent="0.2"/>
    <row r="320" spans="2:11" x14ac:dyDescent="0.2">
      <c r="B320" s="39" t="s">
        <v>458</v>
      </c>
      <c r="C320" s="135"/>
      <c r="D320" s="135"/>
      <c r="E320" s="135"/>
      <c r="F320" s="135"/>
      <c r="G320" s="135"/>
      <c r="H320" s="135"/>
      <c r="I320" s="135"/>
      <c r="J320" s="135"/>
      <c r="K320" s="135"/>
    </row>
    <row r="321" spans="2:20" x14ac:dyDescent="0.2"/>
    <row r="322" spans="2:20" x14ac:dyDescent="0.2">
      <c r="B322" s="150"/>
      <c r="C322" s="58">
        <v>2011</v>
      </c>
      <c r="D322" s="58">
        <v>2012</v>
      </c>
      <c r="E322" s="58">
        <v>2013</v>
      </c>
      <c r="F322" s="58">
        <v>2014</v>
      </c>
      <c r="G322" s="58">
        <v>2015</v>
      </c>
      <c r="H322" s="58">
        <v>2016</v>
      </c>
      <c r="I322" s="58">
        <v>2017</v>
      </c>
      <c r="J322" s="58">
        <v>2018</v>
      </c>
      <c r="K322" s="58">
        <v>2019</v>
      </c>
    </row>
    <row r="323" spans="2:20" x14ac:dyDescent="0.2">
      <c r="B323" s="146" t="s">
        <v>460</v>
      </c>
      <c r="C323" s="166">
        <v>0</v>
      </c>
      <c r="D323" s="166">
        <v>0</v>
      </c>
      <c r="E323" s="166">
        <v>3443</v>
      </c>
      <c r="F323" s="166">
        <v>13983</v>
      </c>
      <c r="G323" s="166">
        <v>30993</v>
      </c>
      <c r="H323" s="166">
        <v>30674</v>
      </c>
      <c r="I323" s="166">
        <v>30048</v>
      </c>
      <c r="J323" s="166">
        <v>30909</v>
      </c>
      <c r="K323" s="166">
        <v>30514</v>
      </c>
    </row>
    <row r="324" spans="2:20" x14ac:dyDescent="0.2">
      <c r="B324" s="147" t="s">
        <v>461</v>
      </c>
      <c r="C324" s="166">
        <v>0</v>
      </c>
      <c r="D324" s="166">
        <v>0</v>
      </c>
      <c r="E324" s="166">
        <v>107000</v>
      </c>
      <c r="F324" s="166">
        <v>187150</v>
      </c>
      <c r="G324" s="166">
        <v>226950</v>
      </c>
      <c r="H324" s="166">
        <v>193612</v>
      </c>
      <c r="I324" s="166">
        <v>168624</v>
      </c>
      <c r="J324" s="166">
        <v>154047</v>
      </c>
      <c r="K324" s="166">
        <v>127473</v>
      </c>
    </row>
    <row r="325" spans="2:20" x14ac:dyDescent="0.2">
      <c r="B325" s="147" t="s">
        <v>252</v>
      </c>
      <c r="C325" s="166">
        <v>25420</v>
      </c>
      <c r="D325" s="166">
        <v>81433</v>
      </c>
      <c r="E325" s="166">
        <v>119524</v>
      </c>
      <c r="F325" s="166">
        <v>164808</v>
      </c>
      <c r="G325" s="166">
        <v>185091</v>
      </c>
      <c r="H325" s="166">
        <v>201467</v>
      </c>
      <c r="I325" s="166">
        <v>213606</v>
      </c>
      <c r="J325" s="232">
        <v>239349</v>
      </c>
      <c r="K325" s="232">
        <v>248884</v>
      </c>
    </row>
    <row r="326" spans="2:20" x14ac:dyDescent="0.2">
      <c r="B326" s="147"/>
      <c r="C326" s="228"/>
      <c r="D326" s="228"/>
      <c r="E326" s="228"/>
      <c r="F326" s="228"/>
      <c r="G326" s="228"/>
      <c r="H326" s="228"/>
      <c r="I326" s="228"/>
      <c r="J326" s="228"/>
      <c r="K326" s="228"/>
    </row>
    <row r="327" spans="2:20" x14ac:dyDescent="0.2">
      <c r="B327" s="147" t="s">
        <v>462</v>
      </c>
      <c r="C327" s="166">
        <f t="shared" ref="C327:K327" si="39">+C323+C324</f>
        <v>0</v>
      </c>
      <c r="D327" s="166">
        <f t="shared" si="39"/>
        <v>0</v>
      </c>
      <c r="E327" s="166">
        <f t="shared" si="39"/>
        <v>110443</v>
      </c>
      <c r="F327" s="166">
        <f t="shared" si="39"/>
        <v>201133</v>
      </c>
      <c r="G327" s="166">
        <f t="shared" si="39"/>
        <v>257943</v>
      </c>
      <c r="H327" s="166">
        <f t="shared" si="39"/>
        <v>224286</v>
      </c>
      <c r="I327" s="166">
        <f t="shared" si="39"/>
        <v>198672</v>
      </c>
      <c r="J327" s="166">
        <f t="shared" si="39"/>
        <v>184956</v>
      </c>
      <c r="K327" s="166">
        <f t="shared" si="39"/>
        <v>157987</v>
      </c>
    </row>
    <row r="328" spans="2:20" x14ac:dyDescent="0.2">
      <c r="B328" s="147"/>
    </row>
    <row r="329" spans="2:20" x14ac:dyDescent="0.2">
      <c r="B329" s="147" t="s">
        <v>463</v>
      </c>
      <c r="C329" s="229">
        <f t="shared" ref="C329:K329" si="40">+C327/C325</f>
        <v>0</v>
      </c>
      <c r="D329" s="229">
        <f t="shared" si="40"/>
        <v>0</v>
      </c>
      <c r="E329" s="229">
        <f t="shared" si="40"/>
        <v>0.92402362705398078</v>
      </c>
      <c r="F329" s="229">
        <f t="shared" si="40"/>
        <v>1.2204079899034028</v>
      </c>
      <c r="G329" s="229">
        <f t="shared" si="40"/>
        <v>1.3936009854612055</v>
      </c>
      <c r="H329" s="229">
        <f t="shared" si="40"/>
        <v>1.1132642070413516</v>
      </c>
      <c r="I329" s="229">
        <f t="shared" si="40"/>
        <v>0.93008623353276598</v>
      </c>
      <c r="J329" s="229">
        <f t="shared" si="40"/>
        <v>0.77274607372497905</v>
      </c>
      <c r="K329" s="229">
        <f t="shared" si="40"/>
        <v>0.63478166535414093</v>
      </c>
    </row>
    <row r="330" spans="2:20" x14ac:dyDescent="0.2">
      <c r="B330" s="147" t="s">
        <v>464</v>
      </c>
      <c r="C330" s="230">
        <f t="shared" ref="C330:K330" si="41">+C327/(C327+C325)</f>
        <v>0</v>
      </c>
      <c r="D330" s="230">
        <f t="shared" si="41"/>
        <v>0</v>
      </c>
      <c r="E330" s="230">
        <f t="shared" si="41"/>
        <v>0.48025586279770577</v>
      </c>
      <c r="F330" s="230">
        <f t="shared" si="41"/>
        <v>0.54963231777800248</v>
      </c>
      <c r="G330" s="230">
        <f t="shared" si="41"/>
        <v>0.58221942333996934</v>
      </c>
      <c r="H330" s="230">
        <f t="shared" si="41"/>
        <v>0.52679840189029792</v>
      </c>
      <c r="I330" s="230">
        <f t="shared" si="41"/>
        <v>0.48188843450293251</v>
      </c>
      <c r="J330" s="230">
        <f t="shared" si="41"/>
        <v>0.4359034185314809</v>
      </c>
      <c r="K330" s="230">
        <f t="shared" si="41"/>
        <v>0.38829751936117346</v>
      </c>
    </row>
    <row r="331" spans="2:20" x14ac:dyDescent="0.2">
      <c r="B331" s="139" t="s">
        <v>465</v>
      </c>
      <c r="C331" s="231">
        <f t="shared" ref="C331:K331" si="42">1-C330</f>
        <v>1</v>
      </c>
      <c r="D331" s="231">
        <f t="shared" si="42"/>
        <v>1</v>
      </c>
      <c r="E331" s="231">
        <f t="shared" si="42"/>
        <v>0.51974413720229418</v>
      </c>
      <c r="F331" s="231">
        <f t="shared" si="42"/>
        <v>0.45036768222199752</v>
      </c>
      <c r="G331" s="231">
        <f t="shared" si="42"/>
        <v>0.41778057666003066</v>
      </c>
      <c r="H331" s="231">
        <f t="shared" si="42"/>
        <v>0.47320159810970208</v>
      </c>
      <c r="I331" s="231">
        <f t="shared" si="42"/>
        <v>0.51811156549706749</v>
      </c>
      <c r="J331" s="231">
        <f t="shared" si="42"/>
        <v>0.56409658146851904</v>
      </c>
      <c r="K331" s="231">
        <f t="shared" si="42"/>
        <v>0.61170248063882648</v>
      </c>
    </row>
    <row r="332" spans="2:20" x14ac:dyDescent="0.2"/>
    <row r="333" spans="2:20" x14ac:dyDescent="0.2"/>
    <row r="334" spans="2:20" x14ac:dyDescent="0.2">
      <c r="B334" s="39" t="s">
        <v>459</v>
      </c>
    </row>
    <row r="335" spans="2:20" x14ac:dyDescent="0.2"/>
    <row r="336" spans="2:20" x14ac:dyDescent="0.2">
      <c r="B336" s="330" t="s">
        <v>262</v>
      </c>
      <c r="C336" s="325" t="s">
        <v>466</v>
      </c>
      <c r="D336" s="326"/>
      <c r="E336" s="326"/>
      <c r="F336" s="326"/>
      <c r="G336" s="326"/>
      <c r="H336" s="332"/>
      <c r="I336" s="326" t="s">
        <v>467</v>
      </c>
      <c r="J336" s="326"/>
      <c r="K336" s="326"/>
      <c r="L336" s="326"/>
      <c r="M336" s="326"/>
      <c r="N336" s="326"/>
      <c r="O336" s="325" t="s">
        <v>468</v>
      </c>
      <c r="P336" s="326"/>
      <c r="Q336" s="326"/>
      <c r="R336" s="326"/>
      <c r="S336" s="326"/>
      <c r="T336" s="326"/>
    </row>
    <row r="337" spans="2:20" ht="38.25" x14ac:dyDescent="0.2">
      <c r="B337" s="331"/>
      <c r="C337" s="247" t="s">
        <v>469</v>
      </c>
      <c r="D337" s="248" t="s">
        <v>470</v>
      </c>
      <c r="E337" s="248" t="s">
        <v>471</v>
      </c>
      <c r="F337" s="248" t="s">
        <v>472</v>
      </c>
      <c r="G337" s="248" t="s">
        <v>473</v>
      </c>
      <c r="H337" s="249" t="s">
        <v>474</v>
      </c>
      <c r="I337" s="248" t="s">
        <v>469</v>
      </c>
      <c r="J337" s="248" t="s">
        <v>470</v>
      </c>
      <c r="K337" s="248" t="s">
        <v>471</v>
      </c>
      <c r="L337" s="248" t="s">
        <v>472</v>
      </c>
      <c r="M337" s="248" t="s">
        <v>473</v>
      </c>
      <c r="N337" s="248" t="s">
        <v>474</v>
      </c>
      <c r="O337" s="247" t="s">
        <v>469</v>
      </c>
      <c r="P337" s="248" t="s">
        <v>470</v>
      </c>
      <c r="Q337" s="248" t="s">
        <v>471</v>
      </c>
      <c r="R337" s="248" t="s">
        <v>472</v>
      </c>
      <c r="S337" s="248" t="s">
        <v>473</v>
      </c>
      <c r="T337" s="248" t="s">
        <v>474</v>
      </c>
    </row>
    <row r="338" spans="2:20" x14ac:dyDescent="0.2">
      <c r="B338" s="222">
        <v>2011</v>
      </c>
      <c r="C338" s="233">
        <v>0</v>
      </c>
      <c r="D338" s="228">
        <v>0</v>
      </c>
      <c r="E338" s="228">
        <v>0</v>
      </c>
      <c r="F338" s="228">
        <v>0</v>
      </c>
      <c r="G338" s="228">
        <v>0</v>
      </c>
      <c r="H338" s="234">
        <v>0</v>
      </c>
      <c r="I338" s="228">
        <v>0</v>
      </c>
      <c r="J338" s="228">
        <v>0</v>
      </c>
      <c r="K338" s="228">
        <v>0</v>
      </c>
      <c r="L338" s="228">
        <v>0</v>
      </c>
      <c r="M338" s="228">
        <v>0</v>
      </c>
      <c r="N338" s="228">
        <v>0</v>
      </c>
      <c r="O338" s="228">
        <v>0</v>
      </c>
      <c r="P338" s="228">
        <v>0</v>
      </c>
      <c r="Q338" s="228">
        <v>0</v>
      </c>
      <c r="R338" s="228">
        <v>0</v>
      </c>
      <c r="S338" s="228">
        <v>0</v>
      </c>
      <c r="T338" s="228">
        <v>0</v>
      </c>
    </row>
    <row r="339" spans="2:20" x14ac:dyDescent="0.2">
      <c r="B339" s="222">
        <f>+B338+1</f>
        <v>2012</v>
      </c>
      <c r="C339" s="233">
        <v>0</v>
      </c>
      <c r="D339" s="228">
        <v>0</v>
      </c>
      <c r="E339" s="228">
        <v>0</v>
      </c>
      <c r="F339" s="228">
        <v>0</v>
      </c>
      <c r="G339" s="228">
        <v>0</v>
      </c>
      <c r="H339" s="234">
        <v>0</v>
      </c>
      <c r="I339" s="228">
        <v>0</v>
      </c>
      <c r="J339" s="228">
        <v>0</v>
      </c>
      <c r="K339" s="228">
        <v>0</v>
      </c>
      <c r="L339" s="228">
        <v>0</v>
      </c>
      <c r="M339" s="228">
        <v>0</v>
      </c>
      <c r="N339" s="228">
        <v>0</v>
      </c>
      <c r="O339" s="228">
        <v>0</v>
      </c>
      <c r="P339" s="228">
        <v>0</v>
      </c>
      <c r="Q339" s="228">
        <v>0</v>
      </c>
      <c r="R339" s="228">
        <v>0</v>
      </c>
      <c r="S339" s="228">
        <v>0</v>
      </c>
      <c r="T339" s="228">
        <v>0</v>
      </c>
    </row>
    <row r="340" spans="2:20" x14ac:dyDescent="0.2">
      <c r="B340" s="222">
        <f t="shared" ref="B340:B346" si="43">+B339+1</f>
        <v>2013</v>
      </c>
      <c r="C340" s="233">
        <v>217000000</v>
      </c>
      <c r="D340" s="228">
        <f>56250000+24000000</f>
        <v>80250000</v>
      </c>
      <c r="E340" s="228">
        <v>107000000</v>
      </c>
      <c r="F340" s="228">
        <v>0</v>
      </c>
      <c r="G340" s="228">
        <v>1627112</v>
      </c>
      <c r="H340" s="234">
        <v>0</v>
      </c>
      <c r="I340" s="228">
        <v>0</v>
      </c>
      <c r="J340" s="228">
        <v>0</v>
      </c>
      <c r="K340" s="228">
        <v>0</v>
      </c>
      <c r="L340" s="228">
        <v>0</v>
      </c>
      <c r="M340" s="228">
        <v>0</v>
      </c>
      <c r="N340" s="228">
        <v>0</v>
      </c>
      <c r="O340" s="228">
        <v>0</v>
      </c>
      <c r="P340" s="228">
        <v>0</v>
      </c>
      <c r="Q340" s="228">
        <v>0</v>
      </c>
      <c r="R340" s="228">
        <v>0</v>
      </c>
      <c r="S340" s="228">
        <v>0</v>
      </c>
      <c r="T340" s="228">
        <v>0</v>
      </c>
    </row>
    <row r="341" spans="2:20" x14ac:dyDescent="0.2">
      <c r="B341" s="222">
        <f t="shared" si="43"/>
        <v>2014</v>
      </c>
      <c r="C341" s="233">
        <v>217000000</v>
      </c>
      <c r="D341" s="228">
        <f>56250000+24000000</f>
        <v>80250000</v>
      </c>
      <c r="E341" s="228">
        <v>197000000</v>
      </c>
      <c r="F341" s="228">
        <v>4827318.84</v>
      </c>
      <c r="G341" s="228">
        <v>1590514</v>
      </c>
      <c r="H341" s="234">
        <v>1441893.4500000002</v>
      </c>
      <c r="I341" s="228">
        <v>0</v>
      </c>
      <c r="J341" s="228">
        <v>0</v>
      </c>
      <c r="K341" s="228">
        <v>0</v>
      </c>
      <c r="L341" s="228">
        <v>0</v>
      </c>
      <c r="M341" s="228">
        <v>0</v>
      </c>
      <c r="N341" s="228">
        <v>0</v>
      </c>
      <c r="O341" s="228">
        <v>0</v>
      </c>
      <c r="P341" s="228">
        <v>0</v>
      </c>
      <c r="Q341" s="228">
        <v>0</v>
      </c>
      <c r="R341" s="228">
        <v>0</v>
      </c>
      <c r="S341" s="228">
        <v>0</v>
      </c>
      <c r="T341" s="228">
        <v>0</v>
      </c>
    </row>
    <row r="342" spans="2:20" x14ac:dyDescent="0.2">
      <c r="B342" s="222">
        <f t="shared" si="43"/>
        <v>2015</v>
      </c>
      <c r="C342" s="233">
        <v>217000000</v>
      </c>
      <c r="D342" s="228">
        <f>56250000+24000000+67500000+15000000</f>
        <v>162750000</v>
      </c>
      <c r="E342" s="228">
        <v>206150000</v>
      </c>
      <c r="F342" s="228">
        <v>8480625.7800000012</v>
      </c>
      <c r="G342" s="228">
        <v>226229</v>
      </c>
      <c r="H342" s="234">
        <v>2360059.4900000002</v>
      </c>
      <c r="I342" s="228">
        <v>50000000</v>
      </c>
      <c r="J342" s="228">
        <v>37500000</v>
      </c>
      <c r="K342" s="228">
        <v>47500000</v>
      </c>
      <c r="L342" s="228">
        <v>0</v>
      </c>
      <c r="M342" s="228">
        <v>1660088</v>
      </c>
      <c r="N342" s="228">
        <v>0</v>
      </c>
      <c r="O342" s="228">
        <v>0</v>
      </c>
      <c r="P342" s="228">
        <v>0</v>
      </c>
      <c r="Q342" s="228">
        <v>0</v>
      </c>
      <c r="R342" s="228">
        <v>0</v>
      </c>
      <c r="S342" s="228">
        <v>0</v>
      </c>
      <c r="T342" s="228">
        <v>0</v>
      </c>
    </row>
    <row r="343" spans="2:20" x14ac:dyDescent="0.2">
      <c r="B343" s="222">
        <f t="shared" si="43"/>
        <v>2016</v>
      </c>
      <c r="C343" s="233">
        <v>217000000</v>
      </c>
      <c r="D343" s="228">
        <f>56250000+24000000+67500000+15000000</f>
        <v>162750000</v>
      </c>
      <c r="E343" s="228">
        <v>184450000</v>
      </c>
      <c r="F343" s="228">
        <v>9119711.3100000005</v>
      </c>
      <c r="G343" s="228">
        <v>40000</v>
      </c>
      <c r="H343" s="234">
        <v>2169770.12</v>
      </c>
      <c r="I343" s="228">
        <v>50000000</v>
      </c>
      <c r="J343" s="228">
        <v>37500000</v>
      </c>
      <c r="K343" s="228">
        <v>42500000</v>
      </c>
      <c r="L343" s="228">
        <v>2598977.08</v>
      </c>
      <c r="M343" s="228">
        <v>15000</v>
      </c>
      <c r="N343" s="228">
        <v>0</v>
      </c>
      <c r="O343" s="228">
        <v>0</v>
      </c>
      <c r="P343" s="228">
        <v>0</v>
      </c>
      <c r="Q343" s="228">
        <v>0</v>
      </c>
      <c r="R343" s="228">
        <v>0</v>
      </c>
      <c r="S343" s="228">
        <v>0</v>
      </c>
      <c r="T343" s="228">
        <v>0</v>
      </c>
    </row>
    <row r="344" spans="2:20" x14ac:dyDescent="0.2">
      <c r="B344" s="222">
        <f t="shared" si="43"/>
        <v>2017</v>
      </c>
      <c r="C344" s="233">
        <v>217000000</v>
      </c>
      <c r="D344" s="228">
        <f>56250000+24000000+67500000+15000000</f>
        <v>162750000</v>
      </c>
      <c r="E344" s="228">
        <v>162750000</v>
      </c>
      <c r="F344" s="228">
        <v>9234758.9900000002</v>
      </c>
      <c r="G344" s="228">
        <v>40000</v>
      </c>
      <c r="H344" s="234">
        <v>1086803.53</v>
      </c>
      <c r="I344" s="228">
        <v>50000000</v>
      </c>
      <c r="J344" s="228">
        <v>37500000</v>
      </c>
      <c r="K344" s="228">
        <v>37500000</v>
      </c>
      <c r="L344" s="228">
        <v>2545949.65</v>
      </c>
      <c r="M344" s="228">
        <v>15000</v>
      </c>
      <c r="N344" s="228">
        <v>196465.88</v>
      </c>
      <c r="O344" s="233">
        <v>34115000</v>
      </c>
      <c r="P344" s="228">
        <v>0</v>
      </c>
      <c r="Q344" s="228"/>
      <c r="R344" s="228">
        <v>0</v>
      </c>
      <c r="S344" s="228">
        <v>125000</v>
      </c>
      <c r="T344" s="228">
        <v>0</v>
      </c>
    </row>
    <row r="345" spans="2:20" x14ac:dyDescent="0.2">
      <c r="B345" s="222">
        <f t="shared" si="43"/>
        <v>2018</v>
      </c>
      <c r="C345" s="233">
        <v>217000000</v>
      </c>
      <c r="D345" s="228">
        <f>56250000+24000000+67500000+15000000</f>
        <v>162750000</v>
      </c>
      <c r="E345" s="228">
        <v>141050000</v>
      </c>
      <c r="F345" s="228">
        <v>9011982.8900000006</v>
      </c>
      <c r="G345" s="228">
        <v>40000</v>
      </c>
      <c r="H345" s="234">
        <v>319635.05</v>
      </c>
      <c r="I345" s="228">
        <v>50000000</v>
      </c>
      <c r="J345" s="228">
        <v>37500000</v>
      </c>
      <c r="K345" s="228">
        <v>32500000</v>
      </c>
      <c r="L345" s="228">
        <v>2445868.7800000003</v>
      </c>
      <c r="M345" s="228">
        <v>15000</v>
      </c>
      <c r="N345" s="228">
        <v>25989.040000000008</v>
      </c>
      <c r="O345" s="233">
        <v>34115000</v>
      </c>
      <c r="P345" s="228">
        <v>0</v>
      </c>
      <c r="Q345" s="228">
        <v>13500000</v>
      </c>
      <c r="R345" s="228">
        <v>633847.22</v>
      </c>
      <c r="S345" s="228">
        <v>1039099</v>
      </c>
      <c r="T345" s="228">
        <v>0</v>
      </c>
    </row>
    <row r="346" spans="2:20" x14ac:dyDescent="0.2">
      <c r="B346" s="184">
        <f t="shared" si="43"/>
        <v>2019</v>
      </c>
      <c r="C346" s="235">
        <v>217000000</v>
      </c>
      <c r="D346" s="140">
        <f>30938000+13200000+37125000+8250000</f>
        <v>89513000</v>
      </c>
      <c r="E346" s="140">
        <v>119350000</v>
      </c>
      <c r="F346" s="140">
        <v>8731213.8300000001</v>
      </c>
      <c r="G346" s="140">
        <v>40000</v>
      </c>
      <c r="H346" s="236">
        <v>-496877.57</v>
      </c>
      <c r="I346" s="140">
        <v>50000000</v>
      </c>
      <c r="J346" s="140">
        <v>20625000</v>
      </c>
      <c r="K346" s="140">
        <v>27499999.999999996</v>
      </c>
      <c r="L346" s="140">
        <v>2327564.2800000003</v>
      </c>
      <c r="M346" s="140">
        <v>15000</v>
      </c>
      <c r="N346" s="140">
        <v>-155230.21</v>
      </c>
      <c r="O346" s="235">
        <f>+O345-20615000</f>
        <v>13500000</v>
      </c>
      <c r="P346" s="140"/>
      <c r="Q346" s="140">
        <v>11423076.923076922</v>
      </c>
      <c r="R346" s="140">
        <v>1066276.21</v>
      </c>
      <c r="S346" s="140">
        <v>129773</v>
      </c>
      <c r="T346" s="140">
        <v>0</v>
      </c>
    </row>
    <row r="347" spans="2:20" x14ac:dyDescent="0.2"/>
    <row r="348" spans="2:20" x14ac:dyDescent="0.2"/>
    <row r="349" spans="2:20" x14ac:dyDescent="0.2"/>
    <row r="350" spans="2:20" x14ac:dyDescent="0.2">
      <c r="B350" s="327" t="s">
        <v>262</v>
      </c>
      <c r="C350" s="328" t="s">
        <v>475</v>
      </c>
      <c r="D350" s="327"/>
      <c r="E350" s="329"/>
      <c r="F350" s="328" t="s">
        <v>476</v>
      </c>
      <c r="G350" s="327"/>
      <c r="H350" s="329"/>
      <c r="I350" s="327" t="s">
        <v>477</v>
      </c>
      <c r="J350" s="327"/>
      <c r="K350" s="327"/>
      <c r="M350" s="326" t="s">
        <v>478</v>
      </c>
      <c r="N350" s="326"/>
      <c r="O350" s="326"/>
      <c r="P350" s="326"/>
      <c r="Q350" s="326"/>
    </row>
    <row r="351" spans="2:20" ht="38.25" x14ac:dyDescent="0.2">
      <c r="B351" s="327"/>
      <c r="C351" s="250" t="s">
        <v>472</v>
      </c>
      <c r="D351" s="251" t="s">
        <v>479</v>
      </c>
      <c r="E351" s="252" t="s">
        <v>474</v>
      </c>
      <c r="F351" s="250" t="s">
        <v>472</v>
      </c>
      <c r="G351" s="251" t="s">
        <v>479</v>
      </c>
      <c r="H351" s="252" t="s">
        <v>474</v>
      </c>
      <c r="I351" s="251" t="s">
        <v>472</v>
      </c>
      <c r="J351" s="251" t="s">
        <v>479</v>
      </c>
      <c r="K351" s="251" t="s">
        <v>474</v>
      </c>
      <c r="M351" s="251" t="s">
        <v>262</v>
      </c>
      <c r="N351" s="251" t="s">
        <v>472</v>
      </c>
      <c r="O351" s="251" t="s">
        <v>479</v>
      </c>
      <c r="P351" s="251" t="s">
        <v>474</v>
      </c>
      <c r="Q351" s="250" t="s">
        <v>480</v>
      </c>
    </row>
    <row r="352" spans="2:20" x14ac:dyDescent="0.2">
      <c r="B352" s="222">
        <v>2011</v>
      </c>
      <c r="C352" s="237"/>
      <c r="E352" s="238"/>
      <c r="F352" s="237"/>
      <c r="H352" s="238"/>
      <c r="M352" s="222">
        <v>2011</v>
      </c>
      <c r="N352" s="239"/>
      <c r="O352" s="239"/>
      <c r="P352" s="239"/>
      <c r="Q352" s="240">
        <f>+SUM(N352:P352)</f>
        <v>0</v>
      </c>
    </row>
    <row r="353" spans="2:20" x14ac:dyDescent="0.2">
      <c r="B353" s="222">
        <v>2012</v>
      </c>
      <c r="C353" s="237"/>
      <c r="E353" s="238"/>
      <c r="F353" s="237"/>
      <c r="H353" s="238"/>
      <c r="M353" s="222">
        <v>2012</v>
      </c>
      <c r="N353" s="239"/>
      <c r="O353" s="239"/>
      <c r="P353" s="239"/>
      <c r="Q353" s="240">
        <f>+SUM(N353:P353)</f>
        <v>0</v>
      </c>
    </row>
    <row r="354" spans="2:20" x14ac:dyDescent="0.2">
      <c r="B354" s="222">
        <v>2013</v>
      </c>
      <c r="C354" s="241">
        <f t="shared" ref="C354:C360" si="44">+F340/E340</f>
        <v>0</v>
      </c>
      <c r="D354" s="239">
        <f t="shared" ref="D354:E360" si="45">+G340/C340</f>
        <v>7.4982119815668203E-3</v>
      </c>
      <c r="E354" s="242">
        <f t="shared" si="45"/>
        <v>0</v>
      </c>
      <c r="F354" s="237"/>
      <c r="H354" s="242"/>
      <c r="I354" s="239"/>
      <c r="M354" s="222">
        <v>2013</v>
      </c>
      <c r="N354" s="239">
        <f t="shared" ref="N354:N360" si="46">+(C354*E340+F354*K340+I354*Q340)/SUM(E340,K340,Q340)</f>
        <v>0</v>
      </c>
      <c r="O354" s="239">
        <f t="shared" ref="O354:P360" si="47">+(D354*C340+G354*I340+J354*O340)/SUM(C340,I340,O340)</f>
        <v>7.4982119815668203E-3</v>
      </c>
      <c r="P354" s="239">
        <f t="shared" si="47"/>
        <v>0</v>
      </c>
      <c r="Q354" s="240">
        <f t="shared" ref="Q354:Q359" si="48">+SUM(N354:P354)</f>
        <v>7.4982119815668203E-3</v>
      </c>
      <c r="T354" s="174"/>
    </row>
    <row r="355" spans="2:20" x14ac:dyDescent="0.2">
      <c r="B355" s="222">
        <v>2014</v>
      </c>
      <c r="C355" s="241">
        <f t="shared" si="44"/>
        <v>2.4504156548223348E-2</v>
      </c>
      <c r="D355" s="239">
        <f t="shared" si="45"/>
        <v>7.3295576036866358E-3</v>
      </c>
      <c r="E355" s="242">
        <f t="shared" si="45"/>
        <v>1.7967519626168226E-2</v>
      </c>
      <c r="F355" s="237"/>
      <c r="H355" s="242"/>
      <c r="I355" s="239"/>
      <c r="M355" s="222">
        <v>2014</v>
      </c>
      <c r="N355" s="239">
        <f t="shared" si="46"/>
        <v>2.4504156548223348E-2</v>
      </c>
      <c r="O355" s="239">
        <f t="shared" si="47"/>
        <v>7.3295576036866358E-3</v>
      </c>
      <c r="P355" s="239">
        <f t="shared" si="47"/>
        <v>1.7967519626168226E-2</v>
      </c>
      <c r="Q355" s="240">
        <f t="shared" si="48"/>
        <v>4.9801233778078213E-2</v>
      </c>
      <c r="S355" s="174"/>
      <c r="T355" s="174"/>
    </row>
    <row r="356" spans="2:20" x14ac:dyDescent="0.2">
      <c r="B356" s="222">
        <v>2015</v>
      </c>
      <c r="C356" s="241">
        <f t="shared" si="44"/>
        <v>4.1138131360659719E-2</v>
      </c>
      <c r="D356" s="239">
        <f t="shared" si="45"/>
        <v>1.0425299539170508E-3</v>
      </c>
      <c r="E356" s="242">
        <f t="shared" si="45"/>
        <v>1.4501133579109064E-2</v>
      </c>
      <c r="F356" s="241">
        <f>+L342/K342</f>
        <v>0</v>
      </c>
      <c r="G356" s="239">
        <f t="shared" ref="G356:H360" si="49">+M342/I342</f>
        <v>3.3201759999999997E-2</v>
      </c>
      <c r="H356" s="242">
        <f t="shared" si="49"/>
        <v>0</v>
      </c>
      <c r="M356" s="222">
        <v>2015</v>
      </c>
      <c r="N356" s="239">
        <f t="shared" si="46"/>
        <v>3.3434361442933179E-2</v>
      </c>
      <c r="O356" s="239">
        <f t="shared" si="47"/>
        <v>7.0648576779026211E-3</v>
      </c>
      <c r="P356" s="239">
        <f t="shared" si="47"/>
        <v>1.1785565493133584E-2</v>
      </c>
      <c r="Q356" s="240">
        <f t="shared" si="48"/>
        <v>5.228478461396939E-2</v>
      </c>
      <c r="S356" s="174"/>
      <c r="T356" s="174"/>
    </row>
    <row r="357" spans="2:20" x14ac:dyDescent="0.2">
      <c r="B357" s="222">
        <v>2016</v>
      </c>
      <c r="C357" s="241">
        <f t="shared" si="44"/>
        <v>4.9442728706966657E-2</v>
      </c>
      <c r="D357" s="239">
        <f t="shared" si="45"/>
        <v>1.8433179723502304E-4</v>
      </c>
      <c r="E357" s="242">
        <f t="shared" si="45"/>
        <v>1.3331920860215054E-2</v>
      </c>
      <c r="F357" s="241">
        <f>+L343/K343</f>
        <v>6.1152401882352943E-2</v>
      </c>
      <c r="G357" s="239">
        <f t="shared" si="49"/>
        <v>2.9999999999999997E-4</v>
      </c>
      <c r="H357" s="242">
        <f t="shared" si="49"/>
        <v>0</v>
      </c>
      <c r="M357" s="222">
        <v>2016</v>
      </c>
      <c r="N357" s="239">
        <f t="shared" si="46"/>
        <v>5.1635551398986561E-2</v>
      </c>
      <c r="O357" s="239">
        <f t="shared" si="47"/>
        <v>2.0599250936329587E-4</v>
      </c>
      <c r="P357" s="239">
        <f t="shared" si="47"/>
        <v>1.0835306466916356E-2</v>
      </c>
      <c r="Q357" s="240">
        <f t="shared" si="48"/>
        <v>6.2676850375266213E-2</v>
      </c>
      <c r="S357" s="174"/>
      <c r="T357" s="174"/>
    </row>
    <row r="358" spans="2:20" x14ac:dyDescent="0.2">
      <c r="B358" s="222">
        <v>2017</v>
      </c>
      <c r="C358" s="241">
        <f t="shared" si="44"/>
        <v>5.6741990721966208E-2</v>
      </c>
      <c r="D358" s="239">
        <f t="shared" si="45"/>
        <v>1.8433179723502304E-4</v>
      </c>
      <c r="E358" s="242">
        <f t="shared" si="45"/>
        <v>6.6777482642089098E-3</v>
      </c>
      <c r="F358" s="241">
        <f>+L344/K344</f>
        <v>6.7891990666666666E-2</v>
      </c>
      <c r="G358" s="239">
        <f t="shared" si="49"/>
        <v>2.9999999999999997E-4</v>
      </c>
      <c r="H358" s="242">
        <f t="shared" si="49"/>
        <v>5.2390901333333332E-3</v>
      </c>
      <c r="I358" s="239"/>
      <c r="J358" s="239">
        <f>+S344/O344</f>
        <v>3.664077385314378E-3</v>
      </c>
      <c r="M358" s="222">
        <v>2017</v>
      </c>
      <c r="N358" s="239">
        <f t="shared" si="46"/>
        <v>5.8830005692883901E-2</v>
      </c>
      <c r="O358" s="239">
        <f t="shared" si="47"/>
        <v>5.977782574763795E-4</v>
      </c>
      <c r="P358" s="239">
        <f t="shared" si="47"/>
        <v>6.408336629213484E-3</v>
      </c>
      <c r="Q358" s="240">
        <f t="shared" si="48"/>
        <v>6.5836120579573762E-2</v>
      </c>
      <c r="T358" s="174"/>
    </row>
    <row r="359" spans="2:20" x14ac:dyDescent="0.2">
      <c r="B359" s="222">
        <v>2018</v>
      </c>
      <c r="C359" s="241">
        <f t="shared" si="44"/>
        <v>6.389211549096066E-2</v>
      </c>
      <c r="D359" s="239">
        <f t="shared" si="45"/>
        <v>1.8433179723502304E-4</v>
      </c>
      <c r="E359" s="242">
        <f t="shared" si="45"/>
        <v>1.9639634408602151E-3</v>
      </c>
      <c r="F359" s="241">
        <f>+L345/K345</f>
        <v>7.5257500923076925E-2</v>
      </c>
      <c r="G359" s="239">
        <f t="shared" si="49"/>
        <v>2.9999999999999997E-4</v>
      </c>
      <c r="H359" s="242">
        <f t="shared" si="49"/>
        <v>6.930410666666669E-4</v>
      </c>
      <c r="I359" s="239">
        <f>+R345/Q345</f>
        <v>4.6951645925925926E-2</v>
      </c>
      <c r="J359" s="239">
        <f>+S345/O345</f>
        <v>3.0458713176022278E-2</v>
      </c>
      <c r="M359" s="222">
        <v>2018</v>
      </c>
      <c r="N359" s="239">
        <f t="shared" si="46"/>
        <v>6.4644206843090093E-2</v>
      </c>
      <c r="O359" s="239">
        <f t="shared" si="47"/>
        <v>3.6334921873702737E-3</v>
      </c>
      <c r="P359" s="239">
        <f t="shared" si="47"/>
        <v>1.7259629962546816E-3</v>
      </c>
      <c r="Q359" s="240">
        <f t="shared" si="48"/>
        <v>7.0003662026715055E-2</v>
      </c>
      <c r="T359" s="174"/>
    </row>
    <row r="360" spans="2:20" x14ac:dyDescent="0.2">
      <c r="B360" s="184">
        <v>2019</v>
      </c>
      <c r="C360" s="243">
        <f t="shared" si="44"/>
        <v>7.3156378969417679E-2</v>
      </c>
      <c r="D360" s="244">
        <f t="shared" si="45"/>
        <v>1.8433179723502304E-4</v>
      </c>
      <c r="E360" s="245">
        <f t="shared" si="45"/>
        <v>-5.5508984169897113E-3</v>
      </c>
      <c r="F360" s="243">
        <f>+L346/K346</f>
        <v>8.463870109090911E-2</v>
      </c>
      <c r="G360" s="244">
        <f t="shared" si="49"/>
        <v>2.9999999999999997E-4</v>
      </c>
      <c r="H360" s="245">
        <f t="shared" si="49"/>
        <v>-7.5263132121212118E-3</v>
      </c>
      <c r="I360" s="244">
        <f>+R346/Q346</f>
        <v>9.3344045319865329E-2</v>
      </c>
      <c r="J360" s="244">
        <f>+S346/O346</f>
        <v>9.6128148148148154E-3</v>
      </c>
      <c r="K360" s="139"/>
      <c r="M360" s="184">
        <v>2019</v>
      </c>
      <c r="N360" s="244">
        <f t="shared" si="46"/>
        <v>7.6608445073023737E-2</v>
      </c>
      <c r="O360" s="244">
        <f t="shared" si="47"/>
        <v>6.5872727272727274E-4</v>
      </c>
      <c r="P360" s="244">
        <f t="shared" si="47"/>
        <v>-5.9208246018631174E-3</v>
      </c>
      <c r="Q360" s="246">
        <f>+SUM(N360:P360)</f>
        <v>7.1346347743887886E-2</v>
      </c>
      <c r="T360" s="174"/>
    </row>
    <row r="361" spans="2:20" x14ac:dyDescent="0.2">
      <c r="F361" s="174"/>
      <c r="G361" s="174"/>
      <c r="H361" s="174"/>
    </row>
    <row r="362" spans="2:20" x14ac:dyDescent="0.2"/>
    <row r="363" spans="2:20" x14ac:dyDescent="0.2"/>
  </sheetData>
  <mergeCells count="11">
    <mergeCell ref="B33:K33"/>
    <mergeCell ref="B132:K132"/>
    <mergeCell ref="B336:B337"/>
    <mergeCell ref="C336:H336"/>
    <mergeCell ref="I336:N336"/>
    <mergeCell ref="O336:T336"/>
    <mergeCell ref="B350:B351"/>
    <mergeCell ref="C350:E350"/>
    <mergeCell ref="F350:H350"/>
    <mergeCell ref="I350:K350"/>
    <mergeCell ref="M350:Q350"/>
  </mergeCells>
  <hyperlinks>
    <hyperlink ref="A2" location="Índice!A1" display="Índice" xr:uid="{00000000-0004-0000-0F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-0.249977111117893"/>
  </sheetPr>
  <dimension ref="A1:O237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68.5703125" customWidth="1"/>
    <col min="3" max="12" width="11.42578125" customWidth="1"/>
    <col min="13" max="15" width="0" hidden="1" customWidth="1"/>
    <col min="16" max="16384" width="11.42578125" hidden="1"/>
  </cols>
  <sheetData>
    <row r="1" spans="1:11" x14ac:dyDescent="0.2"/>
    <row r="2" spans="1:11" x14ac:dyDescent="0.2">
      <c r="A2" s="5" t="s">
        <v>13</v>
      </c>
    </row>
    <row r="3" spans="1:11" x14ac:dyDescent="0.2"/>
    <row r="4" spans="1:11" x14ac:dyDescent="0.2">
      <c r="B4" s="7" t="s">
        <v>673</v>
      </c>
    </row>
    <row r="5" spans="1:11" x14ac:dyDescent="0.2">
      <c r="B5" s="1"/>
    </row>
    <row r="6" spans="1:11" x14ac:dyDescent="0.2">
      <c r="B6" s="1"/>
    </row>
    <row r="7" spans="1:11" x14ac:dyDescent="0.2">
      <c r="B7" s="35"/>
      <c r="C7" s="322">
        <v>2011</v>
      </c>
      <c r="D7" s="322">
        <v>2012</v>
      </c>
      <c r="E7" s="322">
        <v>2013</v>
      </c>
      <c r="F7" s="322">
        <v>2014</v>
      </c>
      <c r="G7" s="322">
        <v>2015</v>
      </c>
      <c r="H7" s="322">
        <v>2016</v>
      </c>
      <c r="I7" s="322">
        <v>2017</v>
      </c>
      <c r="J7" s="322">
        <v>2018</v>
      </c>
      <c r="K7" s="322">
        <v>2019</v>
      </c>
    </row>
    <row r="8" spans="1:11" x14ac:dyDescent="0.2">
      <c r="B8" s="31" t="s">
        <v>372</v>
      </c>
    </row>
    <row r="9" spans="1:11" x14ac:dyDescent="0.2">
      <c r="B9" s="186" t="s">
        <v>373</v>
      </c>
      <c r="C9" s="146"/>
      <c r="D9" s="146"/>
      <c r="E9" s="146"/>
      <c r="F9" s="146"/>
      <c r="G9" s="146"/>
      <c r="H9" s="146"/>
      <c r="I9" s="146"/>
      <c r="J9" s="146"/>
      <c r="K9" s="146"/>
    </row>
    <row r="10" spans="1:11" x14ac:dyDescent="0.2">
      <c r="B10" s="182" t="s">
        <v>430</v>
      </c>
      <c r="C10" s="216">
        <f>+('2.2.3.6.WACC'!C$28*'6.4.IPMC'!D$21+'2.2.3.1.TasasDeprec'!$C10*'6.4.IPMC'!D$22-('6.4.IPMC'!D$22-'6.4.IPMC'!D$21))/(1-'6.5.TasaImpuestos'!C$8)</f>
        <v>0.28556809055046972</v>
      </c>
      <c r="D10" s="216">
        <f>+('2.2.3.6.WACC'!D$28*'6.4.IPMC'!E$21+'2.2.3.1.TasasDeprec'!$C10*'6.4.IPMC'!E$22-('6.4.IPMC'!E$22-'6.4.IPMC'!E$21))/(1-'6.5.TasaImpuestos'!D$8)</f>
        <v>0.32611527906736892</v>
      </c>
      <c r="E10" s="216">
        <f>+('2.2.3.6.WACC'!E$28*'6.4.IPMC'!F$21+'2.2.3.1.TasasDeprec'!$C10*'6.4.IPMC'!F$22-('6.4.IPMC'!F$22-'6.4.IPMC'!F$21))/(1-'6.5.TasaImpuestos'!E$8)</f>
        <v>0.34525033664836519</v>
      </c>
      <c r="F10" s="216">
        <f>+('2.2.3.6.WACC'!F$28*'6.4.IPMC'!G$21+'2.2.3.1.TasasDeprec'!$C10*'6.4.IPMC'!G$22-('6.4.IPMC'!G$22-'6.4.IPMC'!G$21))/(1-'6.5.TasaImpuestos'!F$8)</f>
        <v>0.36625316511024902</v>
      </c>
      <c r="G10" s="216">
        <f>+('2.2.3.6.WACC'!G$28*'6.4.IPMC'!H$21+'2.2.3.1.TasasDeprec'!$C10*'6.4.IPMC'!H$22-('6.4.IPMC'!H$22-'6.4.IPMC'!H$21))/(1-'6.5.TasaImpuestos'!G$8)</f>
        <v>0.40010118977343573</v>
      </c>
      <c r="H10" s="216">
        <f>+('2.2.3.6.WACC'!H$28*'6.4.IPMC'!I$21+'2.2.3.1.TasasDeprec'!$C10*'6.4.IPMC'!I$22-('6.4.IPMC'!I$22-'6.4.IPMC'!I$21))/(1-'6.5.TasaImpuestos'!H$8)</f>
        <v>0.32409760026694751</v>
      </c>
      <c r="I10" s="216">
        <f>+('2.2.3.6.WACC'!I$28*'6.4.IPMC'!J$21+'2.2.3.1.TasasDeprec'!$C10*'6.4.IPMC'!J$22-('6.4.IPMC'!J$22-'6.4.IPMC'!J$21))/(1-'6.5.TasaImpuestos'!I$8)</f>
        <v>0.22983628306950812</v>
      </c>
      <c r="J10" s="216">
        <f>+('2.2.3.6.WACC'!J$28*'6.4.IPMC'!K$21+'2.2.3.1.TasasDeprec'!$C10*'6.4.IPMC'!K$22-('6.4.IPMC'!K$22-'6.4.IPMC'!K$21))/(1-'6.5.TasaImpuestos'!J$8)</f>
        <v>0.27659978964757248</v>
      </c>
      <c r="K10" s="216">
        <f>+('2.2.3.6.WACC'!K$28*'6.4.IPMC'!L$21+'2.2.3.1.TasasDeprec'!$C10*'6.4.IPMC'!L$22-('6.4.IPMC'!L$22-'6.4.IPMC'!L$21))/(1-'6.5.TasaImpuestos'!K$8)</f>
        <v>0.33413001142406934</v>
      </c>
    </row>
    <row r="11" spans="1:11" x14ac:dyDescent="0.2">
      <c r="B11" s="182" t="s">
        <v>592</v>
      </c>
      <c r="C11" s="216">
        <f>+('2.2.3.6.WACC'!C$28*'6.4.IPMC'!D$21+'2.2.3.1.TasasDeprec'!$C11*'6.4.IPMC'!D$22-('6.4.IPMC'!D$22-'6.4.IPMC'!D$21))/(1-'6.5.TasaImpuestos'!C$8)</f>
        <v>0.14593328926153312</v>
      </c>
      <c r="D11" s="216">
        <f>+('2.2.3.6.WACC'!D$28*'6.4.IPMC'!E$21+'2.2.3.1.TasasDeprec'!$C11*'6.4.IPMC'!E$22-('6.4.IPMC'!E$22-'6.4.IPMC'!E$21))/(1-'6.5.TasaImpuestos'!D$8)</f>
        <v>0.18223305395809944</v>
      </c>
      <c r="E11" s="216">
        <f>+('2.2.3.6.WACC'!E$28*'6.4.IPMC'!F$21+'2.2.3.1.TasasDeprec'!$C11*'6.4.IPMC'!F$22-('6.4.IPMC'!F$22-'6.4.IPMC'!F$21))/(1-'6.5.TasaImpuestos'!E$8)</f>
        <v>0.20422867208808643</v>
      </c>
      <c r="F11" s="216">
        <f>+('2.2.3.6.WACC'!F$28*'6.4.IPMC'!G$21+'2.2.3.1.TasasDeprec'!$C11*'6.4.IPMC'!G$22-('6.4.IPMC'!G$22-'6.4.IPMC'!G$21))/(1-'6.5.TasaImpuestos'!F$8)</f>
        <v>0.22960435123183817</v>
      </c>
      <c r="G11" s="216">
        <f>+('2.2.3.6.WACC'!G$28*'6.4.IPMC'!H$21+'2.2.3.1.TasasDeprec'!$C11*'6.4.IPMC'!H$22-('6.4.IPMC'!H$22-'6.4.IPMC'!H$21))/(1-'6.5.TasaImpuestos'!G$8)</f>
        <v>0.27723142612650109</v>
      </c>
      <c r="H11" s="216">
        <f>+('2.2.3.6.WACC'!H$28*'6.4.IPMC'!I$21+'2.2.3.1.TasasDeprec'!$C11*'6.4.IPMC'!I$22-('6.4.IPMC'!I$22-'6.4.IPMC'!I$21))/(1-'6.5.TasaImpuestos'!H$8)</f>
        <v>0.20459609068520535</v>
      </c>
      <c r="I11" s="216">
        <f>+('2.2.3.6.WACC'!I$28*'6.4.IPMC'!J$21+'2.2.3.1.TasasDeprec'!$C11*'6.4.IPMC'!J$22-('6.4.IPMC'!J$22-'6.4.IPMC'!J$21))/(1-'6.5.TasaImpuestos'!I$8)</f>
        <v>0.10099133173029262</v>
      </c>
      <c r="J11" s="216">
        <f>+('2.2.3.6.WACC'!J$28*'6.4.IPMC'!K$21+'2.2.3.1.TasasDeprec'!$C11*'6.4.IPMC'!K$22-('6.4.IPMC'!K$22-'6.4.IPMC'!K$21))/(1-'6.5.TasaImpuestos'!J$8)</f>
        <v>0.14388628564206998</v>
      </c>
      <c r="K11" s="216">
        <f>+('2.2.3.6.WACC'!K$28*'6.4.IPMC'!L$21+'2.2.3.1.TasasDeprec'!$C11*'6.4.IPMC'!L$22-('6.4.IPMC'!L$22-'6.4.IPMC'!L$21))/(1-'6.5.TasaImpuestos'!K$8)</f>
        <v>0.20267242714935299</v>
      </c>
    </row>
    <row r="12" spans="1:11" x14ac:dyDescent="0.2">
      <c r="B12" s="182" t="s">
        <v>431</v>
      </c>
      <c r="C12" s="216">
        <f>+('2.2.3.6.WACC'!C$28*'6.4.IPMC'!D$21+'2.2.3.1.TasasDeprec'!$C12*'6.4.IPMC'!D$22-('6.4.IPMC'!D$22-'6.4.IPMC'!D$21))/(1-'6.5.TasaImpuestos'!C$8)</f>
        <v>0.12168473283566568</v>
      </c>
      <c r="D12" s="216">
        <f>+('2.2.3.6.WACC'!D$28*'6.4.IPMC'!E$21+'2.2.3.1.TasasDeprec'!$C12*'6.4.IPMC'!E$22-('6.4.IPMC'!E$22-'6.4.IPMC'!E$21))/(1-'6.5.TasaImpuestos'!D$8)</f>
        <v>0.15724690278349313</v>
      </c>
      <c r="E12" s="216">
        <f>+('2.2.3.6.WACC'!E$28*'6.4.IPMC'!F$21+'2.2.3.1.TasasDeprec'!$C12*'6.4.IPMC'!F$22-('6.4.IPMC'!F$22-'6.4.IPMC'!F$21))/(1-'6.5.TasaImpuestos'!E$8)</f>
        <v>0.17973927718943369</v>
      </c>
      <c r="F12" s="216">
        <f>+('2.2.3.6.WACC'!F$28*'6.4.IPMC'!G$21+'2.2.3.1.TasasDeprec'!$C12*'6.4.IPMC'!G$22-('6.4.IPMC'!G$22-'6.4.IPMC'!G$21))/(1-'6.5.TasaImpuestos'!F$8)</f>
        <v>0.20587433233058994</v>
      </c>
      <c r="G12" s="216">
        <f>+('2.2.3.6.WACC'!G$28*'6.4.IPMC'!H$21+'2.2.3.1.TasasDeprec'!$C12*'6.4.IPMC'!H$22-('6.4.IPMC'!H$22-'6.4.IPMC'!H$21))/(1-'6.5.TasaImpuestos'!G$8)</f>
        <v>0.25589423533077243</v>
      </c>
      <c r="H12" s="216">
        <f>+('2.2.3.6.WACC'!H$28*'6.4.IPMC'!I$21+'2.2.3.1.TasasDeprec'!$C12*'6.4.IPMC'!I$22-('6.4.IPMC'!I$22-'6.4.IPMC'!I$21))/(1-'6.5.TasaImpuestos'!H$8)</f>
        <v>0.18384382068287886</v>
      </c>
      <c r="I12" s="216">
        <f>+('2.2.3.6.WACC'!I$28*'6.4.IPMC'!J$21+'2.2.3.1.TasasDeprec'!$C12*'6.4.IPMC'!J$22-('6.4.IPMC'!J$22-'6.4.IPMC'!J$21))/(1-'6.5.TasaImpuestos'!I$8)</f>
        <v>7.8616507947844527E-2</v>
      </c>
      <c r="J12" s="216">
        <f>+('2.2.3.6.WACC'!J$28*'6.4.IPMC'!K$21+'2.2.3.1.TasasDeprec'!$C12*'6.4.IPMC'!K$22-('6.4.IPMC'!K$22-'6.4.IPMC'!K$21))/(1-'6.5.TasaImpuestos'!J$8)</f>
        <v>0.12083966072731829</v>
      </c>
      <c r="K12" s="216">
        <f>+('2.2.3.6.WACC'!K$28*'6.4.IPMC'!L$21+'2.2.3.1.TasasDeprec'!$C12*'6.4.IPMC'!L$22-('6.4.IPMC'!L$22-'6.4.IPMC'!L$21))/(1-'6.5.TasaImpuestos'!K$8)</f>
        <v>0.17984390144896051</v>
      </c>
    </row>
    <row r="13" spans="1:11" x14ac:dyDescent="0.2">
      <c r="B13" s="182" t="s">
        <v>560</v>
      </c>
      <c r="C13" s="216">
        <f>+('2.2.3.6.WACC'!C$28*'6.4.IPMC'!D$21+'2.2.3.1.TasasDeprec'!$C13*'6.4.IPMC'!D$22-('6.4.IPMC'!D$22-'6.4.IPMC'!D$21))/(1-'6.5.TasaImpuestos'!C$8)</f>
        <v>0.12177945977848099</v>
      </c>
      <c r="D13" s="216">
        <f>+('2.2.3.6.WACC'!D$28*'6.4.IPMC'!E$21+'2.2.3.1.TasasDeprec'!$C13*'6.4.IPMC'!E$22-('6.4.IPMC'!E$22-'6.4.IPMC'!E$21))/(1-'6.5.TasaImpuestos'!D$8)</f>
        <v>0.15734451113889064</v>
      </c>
      <c r="E13" s="216">
        <f>+('2.2.3.6.WACC'!E$28*'6.4.IPMC'!F$21+'2.2.3.1.TasasDeprec'!$C13*'6.4.IPMC'!F$22-('6.4.IPMC'!F$22-'6.4.IPMC'!F$21))/(1-'6.5.TasaImpuestos'!E$8)</f>
        <v>0.17983494496731722</v>
      </c>
      <c r="F13" s="216">
        <f>+('2.2.3.6.WACC'!F$28*'6.4.IPMC'!G$21+'2.2.3.1.TasasDeprec'!$C13*'6.4.IPMC'!G$22-('6.4.IPMC'!G$22-'6.4.IPMC'!G$21))/(1-'6.5.TasaImpuestos'!F$8)</f>
        <v>0.20596703360748192</v>
      </c>
      <c r="G13" s="216">
        <f>+('2.2.3.6.WACC'!G$28*'6.4.IPMC'!H$21+'2.2.3.1.TasasDeprec'!$C13*'6.4.IPMC'!H$22-('6.4.IPMC'!H$22-'6.4.IPMC'!H$21))/(1-'6.5.TasaImpuestos'!G$8)</f>
        <v>0.25597758902889989</v>
      </c>
      <c r="H13" s="216">
        <f>+('2.2.3.6.WACC'!H$28*'6.4.IPMC'!I$21+'2.2.3.1.TasasDeprec'!$C13*'6.4.IPMC'!I$22-('6.4.IPMC'!I$22-'6.4.IPMC'!I$21))/(1-'6.5.TasaImpuestos'!H$8)</f>
        <v>0.18392488938896076</v>
      </c>
      <c r="I13" s="216">
        <f>+('2.2.3.6.WACC'!I$28*'6.4.IPMC'!J$21+'2.2.3.1.TasasDeprec'!$C13*'6.4.IPMC'!J$22-('6.4.IPMC'!J$22-'6.4.IPMC'!J$21))/(1-'6.5.TasaImpuestos'!I$8)</f>
        <v>7.8703915157400384E-2</v>
      </c>
      <c r="J13" s="216">
        <f>+('2.2.3.6.WACC'!J$28*'6.4.IPMC'!K$21+'2.2.3.1.TasasDeprec'!$C13*'6.4.IPMC'!K$22-('6.4.IPMC'!K$22-'6.4.IPMC'!K$21))/(1-'6.5.TasaImpuestos'!J$8)</f>
        <v>0.12092969232680997</v>
      </c>
      <c r="K13" s="216">
        <f>+('2.2.3.6.WACC'!K$28*'6.4.IPMC'!L$21+'2.2.3.1.TasasDeprec'!$C13*'6.4.IPMC'!L$22-('6.4.IPMC'!L$22-'6.4.IPMC'!L$21))/(1-'6.5.TasaImpuestos'!K$8)</f>
        <v>0.17993308104425684</v>
      </c>
    </row>
    <row r="14" spans="1:11" x14ac:dyDescent="0.2">
      <c r="B14" s="182" t="s">
        <v>561</v>
      </c>
      <c r="C14" s="216">
        <f>+('2.2.3.6.WACC'!C$28*'6.4.IPMC'!D$21+'2.2.3.1.TasasDeprec'!$C14*'6.4.IPMC'!D$22-('6.4.IPMC'!D$22-'6.4.IPMC'!D$21))/(1-'6.5.TasaImpuestos'!C$8)</f>
        <v>0.12198432049907436</v>
      </c>
      <c r="D14" s="216">
        <f>+('2.2.3.6.WACC'!D$28*'6.4.IPMC'!E$21+'2.2.3.1.TasasDeprec'!$C14*'6.4.IPMC'!E$22-('6.4.IPMC'!E$22-'6.4.IPMC'!E$21))/(1-'6.5.TasaImpuestos'!D$8)</f>
        <v>0.1575556033311262</v>
      </c>
      <c r="E14" s="216">
        <f>+('2.2.3.6.WACC'!E$28*'6.4.IPMC'!F$21+'2.2.3.1.TasasDeprec'!$C14*'6.4.IPMC'!F$22-('6.4.IPMC'!F$22-'6.4.IPMC'!F$21))/(1-'6.5.TasaImpuestos'!E$8)</f>
        <v>0.18004184037988213</v>
      </c>
      <c r="F14" s="216">
        <f>+('2.2.3.6.WACC'!F$28*'6.4.IPMC'!G$21+'2.2.3.1.TasasDeprec'!$C14*'6.4.IPMC'!G$22-('6.4.IPMC'!G$22-'6.4.IPMC'!G$21))/(1-'6.5.TasaImpuestos'!F$8)</f>
        <v>0.20616751353240714</v>
      </c>
      <c r="G14" s="216">
        <f>+('2.2.3.6.WACC'!G$28*'6.4.IPMC'!H$21+'2.2.3.1.TasasDeprec'!$C14*'6.4.IPMC'!H$22-('6.4.IPMC'!H$22-'6.4.IPMC'!H$21))/(1-'6.5.TasaImpuestos'!G$8)</f>
        <v>0.25615785346217501</v>
      </c>
      <c r="H14" s="216">
        <f>+('2.2.3.6.WACC'!H$28*'6.4.IPMC'!I$21+'2.2.3.1.TasasDeprec'!$C14*'6.4.IPMC'!I$22-('6.4.IPMC'!I$22-'6.4.IPMC'!I$21))/(1-'6.5.TasaImpuestos'!H$8)</f>
        <v>0.18410021219630479</v>
      </c>
      <c r="I14" s="216">
        <f>+('2.2.3.6.WACC'!I$28*'6.4.IPMC'!J$21+'2.2.3.1.TasasDeprec'!$C14*'6.4.IPMC'!J$22-('6.4.IPMC'!J$22-'6.4.IPMC'!J$21))/(1-'6.5.TasaImpuestos'!I$8)</f>
        <v>7.889294589567275E-2</v>
      </c>
      <c r="J14" s="216">
        <f>+('2.2.3.6.WACC'!J$28*'6.4.IPMC'!K$21+'2.2.3.1.TasasDeprec'!$C14*'6.4.IPMC'!K$22-('6.4.IPMC'!K$22-'6.4.IPMC'!K$21))/(1-'6.5.TasaImpuestos'!J$8)</f>
        <v>0.12112439868806139</v>
      </c>
      <c r="K14" s="216">
        <f>+('2.2.3.6.WACC'!K$28*'6.4.IPMC'!L$21+'2.2.3.1.TasasDeprec'!$C14*'6.4.IPMC'!L$22-('6.4.IPMC'!L$22-'6.4.IPMC'!L$21))/(1-'6.5.TasaImpuestos'!K$8)</f>
        <v>0.18012594482315286</v>
      </c>
    </row>
    <row r="15" spans="1:11" x14ac:dyDescent="0.2">
      <c r="A15" s="134"/>
      <c r="B15" s="182" t="s">
        <v>562</v>
      </c>
      <c r="C15" s="216">
        <f>+('2.2.3.6.WACC'!C$28*'6.4.IPMC'!D$21+'2.2.3.1.TasasDeprec'!$C15*'6.4.IPMC'!D$22-('6.4.IPMC'!D$22-'6.4.IPMC'!D$21))/(1-'6.5.TasaImpuestos'!C$8)</f>
        <v>0.12324385405227613</v>
      </c>
      <c r="D15" s="216">
        <f>+('2.2.3.6.WACC'!D$28*'6.4.IPMC'!E$21+'2.2.3.1.TasasDeprec'!$C15*'6.4.IPMC'!E$22-('6.4.IPMC'!E$22-'6.4.IPMC'!E$21))/(1-'6.5.TasaImpuestos'!D$8)</f>
        <v>0.15885344948811295</v>
      </c>
      <c r="E15" s="216">
        <f>+('2.2.3.6.WACC'!E$28*'6.4.IPMC'!F$21+'2.2.3.1.TasasDeprec'!$C15*'6.4.IPMC'!F$22-('6.4.IPMC'!F$22-'6.4.IPMC'!F$21))/(1-'6.5.TasaImpuestos'!E$8)</f>
        <v>0.18131388371436932</v>
      </c>
      <c r="F15" s="216">
        <f>+('2.2.3.6.WACC'!F$28*'6.4.IPMC'!G$21+'2.2.3.1.TasasDeprec'!$C15*'6.4.IPMC'!G$22-('6.4.IPMC'!G$22-'6.4.IPMC'!G$21))/(1-'6.5.TasaImpuestos'!F$8)</f>
        <v>0.20740011288798574</v>
      </c>
      <c r="G15" s="216">
        <f>+('2.2.3.6.WACC'!G$28*'6.4.IPMC'!H$21+'2.2.3.1.TasasDeprec'!$C15*'6.4.IPMC'!H$22-('6.4.IPMC'!H$22-'6.4.IPMC'!H$21))/(1-'6.5.TasaImpuestos'!G$8)</f>
        <v>0.25726616305662248</v>
      </c>
      <c r="H15" s="216">
        <f>+('2.2.3.6.WACC'!H$28*'6.4.IPMC'!I$21+'2.2.3.1.TasasDeprec'!$C15*'6.4.IPMC'!I$22-('6.4.IPMC'!I$22-'6.4.IPMC'!I$21))/(1-'6.5.TasaImpuestos'!H$8)</f>
        <v>0.18517813947222089</v>
      </c>
      <c r="I15" s="216">
        <f>+('2.2.3.6.WACC'!I$28*'6.4.IPMC'!J$21+'2.2.3.1.TasasDeprec'!$C15*'6.4.IPMC'!J$22-('6.4.IPMC'!J$22-'6.4.IPMC'!J$21))/(1-'6.5.TasaImpuestos'!I$8)</f>
        <v>8.0055152866101209E-2</v>
      </c>
      <c r="J15" s="216">
        <f>+('2.2.3.6.WACC'!J$28*'6.4.IPMC'!K$21+'2.2.3.1.TasasDeprec'!$C15*'6.4.IPMC'!K$22-('6.4.IPMC'!K$22-'6.4.IPMC'!K$21))/(1-'6.5.TasaImpuestos'!J$8)</f>
        <v>0.12232150076945458</v>
      </c>
      <c r="K15" s="216">
        <f>+('2.2.3.6.WACC'!K$28*'6.4.IPMC'!L$21+'2.2.3.1.TasasDeprec'!$C15*'6.4.IPMC'!L$22-('6.4.IPMC'!L$22-'6.4.IPMC'!L$21))/(1-'6.5.TasaImpuestos'!K$8)</f>
        <v>0.18131171825992126</v>
      </c>
    </row>
    <row r="16" spans="1:11" x14ac:dyDescent="0.2">
      <c r="A16" s="134"/>
      <c r="B16" s="182" t="s">
        <v>593</v>
      </c>
      <c r="C16" s="216">
        <f>+('2.2.3.6.WACC'!C$28*'6.4.IPMC'!D$21+'2.2.3.1.TasasDeprec'!$C16*'6.4.IPMC'!D$22-('6.4.IPMC'!D$22-'6.4.IPMC'!D$21))/(1-'6.5.TasaImpuestos'!C$8)</f>
        <v>0.1253486003207171</v>
      </c>
      <c r="D16" s="216">
        <f>+('2.2.3.6.WACC'!D$28*'6.4.IPMC'!E$21+'2.2.3.1.TasasDeprec'!$C16*'6.4.IPMC'!E$22-('6.4.IPMC'!E$22-'6.4.IPMC'!E$21))/(1-'6.5.TasaImpuestos'!D$8)</f>
        <v>0.16102221811597872</v>
      </c>
      <c r="E16" s="216">
        <f>+('2.2.3.6.WACC'!E$28*'6.4.IPMC'!F$21+'2.2.3.1.TasasDeprec'!$C16*'6.4.IPMC'!F$22-('6.4.IPMC'!F$22-'6.4.IPMC'!F$21))/(1-'6.5.TasaImpuestos'!E$8)</f>
        <v>0.1834395344798859</v>
      </c>
      <c r="F16" s="216">
        <f>+('2.2.3.6.WACC'!F$28*'6.4.IPMC'!G$21+'2.2.3.1.TasasDeprec'!$C16*'6.4.IPMC'!G$22-('6.4.IPMC'!G$22-'6.4.IPMC'!G$21))/(1-'6.5.TasaImpuestos'!F$8)</f>
        <v>0.20945985070722994</v>
      </c>
      <c r="G16" s="216">
        <f>+('2.2.3.6.WACC'!G$28*'6.4.IPMC'!H$21+'2.2.3.1.TasasDeprec'!$C16*'6.4.IPMC'!H$22-('6.4.IPMC'!H$22-'6.4.IPMC'!H$21))/(1-'6.5.TasaImpuestos'!G$8)</f>
        <v>0.25911820620169046</v>
      </c>
      <c r="H16" s="216">
        <f>+('2.2.3.6.WACC'!H$28*'6.4.IPMC'!I$21+'2.2.3.1.TasasDeprec'!$C16*'6.4.IPMC'!I$22-('6.4.IPMC'!I$22-'6.4.IPMC'!I$21))/(1-'6.5.TasaImpuestos'!H$8)</f>
        <v>0.18697941217819039</v>
      </c>
      <c r="I16" s="216">
        <f>+('2.2.3.6.WACC'!I$28*'6.4.IPMC'!J$21+'2.2.3.1.TasasDeprec'!$C16*'6.4.IPMC'!J$22-('6.4.IPMC'!J$22-'6.4.IPMC'!J$21))/(1-'6.5.TasaImpuestos'!I$8)</f>
        <v>8.1997261337882016E-2</v>
      </c>
      <c r="J16" s="216">
        <f>+('2.2.3.6.WACC'!J$28*'6.4.IPMC'!K$21+'2.2.3.1.TasasDeprec'!$C16*'6.4.IPMC'!K$22-('6.4.IPMC'!K$22-'6.4.IPMC'!K$21))/(1-'6.5.TasaImpuestos'!J$8)</f>
        <v>0.12432192079189093</v>
      </c>
      <c r="K16" s="216">
        <f>+('2.2.3.6.WACC'!K$28*'6.4.IPMC'!L$21+'2.2.3.1.TasasDeprec'!$C16*'6.4.IPMC'!L$22-('6.4.IPMC'!L$22-'6.4.IPMC'!L$21))/(1-'6.5.TasaImpuestos'!K$8)</f>
        <v>0.18329320752625358</v>
      </c>
    </row>
    <row r="17" spans="1:11" x14ac:dyDescent="0.2">
      <c r="A17" s="134"/>
      <c r="B17" s="182" t="s">
        <v>563</v>
      </c>
      <c r="C17" s="216">
        <f>+('2.2.3.6.WACC'!C$28*'6.4.IPMC'!D$21+'2.2.3.1.TasasDeprec'!$C17*'6.4.IPMC'!D$22-('6.4.IPMC'!D$22-'6.4.IPMC'!D$21))/(1-'6.5.TasaImpuestos'!C$8)</f>
        <v>0.5719984521688013</v>
      </c>
      <c r="D17" s="216">
        <f>+('2.2.3.6.WACC'!D$28*'6.4.IPMC'!E$21+'2.2.3.1.TasasDeprec'!$C17*'6.4.IPMC'!E$22-('6.4.IPMC'!E$22-'6.4.IPMC'!E$21))/(1-'6.5.TasaImpuestos'!D$8)</f>
        <v>0.62125830493253709</v>
      </c>
      <c r="E17" s="216">
        <f>+('2.2.3.6.WACC'!E$28*'6.4.IPMC'!F$21+'2.2.3.1.TasasDeprec'!$C17*'6.4.IPMC'!F$22-('6.4.IPMC'!F$22-'6.4.IPMC'!F$21))/(1-'6.5.TasaImpuestos'!E$8)</f>
        <v>0.6345255460027831</v>
      </c>
      <c r="F17" s="216">
        <f>+('2.2.3.6.WACC'!F$28*'6.4.IPMC'!G$21+'2.2.3.1.TasasDeprec'!$C17*'6.4.IPMC'!G$22-('6.4.IPMC'!G$22-'6.4.IPMC'!G$21))/(1-'6.5.TasaImpuestos'!F$8)</f>
        <v>0.64655842434801492</v>
      </c>
      <c r="G17" s="216">
        <f>+('2.2.3.6.WACC'!G$28*'6.4.IPMC'!H$21+'2.2.3.1.TasasDeprec'!$C17*'6.4.IPMC'!H$22-('6.4.IPMC'!H$22-'6.4.IPMC'!H$21))/(1-'6.5.TasaImpuestos'!G$8)</f>
        <v>0.65214173058766056</v>
      </c>
      <c r="H17" s="216">
        <f>+('2.2.3.6.WACC'!H$28*'6.4.IPMC'!I$21+'2.2.3.1.TasasDeprec'!$C17*'6.4.IPMC'!I$22-('6.4.IPMC'!I$22-'6.4.IPMC'!I$21))/(1-'6.5.TasaImpuestos'!H$8)</f>
        <v>0.5692289019730854</v>
      </c>
      <c r="I17" s="216">
        <f>+('2.2.3.6.WACC'!I$28*'6.4.IPMC'!J$21+'2.2.3.1.TasasDeprec'!$C17*'6.4.IPMC'!J$22-('6.4.IPMC'!J$22-'6.4.IPMC'!J$21))/(1-'6.5.TasaImpuestos'!I$8)</f>
        <v>0.49413361914995019</v>
      </c>
      <c r="J17" s="216">
        <f>+('2.2.3.6.WACC'!J$28*'6.4.IPMC'!K$21+'2.2.3.1.TasasDeprec'!$C17*'6.4.IPMC'!K$22-('6.4.IPMC'!K$22-'6.4.IPMC'!K$21))/(1-'6.5.TasaImpuestos'!J$8)</f>
        <v>0.54883261837680841</v>
      </c>
      <c r="K17" s="216">
        <f>+('2.2.3.6.WACC'!K$28*'6.4.IPMC'!L$21+'2.2.3.1.TasasDeprec'!$C17*'6.4.IPMC'!L$22-('6.4.IPMC'!L$22-'6.4.IPMC'!L$21))/(1-'6.5.TasaImpuestos'!K$8)</f>
        <v>0.60378659455169281</v>
      </c>
    </row>
    <row r="18" spans="1:11" x14ac:dyDescent="0.2">
      <c r="A18" s="134"/>
      <c r="B18" s="182" t="s">
        <v>594</v>
      </c>
      <c r="C18" s="216">
        <f>+('2.2.3.6.WACC'!C$28*'6.4.IPMC'!D$21+'2.2.3.1.TasasDeprec'!$C18*'6.4.IPMC'!D$22-('6.4.IPMC'!D$22-'6.4.IPMC'!D$21))/(1-'6.5.TasaImpuestos'!C$8)</f>
        <v>0.5719984521688013</v>
      </c>
      <c r="D18" s="216">
        <f>+('2.2.3.6.WACC'!D$28*'6.4.IPMC'!E$21+'2.2.3.1.TasasDeprec'!$C18*'6.4.IPMC'!E$22-('6.4.IPMC'!E$22-'6.4.IPMC'!E$21))/(1-'6.5.TasaImpuestos'!D$8)</f>
        <v>0.62125830493253709</v>
      </c>
      <c r="E18" s="216">
        <f>+('2.2.3.6.WACC'!E$28*'6.4.IPMC'!F$21+'2.2.3.1.TasasDeprec'!$C18*'6.4.IPMC'!F$22-('6.4.IPMC'!F$22-'6.4.IPMC'!F$21))/(1-'6.5.TasaImpuestos'!E$8)</f>
        <v>0.6345255460027831</v>
      </c>
      <c r="F18" s="216">
        <f>+('2.2.3.6.WACC'!F$28*'6.4.IPMC'!G$21+'2.2.3.1.TasasDeprec'!$C18*'6.4.IPMC'!G$22-('6.4.IPMC'!G$22-'6.4.IPMC'!G$21))/(1-'6.5.TasaImpuestos'!F$8)</f>
        <v>0.64655842434801492</v>
      </c>
      <c r="G18" s="216">
        <f>+('2.2.3.6.WACC'!G$28*'6.4.IPMC'!H$21+'2.2.3.1.TasasDeprec'!$C18*'6.4.IPMC'!H$22-('6.4.IPMC'!H$22-'6.4.IPMC'!H$21))/(1-'6.5.TasaImpuestos'!G$8)</f>
        <v>0.65214173058766056</v>
      </c>
      <c r="H18" s="216">
        <f>+('2.2.3.6.WACC'!H$28*'6.4.IPMC'!I$21+'2.2.3.1.TasasDeprec'!$C18*'6.4.IPMC'!I$22-('6.4.IPMC'!I$22-'6.4.IPMC'!I$21))/(1-'6.5.TasaImpuestos'!H$8)</f>
        <v>0.5692289019730854</v>
      </c>
      <c r="I18" s="216">
        <f>+('2.2.3.6.WACC'!I$28*'6.4.IPMC'!J$21+'2.2.3.1.TasasDeprec'!$C18*'6.4.IPMC'!J$22-('6.4.IPMC'!J$22-'6.4.IPMC'!J$21))/(1-'6.5.TasaImpuestos'!I$8)</f>
        <v>0.49413361914995019</v>
      </c>
      <c r="J18" s="216">
        <f>+('2.2.3.6.WACC'!J$28*'6.4.IPMC'!K$21+'2.2.3.1.TasasDeprec'!$C18*'6.4.IPMC'!K$22-('6.4.IPMC'!K$22-'6.4.IPMC'!K$21))/(1-'6.5.TasaImpuestos'!J$8)</f>
        <v>0.54883261837680841</v>
      </c>
      <c r="K18" s="216">
        <f>+('2.2.3.6.WACC'!K$28*'6.4.IPMC'!L$21+'2.2.3.1.TasasDeprec'!$C18*'6.4.IPMC'!L$22-('6.4.IPMC'!L$22-'6.4.IPMC'!L$21))/(1-'6.5.TasaImpuestos'!K$8)</f>
        <v>0.60378659455169281</v>
      </c>
    </row>
    <row r="19" spans="1:11" x14ac:dyDescent="0.2">
      <c r="A19" s="134"/>
      <c r="B19" s="182" t="s">
        <v>656</v>
      </c>
      <c r="C19" s="216">
        <f>+('2.2.3.6.WACC'!C$28*'6.4.IPMC'!D$21+'2.2.3.1.TasasDeprec'!$C19*'6.4.IPMC'!D$22-('6.4.IPMC'!D$22-'6.4.IPMC'!D$21))/(1-'6.5.TasaImpuestos'!C$8)</f>
        <v>0.44668516896078125</v>
      </c>
      <c r="D19" s="216">
        <f>+('2.2.3.6.WACC'!D$28*'6.4.IPMC'!E$21+'2.2.3.1.TasasDeprec'!$C19*'6.4.IPMC'!E$22-('6.4.IPMC'!E$22-'6.4.IPMC'!E$21))/(1-'6.5.TasaImpuestos'!D$8)</f>
        <v>0.49213323111652602</v>
      </c>
      <c r="E19" s="216">
        <f>+('2.2.3.6.WACC'!E$28*'6.4.IPMC'!F$21+'2.2.3.1.TasasDeprec'!$C19*'6.4.IPMC'!F$22-('6.4.IPMC'!F$22-'6.4.IPMC'!F$21))/(1-'6.5.TasaImpuestos'!E$8)</f>
        <v>0.50796764191022525</v>
      </c>
      <c r="F19" s="216">
        <f>+('2.2.3.6.WACC'!F$28*'6.4.IPMC'!G$21+'2.2.3.1.TasasDeprec'!$C19*'6.4.IPMC'!G$22-('6.4.IPMC'!G$22-'6.4.IPMC'!G$21))/(1-'6.5.TasaImpuestos'!F$8)</f>
        <v>0.52392487343149241</v>
      </c>
      <c r="G19" s="216">
        <f>+('2.2.3.6.WACC'!G$28*'6.4.IPMC'!H$21+'2.2.3.1.TasasDeprec'!$C19*'6.4.IPMC'!H$22-('6.4.IPMC'!H$22-'6.4.IPMC'!H$21))/(1-'6.5.TasaImpuestos'!G$8)</f>
        <v>0.54187399398143721</v>
      </c>
      <c r="H19" s="216">
        <f>+('2.2.3.6.WACC'!H$28*'6.4.IPMC'!I$21+'2.2.3.1.TasasDeprec'!$C19*'6.4.IPMC'!I$22-('6.4.IPMC'!I$22-'6.4.IPMC'!I$21))/(1-'6.5.TasaImpuestos'!H$8)</f>
        <v>0.46198395747665011</v>
      </c>
      <c r="I19" s="216">
        <f>+('2.2.3.6.WACC'!I$28*'6.4.IPMC'!J$21+'2.2.3.1.TasasDeprec'!$C19*'6.4.IPMC'!J$22-('6.4.IPMC'!J$22-'6.4.IPMC'!J$21))/(1-'6.5.TasaImpuestos'!I$8)</f>
        <v>0.37850353461475678</v>
      </c>
      <c r="J19" s="216">
        <f>+('2.2.3.6.WACC'!J$28*'6.4.IPMC'!K$21+'2.2.3.1.TasasDeprec'!$C19*'6.4.IPMC'!K$22-('6.4.IPMC'!K$22-'6.4.IPMC'!K$21))/(1-'6.5.TasaImpuestos'!J$8)</f>
        <v>0.42973075580776765</v>
      </c>
      <c r="K19" s="216">
        <f>+('2.2.3.6.WACC'!K$28*'6.4.IPMC'!L$21+'2.2.3.1.TasasDeprec'!$C19*'6.4.IPMC'!L$22-('6.4.IPMC'!L$22-'6.4.IPMC'!L$21))/(1-'6.5.TasaImpuestos'!K$8)</f>
        <v>0.48581183943335754</v>
      </c>
    </row>
    <row r="20" spans="1:11" x14ac:dyDescent="0.2">
      <c r="A20" s="134"/>
      <c r="B20" s="182" t="s">
        <v>432</v>
      </c>
      <c r="C20" s="216">
        <f>+('2.2.3.6.WACC'!C$28*'6.4.IPMC'!D$21+'2.2.3.1.TasasDeprec'!$C20*'6.4.IPMC'!D$22-('6.4.IPMC'!D$22-'6.4.IPMC'!D$21))/(1-'6.5.TasaImpuestos'!C$8)</f>
        <v>0.28556809055046972</v>
      </c>
      <c r="D20" s="216">
        <f>+('2.2.3.6.WACC'!D$28*'6.4.IPMC'!E$21+'2.2.3.1.TasasDeprec'!$C20*'6.4.IPMC'!E$22-('6.4.IPMC'!E$22-'6.4.IPMC'!E$21))/(1-'6.5.TasaImpuestos'!D$8)</f>
        <v>0.32611527906736892</v>
      </c>
      <c r="E20" s="216">
        <f>+('2.2.3.6.WACC'!E$28*'6.4.IPMC'!F$21+'2.2.3.1.TasasDeprec'!$C20*'6.4.IPMC'!F$22-('6.4.IPMC'!F$22-'6.4.IPMC'!F$21))/(1-'6.5.TasaImpuestos'!E$8)</f>
        <v>0.34525033664836519</v>
      </c>
      <c r="F20" s="216">
        <f>+('2.2.3.6.WACC'!F$28*'6.4.IPMC'!G$21+'2.2.3.1.TasasDeprec'!$C20*'6.4.IPMC'!G$22-('6.4.IPMC'!G$22-'6.4.IPMC'!G$21))/(1-'6.5.TasaImpuestos'!F$8)</f>
        <v>0.36625316511024902</v>
      </c>
      <c r="G20" s="216">
        <f>+('2.2.3.6.WACC'!G$28*'6.4.IPMC'!H$21+'2.2.3.1.TasasDeprec'!$C20*'6.4.IPMC'!H$22-('6.4.IPMC'!H$22-'6.4.IPMC'!H$21))/(1-'6.5.TasaImpuestos'!G$8)</f>
        <v>0.40010118977343573</v>
      </c>
      <c r="H20" s="216">
        <f>+('2.2.3.6.WACC'!H$28*'6.4.IPMC'!I$21+'2.2.3.1.TasasDeprec'!$C20*'6.4.IPMC'!I$22-('6.4.IPMC'!I$22-'6.4.IPMC'!I$21))/(1-'6.5.TasaImpuestos'!H$8)</f>
        <v>0.32409760026694751</v>
      </c>
      <c r="I20" s="216">
        <f>+('2.2.3.6.WACC'!I$28*'6.4.IPMC'!J$21+'2.2.3.1.TasasDeprec'!$C20*'6.4.IPMC'!J$22-('6.4.IPMC'!J$22-'6.4.IPMC'!J$21))/(1-'6.5.TasaImpuestos'!I$8)</f>
        <v>0.22983628306950812</v>
      </c>
      <c r="J20" s="216">
        <f>+('2.2.3.6.WACC'!J$28*'6.4.IPMC'!K$21+'2.2.3.1.TasasDeprec'!$C20*'6.4.IPMC'!K$22-('6.4.IPMC'!K$22-'6.4.IPMC'!K$21))/(1-'6.5.TasaImpuestos'!J$8)</f>
        <v>0.27659978964757248</v>
      </c>
      <c r="K20" s="216">
        <f>+('2.2.3.6.WACC'!K$28*'6.4.IPMC'!L$21+'2.2.3.1.TasasDeprec'!$C20*'6.4.IPMC'!L$22-('6.4.IPMC'!L$22-'6.4.IPMC'!L$21))/(1-'6.5.TasaImpuestos'!K$8)</f>
        <v>0.33413001142406934</v>
      </c>
    </row>
    <row r="21" spans="1:11" x14ac:dyDescent="0.2">
      <c r="A21" s="134"/>
      <c r="B21" s="182" t="s">
        <v>564</v>
      </c>
      <c r="C21" s="216">
        <f>+('2.2.3.6.WACC'!C$28*'6.4.IPMC'!D$21+'2.2.3.1.TasasDeprec'!$C21*'6.4.IPMC'!D$22-('6.4.IPMC'!D$22-'6.4.IPMC'!D$21))/(1-'6.5.TasaImpuestos'!C$8)</f>
        <v>0.14593328926153312</v>
      </c>
      <c r="D21" s="216">
        <f>+('2.2.3.6.WACC'!D$28*'6.4.IPMC'!E$21+'2.2.3.1.TasasDeprec'!$C21*'6.4.IPMC'!E$22-('6.4.IPMC'!E$22-'6.4.IPMC'!E$21))/(1-'6.5.TasaImpuestos'!D$8)</f>
        <v>0.18223305395809944</v>
      </c>
      <c r="E21" s="216">
        <f>+('2.2.3.6.WACC'!E$28*'6.4.IPMC'!F$21+'2.2.3.1.TasasDeprec'!$C21*'6.4.IPMC'!F$22-('6.4.IPMC'!F$22-'6.4.IPMC'!F$21))/(1-'6.5.TasaImpuestos'!E$8)</f>
        <v>0.20422867208808643</v>
      </c>
      <c r="F21" s="216">
        <f>+('2.2.3.6.WACC'!F$28*'6.4.IPMC'!G$21+'2.2.3.1.TasasDeprec'!$C21*'6.4.IPMC'!G$22-('6.4.IPMC'!G$22-'6.4.IPMC'!G$21))/(1-'6.5.TasaImpuestos'!F$8)</f>
        <v>0.22960435123183817</v>
      </c>
      <c r="G21" s="216">
        <f>+('2.2.3.6.WACC'!G$28*'6.4.IPMC'!H$21+'2.2.3.1.TasasDeprec'!$C21*'6.4.IPMC'!H$22-('6.4.IPMC'!H$22-'6.4.IPMC'!H$21))/(1-'6.5.TasaImpuestos'!G$8)</f>
        <v>0.27723142612650109</v>
      </c>
      <c r="H21" s="216">
        <f>+('2.2.3.6.WACC'!H$28*'6.4.IPMC'!I$21+'2.2.3.1.TasasDeprec'!$C21*'6.4.IPMC'!I$22-('6.4.IPMC'!I$22-'6.4.IPMC'!I$21))/(1-'6.5.TasaImpuestos'!H$8)</f>
        <v>0.20459609068520535</v>
      </c>
      <c r="I21" s="216">
        <f>+('2.2.3.6.WACC'!I$28*'6.4.IPMC'!J$21+'2.2.3.1.TasasDeprec'!$C21*'6.4.IPMC'!J$22-('6.4.IPMC'!J$22-'6.4.IPMC'!J$21))/(1-'6.5.TasaImpuestos'!I$8)</f>
        <v>0.10099133173029262</v>
      </c>
      <c r="J21" s="216">
        <f>+('2.2.3.6.WACC'!J$28*'6.4.IPMC'!K$21+'2.2.3.1.TasasDeprec'!$C21*'6.4.IPMC'!K$22-('6.4.IPMC'!K$22-'6.4.IPMC'!K$21))/(1-'6.5.TasaImpuestos'!J$8)</f>
        <v>0.14388628564206998</v>
      </c>
      <c r="K21" s="216">
        <f>+('2.2.3.6.WACC'!K$28*'6.4.IPMC'!L$21+'2.2.3.1.TasasDeprec'!$C21*'6.4.IPMC'!L$22-('6.4.IPMC'!L$22-'6.4.IPMC'!L$21))/(1-'6.5.TasaImpuestos'!K$8)</f>
        <v>0.20267242714935299</v>
      </c>
    </row>
    <row r="22" spans="1:11" x14ac:dyDescent="0.2">
      <c r="A22" s="134"/>
      <c r="B22" s="182" t="s">
        <v>657</v>
      </c>
      <c r="C22" s="216">
        <f>+('2.2.3.6.WACC'!C$28*'6.4.IPMC'!D$21+'2.2.3.1.TasasDeprec'!$C22*'6.4.IPMC'!D$22-('6.4.IPMC'!D$22-'6.4.IPMC'!D$21))/(1-'6.5.TasaImpuestos'!C$8)</f>
        <v>0.13089569527657074</v>
      </c>
      <c r="D22" s="216">
        <f>+('2.2.3.6.WACC'!D$28*'6.4.IPMC'!E$21+'2.2.3.1.TasasDeprec'!$C22*'6.4.IPMC'!E$22-('6.4.IPMC'!E$22-'6.4.IPMC'!E$21))/(1-'6.5.TasaImpuestos'!D$8)</f>
        <v>0.16673804510017812</v>
      </c>
      <c r="E22" s="216">
        <f>+('2.2.3.6.WACC'!E$28*'6.4.IPMC'!F$21+'2.2.3.1.TasasDeprec'!$C22*'6.4.IPMC'!F$22-('6.4.IPMC'!F$22-'6.4.IPMC'!F$21))/(1-'6.5.TasaImpuestos'!E$8)</f>
        <v>0.18904172359697946</v>
      </c>
      <c r="F22" s="216">
        <f>+('2.2.3.6.WACC'!F$28*'6.4.IPMC'!G$21+'2.2.3.1.TasasDeprec'!$C22*'6.4.IPMC'!G$22-('6.4.IPMC'!G$22-'6.4.IPMC'!G$21))/(1-'6.5.TasaImpuestos'!F$8)</f>
        <v>0.21488832512185546</v>
      </c>
      <c r="G22" s="216">
        <f>+('2.2.3.6.WACC'!G$28*'6.4.IPMC'!H$21+'2.2.3.1.TasasDeprec'!$C22*'6.4.IPMC'!H$22-('6.4.IPMC'!H$22-'6.4.IPMC'!H$21))/(1-'6.5.TasaImpuestos'!G$8)</f>
        <v>0.2639992977337543</v>
      </c>
      <c r="H22" s="216">
        <f>+('2.2.3.6.WACC'!H$28*'6.4.IPMC'!I$21+'2.2.3.1.TasasDeprec'!$C22*'6.4.IPMC'!I$22-('6.4.IPMC'!I$22-'6.4.IPMC'!I$21))/(1-'6.5.TasaImpuestos'!H$8)</f>
        <v>0.19172669734563311</v>
      </c>
      <c r="I22" s="216">
        <f>+('2.2.3.6.WACC'!I$28*'6.4.IPMC'!J$21+'2.2.3.1.TasasDeprec'!$C22*'6.4.IPMC'!J$22-('6.4.IPMC'!J$22-'6.4.IPMC'!J$21))/(1-'6.5.TasaImpuestos'!I$8)</f>
        <v>8.7115721586069408E-2</v>
      </c>
      <c r="J22" s="216">
        <f>+('2.2.3.6.WACC'!J$28*'6.4.IPMC'!K$21+'2.2.3.1.TasasDeprec'!$C22*'6.4.IPMC'!K$22-('6.4.IPMC'!K$22-'6.4.IPMC'!K$21))/(1-'6.5.TasaImpuestos'!J$8)</f>
        <v>0.1295940621337851</v>
      </c>
      <c r="K22" s="216">
        <f>+('2.2.3.6.WACC'!K$28*'6.4.IPMC'!L$21+'2.2.3.1.TasasDeprec'!$C22*'6.4.IPMC'!L$22-('6.4.IPMC'!L$22-'6.4.IPMC'!L$21))/(1-'6.5.TasaImpuestos'!K$8)</f>
        <v>0.18851545653515275</v>
      </c>
    </row>
    <row r="23" spans="1:11" x14ac:dyDescent="0.2">
      <c r="A23" s="134"/>
      <c r="B23" s="182" t="s">
        <v>595</v>
      </c>
      <c r="C23" s="216">
        <f>+('2.2.3.6.WACC'!C$28*'6.4.IPMC'!D$21+'2.2.3.1.TasasDeprec'!$C23*'6.4.IPMC'!D$22-('6.4.IPMC'!D$22-'6.4.IPMC'!D$21))/(1-'6.5.TasaImpuestos'!C$8)</f>
        <v>0.12514835040532332</v>
      </c>
      <c r="D23" s="216">
        <f>+('2.2.3.6.WACC'!D$28*'6.4.IPMC'!E$21+'2.2.3.1.TasasDeprec'!$C23*'6.4.IPMC'!E$22-('6.4.IPMC'!E$22-'6.4.IPMC'!E$21))/(1-'6.5.TasaImpuestos'!D$8)</f>
        <v>0.16081587698082592</v>
      </c>
      <c r="E23" s="216">
        <f>+('2.2.3.6.WACC'!E$28*'6.4.IPMC'!F$21+'2.2.3.1.TasasDeprec'!$C23*'6.4.IPMC'!F$22-('6.4.IPMC'!F$22-'6.4.IPMC'!F$21))/(1-'6.5.TasaImpuestos'!E$8)</f>
        <v>0.18323729566738206</v>
      </c>
      <c r="F23" s="216">
        <f>+('2.2.3.6.WACC'!F$28*'6.4.IPMC'!G$21+'2.2.3.1.TasasDeprec'!$C23*'6.4.IPMC'!G$22-('6.4.IPMC'!G$22-'6.4.IPMC'!G$21))/(1-'6.5.TasaImpuestos'!F$8)</f>
        <v>0.20926388298883006</v>
      </c>
      <c r="G23" s="216">
        <f>+('2.2.3.6.WACC'!G$28*'6.4.IPMC'!H$21+'2.2.3.1.TasasDeprec'!$C23*'6.4.IPMC'!H$22-('6.4.IPMC'!H$22-'6.4.IPMC'!H$21))/(1-'6.5.TasaImpuestos'!G$8)</f>
        <v>0.25894199898438053</v>
      </c>
      <c r="H23" s="216">
        <f>+('2.2.3.6.WACC'!H$28*'6.4.IPMC'!I$21+'2.2.3.1.TasasDeprec'!$C23*'6.4.IPMC'!I$22-('6.4.IPMC'!I$22-'6.4.IPMC'!I$21))/(1-'6.5.TasaImpuestos'!H$8)</f>
        <v>0.18680803536551704</v>
      </c>
      <c r="I23" s="216">
        <f>+('2.2.3.6.WACC'!I$28*'6.4.IPMC'!J$21+'2.2.3.1.TasasDeprec'!$C23*'6.4.IPMC'!J$22-('6.4.IPMC'!J$22-'6.4.IPMC'!J$21))/(1-'6.5.TasaImpuestos'!I$8)</f>
        <v>8.181248511901372E-2</v>
      </c>
      <c r="J23" s="216">
        <f>+('2.2.3.6.WACC'!J$28*'6.4.IPMC'!K$21+'2.2.3.1.TasasDeprec'!$C23*'6.4.IPMC'!K$22-('6.4.IPMC'!K$22-'6.4.IPMC'!K$21))/(1-'6.5.TasaImpuestos'!J$8)</f>
        <v>0.12413159669142745</v>
      </c>
      <c r="K23" s="216">
        <f>+('2.2.3.6.WACC'!K$28*'6.4.IPMC'!L$21+'2.2.3.1.TasasDeprec'!$C23*'6.4.IPMC'!L$22-('6.4.IPMC'!L$22-'6.4.IPMC'!L$21))/(1-'6.5.TasaImpuestos'!K$8)</f>
        <v>0.18310468453709983</v>
      </c>
    </row>
    <row r="24" spans="1:11" x14ac:dyDescent="0.2">
      <c r="A24" s="134"/>
      <c r="B24" s="182" t="s">
        <v>565</v>
      </c>
      <c r="C24" s="216">
        <f>+('2.2.3.6.WACC'!C$28*'6.4.IPMC'!D$21+'2.2.3.1.TasasDeprec'!$C24*'6.4.IPMC'!D$22-('6.4.IPMC'!D$22-'6.4.IPMC'!D$21))/(1-'6.5.TasaImpuestos'!C$8)</f>
        <v>0.12201782568432762</v>
      </c>
      <c r="D24" s="216">
        <f>+('2.2.3.6.WACC'!D$28*'6.4.IPMC'!E$21+'2.2.3.1.TasasDeprec'!$C24*'6.4.IPMC'!E$22-('6.4.IPMC'!E$22-'6.4.IPMC'!E$21))/(1-'6.5.TasaImpuestos'!D$8)</f>
        <v>0.15759012768008818</v>
      </c>
      <c r="E24" s="216">
        <f>+('2.2.3.6.WACC'!E$28*'6.4.IPMC'!F$21+'2.2.3.1.TasasDeprec'!$C24*'6.4.IPMC'!F$22-('6.4.IPMC'!F$22-'6.4.IPMC'!F$21))/(1-'6.5.TasaImpuestos'!E$8)</f>
        <v>0.18007567834113677</v>
      </c>
      <c r="F24" s="216">
        <f>+('2.2.3.6.WACC'!F$28*'6.4.IPMC'!G$21+'2.2.3.1.TasasDeprec'!$C24*'6.4.IPMC'!G$22-('6.4.IPMC'!G$22-'6.4.IPMC'!G$21))/(1-'6.5.TasaImpuestos'!F$8)</f>
        <v>0.20620030223394412</v>
      </c>
      <c r="G24" s="216">
        <f>+('2.2.3.6.WACC'!G$28*'6.4.IPMC'!H$21+'2.2.3.1.TasasDeprec'!$C24*'6.4.IPMC'!H$22-('6.4.IPMC'!H$22-'6.4.IPMC'!H$21))/(1-'6.5.TasaImpuestos'!G$8)</f>
        <v>0.25618733589889575</v>
      </c>
      <c r="H24" s="216">
        <f>+('2.2.3.6.WACC'!H$28*'6.4.IPMC'!I$21+'2.2.3.1.TasasDeprec'!$C24*'6.4.IPMC'!I$22-('6.4.IPMC'!I$22-'6.4.IPMC'!I$21))/(1-'6.5.TasaImpuestos'!H$8)</f>
        <v>0.18412888642493275</v>
      </c>
      <c r="I24" s="216">
        <f>+('2.2.3.6.WACC'!I$28*'6.4.IPMC'!J$21+'2.2.3.1.TasasDeprec'!$C24*'6.4.IPMC'!J$22-('6.4.IPMC'!J$22-'6.4.IPMC'!J$21))/(1-'6.5.TasaImpuestos'!I$8)</f>
        <v>7.8923862070750334E-2</v>
      </c>
      <c r="J24" s="216">
        <f>+('2.2.3.6.WACC'!J$28*'6.4.IPMC'!K$21+'2.2.3.1.TasasDeprec'!$C24*'6.4.IPMC'!K$22-('6.4.IPMC'!K$22-'6.4.IPMC'!K$21))/(1-'6.5.TasaImpuestos'!J$8)</f>
        <v>0.12115624311721711</v>
      </c>
      <c r="K24" s="216">
        <f>+('2.2.3.6.WACC'!K$28*'6.4.IPMC'!L$21+'2.2.3.1.TasasDeprec'!$C24*'6.4.IPMC'!L$22-('6.4.IPMC'!L$22-'6.4.IPMC'!L$21))/(1-'6.5.TasaImpuestos'!K$8)</f>
        <v>0.18015748789603594</v>
      </c>
    </row>
    <row r="25" spans="1:11" x14ac:dyDescent="0.2">
      <c r="A25" s="134"/>
      <c r="B25" s="182" t="s">
        <v>374</v>
      </c>
      <c r="C25" s="216">
        <f>+('2.2.3.6.WACC'!C$28*'6.4.IPMC'!D$21+'2.2.3.1.TasasDeprec'!$C25*'6.4.IPMC'!D$22-('6.4.IPMC'!D$22-'6.4.IPMC'!D$21))/(1-'6.5.TasaImpuestos'!C$8)</f>
        <v>0.5719984521688013</v>
      </c>
      <c r="D25" s="216">
        <f>+('2.2.3.6.WACC'!D$28*'6.4.IPMC'!E$21+'2.2.3.1.TasasDeprec'!$C25*'6.4.IPMC'!E$22-('6.4.IPMC'!E$22-'6.4.IPMC'!E$21))/(1-'6.5.TasaImpuestos'!D$8)</f>
        <v>0.62125830493253709</v>
      </c>
      <c r="E25" s="216">
        <f>+('2.2.3.6.WACC'!E$28*'6.4.IPMC'!F$21+'2.2.3.1.TasasDeprec'!$C25*'6.4.IPMC'!F$22-('6.4.IPMC'!F$22-'6.4.IPMC'!F$21))/(1-'6.5.TasaImpuestos'!E$8)</f>
        <v>0.6345255460027831</v>
      </c>
      <c r="F25" s="216">
        <f>+('2.2.3.6.WACC'!F$28*'6.4.IPMC'!G$21+'2.2.3.1.TasasDeprec'!$C25*'6.4.IPMC'!G$22-('6.4.IPMC'!G$22-'6.4.IPMC'!G$21))/(1-'6.5.TasaImpuestos'!F$8)</f>
        <v>0.64655842434801492</v>
      </c>
      <c r="G25" s="216">
        <f>+('2.2.3.6.WACC'!G$28*'6.4.IPMC'!H$21+'2.2.3.1.TasasDeprec'!$C25*'6.4.IPMC'!H$22-('6.4.IPMC'!H$22-'6.4.IPMC'!H$21))/(1-'6.5.TasaImpuestos'!G$8)</f>
        <v>0.65214173058766056</v>
      </c>
      <c r="H25" s="216">
        <f>+('2.2.3.6.WACC'!H$28*'6.4.IPMC'!I$21+'2.2.3.1.TasasDeprec'!$C25*'6.4.IPMC'!I$22-('6.4.IPMC'!I$22-'6.4.IPMC'!I$21))/(1-'6.5.TasaImpuestos'!H$8)</f>
        <v>0.5692289019730854</v>
      </c>
      <c r="I25" s="216">
        <f>+('2.2.3.6.WACC'!I$28*'6.4.IPMC'!J$21+'2.2.3.1.TasasDeprec'!$C25*'6.4.IPMC'!J$22-('6.4.IPMC'!J$22-'6.4.IPMC'!J$21))/(1-'6.5.TasaImpuestos'!I$8)</f>
        <v>0.49413361914995019</v>
      </c>
      <c r="J25" s="216">
        <f>+('2.2.3.6.WACC'!J$28*'6.4.IPMC'!K$21+'2.2.3.1.TasasDeprec'!$C25*'6.4.IPMC'!K$22-('6.4.IPMC'!K$22-'6.4.IPMC'!K$21))/(1-'6.5.TasaImpuestos'!J$8)</f>
        <v>0.54883261837680841</v>
      </c>
      <c r="K25" s="216">
        <f>+('2.2.3.6.WACC'!K$28*'6.4.IPMC'!L$21+'2.2.3.1.TasasDeprec'!$C25*'6.4.IPMC'!L$22-('6.4.IPMC'!L$22-'6.4.IPMC'!L$21))/(1-'6.5.TasaImpuestos'!K$8)</f>
        <v>0.60378659455169281</v>
      </c>
    </row>
    <row r="26" spans="1:11" x14ac:dyDescent="0.2">
      <c r="A26" s="134"/>
      <c r="B26" s="182" t="s">
        <v>566</v>
      </c>
      <c r="C26" s="216">
        <f>+('2.2.3.6.WACC'!C$28*'6.4.IPMC'!D$21+'2.2.3.1.TasasDeprec'!$C26*'6.4.IPMC'!D$22-('6.4.IPMC'!D$22-'6.4.IPMC'!D$21))/(1-'6.5.TasaImpuestos'!C$8)</f>
        <v>0.28556809055046972</v>
      </c>
      <c r="D26" s="216">
        <f>+('2.2.3.6.WACC'!D$28*'6.4.IPMC'!E$21+'2.2.3.1.TasasDeprec'!$C26*'6.4.IPMC'!E$22-('6.4.IPMC'!E$22-'6.4.IPMC'!E$21))/(1-'6.5.TasaImpuestos'!D$8)</f>
        <v>0.32611527906736892</v>
      </c>
      <c r="E26" s="216">
        <f>+('2.2.3.6.WACC'!E$28*'6.4.IPMC'!F$21+'2.2.3.1.TasasDeprec'!$C26*'6.4.IPMC'!F$22-('6.4.IPMC'!F$22-'6.4.IPMC'!F$21))/(1-'6.5.TasaImpuestos'!E$8)</f>
        <v>0.34525033664836519</v>
      </c>
      <c r="F26" s="216">
        <f>+('2.2.3.6.WACC'!F$28*'6.4.IPMC'!G$21+'2.2.3.1.TasasDeprec'!$C26*'6.4.IPMC'!G$22-('6.4.IPMC'!G$22-'6.4.IPMC'!G$21))/(1-'6.5.TasaImpuestos'!F$8)</f>
        <v>0.36625316511024902</v>
      </c>
      <c r="G26" s="216">
        <f>+('2.2.3.6.WACC'!G$28*'6.4.IPMC'!H$21+'2.2.3.1.TasasDeprec'!$C26*'6.4.IPMC'!H$22-('6.4.IPMC'!H$22-'6.4.IPMC'!H$21))/(1-'6.5.TasaImpuestos'!G$8)</f>
        <v>0.40010118977343573</v>
      </c>
      <c r="H26" s="216">
        <f>+('2.2.3.6.WACC'!H$28*'6.4.IPMC'!I$21+'2.2.3.1.TasasDeprec'!$C26*'6.4.IPMC'!I$22-('6.4.IPMC'!I$22-'6.4.IPMC'!I$21))/(1-'6.5.TasaImpuestos'!H$8)</f>
        <v>0.32409760026694751</v>
      </c>
      <c r="I26" s="216">
        <f>+('2.2.3.6.WACC'!I$28*'6.4.IPMC'!J$21+'2.2.3.1.TasasDeprec'!$C26*'6.4.IPMC'!J$22-('6.4.IPMC'!J$22-'6.4.IPMC'!J$21))/(1-'6.5.TasaImpuestos'!I$8)</f>
        <v>0.22983628306950812</v>
      </c>
      <c r="J26" s="216">
        <f>+('2.2.3.6.WACC'!J$28*'6.4.IPMC'!K$21+'2.2.3.1.TasasDeprec'!$C26*'6.4.IPMC'!K$22-('6.4.IPMC'!K$22-'6.4.IPMC'!K$21))/(1-'6.5.TasaImpuestos'!J$8)</f>
        <v>0.27659978964757248</v>
      </c>
      <c r="K26" s="216">
        <f>+('2.2.3.6.WACC'!K$28*'6.4.IPMC'!L$21+'2.2.3.1.TasasDeprec'!$C26*'6.4.IPMC'!L$22-('6.4.IPMC'!L$22-'6.4.IPMC'!L$21))/(1-'6.5.TasaImpuestos'!K$8)</f>
        <v>0.33413001142406934</v>
      </c>
    </row>
    <row r="27" spans="1:11" x14ac:dyDescent="0.2">
      <c r="A27" s="134"/>
      <c r="B27" s="182" t="s">
        <v>567</v>
      </c>
      <c r="C27" s="216">
        <f>+('2.2.3.6.WACC'!C$28*'6.4.IPMC'!D$21+'2.2.3.1.TasasDeprec'!$C27*'6.4.IPMC'!D$22-('6.4.IPMC'!D$22-'6.4.IPMC'!D$21))/(1-'6.5.TasaImpuestos'!C$8)</f>
        <v>0.28556809055046972</v>
      </c>
      <c r="D27" s="216">
        <f>+('2.2.3.6.WACC'!D$28*'6.4.IPMC'!E$21+'2.2.3.1.TasasDeprec'!$C27*'6.4.IPMC'!E$22-('6.4.IPMC'!E$22-'6.4.IPMC'!E$21))/(1-'6.5.TasaImpuestos'!D$8)</f>
        <v>0.32611527906736892</v>
      </c>
      <c r="E27" s="216">
        <f>+('2.2.3.6.WACC'!E$28*'6.4.IPMC'!F$21+'2.2.3.1.TasasDeprec'!$C27*'6.4.IPMC'!F$22-('6.4.IPMC'!F$22-'6.4.IPMC'!F$21))/(1-'6.5.TasaImpuestos'!E$8)</f>
        <v>0.34525033664836519</v>
      </c>
      <c r="F27" s="216">
        <f>+('2.2.3.6.WACC'!F$28*'6.4.IPMC'!G$21+'2.2.3.1.TasasDeprec'!$C27*'6.4.IPMC'!G$22-('6.4.IPMC'!G$22-'6.4.IPMC'!G$21))/(1-'6.5.TasaImpuestos'!F$8)</f>
        <v>0.36625316511024902</v>
      </c>
      <c r="G27" s="216">
        <f>+('2.2.3.6.WACC'!G$28*'6.4.IPMC'!H$21+'2.2.3.1.TasasDeprec'!$C27*'6.4.IPMC'!H$22-('6.4.IPMC'!H$22-'6.4.IPMC'!H$21))/(1-'6.5.TasaImpuestos'!G$8)</f>
        <v>0.40010118977343573</v>
      </c>
      <c r="H27" s="216">
        <f>+('2.2.3.6.WACC'!H$28*'6.4.IPMC'!I$21+'2.2.3.1.TasasDeprec'!$C27*'6.4.IPMC'!I$22-('6.4.IPMC'!I$22-'6.4.IPMC'!I$21))/(1-'6.5.TasaImpuestos'!H$8)</f>
        <v>0.32409760026694751</v>
      </c>
      <c r="I27" s="216">
        <f>+('2.2.3.6.WACC'!I$28*'6.4.IPMC'!J$21+'2.2.3.1.TasasDeprec'!$C27*'6.4.IPMC'!J$22-('6.4.IPMC'!J$22-'6.4.IPMC'!J$21))/(1-'6.5.TasaImpuestos'!I$8)</f>
        <v>0.22983628306950812</v>
      </c>
      <c r="J27" s="216">
        <f>+('2.2.3.6.WACC'!J$28*'6.4.IPMC'!K$21+'2.2.3.1.TasasDeprec'!$C27*'6.4.IPMC'!K$22-('6.4.IPMC'!K$22-'6.4.IPMC'!K$21))/(1-'6.5.TasaImpuestos'!J$8)</f>
        <v>0.27659978964757248</v>
      </c>
      <c r="K27" s="216">
        <f>+('2.2.3.6.WACC'!K$28*'6.4.IPMC'!L$21+'2.2.3.1.TasasDeprec'!$C27*'6.4.IPMC'!L$22-('6.4.IPMC'!L$22-'6.4.IPMC'!L$21))/(1-'6.5.TasaImpuestos'!K$8)</f>
        <v>0.33413001142406934</v>
      </c>
    </row>
    <row r="28" spans="1:11" x14ac:dyDescent="0.2">
      <c r="A28" s="134"/>
      <c r="B28" s="182" t="s">
        <v>433</v>
      </c>
      <c r="C28" s="216">
        <f>+('2.2.3.6.WACC'!C$28*'6.4.IPMC'!D$21+'2.2.3.1.TasasDeprec'!$C28*'6.4.IPMC'!D$22-('6.4.IPMC'!D$22-'6.4.IPMC'!D$21))/(1-'6.5.TasaImpuestos'!C$8)</f>
        <v>0.28556809055046972</v>
      </c>
      <c r="D28" s="216">
        <f>+('2.2.3.6.WACC'!D$28*'6.4.IPMC'!E$21+'2.2.3.1.TasasDeprec'!$C28*'6.4.IPMC'!E$22-('6.4.IPMC'!E$22-'6.4.IPMC'!E$21))/(1-'6.5.TasaImpuestos'!D$8)</f>
        <v>0.32611527906736892</v>
      </c>
      <c r="E28" s="216">
        <f>+('2.2.3.6.WACC'!E$28*'6.4.IPMC'!F$21+'2.2.3.1.TasasDeprec'!$C28*'6.4.IPMC'!F$22-('6.4.IPMC'!F$22-'6.4.IPMC'!F$21))/(1-'6.5.TasaImpuestos'!E$8)</f>
        <v>0.34525033664836519</v>
      </c>
      <c r="F28" s="216">
        <f>+('2.2.3.6.WACC'!F$28*'6.4.IPMC'!G$21+'2.2.3.1.TasasDeprec'!$C28*'6.4.IPMC'!G$22-('6.4.IPMC'!G$22-'6.4.IPMC'!G$21))/(1-'6.5.TasaImpuestos'!F$8)</f>
        <v>0.36625316511024902</v>
      </c>
      <c r="G28" s="216">
        <f>+('2.2.3.6.WACC'!G$28*'6.4.IPMC'!H$21+'2.2.3.1.TasasDeprec'!$C28*'6.4.IPMC'!H$22-('6.4.IPMC'!H$22-'6.4.IPMC'!H$21))/(1-'6.5.TasaImpuestos'!G$8)</f>
        <v>0.40010118977343573</v>
      </c>
      <c r="H28" s="216">
        <f>+('2.2.3.6.WACC'!H$28*'6.4.IPMC'!I$21+'2.2.3.1.TasasDeprec'!$C28*'6.4.IPMC'!I$22-('6.4.IPMC'!I$22-'6.4.IPMC'!I$21))/(1-'6.5.TasaImpuestos'!H$8)</f>
        <v>0.32409760026694751</v>
      </c>
      <c r="I28" s="216">
        <f>+('2.2.3.6.WACC'!I$28*'6.4.IPMC'!J$21+'2.2.3.1.TasasDeprec'!$C28*'6.4.IPMC'!J$22-('6.4.IPMC'!J$22-'6.4.IPMC'!J$21))/(1-'6.5.TasaImpuestos'!I$8)</f>
        <v>0.22983628306950812</v>
      </c>
      <c r="J28" s="216">
        <f>+('2.2.3.6.WACC'!J$28*'6.4.IPMC'!K$21+'2.2.3.1.TasasDeprec'!$C28*'6.4.IPMC'!K$22-('6.4.IPMC'!K$22-'6.4.IPMC'!K$21))/(1-'6.5.TasaImpuestos'!J$8)</f>
        <v>0.27659978964757248</v>
      </c>
      <c r="K28" s="216">
        <f>+('2.2.3.6.WACC'!K$28*'6.4.IPMC'!L$21+'2.2.3.1.TasasDeprec'!$C28*'6.4.IPMC'!L$22-('6.4.IPMC'!L$22-'6.4.IPMC'!L$21))/(1-'6.5.TasaImpuestos'!K$8)</f>
        <v>0.33413001142406934</v>
      </c>
    </row>
    <row r="29" spans="1:11" x14ac:dyDescent="0.2">
      <c r="A29" s="134"/>
      <c r="B29" s="182" t="s">
        <v>434</v>
      </c>
      <c r="C29" s="216">
        <f>+('2.2.3.6.WACC'!C$28*'6.4.IPMC'!D$21+'2.2.3.1.TasasDeprec'!$C29*'6.4.IPMC'!D$22-('6.4.IPMC'!D$22-'6.4.IPMC'!D$21))/(1-'6.5.TasaImpuestos'!C$8)</f>
        <v>0.28556809055046972</v>
      </c>
      <c r="D29" s="216">
        <f>+('2.2.3.6.WACC'!D$28*'6.4.IPMC'!E$21+'2.2.3.1.TasasDeprec'!$C29*'6.4.IPMC'!E$22-('6.4.IPMC'!E$22-'6.4.IPMC'!E$21))/(1-'6.5.TasaImpuestos'!D$8)</f>
        <v>0.32611527906736892</v>
      </c>
      <c r="E29" s="216">
        <f>+('2.2.3.6.WACC'!E$28*'6.4.IPMC'!F$21+'2.2.3.1.TasasDeprec'!$C29*'6.4.IPMC'!F$22-('6.4.IPMC'!F$22-'6.4.IPMC'!F$21))/(1-'6.5.TasaImpuestos'!E$8)</f>
        <v>0.34525033664836519</v>
      </c>
      <c r="F29" s="216">
        <f>+('2.2.3.6.WACC'!F$28*'6.4.IPMC'!G$21+'2.2.3.1.TasasDeprec'!$C29*'6.4.IPMC'!G$22-('6.4.IPMC'!G$22-'6.4.IPMC'!G$21))/(1-'6.5.TasaImpuestos'!F$8)</f>
        <v>0.36625316511024902</v>
      </c>
      <c r="G29" s="216">
        <f>+('2.2.3.6.WACC'!G$28*'6.4.IPMC'!H$21+'2.2.3.1.TasasDeprec'!$C29*'6.4.IPMC'!H$22-('6.4.IPMC'!H$22-'6.4.IPMC'!H$21))/(1-'6.5.TasaImpuestos'!G$8)</f>
        <v>0.40010118977343573</v>
      </c>
      <c r="H29" s="216">
        <f>+('2.2.3.6.WACC'!H$28*'6.4.IPMC'!I$21+'2.2.3.1.TasasDeprec'!$C29*'6.4.IPMC'!I$22-('6.4.IPMC'!I$22-'6.4.IPMC'!I$21))/(1-'6.5.TasaImpuestos'!H$8)</f>
        <v>0.32409760026694751</v>
      </c>
      <c r="I29" s="216">
        <f>+('2.2.3.6.WACC'!I$28*'6.4.IPMC'!J$21+'2.2.3.1.TasasDeprec'!$C29*'6.4.IPMC'!J$22-('6.4.IPMC'!J$22-'6.4.IPMC'!J$21))/(1-'6.5.TasaImpuestos'!I$8)</f>
        <v>0.22983628306950812</v>
      </c>
      <c r="J29" s="216">
        <f>+('2.2.3.6.WACC'!J$28*'6.4.IPMC'!K$21+'2.2.3.1.TasasDeprec'!$C29*'6.4.IPMC'!K$22-('6.4.IPMC'!K$22-'6.4.IPMC'!K$21))/(1-'6.5.TasaImpuestos'!J$8)</f>
        <v>0.27659978964757248</v>
      </c>
      <c r="K29" s="216">
        <f>+('2.2.3.6.WACC'!K$28*'6.4.IPMC'!L$21+'2.2.3.1.TasasDeprec'!$C29*'6.4.IPMC'!L$22-('6.4.IPMC'!L$22-'6.4.IPMC'!L$21))/(1-'6.5.TasaImpuestos'!K$8)</f>
        <v>0.33413001142406934</v>
      </c>
    </row>
    <row r="30" spans="1:11" x14ac:dyDescent="0.2">
      <c r="A30" s="134"/>
      <c r="B30" s="182" t="s">
        <v>568</v>
      </c>
      <c r="C30" s="216">
        <f>+('2.2.3.6.WACC'!C$28*'6.4.IPMC'!D$21+'2.2.3.1.TasasDeprec'!$C30*'6.4.IPMC'!D$22-('6.4.IPMC'!D$22-'6.4.IPMC'!D$21))/(1-'6.5.TasaImpuestos'!C$8)</f>
        <v>0.28556809055046972</v>
      </c>
      <c r="D30" s="216">
        <f>+('2.2.3.6.WACC'!D$28*'6.4.IPMC'!E$21+'2.2.3.1.TasasDeprec'!$C30*'6.4.IPMC'!E$22-('6.4.IPMC'!E$22-'6.4.IPMC'!E$21))/(1-'6.5.TasaImpuestos'!D$8)</f>
        <v>0.32611527906736892</v>
      </c>
      <c r="E30" s="216">
        <f>+('2.2.3.6.WACC'!E$28*'6.4.IPMC'!F$21+'2.2.3.1.TasasDeprec'!$C30*'6.4.IPMC'!F$22-('6.4.IPMC'!F$22-'6.4.IPMC'!F$21))/(1-'6.5.TasaImpuestos'!E$8)</f>
        <v>0.34525033664836519</v>
      </c>
      <c r="F30" s="216">
        <f>+('2.2.3.6.WACC'!F$28*'6.4.IPMC'!G$21+'2.2.3.1.TasasDeprec'!$C30*'6.4.IPMC'!G$22-('6.4.IPMC'!G$22-'6.4.IPMC'!G$21))/(1-'6.5.TasaImpuestos'!F$8)</f>
        <v>0.36625316511024902</v>
      </c>
      <c r="G30" s="216">
        <f>+('2.2.3.6.WACC'!G$28*'6.4.IPMC'!H$21+'2.2.3.1.TasasDeprec'!$C30*'6.4.IPMC'!H$22-('6.4.IPMC'!H$22-'6.4.IPMC'!H$21))/(1-'6.5.TasaImpuestos'!G$8)</f>
        <v>0.40010118977343573</v>
      </c>
      <c r="H30" s="216">
        <f>+('2.2.3.6.WACC'!H$28*'6.4.IPMC'!I$21+'2.2.3.1.TasasDeprec'!$C30*'6.4.IPMC'!I$22-('6.4.IPMC'!I$22-'6.4.IPMC'!I$21))/(1-'6.5.TasaImpuestos'!H$8)</f>
        <v>0.32409760026694751</v>
      </c>
      <c r="I30" s="216">
        <f>+('2.2.3.6.WACC'!I$28*'6.4.IPMC'!J$21+'2.2.3.1.TasasDeprec'!$C30*'6.4.IPMC'!J$22-('6.4.IPMC'!J$22-'6.4.IPMC'!J$21))/(1-'6.5.TasaImpuestos'!I$8)</f>
        <v>0.22983628306950812</v>
      </c>
      <c r="J30" s="216">
        <f>+('2.2.3.6.WACC'!J$28*'6.4.IPMC'!K$21+'2.2.3.1.TasasDeprec'!$C30*'6.4.IPMC'!K$22-('6.4.IPMC'!K$22-'6.4.IPMC'!K$21))/(1-'6.5.TasaImpuestos'!J$8)</f>
        <v>0.27659978964757248</v>
      </c>
      <c r="K30" s="216">
        <f>+('2.2.3.6.WACC'!K$28*'6.4.IPMC'!L$21+'2.2.3.1.TasasDeprec'!$C30*'6.4.IPMC'!L$22-('6.4.IPMC'!L$22-'6.4.IPMC'!L$21))/(1-'6.5.TasaImpuestos'!K$8)</f>
        <v>0.33413001142406934</v>
      </c>
    </row>
    <row r="31" spans="1:11" x14ac:dyDescent="0.2">
      <c r="A31" s="134"/>
      <c r="B31" s="182" t="s">
        <v>435</v>
      </c>
      <c r="C31" s="216">
        <f>+('2.2.3.6.WACC'!C$28*'6.4.IPMC'!D$21+'2.2.3.1.TasasDeprec'!$C31*'6.4.IPMC'!D$22-('6.4.IPMC'!D$22-'6.4.IPMC'!D$21))/(1-'6.5.TasaImpuestos'!C$8)</f>
        <v>0.28556809055046972</v>
      </c>
      <c r="D31" s="216">
        <f>+('2.2.3.6.WACC'!D$28*'6.4.IPMC'!E$21+'2.2.3.1.TasasDeprec'!$C31*'6.4.IPMC'!E$22-('6.4.IPMC'!E$22-'6.4.IPMC'!E$21))/(1-'6.5.TasaImpuestos'!D$8)</f>
        <v>0.32611527906736892</v>
      </c>
      <c r="E31" s="216">
        <f>+('2.2.3.6.WACC'!E$28*'6.4.IPMC'!F$21+'2.2.3.1.TasasDeprec'!$C31*'6.4.IPMC'!F$22-('6.4.IPMC'!F$22-'6.4.IPMC'!F$21))/(1-'6.5.TasaImpuestos'!E$8)</f>
        <v>0.34525033664836519</v>
      </c>
      <c r="F31" s="216">
        <f>+('2.2.3.6.WACC'!F$28*'6.4.IPMC'!G$21+'2.2.3.1.TasasDeprec'!$C31*'6.4.IPMC'!G$22-('6.4.IPMC'!G$22-'6.4.IPMC'!G$21))/(1-'6.5.TasaImpuestos'!F$8)</f>
        <v>0.36625316511024902</v>
      </c>
      <c r="G31" s="216">
        <f>+('2.2.3.6.WACC'!G$28*'6.4.IPMC'!H$21+'2.2.3.1.TasasDeprec'!$C31*'6.4.IPMC'!H$22-('6.4.IPMC'!H$22-'6.4.IPMC'!H$21))/(1-'6.5.TasaImpuestos'!G$8)</f>
        <v>0.40010118977343573</v>
      </c>
      <c r="H31" s="216">
        <f>+('2.2.3.6.WACC'!H$28*'6.4.IPMC'!I$21+'2.2.3.1.TasasDeprec'!$C31*'6.4.IPMC'!I$22-('6.4.IPMC'!I$22-'6.4.IPMC'!I$21))/(1-'6.5.TasaImpuestos'!H$8)</f>
        <v>0.32409760026694751</v>
      </c>
      <c r="I31" s="216">
        <f>+('2.2.3.6.WACC'!I$28*'6.4.IPMC'!J$21+'2.2.3.1.TasasDeprec'!$C31*'6.4.IPMC'!J$22-('6.4.IPMC'!J$22-'6.4.IPMC'!J$21))/(1-'6.5.TasaImpuestos'!I$8)</f>
        <v>0.22983628306950812</v>
      </c>
      <c r="J31" s="216">
        <f>+('2.2.3.6.WACC'!J$28*'6.4.IPMC'!K$21+'2.2.3.1.TasasDeprec'!$C31*'6.4.IPMC'!K$22-('6.4.IPMC'!K$22-'6.4.IPMC'!K$21))/(1-'6.5.TasaImpuestos'!J$8)</f>
        <v>0.27659978964757248</v>
      </c>
      <c r="K31" s="216">
        <f>+('2.2.3.6.WACC'!K$28*'6.4.IPMC'!L$21+'2.2.3.1.TasasDeprec'!$C31*'6.4.IPMC'!L$22-('6.4.IPMC'!L$22-'6.4.IPMC'!L$21))/(1-'6.5.TasaImpuestos'!K$8)</f>
        <v>0.33413001142406934</v>
      </c>
    </row>
    <row r="32" spans="1:11" x14ac:dyDescent="0.2">
      <c r="A32" s="134"/>
      <c r="B32" s="182" t="s">
        <v>435</v>
      </c>
      <c r="C32" s="216">
        <f>+('2.2.3.6.WACC'!C$28*'6.4.IPMC'!D$21+'2.2.3.1.TasasDeprec'!$C32*'6.4.IPMC'!D$22-('6.4.IPMC'!D$22-'6.4.IPMC'!D$21))/(1-'6.5.TasaImpuestos'!C$8)</f>
        <v>0.28556809055046972</v>
      </c>
      <c r="D32" s="216">
        <f>+('2.2.3.6.WACC'!D$28*'6.4.IPMC'!E$21+'2.2.3.1.TasasDeprec'!$C32*'6.4.IPMC'!E$22-('6.4.IPMC'!E$22-'6.4.IPMC'!E$21))/(1-'6.5.TasaImpuestos'!D$8)</f>
        <v>0.32611527906736892</v>
      </c>
      <c r="E32" s="216">
        <f>+('2.2.3.6.WACC'!E$28*'6.4.IPMC'!F$21+'2.2.3.1.TasasDeprec'!$C32*'6.4.IPMC'!F$22-('6.4.IPMC'!F$22-'6.4.IPMC'!F$21))/(1-'6.5.TasaImpuestos'!E$8)</f>
        <v>0.34525033664836519</v>
      </c>
      <c r="F32" s="216">
        <f>+('2.2.3.6.WACC'!F$28*'6.4.IPMC'!G$21+'2.2.3.1.TasasDeprec'!$C32*'6.4.IPMC'!G$22-('6.4.IPMC'!G$22-'6.4.IPMC'!G$21))/(1-'6.5.TasaImpuestos'!F$8)</f>
        <v>0.36625316511024902</v>
      </c>
      <c r="G32" s="216">
        <f>+('2.2.3.6.WACC'!G$28*'6.4.IPMC'!H$21+'2.2.3.1.TasasDeprec'!$C32*'6.4.IPMC'!H$22-('6.4.IPMC'!H$22-'6.4.IPMC'!H$21))/(1-'6.5.TasaImpuestos'!G$8)</f>
        <v>0.40010118977343573</v>
      </c>
      <c r="H32" s="216">
        <f>+('2.2.3.6.WACC'!H$28*'6.4.IPMC'!I$21+'2.2.3.1.TasasDeprec'!$C32*'6.4.IPMC'!I$22-('6.4.IPMC'!I$22-'6.4.IPMC'!I$21))/(1-'6.5.TasaImpuestos'!H$8)</f>
        <v>0.32409760026694751</v>
      </c>
      <c r="I32" s="216">
        <f>+('2.2.3.6.WACC'!I$28*'6.4.IPMC'!J$21+'2.2.3.1.TasasDeprec'!$C32*'6.4.IPMC'!J$22-('6.4.IPMC'!J$22-'6.4.IPMC'!J$21))/(1-'6.5.TasaImpuestos'!I$8)</f>
        <v>0.22983628306950812</v>
      </c>
      <c r="J32" s="216">
        <f>+('2.2.3.6.WACC'!J$28*'6.4.IPMC'!K$21+'2.2.3.1.TasasDeprec'!$C32*'6.4.IPMC'!K$22-('6.4.IPMC'!K$22-'6.4.IPMC'!K$21))/(1-'6.5.TasaImpuestos'!J$8)</f>
        <v>0.27659978964757248</v>
      </c>
      <c r="K32" s="216">
        <f>+('2.2.3.6.WACC'!K$28*'6.4.IPMC'!L$21+'2.2.3.1.TasasDeprec'!$C32*'6.4.IPMC'!L$22-('6.4.IPMC'!L$22-'6.4.IPMC'!L$21))/(1-'6.5.TasaImpuestos'!K$8)</f>
        <v>0.33413001142406934</v>
      </c>
    </row>
    <row r="33" spans="1:11" x14ac:dyDescent="0.2">
      <c r="A33" s="134"/>
      <c r="B33" s="182" t="s">
        <v>596</v>
      </c>
      <c r="C33" s="216">
        <f>+('2.2.3.6.WACC'!C$28*'6.4.IPMC'!D$21+'2.2.3.1.TasasDeprec'!$C33*'6.4.IPMC'!D$22-('6.4.IPMC'!D$22-'6.4.IPMC'!D$21))/(1-'6.5.TasaImpuestos'!C$8)</f>
        <v>0.28556809055046972</v>
      </c>
      <c r="D33" s="216">
        <f>+('2.2.3.6.WACC'!D$28*'6.4.IPMC'!E$21+'2.2.3.1.TasasDeprec'!$C33*'6.4.IPMC'!E$22-('6.4.IPMC'!E$22-'6.4.IPMC'!E$21))/(1-'6.5.TasaImpuestos'!D$8)</f>
        <v>0.32611527906736892</v>
      </c>
      <c r="E33" s="216">
        <f>+('2.2.3.6.WACC'!E$28*'6.4.IPMC'!F$21+'2.2.3.1.TasasDeprec'!$C33*'6.4.IPMC'!F$22-('6.4.IPMC'!F$22-'6.4.IPMC'!F$21))/(1-'6.5.TasaImpuestos'!E$8)</f>
        <v>0.34525033664836519</v>
      </c>
      <c r="F33" s="216">
        <f>+('2.2.3.6.WACC'!F$28*'6.4.IPMC'!G$21+'2.2.3.1.TasasDeprec'!$C33*'6.4.IPMC'!G$22-('6.4.IPMC'!G$22-'6.4.IPMC'!G$21))/(1-'6.5.TasaImpuestos'!F$8)</f>
        <v>0.36625316511024902</v>
      </c>
      <c r="G33" s="216">
        <f>+('2.2.3.6.WACC'!G$28*'6.4.IPMC'!H$21+'2.2.3.1.TasasDeprec'!$C33*'6.4.IPMC'!H$22-('6.4.IPMC'!H$22-'6.4.IPMC'!H$21))/(1-'6.5.TasaImpuestos'!G$8)</f>
        <v>0.40010118977343573</v>
      </c>
      <c r="H33" s="216">
        <f>+('2.2.3.6.WACC'!H$28*'6.4.IPMC'!I$21+'2.2.3.1.TasasDeprec'!$C33*'6.4.IPMC'!I$22-('6.4.IPMC'!I$22-'6.4.IPMC'!I$21))/(1-'6.5.TasaImpuestos'!H$8)</f>
        <v>0.32409760026694751</v>
      </c>
      <c r="I33" s="216">
        <f>+('2.2.3.6.WACC'!I$28*'6.4.IPMC'!J$21+'2.2.3.1.TasasDeprec'!$C33*'6.4.IPMC'!J$22-('6.4.IPMC'!J$22-'6.4.IPMC'!J$21))/(1-'6.5.TasaImpuestos'!I$8)</f>
        <v>0.22983628306950812</v>
      </c>
      <c r="J33" s="216">
        <f>+('2.2.3.6.WACC'!J$28*'6.4.IPMC'!K$21+'2.2.3.1.TasasDeprec'!$C33*'6.4.IPMC'!K$22-('6.4.IPMC'!K$22-'6.4.IPMC'!K$21))/(1-'6.5.TasaImpuestos'!J$8)</f>
        <v>0.27659978964757248</v>
      </c>
      <c r="K33" s="216">
        <f>+('2.2.3.6.WACC'!K$28*'6.4.IPMC'!L$21+'2.2.3.1.TasasDeprec'!$C33*'6.4.IPMC'!L$22-('6.4.IPMC'!L$22-'6.4.IPMC'!L$21))/(1-'6.5.TasaImpuestos'!K$8)</f>
        <v>0.33413001142406934</v>
      </c>
    </row>
    <row r="34" spans="1:11" x14ac:dyDescent="0.2">
      <c r="A34" s="134"/>
      <c r="B34" s="182" t="s">
        <v>597</v>
      </c>
      <c r="C34" s="216">
        <f>+('2.2.3.6.WACC'!C$28*'6.4.IPMC'!D$21+'2.2.3.1.TasasDeprec'!$C34*'6.4.IPMC'!D$22-('6.4.IPMC'!D$22-'6.4.IPMC'!D$21))/(1-'6.5.TasaImpuestos'!C$8)</f>
        <v>0.28556809055046972</v>
      </c>
      <c r="D34" s="216">
        <f>+('2.2.3.6.WACC'!D$28*'6.4.IPMC'!E$21+'2.2.3.1.TasasDeprec'!$C34*'6.4.IPMC'!E$22-('6.4.IPMC'!E$22-'6.4.IPMC'!E$21))/(1-'6.5.TasaImpuestos'!D$8)</f>
        <v>0.32611527906736892</v>
      </c>
      <c r="E34" s="216">
        <f>+('2.2.3.6.WACC'!E$28*'6.4.IPMC'!F$21+'2.2.3.1.TasasDeprec'!$C34*'6.4.IPMC'!F$22-('6.4.IPMC'!F$22-'6.4.IPMC'!F$21))/(1-'6.5.TasaImpuestos'!E$8)</f>
        <v>0.34525033664836519</v>
      </c>
      <c r="F34" s="216">
        <f>+('2.2.3.6.WACC'!F$28*'6.4.IPMC'!G$21+'2.2.3.1.TasasDeprec'!$C34*'6.4.IPMC'!G$22-('6.4.IPMC'!G$22-'6.4.IPMC'!G$21))/(1-'6.5.TasaImpuestos'!F$8)</f>
        <v>0.36625316511024902</v>
      </c>
      <c r="G34" s="216">
        <f>+('2.2.3.6.WACC'!G$28*'6.4.IPMC'!H$21+'2.2.3.1.TasasDeprec'!$C34*'6.4.IPMC'!H$22-('6.4.IPMC'!H$22-'6.4.IPMC'!H$21))/(1-'6.5.TasaImpuestos'!G$8)</f>
        <v>0.40010118977343573</v>
      </c>
      <c r="H34" s="216">
        <f>+('2.2.3.6.WACC'!H$28*'6.4.IPMC'!I$21+'2.2.3.1.TasasDeprec'!$C34*'6.4.IPMC'!I$22-('6.4.IPMC'!I$22-'6.4.IPMC'!I$21))/(1-'6.5.TasaImpuestos'!H$8)</f>
        <v>0.32409760026694751</v>
      </c>
      <c r="I34" s="216">
        <f>+('2.2.3.6.WACC'!I$28*'6.4.IPMC'!J$21+'2.2.3.1.TasasDeprec'!$C34*'6.4.IPMC'!J$22-('6.4.IPMC'!J$22-'6.4.IPMC'!J$21))/(1-'6.5.TasaImpuestos'!I$8)</f>
        <v>0.22983628306950812</v>
      </c>
      <c r="J34" s="216">
        <f>+('2.2.3.6.WACC'!J$28*'6.4.IPMC'!K$21+'2.2.3.1.TasasDeprec'!$C34*'6.4.IPMC'!K$22-('6.4.IPMC'!K$22-'6.4.IPMC'!K$21))/(1-'6.5.TasaImpuestos'!J$8)</f>
        <v>0.27659978964757248</v>
      </c>
      <c r="K34" s="216">
        <f>+('2.2.3.6.WACC'!K$28*'6.4.IPMC'!L$21+'2.2.3.1.TasasDeprec'!$C34*'6.4.IPMC'!L$22-('6.4.IPMC'!L$22-'6.4.IPMC'!L$21))/(1-'6.5.TasaImpuestos'!K$8)</f>
        <v>0.33413001142406934</v>
      </c>
    </row>
    <row r="35" spans="1:11" x14ac:dyDescent="0.2">
      <c r="A35" s="134"/>
      <c r="B35" s="182" t="s">
        <v>598</v>
      </c>
      <c r="C35" s="216">
        <f>+('2.2.3.6.WACC'!C$28*'6.4.IPMC'!D$21+'2.2.3.1.TasasDeprec'!$C35*'6.4.IPMC'!D$22-('6.4.IPMC'!D$22-'6.4.IPMC'!D$21))/(1-'6.5.TasaImpuestos'!C$8)</f>
        <v>0.28556809055046972</v>
      </c>
      <c r="D35" s="216">
        <f>+('2.2.3.6.WACC'!D$28*'6.4.IPMC'!E$21+'2.2.3.1.TasasDeprec'!$C35*'6.4.IPMC'!E$22-('6.4.IPMC'!E$22-'6.4.IPMC'!E$21))/(1-'6.5.TasaImpuestos'!D$8)</f>
        <v>0.32611527906736892</v>
      </c>
      <c r="E35" s="216">
        <f>+('2.2.3.6.WACC'!E$28*'6.4.IPMC'!F$21+'2.2.3.1.TasasDeprec'!$C35*'6.4.IPMC'!F$22-('6.4.IPMC'!F$22-'6.4.IPMC'!F$21))/(1-'6.5.TasaImpuestos'!E$8)</f>
        <v>0.34525033664836519</v>
      </c>
      <c r="F35" s="216">
        <f>+('2.2.3.6.WACC'!F$28*'6.4.IPMC'!G$21+'2.2.3.1.TasasDeprec'!$C35*'6.4.IPMC'!G$22-('6.4.IPMC'!G$22-'6.4.IPMC'!G$21))/(1-'6.5.TasaImpuestos'!F$8)</f>
        <v>0.36625316511024902</v>
      </c>
      <c r="G35" s="216">
        <f>+('2.2.3.6.WACC'!G$28*'6.4.IPMC'!H$21+'2.2.3.1.TasasDeprec'!$C35*'6.4.IPMC'!H$22-('6.4.IPMC'!H$22-'6.4.IPMC'!H$21))/(1-'6.5.TasaImpuestos'!G$8)</f>
        <v>0.40010118977343573</v>
      </c>
      <c r="H35" s="216">
        <f>+('2.2.3.6.WACC'!H$28*'6.4.IPMC'!I$21+'2.2.3.1.TasasDeprec'!$C35*'6.4.IPMC'!I$22-('6.4.IPMC'!I$22-'6.4.IPMC'!I$21))/(1-'6.5.TasaImpuestos'!H$8)</f>
        <v>0.32409760026694751</v>
      </c>
      <c r="I35" s="216">
        <f>+('2.2.3.6.WACC'!I$28*'6.4.IPMC'!J$21+'2.2.3.1.TasasDeprec'!$C35*'6.4.IPMC'!J$22-('6.4.IPMC'!J$22-'6.4.IPMC'!J$21))/(1-'6.5.TasaImpuestos'!I$8)</f>
        <v>0.22983628306950812</v>
      </c>
      <c r="J35" s="216">
        <f>+('2.2.3.6.WACC'!J$28*'6.4.IPMC'!K$21+'2.2.3.1.TasasDeprec'!$C35*'6.4.IPMC'!K$22-('6.4.IPMC'!K$22-'6.4.IPMC'!K$21))/(1-'6.5.TasaImpuestos'!J$8)</f>
        <v>0.27659978964757248</v>
      </c>
      <c r="K35" s="216">
        <f>+('2.2.3.6.WACC'!K$28*'6.4.IPMC'!L$21+'2.2.3.1.TasasDeprec'!$C35*'6.4.IPMC'!L$22-('6.4.IPMC'!L$22-'6.4.IPMC'!L$21))/(1-'6.5.TasaImpuestos'!K$8)</f>
        <v>0.33413001142406934</v>
      </c>
    </row>
    <row r="36" spans="1:11" x14ac:dyDescent="0.2">
      <c r="A36" s="134"/>
      <c r="B36" s="182" t="s">
        <v>599</v>
      </c>
      <c r="C36" s="216">
        <f>+('2.2.3.6.WACC'!C$28*'6.4.IPMC'!D$21+'2.2.3.1.TasasDeprec'!$C36*'6.4.IPMC'!D$22-('6.4.IPMC'!D$22-'6.4.IPMC'!D$21))/(1-'6.5.TasaImpuestos'!C$8)</f>
        <v>0.28556809055046972</v>
      </c>
      <c r="D36" s="216">
        <f>+('2.2.3.6.WACC'!D$28*'6.4.IPMC'!E$21+'2.2.3.1.TasasDeprec'!$C36*'6.4.IPMC'!E$22-('6.4.IPMC'!E$22-'6.4.IPMC'!E$21))/(1-'6.5.TasaImpuestos'!D$8)</f>
        <v>0.32611527906736892</v>
      </c>
      <c r="E36" s="216">
        <f>+('2.2.3.6.WACC'!E$28*'6.4.IPMC'!F$21+'2.2.3.1.TasasDeprec'!$C36*'6.4.IPMC'!F$22-('6.4.IPMC'!F$22-'6.4.IPMC'!F$21))/(1-'6.5.TasaImpuestos'!E$8)</f>
        <v>0.34525033664836519</v>
      </c>
      <c r="F36" s="216">
        <f>+('2.2.3.6.WACC'!F$28*'6.4.IPMC'!G$21+'2.2.3.1.TasasDeprec'!$C36*'6.4.IPMC'!G$22-('6.4.IPMC'!G$22-'6.4.IPMC'!G$21))/(1-'6.5.TasaImpuestos'!F$8)</f>
        <v>0.36625316511024902</v>
      </c>
      <c r="G36" s="216">
        <f>+('2.2.3.6.WACC'!G$28*'6.4.IPMC'!H$21+'2.2.3.1.TasasDeprec'!$C36*'6.4.IPMC'!H$22-('6.4.IPMC'!H$22-'6.4.IPMC'!H$21))/(1-'6.5.TasaImpuestos'!G$8)</f>
        <v>0.40010118977343573</v>
      </c>
      <c r="H36" s="216">
        <f>+('2.2.3.6.WACC'!H$28*'6.4.IPMC'!I$21+'2.2.3.1.TasasDeprec'!$C36*'6.4.IPMC'!I$22-('6.4.IPMC'!I$22-'6.4.IPMC'!I$21))/(1-'6.5.TasaImpuestos'!H$8)</f>
        <v>0.32409760026694751</v>
      </c>
      <c r="I36" s="216">
        <f>+('2.2.3.6.WACC'!I$28*'6.4.IPMC'!J$21+'2.2.3.1.TasasDeprec'!$C36*'6.4.IPMC'!J$22-('6.4.IPMC'!J$22-'6.4.IPMC'!J$21))/(1-'6.5.TasaImpuestos'!I$8)</f>
        <v>0.22983628306950812</v>
      </c>
      <c r="J36" s="216">
        <f>+('2.2.3.6.WACC'!J$28*'6.4.IPMC'!K$21+'2.2.3.1.TasasDeprec'!$C36*'6.4.IPMC'!K$22-('6.4.IPMC'!K$22-'6.4.IPMC'!K$21))/(1-'6.5.TasaImpuestos'!J$8)</f>
        <v>0.27659978964757248</v>
      </c>
      <c r="K36" s="216">
        <f>+('2.2.3.6.WACC'!K$28*'6.4.IPMC'!L$21+'2.2.3.1.TasasDeprec'!$C36*'6.4.IPMC'!L$22-('6.4.IPMC'!L$22-'6.4.IPMC'!L$21))/(1-'6.5.TasaImpuestos'!K$8)</f>
        <v>0.33413001142406934</v>
      </c>
    </row>
    <row r="37" spans="1:11" x14ac:dyDescent="0.2">
      <c r="A37" s="134"/>
      <c r="B37" s="182" t="s">
        <v>600</v>
      </c>
      <c r="C37" s="216">
        <f>+('2.2.3.6.WACC'!C$28*'6.4.IPMC'!D$21+'2.2.3.1.TasasDeprec'!$C37*'6.4.IPMC'!D$22-('6.4.IPMC'!D$22-'6.4.IPMC'!D$21))/(1-'6.5.TasaImpuestos'!C$8)</f>
        <v>0.28556809055046972</v>
      </c>
      <c r="D37" s="216">
        <f>+('2.2.3.6.WACC'!D$28*'6.4.IPMC'!E$21+'2.2.3.1.TasasDeprec'!$C37*'6.4.IPMC'!E$22-('6.4.IPMC'!E$22-'6.4.IPMC'!E$21))/(1-'6.5.TasaImpuestos'!D$8)</f>
        <v>0.32611527906736892</v>
      </c>
      <c r="E37" s="216">
        <f>+('2.2.3.6.WACC'!E$28*'6.4.IPMC'!F$21+'2.2.3.1.TasasDeprec'!$C37*'6.4.IPMC'!F$22-('6.4.IPMC'!F$22-'6.4.IPMC'!F$21))/(1-'6.5.TasaImpuestos'!E$8)</f>
        <v>0.34525033664836519</v>
      </c>
      <c r="F37" s="216">
        <f>+('2.2.3.6.WACC'!F$28*'6.4.IPMC'!G$21+'2.2.3.1.TasasDeprec'!$C37*'6.4.IPMC'!G$22-('6.4.IPMC'!G$22-'6.4.IPMC'!G$21))/(1-'6.5.TasaImpuestos'!F$8)</f>
        <v>0.36625316511024902</v>
      </c>
      <c r="G37" s="216">
        <f>+('2.2.3.6.WACC'!G$28*'6.4.IPMC'!H$21+'2.2.3.1.TasasDeprec'!$C37*'6.4.IPMC'!H$22-('6.4.IPMC'!H$22-'6.4.IPMC'!H$21))/(1-'6.5.TasaImpuestos'!G$8)</f>
        <v>0.40010118977343573</v>
      </c>
      <c r="H37" s="216">
        <f>+('2.2.3.6.WACC'!H$28*'6.4.IPMC'!I$21+'2.2.3.1.TasasDeprec'!$C37*'6.4.IPMC'!I$22-('6.4.IPMC'!I$22-'6.4.IPMC'!I$21))/(1-'6.5.TasaImpuestos'!H$8)</f>
        <v>0.32409760026694751</v>
      </c>
      <c r="I37" s="216">
        <f>+('2.2.3.6.WACC'!I$28*'6.4.IPMC'!J$21+'2.2.3.1.TasasDeprec'!$C37*'6.4.IPMC'!J$22-('6.4.IPMC'!J$22-'6.4.IPMC'!J$21))/(1-'6.5.TasaImpuestos'!I$8)</f>
        <v>0.22983628306950812</v>
      </c>
      <c r="J37" s="216">
        <f>+('2.2.3.6.WACC'!J$28*'6.4.IPMC'!K$21+'2.2.3.1.TasasDeprec'!$C37*'6.4.IPMC'!K$22-('6.4.IPMC'!K$22-'6.4.IPMC'!K$21))/(1-'6.5.TasaImpuestos'!J$8)</f>
        <v>0.27659978964757248</v>
      </c>
      <c r="K37" s="216">
        <f>+('2.2.3.6.WACC'!K$28*'6.4.IPMC'!L$21+'2.2.3.1.TasasDeprec'!$C37*'6.4.IPMC'!L$22-('6.4.IPMC'!L$22-'6.4.IPMC'!L$21))/(1-'6.5.TasaImpuestos'!K$8)</f>
        <v>0.33413001142406934</v>
      </c>
    </row>
    <row r="38" spans="1:11" x14ac:dyDescent="0.2">
      <c r="A38" s="134"/>
      <c r="B38" s="182" t="s">
        <v>601</v>
      </c>
      <c r="C38" s="216">
        <f>+('2.2.3.6.WACC'!C$28*'6.4.IPMC'!D$21+'2.2.3.1.TasasDeprec'!$C38*'6.4.IPMC'!D$22-('6.4.IPMC'!D$22-'6.4.IPMC'!D$21))/(1-'6.5.TasaImpuestos'!C$8)</f>
        <v>0.1709959459031371</v>
      </c>
      <c r="D38" s="216">
        <f>+('2.2.3.6.WACC'!D$28*'6.4.IPMC'!E$21+'2.2.3.1.TasasDeprec'!$C38*'6.4.IPMC'!E$22-('6.4.IPMC'!E$22-'6.4.IPMC'!E$21))/(1-'6.5.TasaImpuestos'!D$8)</f>
        <v>0.20805806872130167</v>
      </c>
      <c r="E38" s="216">
        <f>+('2.2.3.6.WACC'!E$28*'6.4.IPMC'!F$21+'2.2.3.1.TasasDeprec'!$C38*'6.4.IPMC'!F$22-('6.4.IPMC'!F$22-'6.4.IPMC'!F$21))/(1-'6.5.TasaImpuestos'!E$8)</f>
        <v>0.22954025290659799</v>
      </c>
      <c r="F38" s="216">
        <f>+('2.2.3.6.WACC'!F$28*'6.4.IPMC'!G$21+'2.2.3.1.TasasDeprec'!$C38*'6.4.IPMC'!G$22-('6.4.IPMC'!G$22-'6.4.IPMC'!G$21))/(1-'6.5.TasaImpuestos'!F$8)</f>
        <v>0.25413106141514269</v>
      </c>
      <c r="G38" s="216">
        <f>+('2.2.3.6.WACC'!G$28*'6.4.IPMC'!H$21+'2.2.3.1.TasasDeprec'!$C38*'6.4.IPMC'!H$22-('6.4.IPMC'!H$22-'6.4.IPMC'!H$21))/(1-'6.5.TasaImpuestos'!G$8)</f>
        <v>0.29928497344774574</v>
      </c>
      <c r="H38" s="216">
        <f>+('2.2.3.6.WACC'!H$28*'6.4.IPMC'!I$21+'2.2.3.1.TasasDeprec'!$C38*'6.4.IPMC'!I$22-('6.4.IPMC'!I$22-'6.4.IPMC'!I$21))/(1-'6.5.TasaImpuestos'!H$8)</f>
        <v>0.22604507958449238</v>
      </c>
      <c r="I38" s="216">
        <f>+('2.2.3.6.WACC'!I$28*'6.4.IPMC'!J$21+'2.2.3.1.TasasDeprec'!$C38*'6.4.IPMC'!J$22-('6.4.IPMC'!J$22-'6.4.IPMC'!J$21))/(1-'6.5.TasaImpuestos'!I$8)</f>
        <v>0.12411734863733129</v>
      </c>
      <c r="J38" s="216">
        <f>+('2.2.3.6.WACC'!J$28*'6.4.IPMC'!K$21+'2.2.3.1.TasasDeprec'!$C38*'6.4.IPMC'!K$22-('6.4.IPMC'!K$22-'6.4.IPMC'!K$21))/(1-'6.5.TasaImpuestos'!J$8)</f>
        <v>0.16770665815587812</v>
      </c>
      <c r="K38" s="216">
        <f>+('2.2.3.6.WACC'!K$28*'6.4.IPMC'!L$21+'2.2.3.1.TasasDeprec'!$C38*'6.4.IPMC'!L$22-('6.4.IPMC'!L$22-'6.4.IPMC'!L$21))/(1-'6.5.TasaImpuestos'!K$8)</f>
        <v>0.22626737817302003</v>
      </c>
    </row>
    <row r="39" spans="1:11" x14ac:dyDescent="0.2">
      <c r="A39" s="134"/>
      <c r="B39" s="182" t="s">
        <v>658</v>
      </c>
      <c r="C39" s="216">
        <f>+('2.2.3.6.WACC'!C$28*'6.4.IPMC'!D$21+'2.2.3.1.TasasDeprec'!$C39*'6.4.IPMC'!D$22-('6.4.IPMC'!D$22-'6.4.IPMC'!D$21))/(1-'6.5.TasaImpuestos'!C$8)</f>
        <v>0.1709959459031371</v>
      </c>
      <c r="D39" s="216">
        <f>+('2.2.3.6.WACC'!D$28*'6.4.IPMC'!E$21+'2.2.3.1.TasasDeprec'!$C39*'6.4.IPMC'!E$22-('6.4.IPMC'!E$22-'6.4.IPMC'!E$21))/(1-'6.5.TasaImpuestos'!D$8)</f>
        <v>0.20805806872130167</v>
      </c>
      <c r="E39" s="216">
        <f>+('2.2.3.6.WACC'!E$28*'6.4.IPMC'!F$21+'2.2.3.1.TasasDeprec'!$C39*'6.4.IPMC'!F$22-('6.4.IPMC'!F$22-'6.4.IPMC'!F$21))/(1-'6.5.TasaImpuestos'!E$8)</f>
        <v>0.22954025290659799</v>
      </c>
      <c r="F39" s="216">
        <f>+('2.2.3.6.WACC'!F$28*'6.4.IPMC'!G$21+'2.2.3.1.TasasDeprec'!$C39*'6.4.IPMC'!G$22-('6.4.IPMC'!G$22-'6.4.IPMC'!G$21))/(1-'6.5.TasaImpuestos'!F$8)</f>
        <v>0.25413106141514269</v>
      </c>
      <c r="G39" s="216">
        <f>+('2.2.3.6.WACC'!G$28*'6.4.IPMC'!H$21+'2.2.3.1.TasasDeprec'!$C39*'6.4.IPMC'!H$22-('6.4.IPMC'!H$22-'6.4.IPMC'!H$21))/(1-'6.5.TasaImpuestos'!G$8)</f>
        <v>0.29928497344774574</v>
      </c>
      <c r="H39" s="216">
        <f>+('2.2.3.6.WACC'!H$28*'6.4.IPMC'!I$21+'2.2.3.1.TasasDeprec'!$C39*'6.4.IPMC'!I$22-('6.4.IPMC'!I$22-'6.4.IPMC'!I$21))/(1-'6.5.TasaImpuestos'!H$8)</f>
        <v>0.22604507958449238</v>
      </c>
      <c r="I39" s="216">
        <f>+('2.2.3.6.WACC'!I$28*'6.4.IPMC'!J$21+'2.2.3.1.TasasDeprec'!$C39*'6.4.IPMC'!J$22-('6.4.IPMC'!J$22-'6.4.IPMC'!J$21))/(1-'6.5.TasaImpuestos'!I$8)</f>
        <v>0.12411734863733129</v>
      </c>
      <c r="J39" s="216">
        <f>+('2.2.3.6.WACC'!J$28*'6.4.IPMC'!K$21+'2.2.3.1.TasasDeprec'!$C39*'6.4.IPMC'!K$22-('6.4.IPMC'!K$22-'6.4.IPMC'!K$21))/(1-'6.5.TasaImpuestos'!J$8)</f>
        <v>0.16770665815587812</v>
      </c>
      <c r="K39" s="216">
        <f>+('2.2.3.6.WACC'!K$28*'6.4.IPMC'!L$21+'2.2.3.1.TasasDeprec'!$C39*'6.4.IPMC'!L$22-('6.4.IPMC'!L$22-'6.4.IPMC'!L$21))/(1-'6.5.TasaImpuestos'!K$8)</f>
        <v>0.22626737817302003</v>
      </c>
    </row>
    <row r="40" spans="1:11" x14ac:dyDescent="0.2">
      <c r="A40" s="134"/>
      <c r="B40" s="182" t="s">
        <v>569</v>
      </c>
      <c r="C40" s="216">
        <f>+('2.2.3.6.WACC'!C$28*'6.4.IPMC'!D$21+'2.2.3.1.TasasDeprec'!$C40*'6.4.IPMC'!D$22-('6.4.IPMC'!D$22-'6.4.IPMC'!D$21))/(1-'6.5.TasaImpuestos'!C$8)</f>
        <v>0.14593328926153312</v>
      </c>
      <c r="D40" s="216">
        <f>+('2.2.3.6.WACC'!D$28*'6.4.IPMC'!E$21+'2.2.3.1.TasasDeprec'!$C40*'6.4.IPMC'!E$22-('6.4.IPMC'!E$22-'6.4.IPMC'!E$21))/(1-'6.5.TasaImpuestos'!D$8)</f>
        <v>0.18223305395809944</v>
      </c>
      <c r="E40" s="216">
        <f>+('2.2.3.6.WACC'!E$28*'6.4.IPMC'!F$21+'2.2.3.1.TasasDeprec'!$C40*'6.4.IPMC'!F$22-('6.4.IPMC'!F$22-'6.4.IPMC'!F$21))/(1-'6.5.TasaImpuestos'!E$8)</f>
        <v>0.20422867208808643</v>
      </c>
      <c r="F40" s="216">
        <f>+('2.2.3.6.WACC'!F$28*'6.4.IPMC'!G$21+'2.2.3.1.TasasDeprec'!$C40*'6.4.IPMC'!G$22-('6.4.IPMC'!G$22-'6.4.IPMC'!G$21))/(1-'6.5.TasaImpuestos'!F$8)</f>
        <v>0.22960435123183817</v>
      </c>
      <c r="G40" s="216">
        <f>+('2.2.3.6.WACC'!G$28*'6.4.IPMC'!H$21+'2.2.3.1.TasasDeprec'!$C40*'6.4.IPMC'!H$22-('6.4.IPMC'!H$22-'6.4.IPMC'!H$21))/(1-'6.5.TasaImpuestos'!G$8)</f>
        <v>0.27723142612650109</v>
      </c>
      <c r="H40" s="216">
        <f>+('2.2.3.6.WACC'!H$28*'6.4.IPMC'!I$21+'2.2.3.1.TasasDeprec'!$C40*'6.4.IPMC'!I$22-('6.4.IPMC'!I$22-'6.4.IPMC'!I$21))/(1-'6.5.TasaImpuestos'!H$8)</f>
        <v>0.20459609068520535</v>
      </c>
      <c r="I40" s="216">
        <f>+('2.2.3.6.WACC'!I$28*'6.4.IPMC'!J$21+'2.2.3.1.TasasDeprec'!$C40*'6.4.IPMC'!J$22-('6.4.IPMC'!J$22-'6.4.IPMC'!J$21))/(1-'6.5.TasaImpuestos'!I$8)</f>
        <v>0.10099133173029262</v>
      </c>
      <c r="J40" s="216">
        <f>+('2.2.3.6.WACC'!J$28*'6.4.IPMC'!K$21+'2.2.3.1.TasasDeprec'!$C40*'6.4.IPMC'!K$22-('6.4.IPMC'!K$22-'6.4.IPMC'!K$21))/(1-'6.5.TasaImpuestos'!J$8)</f>
        <v>0.14388628564206998</v>
      </c>
      <c r="K40" s="216">
        <f>+('2.2.3.6.WACC'!K$28*'6.4.IPMC'!L$21+'2.2.3.1.TasasDeprec'!$C40*'6.4.IPMC'!L$22-('6.4.IPMC'!L$22-'6.4.IPMC'!L$21))/(1-'6.5.TasaImpuestos'!K$8)</f>
        <v>0.20267242714935299</v>
      </c>
    </row>
    <row r="41" spans="1:11" x14ac:dyDescent="0.2">
      <c r="A41" s="134"/>
      <c r="B41" s="182" t="s">
        <v>602</v>
      </c>
      <c r="C41" s="216">
        <f>+('2.2.3.6.WACC'!C$28*'6.4.IPMC'!D$21+'2.2.3.1.TasasDeprec'!$C41*'6.4.IPMC'!D$22-('6.4.IPMC'!D$22-'6.4.IPMC'!D$21))/(1-'6.5.TasaImpuestos'!C$8)</f>
        <v>0.14593328926153312</v>
      </c>
      <c r="D41" s="216">
        <f>+('2.2.3.6.WACC'!D$28*'6.4.IPMC'!E$21+'2.2.3.1.TasasDeprec'!$C41*'6.4.IPMC'!E$22-('6.4.IPMC'!E$22-'6.4.IPMC'!E$21))/(1-'6.5.TasaImpuestos'!D$8)</f>
        <v>0.18223305395809944</v>
      </c>
      <c r="E41" s="216">
        <f>+('2.2.3.6.WACC'!E$28*'6.4.IPMC'!F$21+'2.2.3.1.TasasDeprec'!$C41*'6.4.IPMC'!F$22-('6.4.IPMC'!F$22-'6.4.IPMC'!F$21))/(1-'6.5.TasaImpuestos'!E$8)</f>
        <v>0.20422867208808643</v>
      </c>
      <c r="F41" s="216">
        <f>+('2.2.3.6.WACC'!F$28*'6.4.IPMC'!G$21+'2.2.3.1.TasasDeprec'!$C41*'6.4.IPMC'!G$22-('6.4.IPMC'!G$22-'6.4.IPMC'!G$21))/(1-'6.5.TasaImpuestos'!F$8)</f>
        <v>0.22960435123183817</v>
      </c>
      <c r="G41" s="216">
        <f>+('2.2.3.6.WACC'!G$28*'6.4.IPMC'!H$21+'2.2.3.1.TasasDeprec'!$C41*'6.4.IPMC'!H$22-('6.4.IPMC'!H$22-'6.4.IPMC'!H$21))/(1-'6.5.TasaImpuestos'!G$8)</f>
        <v>0.27723142612650109</v>
      </c>
      <c r="H41" s="216">
        <f>+('2.2.3.6.WACC'!H$28*'6.4.IPMC'!I$21+'2.2.3.1.TasasDeprec'!$C41*'6.4.IPMC'!I$22-('6.4.IPMC'!I$22-'6.4.IPMC'!I$21))/(1-'6.5.TasaImpuestos'!H$8)</f>
        <v>0.20459609068520535</v>
      </c>
      <c r="I41" s="216">
        <f>+('2.2.3.6.WACC'!I$28*'6.4.IPMC'!J$21+'2.2.3.1.TasasDeprec'!$C41*'6.4.IPMC'!J$22-('6.4.IPMC'!J$22-'6.4.IPMC'!J$21))/(1-'6.5.TasaImpuestos'!I$8)</f>
        <v>0.10099133173029262</v>
      </c>
      <c r="J41" s="216">
        <f>+('2.2.3.6.WACC'!J$28*'6.4.IPMC'!K$21+'2.2.3.1.TasasDeprec'!$C41*'6.4.IPMC'!K$22-('6.4.IPMC'!K$22-'6.4.IPMC'!K$21))/(1-'6.5.TasaImpuestos'!J$8)</f>
        <v>0.14388628564206998</v>
      </c>
      <c r="K41" s="216">
        <f>+('2.2.3.6.WACC'!K$28*'6.4.IPMC'!L$21+'2.2.3.1.TasasDeprec'!$C41*'6.4.IPMC'!L$22-('6.4.IPMC'!L$22-'6.4.IPMC'!L$21))/(1-'6.5.TasaImpuestos'!K$8)</f>
        <v>0.20267242714935299</v>
      </c>
    </row>
    <row r="42" spans="1:11" x14ac:dyDescent="0.2">
      <c r="A42" s="134"/>
      <c r="B42" s="182" t="s">
        <v>603</v>
      </c>
      <c r="C42" s="216">
        <f>+('2.2.3.6.WACC'!C$28*'6.4.IPMC'!D$21+'2.2.3.1.TasasDeprec'!$C42*'6.4.IPMC'!D$22-('6.4.IPMC'!D$22-'6.4.IPMC'!D$21))/(1-'6.5.TasaImpuestos'!C$8)</f>
        <v>0.12193653183915794</v>
      </c>
      <c r="D42" s="216">
        <f>+('2.2.3.6.WACC'!D$28*'6.4.IPMC'!E$21+'2.2.3.1.TasasDeprec'!$C42*'6.4.IPMC'!E$22-('6.4.IPMC'!E$22-'6.4.IPMC'!E$21))/(1-'6.5.TasaImpuestos'!D$8)</f>
        <v>0.15750636103149679</v>
      </c>
      <c r="E42" s="216">
        <f>+('2.2.3.6.WACC'!E$28*'6.4.IPMC'!F$21+'2.2.3.1.TasasDeprec'!$C42*'6.4.IPMC'!F$22-('6.4.IPMC'!F$22-'6.4.IPMC'!F$21))/(1-'6.5.TasaImpuestos'!E$8)</f>
        <v>0.17999357707942762</v>
      </c>
      <c r="F42" s="216">
        <f>+('2.2.3.6.WACC'!F$28*'6.4.IPMC'!G$21+'2.2.3.1.TasasDeprec'!$C42*'6.4.IPMC'!G$22-('6.4.IPMC'!G$22-'6.4.IPMC'!G$21))/(1-'6.5.TasaImpuestos'!F$8)</f>
        <v>0.20612074679779563</v>
      </c>
      <c r="G42" s="216">
        <f>+('2.2.3.6.WACC'!G$28*'6.4.IPMC'!H$21+'2.2.3.1.TasasDeprec'!$C42*'6.4.IPMC'!H$22-('6.4.IPMC'!H$22-'6.4.IPMC'!H$21))/(1-'6.5.TasaImpuestos'!G$8)</f>
        <v>0.25611580247420695</v>
      </c>
      <c r="H42" s="216">
        <f>+('2.2.3.6.WACC'!H$28*'6.4.IPMC'!I$21+'2.2.3.1.TasasDeprec'!$C42*'6.4.IPMC'!I$22-('6.4.IPMC'!I$22-'6.4.IPMC'!I$21))/(1-'6.5.TasaImpuestos'!H$8)</f>
        <v>0.18405931396070607</v>
      </c>
      <c r="I42" s="216">
        <f>+('2.2.3.6.WACC'!I$28*'6.4.IPMC'!J$21+'2.2.3.1.TasasDeprec'!$C42*'6.4.IPMC'!J$22-('6.4.IPMC'!J$22-'6.4.IPMC'!J$21))/(1-'6.5.TasaImpuestos'!I$8)</f>
        <v>7.8848849957520839E-2</v>
      </c>
      <c r="J42" s="216">
        <f>+('2.2.3.6.WACC'!J$28*'6.4.IPMC'!K$21+'2.2.3.1.TasasDeprec'!$C42*'6.4.IPMC'!K$22-('6.4.IPMC'!K$22-'6.4.IPMC'!K$21))/(1-'6.5.TasaImpuestos'!J$8)</f>
        <v>0.12107897877518377</v>
      </c>
      <c r="K42" s="216">
        <f>+('2.2.3.6.WACC'!K$28*'6.4.IPMC'!L$21+'2.2.3.1.TasasDeprec'!$C42*'6.4.IPMC'!L$22-('6.4.IPMC'!L$22-'6.4.IPMC'!L$21))/(1-'6.5.TasaImpuestos'!K$8)</f>
        <v>0.18008095473665331</v>
      </c>
    </row>
    <row r="43" spans="1:11" x14ac:dyDescent="0.2">
      <c r="A43" s="134"/>
      <c r="B43" s="182" t="s">
        <v>375</v>
      </c>
      <c r="C43" s="216">
        <f>+('2.2.3.6.WACC'!C$28*'6.4.IPMC'!D$21+'2.2.3.1.TasasDeprec'!$C43*'6.4.IPMC'!D$22-('6.4.IPMC'!D$22-'6.4.IPMC'!D$21))/(1-'6.5.TasaImpuestos'!C$8)</f>
        <v>0.28556809055046972</v>
      </c>
      <c r="D43" s="216">
        <f>+('2.2.3.6.WACC'!D$28*'6.4.IPMC'!E$21+'2.2.3.1.TasasDeprec'!$C43*'6.4.IPMC'!E$22-('6.4.IPMC'!E$22-'6.4.IPMC'!E$21))/(1-'6.5.TasaImpuestos'!D$8)</f>
        <v>0.32611527906736892</v>
      </c>
      <c r="E43" s="216">
        <f>+('2.2.3.6.WACC'!E$28*'6.4.IPMC'!F$21+'2.2.3.1.TasasDeprec'!$C43*'6.4.IPMC'!F$22-('6.4.IPMC'!F$22-'6.4.IPMC'!F$21))/(1-'6.5.TasaImpuestos'!E$8)</f>
        <v>0.34525033664836519</v>
      </c>
      <c r="F43" s="216">
        <f>+('2.2.3.6.WACC'!F$28*'6.4.IPMC'!G$21+'2.2.3.1.TasasDeprec'!$C43*'6.4.IPMC'!G$22-('6.4.IPMC'!G$22-'6.4.IPMC'!G$21))/(1-'6.5.TasaImpuestos'!F$8)</f>
        <v>0.36625316511024902</v>
      </c>
      <c r="G43" s="216">
        <f>+('2.2.3.6.WACC'!G$28*'6.4.IPMC'!H$21+'2.2.3.1.TasasDeprec'!$C43*'6.4.IPMC'!H$22-('6.4.IPMC'!H$22-'6.4.IPMC'!H$21))/(1-'6.5.TasaImpuestos'!G$8)</f>
        <v>0.40010118977343573</v>
      </c>
      <c r="H43" s="216">
        <f>+('2.2.3.6.WACC'!H$28*'6.4.IPMC'!I$21+'2.2.3.1.TasasDeprec'!$C43*'6.4.IPMC'!I$22-('6.4.IPMC'!I$22-'6.4.IPMC'!I$21))/(1-'6.5.TasaImpuestos'!H$8)</f>
        <v>0.32409760026694751</v>
      </c>
      <c r="I43" s="216">
        <f>+('2.2.3.6.WACC'!I$28*'6.4.IPMC'!J$21+'2.2.3.1.TasasDeprec'!$C43*'6.4.IPMC'!J$22-('6.4.IPMC'!J$22-'6.4.IPMC'!J$21))/(1-'6.5.TasaImpuestos'!I$8)</f>
        <v>0.22983628306950812</v>
      </c>
      <c r="J43" s="216">
        <f>+('2.2.3.6.WACC'!J$28*'6.4.IPMC'!K$21+'2.2.3.1.TasasDeprec'!$C43*'6.4.IPMC'!K$22-('6.4.IPMC'!K$22-'6.4.IPMC'!K$21))/(1-'6.5.TasaImpuestos'!J$8)</f>
        <v>0.27659978964757248</v>
      </c>
      <c r="K43" s="216">
        <f>+('2.2.3.6.WACC'!K$28*'6.4.IPMC'!L$21+'2.2.3.1.TasasDeprec'!$C43*'6.4.IPMC'!L$22-('6.4.IPMC'!L$22-'6.4.IPMC'!L$21))/(1-'6.5.TasaImpuestos'!K$8)</f>
        <v>0.33413001142406934</v>
      </c>
    </row>
    <row r="44" spans="1:11" x14ac:dyDescent="0.2">
      <c r="A44" s="134"/>
      <c r="B44" s="182" t="s">
        <v>376</v>
      </c>
      <c r="C44" s="216">
        <f>+('2.2.3.6.WACC'!C$28*'6.4.IPMC'!D$21+'2.2.3.1.TasasDeprec'!$C44*'6.4.IPMC'!D$22-('6.4.IPMC'!D$22-'6.4.IPMC'!D$21))/(1-'6.5.TasaImpuestos'!C$8)</f>
        <v>0.1208706326199291</v>
      </c>
      <c r="D44" s="216">
        <f>+('2.2.3.6.WACC'!D$28*'6.4.IPMC'!E$21+'2.2.3.1.TasasDeprec'!$C44*'6.4.IPMC'!E$22-('6.4.IPMC'!E$22-'6.4.IPMC'!E$21))/(1-'6.5.TasaImpuestos'!D$8)</f>
        <v>0.15640803919489721</v>
      </c>
      <c r="E44" s="216">
        <f>+('2.2.3.6.WACC'!E$28*'6.4.IPMC'!F$21+'2.2.3.1.TasasDeprec'!$C44*'6.4.IPMC'!F$22-('6.4.IPMC'!F$22-'6.4.IPMC'!F$21))/(1-'6.5.TasaImpuestos'!E$8)</f>
        <v>0.17891709126957483</v>
      </c>
      <c r="F44" s="216">
        <f>+('2.2.3.6.WACC'!F$28*'6.4.IPMC'!G$21+'2.2.3.1.TasasDeprec'!$C44*'6.4.IPMC'!G$22-('6.4.IPMC'!G$22-'6.4.IPMC'!G$21))/(1-'6.5.TasaImpuestos'!F$8)</f>
        <v>0.20507764104853368</v>
      </c>
      <c r="G44" s="216">
        <f>+('2.2.3.6.WACC'!G$28*'6.4.IPMC'!H$21+'2.2.3.1.TasasDeprec'!$C44*'6.4.IPMC'!H$22-('6.4.IPMC'!H$22-'6.4.IPMC'!H$21))/(1-'6.5.TasaImpuestos'!G$8)</f>
        <v>0.25517787880525639</v>
      </c>
      <c r="H44" s="216">
        <f>+('2.2.3.6.WACC'!H$28*'6.4.IPMC'!I$21+'2.2.3.1.TasasDeprec'!$C44*'6.4.IPMC'!I$22-('6.4.IPMC'!I$22-'6.4.IPMC'!I$21))/(1-'6.5.TasaImpuestos'!H$8)</f>
        <v>0.18314710178591825</v>
      </c>
      <c r="I44" s="216">
        <f>+('2.2.3.6.WACC'!I$28*'6.4.IPMC'!J$21+'2.2.3.1.TasasDeprec'!$C44*'6.4.IPMC'!J$22-('6.4.IPMC'!J$22-'6.4.IPMC'!J$21))/(1-'6.5.TasaImpuestos'!I$8)</f>
        <v>7.7865314823253942E-2</v>
      </c>
      <c r="J44" s="216">
        <f>+('2.2.3.6.WACC'!J$28*'6.4.IPMC'!K$21+'2.2.3.1.TasasDeprec'!$C44*'6.4.IPMC'!K$22-('6.4.IPMC'!K$22-'6.4.IPMC'!K$21))/(1-'6.5.TasaImpuestos'!J$8)</f>
        <v>0.12006591312826187</v>
      </c>
      <c r="K44" s="216">
        <f>+('2.2.3.6.WACC'!K$28*'6.4.IPMC'!L$21+'2.2.3.1.TasasDeprec'!$C44*'6.4.IPMC'!L$22-('6.4.IPMC'!L$22-'6.4.IPMC'!L$21))/(1-'6.5.TasaImpuestos'!K$8)</f>
        <v>0.17907747612568592</v>
      </c>
    </row>
    <row r="45" spans="1:11" x14ac:dyDescent="0.2">
      <c r="A45" s="134"/>
      <c r="B45" s="182" t="s">
        <v>377</v>
      </c>
      <c r="C45" s="216">
        <f>+('2.2.3.6.WACC'!C$28*'6.4.IPMC'!D$21+'2.2.3.1.TasasDeprec'!$C45*'6.4.IPMC'!D$22-('6.4.IPMC'!D$22-'6.4.IPMC'!D$21))/(1-'6.5.TasaImpuestos'!C$8)</f>
        <v>0.12450361321048484</v>
      </c>
      <c r="D45" s="216">
        <f>+('2.2.3.6.WACC'!D$28*'6.4.IPMC'!E$21+'2.2.3.1.TasasDeprec'!$C45*'6.4.IPMC'!E$22-('6.4.IPMC'!E$22-'6.4.IPMC'!E$21))/(1-'6.5.TasaImpuestos'!D$8)</f>
        <v>0.16015152811257982</v>
      </c>
      <c r="E45" s="216">
        <f>+('2.2.3.6.WACC'!E$28*'6.4.IPMC'!F$21+'2.2.3.1.TasasDeprec'!$C45*'6.4.IPMC'!F$22-('6.4.IPMC'!F$22-'6.4.IPMC'!F$21))/(1-'6.5.TasaImpuestos'!E$8)</f>
        <v>0.18258615489458924</v>
      </c>
      <c r="F45" s="216">
        <f>+('2.2.3.6.WACC'!F$28*'6.4.IPMC'!G$21+'2.2.3.1.TasasDeprec'!$C45*'6.4.IPMC'!G$22-('6.4.IPMC'!G$22-'6.4.IPMC'!G$21))/(1-'6.5.TasaImpuestos'!F$8)</f>
        <v>0.20863293302417427</v>
      </c>
      <c r="G45" s="216">
        <f>+('2.2.3.6.WACC'!G$28*'6.4.IPMC'!H$21+'2.2.3.1.TasasDeprec'!$C45*'6.4.IPMC'!H$22-('6.4.IPMC'!H$22-'6.4.IPMC'!H$21))/(1-'6.5.TasaImpuestos'!G$8)</f>
        <v>0.25837467116915869</v>
      </c>
      <c r="H45" s="216">
        <f>+('2.2.3.6.WACC'!H$28*'6.4.IPMC'!I$21+'2.2.3.1.TasasDeprec'!$C45*'6.4.IPMC'!I$22-('6.4.IPMC'!I$22-'6.4.IPMC'!I$21))/(1-'6.5.TasaImpuestos'!H$8)</f>
        <v>0.18625625982420865</v>
      </c>
      <c r="I45" s="216">
        <f>+('2.2.3.6.WACC'!I$28*'6.4.IPMC'!J$21+'2.2.3.1.TasasDeprec'!$C45*'6.4.IPMC'!J$22-('6.4.IPMC'!J$22-'6.4.IPMC'!J$21))/(1-'6.5.TasaImpuestos'!I$8)</f>
        <v>8.1217568008603344E-2</v>
      </c>
      <c r="J45" s="216">
        <f>+('2.2.3.6.WACC'!J$28*'6.4.IPMC'!K$21+'2.2.3.1.TasasDeprec'!$C45*'6.4.IPMC'!K$22-('6.4.IPMC'!K$22-'6.4.IPMC'!K$21))/(1-'6.5.TasaImpuestos'!J$8)</f>
        <v>0.1235188172732605</v>
      </c>
      <c r="K45" s="216">
        <f>+('2.2.3.6.WACC'!K$28*'6.4.IPMC'!L$21+'2.2.3.1.TasasDeprec'!$C45*'6.4.IPMC'!L$22-('6.4.IPMC'!L$22-'6.4.IPMC'!L$21))/(1-'6.5.TasaImpuestos'!K$8)</f>
        <v>0.18249770408993934</v>
      </c>
    </row>
    <row r="46" spans="1:11" x14ac:dyDescent="0.2">
      <c r="A46" s="134"/>
      <c r="B46" s="182" t="s">
        <v>378</v>
      </c>
      <c r="C46" s="216">
        <f>+('2.2.3.6.WACC'!C$28*'6.4.IPMC'!D$21+'2.2.3.1.TasasDeprec'!$C46*'6.4.IPMC'!D$22-('6.4.IPMC'!D$22-'6.4.IPMC'!D$21))/(1-'6.5.TasaImpuestos'!C$8)</f>
        <v>0.28556809055046972</v>
      </c>
      <c r="D46" s="216">
        <f>+('2.2.3.6.WACC'!D$28*'6.4.IPMC'!E$21+'2.2.3.1.TasasDeprec'!$C46*'6.4.IPMC'!E$22-('6.4.IPMC'!E$22-'6.4.IPMC'!E$21))/(1-'6.5.TasaImpuestos'!D$8)</f>
        <v>0.32611527906736892</v>
      </c>
      <c r="E46" s="216">
        <f>+('2.2.3.6.WACC'!E$28*'6.4.IPMC'!F$21+'2.2.3.1.TasasDeprec'!$C46*'6.4.IPMC'!F$22-('6.4.IPMC'!F$22-'6.4.IPMC'!F$21))/(1-'6.5.TasaImpuestos'!E$8)</f>
        <v>0.34525033664836519</v>
      </c>
      <c r="F46" s="216">
        <f>+('2.2.3.6.WACC'!F$28*'6.4.IPMC'!G$21+'2.2.3.1.TasasDeprec'!$C46*'6.4.IPMC'!G$22-('6.4.IPMC'!G$22-'6.4.IPMC'!G$21))/(1-'6.5.TasaImpuestos'!F$8)</f>
        <v>0.36625316511024902</v>
      </c>
      <c r="G46" s="216">
        <f>+('2.2.3.6.WACC'!G$28*'6.4.IPMC'!H$21+'2.2.3.1.TasasDeprec'!$C46*'6.4.IPMC'!H$22-('6.4.IPMC'!H$22-'6.4.IPMC'!H$21))/(1-'6.5.TasaImpuestos'!G$8)</f>
        <v>0.40010118977343573</v>
      </c>
      <c r="H46" s="216">
        <f>+('2.2.3.6.WACC'!H$28*'6.4.IPMC'!I$21+'2.2.3.1.TasasDeprec'!$C46*'6.4.IPMC'!I$22-('6.4.IPMC'!I$22-'6.4.IPMC'!I$21))/(1-'6.5.TasaImpuestos'!H$8)</f>
        <v>0.32409760026694751</v>
      </c>
      <c r="I46" s="216">
        <f>+('2.2.3.6.WACC'!I$28*'6.4.IPMC'!J$21+'2.2.3.1.TasasDeprec'!$C46*'6.4.IPMC'!J$22-('6.4.IPMC'!J$22-'6.4.IPMC'!J$21))/(1-'6.5.TasaImpuestos'!I$8)</f>
        <v>0.22983628306950812</v>
      </c>
      <c r="J46" s="216">
        <f>+('2.2.3.6.WACC'!J$28*'6.4.IPMC'!K$21+'2.2.3.1.TasasDeprec'!$C46*'6.4.IPMC'!K$22-('6.4.IPMC'!K$22-'6.4.IPMC'!K$21))/(1-'6.5.TasaImpuestos'!J$8)</f>
        <v>0.27659978964757248</v>
      </c>
      <c r="K46" s="216">
        <f>+('2.2.3.6.WACC'!K$28*'6.4.IPMC'!L$21+'2.2.3.1.TasasDeprec'!$C46*'6.4.IPMC'!L$22-('6.4.IPMC'!L$22-'6.4.IPMC'!L$21))/(1-'6.5.TasaImpuestos'!K$8)</f>
        <v>0.33413001142406934</v>
      </c>
    </row>
    <row r="47" spans="1:11" x14ac:dyDescent="0.2">
      <c r="A47" s="134"/>
      <c r="B47" s="182" t="s">
        <v>379</v>
      </c>
      <c r="C47" s="216">
        <f>+('2.2.3.6.WACC'!C$28*'6.4.IPMC'!D$21+'2.2.3.1.TasasDeprec'!$C47*'6.4.IPMC'!D$22-('6.4.IPMC'!D$22-'6.4.IPMC'!D$21))/(1-'6.5.TasaImpuestos'!C$8)</f>
        <v>0.28556809055046972</v>
      </c>
      <c r="D47" s="216">
        <f>+('2.2.3.6.WACC'!D$28*'6.4.IPMC'!E$21+'2.2.3.1.TasasDeprec'!$C47*'6.4.IPMC'!E$22-('6.4.IPMC'!E$22-'6.4.IPMC'!E$21))/(1-'6.5.TasaImpuestos'!D$8)</f>
        <v>0.32611527906736892</v>
      </c>
      <c r="E47" s="216">
        <f>+('2.2.3.6.WACC'!E$28*'6.4.IPMC'!F$21+'2.2.3.1.TasasDeprec'!$C47*'6.4.IPMC'!F$22-('6.4.IPMC'!F$22-'6.4.IPMC'!F$21))/(1-'6.5.TasaImpuestos'!E$8)</f>
        <v>0.34525033664836519</v>
      </c>
      <c r="F47" s="216">
        <f>+('2.2.3.6.WACC'!F$28*'6.4.IPMC'!G$21+'2.2.3.1.TasasDeprec'!$C47*'6.4.IPMC'!G$22-('6.4.IPMC'!G$22-'6.4.IPMC'!G$21))/(1-'6.5.TasaImpuestos'!F$8)</f>
        <v>0.36625316511024902</v>
      </c>
      <c r="G47" s="216">
        <f>+('2.2.3.6.WACC'!G$28*'6.4.IPMC'!H$21+'2.2.3.1.TasasDeprec'!$C47*'6.4.IPMC'!H$22-('6.4.IPMC'!H$22-'6.4.IPMC'!H$21))/(1-'6.5.TasaImpuestos'!G$8)</f>
        <v>0.40010118977343573</v>
      </c>
      <c r="H47" s="216">
        <f>+('2.2.3.6.WACC'!H$28*'6.4.IPMC'!I$21+'2.2.3.1.TasasDeprec'!$C47*'6.4.IPMC'!I$22-('6.4.IPMC'!I$22-'6.4.IPMC'!I$21))/(1-'6.5.TasaImpuestos'!H$8)</f>
        <v>0.32409760026694751</v>
      </c>
      <c r="I47" s="216">
        <f>+('2.2.3.6.WACC'!I$28*'6.4.IPMC'!J$21+'2.2.3.1.TasasDeprec'!$C47*'6.4.IPMC'!J$22-('6.4.IPMC'!J$22-'6.4.IPMC'!J$21))/(1-'6.5.TasaImpuestos'!I$8)</f>
        <v>0.22983628306950812</v>
      </c>
      <c r="J47" s="216">
        <f>+('2.2.3.6.WACC'!J$28*'6.4.IPMC'!K$21+'2.2.3.1.TasasDeprec'!$C47*'6.4.IPMC'!K$22-('6.4.IPMC'!K$22-'6.4.IPMC'!K$21))/(1-'6.5.TasaImpuestos'!J$8)</f>
        <v>0.27659978964757248</v>
      </c>
      <c r="K47" s="216">
        <f>+('2.2.3.6.WACC'!K$28*'6.4.IPMC'!L$21+'2.2.3.1.TasasDeprec'!$C47*'6.4.IPMC'!L$22-('6.4.IPMC'!L$22-'6.4.IPMC'!L$21))/(1-'6.5.TasaImpuestos'!K$8)</f>
        <v>0.33413001142406934</v>
      </c>
    </row>
    <row r="48" spans="1:11" x14ac:dyDescent="0.2">
      <c r="A48" s="134"/>
      <c r="B48" s="186" t="s">
        <v>380</v>
      </c>
      <c r="C48" s="216"/>
      <c r="D48" s="216"/>
      <c r="E48" s="216"/>
      <c r="F48" s="216"/>
      <c r="G48" s="216"/>
      <c r="H48" s="216"/>
      <c r="I48" s="216"/>
      <c r="J48" s="216"/>
      <c r="K48" s="216"/>
    </row>
    <row r="49" spans="1:11" x14ac:dyDescent="0.2">
      <c r="A49" s="134"/>
      <c r="B49" s="220" t="s">
        <v>381</v>
      </c>
      <c r="C49" s="216">
        <f>+('2.2.3.6.WACC'!C$28*'6.3.IPME'!D$21+'2.2.3.1.TasasDeprec'!$C49*'6.3.IPME'!D$22-('6.3.IPME'!D$22-'6.3.IPME'!D$21))/(1-'6.5.TasaImpuestos'!C$8)</f>
        <v>0.42300684901739494</v>
      </c>
      <c r="D49" s="216">
        <f>+('2.2.3.6.WACC'!D$28*'6.3.IPME'!E$21+'2.2.3.1.TasasDeprec'!$C49*'6.3.IPME'!E$22-('6.3.IPME'!E$22-'6.3.IPME'!E$21))/(1-'6.5.TasaImpuestos'!D$8)</f>
        <v>0.41226867631840142</v>
      </c>
      <c r="E49" s="216">
        <f>+('2.2.3.6.WACC'!E$28*'6.3.IPME'!F$21+'2.2.3.1.TasasDeprec'!$C49*'6.3.IPME'!F$22-('6.3.IPME'!F$22-'6.3.IPME'!F$21))/(1-'6.5.TasaImpuestos'!E$8)</f>
        <v>0.41153566212121384</v>
      </c>
      <c r="F49" s="216">
        <f>+('2.2.3.6.WACC'!F$28*'6.3.IPME'!G$21+'2.2.3.1.TasasDeprec'!$C49*'6.3.IPME'!G$22-('6.3.IPME'!G$22-'6.3.IPME'!G$21))/(1-'6.5.TasaImpuestos'!F$8)</f>
        <v>0.42727536579790104</v>
      </c>
      <c r="G49" s="216">
        <f>+('2.2.3.6.WACC'!G$28*'6.3.IPME'!H$21+'2.2.3.1.TasasDeprec'!$C49*'6.3.IPME'!H$22-('6.3.IPME'!H$22-'6.3.IPME'!H$21))/(1-'6.5.TasaImpuestos'!G$8)</f>
        <v>0.44806744816382432</v>
      </c>
      <c r="H49" s="216">
        <f>+('2.2.3.6.WACC'!H$28*'6.3.IPME'!I$21+'2.2.3.1.TasasDeprec'!$C49*'6.3.IPME'!I$22-('6.3.IPME'!I$22-'6.3.IPME'!I$21))/(1-'6.5.TasaImpuestos'!H$8)</f>
        <v>0.41827004815064506</v>
      </c>
      <c r="I49" s="216">
        <f>+('2.2.3.6.WACC'!I$28*'6.3.IPME'!J$21+'2.2.3.1.TasasDeprec'!$C49*'6.3.IPME'!J$22-('6.3.IPME'!J$22-'6.3.IPME'!J$21))/(1-'6.5.TasaImpuestos'!I$8)</f>
        <v>0.39547356155600055</v>
      </c>
      <c r="J49" s="216">
        <f>+('2.2.3.6.WACC'!J$28*'6.3.IPME'!K$21+'2.2.3.1.TasasDeprec'!$C49*'6.3.IPME'!K$22-('6.3.IPME'!K$22-'6.3.IPME'!K$21))/(1-'6.5.TasaImpuestos'!J$8)</f>
        <v>0.41921820036741908</v>
      </c>
      <c r="K49" s="216">
        <f>+('2.2.3.6.WACC'!K$28*'6.3.IPME'!L$21+'2.2.3.1.TasasDeprec'!$C49*'6.3.IPME'!L$22-('6.3.IPME'!L$22-'6.3.IPME'!L$21))/(1-'6.5.TasaImpuestos'!K$8)</f>
        <v>0.41554308885773222</v>
      </c>
    </row>
    <row r="50" spans="1:11" x14ac:dyDescent="0.2">
      <c r="A50" s="134"/>
      <c r="B50" s="182" t="s">
        <v>570</v>
      </c>
      <c r="C50" s="216">
        <f>+('2.2.3.6.WACC'!C$28*'6.3.IPME'!D$21+'2.2.3.1.TasasDeprec'!$C50*'6.3.IPME'!D$22-('6.3.IPME'!D$22-'6.3.IPME'!D$21))/(1-'6.5.TasaImpuestos'!C$8)</f>
        <v>0.42300684901739494</v>
      </c>
      <c r="D50" s="216">
        <f>+('2.2.3.6.WACC'!D$28*'6.3.IPME'!E$21+'2.2.3.1.TasasDeprec'!$C50*'6.3.IPME'!E$22-('6.3.IPME'!E$22-'6.3.IPME'!E$21))/(1-'6.5.TasaImpuestos'!D$8)</f>
        <v>0.41226867631840142</v>
      </c>
      <c r="E50" s="216">
        <f>+('2.2.3.6.WACC'!E$28*'6.3.IPME'!F$21+'2.2.3.1.TasasDeprec'!$C50*'6.3.IPME'!F$22-('6.3.IPME'!F$22-'6.3.IPME'!F$21))/(1-'6.5.TasaImpuestos'!E$8)</f>
        <v>0.41153566212121384</v>
      </c>
      <c r="F50" s="216">
        <f>+('2.2.3.6.WACC'!F$28*'6.3.IPME'!G$21+'2.2.3.1.TasasDeprec'!$C50*'6.3.IPME'!G$22-('6.3.IPME'!G$22-'6.3.IPME'!G$21))/(1-'6.5.TasaImpuestos'!F$8)</f>
        <v>0.42727536579790104</v>
      </c>
      <c r="G50" s="216">
        <f>+('2.2.3.6.WACC'!G$28*'6.3.IPME'!H$21+'2.2.3.1.TasasDeprec'!$C50*'6.3.IPME'!H$22-('6.3.IPME'!H$22-'6.3.IPME'!H$21))/(1-'6.5.TasaImpuestos'!G$8)</f>
        <v>0.44806744816382432</v>
      </c>
      <c r="H50" s="216">
        <f>+('2.2.3.6.WACC'!H$28*'6.3.IPME'!I$21+'2.2.3.1.TasasDeprec'!$C50*'6.3.IPME'!I$22-('6.3.IPME'!I$22-'6.3.IPME'!I$21))/(1-'6.5.TasaImpuestos'!H$8)</f>
        <v>0.41827004815064506</v>
      </c>
      <c r="I50" s="216">
        <f>+('2.2.3.6.WACC'!I$28*'6.3.IPME'!J$21+'2.2.3.1.TasasDeprec'!$C50*'6.3.IPME'!J$22-('6.3.IPME'!J$22-'6.3.IPME'!J$21))/(1-'6.5.TasaImpuestos'!I$8)</f>
        <v>0.39547356155600055</v>
      </c>
      <c r="J50" s="216">
        <f>+('2.2.3.6.WACC'!J$28*'6.3.IPME'!K$21+'2.2.3.1.TasasDeprec'!$C50*'6.3.IPME'!K$22-('6.3.IPME'!K$22-'6.3.IPME'!K$21))/(1-'6.5.TasaImpuestos'!J$8)</f>
        <v>0.41921820036741908</v>
      </c>
      <c r="K50" s="216">
        <f>+('2.2.3.6.WACC'!K$28*'6.3.IPME'!L$21+'2.2.3.1.TasasDeprec'!$C50*'6.3.IPME'!L$22-('6.3.IPME'!L$22-'6.3.IPME'!L$21))/(1-'6.5.TasaImpuestos'!K$8)</f>
        <v>0.41554308885773222</v>
      </c>
    </row>
    <row r="51" spans="1:11" x14ac:dyDescent="0.2">
      <c r="A51" s="134"/>
      <c r="B51" s="182" t="s">
        <v>382</v>
      </c>
      <c r="C51" s="216">
        <f>+('2.2.3.6.WACC'!C$28*'6.3.IPME'!D$21+'2.2.3.1.TasasDeprec'!$C51*'6.3.IPME'!D$22-('6.3.IPME'!D$22-'6.3.IPME'!D$21))/(1-'6.5.TasaImpuestos'!C$8)</f>
        <v>0.42300684901739494</v>
      </c>
      <c r="D51" s="216">
        <f>+('2.2.3.6.WACC'!D$28*'6.3.IPME'!E$21+'2.2.3.1.TasasDeprec'!$C51*'6.3.IPME'!E$22-('6.3.IPME'!E$22-'6.3.IPME'!E$21))/(1-'6.5.TasaImpuestos'!D$8)</f>
        <v>0.41226867631840142</v>
      </c>
      <c r="E51" s="216">
        <f>+('2.2.3.6.WACC'!E$28*'6.3.IPME'!F$21+'2.2.3.1.TasasDeprec'!$C51*'6.3.IPME'!F$22-('6.3.IPME'!F$22-'6.3.IPME'!F$21))/(1-'6.5.TasaImpuestos'!E$8)</f>
        <v>0.41153566212121384</v>
      </c>
      <c r="F51" s="216">
        <f>+('2.2.3.6.WACC'!F$28*'6.3.IPME'!G$21+'2.2.3.1.TasasDeprec'!$C51*'6.3.IPME'!G$22-('6.3.IPME'!G$22-'6.3.IPME'!G$21))/(1-'6.5.TasaImpuestos'!F$8)</f>
        <v>0.42727536579790104</v>
      </c>
      <c r="G51" s="216">
        <f>+('2.2.3.6.WACC'!G$28*'6.3.IPME'!H$21+'2.2.3.1.TasasDeprec'!$C51*'6.3.IPME'!H$22-('6.3.IPME'!H$22-'6.3.IPME'!H$21))/(1-'6.5.TasaImpuestos'!G$8)</f>
        <v>0.44806744816382432</v>
      </c>
      <c r="H51" s="216">
        <f>+('2.2.3.6.WACC'!H$28*'6.3.IPME'!I$21+'2.2.3.1.TasasDeprec'!$C51*'6.3.IPME'!I$22-('6.3.IPME'!I$22-'6.3.IPME'!I$21))/(1-'6.5.TasaImpuestos'!H$8)</f>
        <v>0.41827004815064506</v>
      </c>
      <c r="I51" s="216">
        <f>+('2.2.3.6.WACC'!I$28*'6.3.IPME'!J$21+'2.2.3.1.TasasDeprec'!$C51*'6.3.IPME'!J$22-('6.3.IPME'!J$22-'6.3.IPME'!J$21))/(1-'6.5.TasaImpuestos'!I$8)</f>
        <v>0.39547356155600055</v>
      </c>
      <c r="J51" s="216">
        <f>+('2.2.3.6.WACC'!J$28*'6.3.IPME'!K$21+'2.2.3.1.TasasDeprec'!$C51*'6.3.IPME'!K$22-('6.3.IPME'!K$22-'6.3.IPME'!K$21))/(1-'6.5.TasaImpuestos'!J$8)</f>
        <v>0.41921820036741908</v>
      </c>
      <c r="K51" s="216">
        <f>+('2.2.3.6.WACC'!K$28*'6.3.IPME'!L$21+'2.2.3.1.TasasDeprec'!$C51*'6.3.IPME'!L$22-('6.3.IPME'!L$22-'6.3.IPME'!L$21))/(1-'6.5.TasaImpuestos'!K$8)</f>
        <v>0.41554308885773222</v>
      </c>
    </row>
    <row r="52" spans="1:11" x14ac:dyDescent="0.2">
      <c r="A52" s="134"/>
      <c r="B52" s="182" t="s">
        <v>383</v>
      </c>
      <c r="C52" s="216">
        <f>+('2.2.3.6.WACC'!C$28*'6.3.IPME'!D$21+'2.2.3.1.TasasDeprec'!$C52*'6.3.IPME'!D$22-('6.3.IPME'!D$22-'6.3.IPME'!D$21))/(1-'6.5.TasaImpuestos'!C$8)</f>
        <v>0.42300684901739494</v>
      </c>
      <c r="D52" s="216">
        <f>+('2.2.3.6.WACC'!D$28*'6.3.IPME'!E$21+'2.2.3.1.TasasDeprec'!$C52*'6.3.IPME'!E$22-('6.3.IPME'!E$22-'6.3.IPME'!E$21))/(1-'6.5.TasaImpuestos'!D$8)</f>
        <v>0.41226867631840142</v>
      </c>
      <c r="E52" s="216">
        <f>+('2.2.3.6.WACC'!E$28*'6.3.IPME'!F$21+'2.2.3.1.TasasDeprec'!$C52*'6.3.IPME'!F$22-('6.3.IPME'!F$22-'6.3.IPME'!F$21))/(1-'6.5.TasaImpuestos'!E$8)</f>
        <v>0.41153566212121384</v>
      </c>
      <c r="F52" s="216">
        <f>+('2.2.3.6.WACC'!F$28*'6.3.IPME'!G$21+'2.2.3.1.TasasDeprec'!$C52*'6.3.IPME'!G$22-('6.3.IPME'!G$22-'6.3.IPME'!G$21))/(1-'6.5.TasaImpuestos'!F$8)</f>
        <v>0.42727536579790104</v>
      </c>
      <c r="G52" s="216">
        <f>+('2.2.3.6.WACC'!G$28*'6.3.IPME'!H$21+'2.2.3.1.TasasDeprec'!$C52*'6.3.IPME'!H$22-('6.3.IPME'!H$22-'6.3.IPME'!H$21))/(1-'6.5.TasaImpuestos'!G$8)</f>
        <v>0.44806744816382432</v>
      </c>
      <c r="H52" s="216">
        <f>+('2.2.3.6.WACC'!H$28*'6.3.IPME'!I$21+'2.2.3.1.TasasDeprec'!$C52*'6.3.IPME'!I$22-('6.3.IPME'!I$22-'6.3.IPME'!I$21))/(1-'6.5.TasaImpuestos'!H$8)</f>
        <v>0.41827004815064506</v>
      </c>
      <c r="I52" s="216">
        <f>+('2.2.3.6.WACC'!I$28*'6.3.IPME'!J$21+'2.2.3.1.TasasDeprec'!$C52*'6.3.IPME'!J$22-('6.3.IPME'!J$22-'6.3.IPME'!J$21))/(1-'6.5.TasaImpuestos'!I$8)</f>
        <v>0.39547356155600055</v>
      </c>
      <c r="J52" s="216">
        <f>+('2.2.3.6.WACC'!J$28*'6.3.IPME'!K$21+'2.2.3.1.TasasDeprec'!$C52*'6.3.IPME'!K$22-('6.3.IPME'!K$22-'6.3.IPME'!K$21))/(1-'6.5.TasaImpuestos'!J$8)</f>
        <v>0.41921820036741908</v>
      </c>
      <c r="K52" s="216">
        <f>+('2.2.3.6.WACC'!K$28*'6.3.IPME'!L$21+'2.2.3.1.TasasDeprec'!$C52*'6.3.IPME'!L$22-('6.3.IPME'!L$22-'6.3.IPME'!L$21))/(1-'6.5.TasaImpuestos'!K$8)</f>
        <v>0.41554308885773222</v>
      </c>
    </row>
    <row r="53" spans="1:11" x14ac:dyDescent="0.2">
      <c r="A53" s="134"/>
      <c r="B53" s="182" t="s">
        <v>384</v>
      </c>
      <c r="C53" s="216">
        <f>+('2.2.3.6.WACC'!C$28*'6.3.IPME'!D$21+'2.2.3.1.TasasDeprec'!$C53*'6.3.IPME'!D$22-('6.3.IPME'!D$22-'6.3.IPME'!D$21))/(1-'6.5.TasaImpuestos'!C$8)</f>
        <v>0.42300684901739494</v>
      </c>
      <c r="D53" s="216">
        <f>+('2.2.3.6.WACC'!D$28*'6.3.IPME'!E$21+'2.2.3.1.TasasDeprec'!$C53*'6.3.IPME'!E$22-('6.3.IPME'!E$22-'6.3.IPME'!E$21))/(1-'6.5.TasaImpuestos'!D$8)</f>
        <v>0.41226867631840142</v>
      </c>
      <c r="E53" s="216">
        <f>+('2.2.3.6.WACC'!E$28*'6.3.IPME'!F$21+'2.2.3.1.TasasDeprec'!$C53*'6.3.IPME'!F$22-('6.3.IPME'!F$22-'6.3.IPME'!F$21))/(1-'6.5.TasaImpuestos'!E$8)</f>
        <v>0.41153566212121384</v>
      </c>
      <c r="F53" s="216">
        <f>+('2.2.3.6.WACC'!F$28*'6.3.IPME'!G$21+'2.2.3.1.TasasDeprec'!$C53*'6.3.IPME'!G$22-('6.3.IPME'!G$22-'6.3.IPME'!G$21))/(1-'6.5.TasaImpuestos'!F$8)</f>
        <v>0.42727536579790104</v>
      </c>
      <c r="G53" s="216">
        <f>+('2.2.3.6.WACC'!G$28*'6.3.IPME'!H$21+'2.2.3.1.TasasDeprec'!$C53*'6.3.IPME'!H$22-('6.3.IPME'!H$22-'6.3.IPME'!H$21))/(1-'6.5.TasaImpuestos'!G$8)</f>
        <v>0.44806744816382432</v>
      </c>
      <c r="H53" s="216">
        <f>+('2.2.3.6.WACC'!H$28*'6.3.IPME'!I$21+'2.2.3.1.TasasDeprec'!$C53*'6.3.IPME'!I$22-('6.3.IPME'!I$22-'6.3.IPME'!I$21))/(1-'6.5.TasaImpuestos'!H$8)</f>
        <v>0.41827004815064506</v>
      </c>
      <c r="I53" s="216">
        <f>+('2.2.3.6.WACC'!I$28*'6.3.IPME'!J$21+'2.2.3.1.TasasDeprec'!$C53*'6.3.IPME'!J$22-('6.3.IPME'!J$22-'6.3.IPME'!J$21))/(1-'6.5.TasaImpuestos'!I$8)</f>
        <v>0.39547356155600055</v>
      </c>
      <c r="J53" s="216">
        <f>+('2.2.3.6.WACC'!J$28*'6.3.IPME'!K$21+'2.2.3.1.TasasDeprec'!$C53*'6.3.IPME'!K$22-('6.3.IPME'!K$22-'6.3.IPME'!K$21))/(1-'6.5.TasaImpuestos'!J$8)</f>
        <v>0.41921820036741908</v>
      </c>
      <c r="K53" s="216">
        <f>+('2.2.3.6.WACC'!K$28*'6.3.IPME'!L$21+'2.2.3.1.TasasDeprec'!$C53*'6.3.IPME'!L$22-('6.3.IPME'!L$22-'6.3.IPME'!L$21))/(1-'6.5.TasaImpuestos'!K$8)</f>
        <v>0.41554308885773222</v>
      </c>
    </row>
    <row r="54" spans="1:11" x14ac:dyDescent="0.2">
      <c r="A54" s="134"/>
      <c r="B54" s="186" t="s">
        <v>385</v>
      </c>
      <c r="C54" s="216"/>
      <c r="D54" s="216"/>
      <c r="E54" s="216"/>
      <c r="F54" s="216"/>
      <c r="G54" s="216"/>
      <c r="H54" s="216"/>
      <c r="I54" s="216"/>
      <c r="J54" s="216"/>
      <c r="K54" s="216"/>
    </row>
    <row r="55" spans="1:11" x14ac:dyDescent="0.2">
      <c r="A55" s="134"/>
      <c r="B55" s="182" t="s">
        <v>583</v>
      </c>
      <c r="C55" s="216">
        <f>+('2.2.3.6.WACC'!C$28*'6.3.IPME'!D$21+'2.2.3.1.TasasDeprec'!$C55*'6.3.IPME'!D$22-('6.3.IPME'!D$22-'6.3.IPME'!D$21))/(1-'6.5.TasaImpuestos'!C$8)</f>
        <v>0.62350810215022689</v>
      </c>
      <c r="D55" s="216">
        <f>+('2.2.3.6.WACC'!D$28*'6.3.IPME'!E$21+'2.2.3.1.TasasDeprec'!$C55*'6.3.IPME'!E$22-('6.3.IPME'!E$22-'6.3.IPME'!E$21))/(1-'6.5.TasaImpuestos'!D$8)</f>
        <v>0.61926704617543871</v>
      </c>
      <c r="E55" s="216">
        <f>+('2.2.3.6.WACC'!E$28*'6.3.IPME'!F$21+'2.2.3.1.TasasDeprec'!$C55*'6.3.IPME'!F$22-('6.3.IPME'!F$22-'6.3.IPME'!F$21))/(1-'6.5.TasaImpuestos'!E$8)</f>
        <v>0.61797364992764492</v>
      </c>
      <c r="F55" s="216">
        <f>+('2.2.3.6.WACC'!F$28*'6.3.IPME'!G$21+'2.2.3.1.TasasDeprec'!$C55*'6.3.IPME'!G$22-('6.3.IPME'!G$22-'6.3.IPME'!G$21))/(1-'6.5.TasaImpuestos'!F$8)</f>
        <v>0.6326193561925858</v>
      </c>
      <c r="G55" s="216">
        <f>+('2.2.3.6.WACC'!G$28*'6.3.IPME'!H$21+'2.2.3.1.TasasDeprec'!$C55*'6.3.IPME'!H$22-('6.3.IPME'!H$22-'6.3.IPME'!H$21))/(1-'6.5.TasaImpuestos'!G$8)</f>
        <v>0.64100248068109877</v>
      </c>
      <c r="H55" s="216">
        <f>+('2.2.3.6.WACC'!H$28*'6.3.IPME'!I$21+'2.2.3.1.TasasDeprec'!$C55*'6.3.IPME'!I$22-('6.3.IPME'!I$22-'6.3.IPME'!I$21))/(1-'6.5.TasaImpuestos'!H$8)</f>
        <v>0.60867776182267874</v>
      </c>
      <c r="I55" s="216">
        <f>+('2.2.3.6.WACC'!I$28*'6.3.IPME'!J$21+'2.2.3.1.TasasDeprec'!$C55*'6.3.IPME'!J$22-('6.3.IPME'!J$22-'6.3.IPME'!J$21))/(1-'6.5.TasaImpuestos'!I$8)</f>
        <v>0.59202679380780476</v>
      </c>
      <c r="J55" s="216">
        <f>+('2.2.3.6.WACC'!J$28*'6.3.IPME'!K$21+'2.2.3.1.TasasDeprec'!$C55*'6.3.IPME'!K$22-('6.3.IPME'!K$22-'6.3.IPME'!K$21))/(1-'6.5.TasaImpuestos'!J$8)</f>
        <v>0.61524101825727984</v>
      </c>
      <c r="K55" s="216">
        <f>+('2.2.3.6.WACC'!K$28*'6.3.IPME'!L$21+'2.2.3.1.TasasDeprec'!$C55*'6.3.IPME'!L$22-('6.3.IPME'!L$22-'6.3.IPME'!L$21))/(1-'6.5.TasaImpuestos'!K$8)</f>
        <v>0.61160667867150231</v>
      </c>
    </row>
    <row r="56" spans="1:11" x14ac:dyDescent="0.2">
      <c r="A56" s="134"/>
      <c r="B56" s="182" t="s">
        <v>436</v>
      </c>
      <c r="C56" s="216">
        <f>+('2.2.3.6.WACC'!C$28*'6.3.IPME'!D$21+'2.2.3.1.TasasDeprec'!$C56*'6.3.IPME'!D$22-('6.3.IPME'!D$22-'6.3.IPME'!D$21))/(1-'6.5.TasaImpuestos'!C$8)</f>
        <v>0.62350810215022689</v>
      </c>
      <c r="D56" s="216">
        <f>+('2.2.3.6.WACC'!D$28*'6.3.IPME'!E$21+'2.2.3.1.TasasDeprec'!$C56*'6.3.IPME'!E$22-('6.3.IPME'!E$22-'6.3.IPME'!E$21))/(1-'6.5.TasaImpuestos'!D$8)</f>
        <v>0.61926704617543871</v>
      </c>
      <c r="E56" s="216">
        <f>+('2.2.3.6.WACC'!E$28*'6.3.IPME'!F$21+'2.2.3.1.TasasDeprec'!$C56*'6.3.IPME'!F$22-('6.3.IPME'!F$22-'6.3.IPME'!F$21))/(1-'6.5.TasaImpuestos'!E$8)</f>
        <v>0.61797364992764492</v>
      </c>
      <c r="F56" s="216">
        <f>+('2.2.3.6.WACC'!F$28*'6.3.IPME'!G$21+'2.2.3.1.TasasDeprec'!$C56*'6.3.IPME'!G$22-('6.3.IPME'!G$22-'6.3.IPME'!G$21))/(1-'6.5.TasaImpuestos'!F$8)</f>
        <v>0.6326193561925858</v>
      </c>
      <c r="G56" s="216">
        <f>+('2.2.3.6.WACC'!G$28*'6.3.IPME'!H$21+'2.2.3.1.TasasDeprec'!$C56*'6.3.IPME'!H$22-('6.3.IPME'!H$22-'6.3.IPME'!H$21))/(1-'6.5.TasaImpuestos'!G$8)</f>
        <v>0.64100248068109877</v>
      </c>
      <c r="H56" s="216">
        <f>+('2.2.3.6.WACC'!H$28*'6.3.IPME'!I$21+'2.2.3.1.TasasDeprec'!$C56*'6.3.IPME'!I$22-('6.3.IPME'!I$22-'6.3.IPME'!I$21))/(1-'6.5.TasaImpuestos'!H$8)</f>
        <v>0.60867776182267874</v>
      </c>
      <c r="I56" s="216">
        <f>+('2.2.3.6.WACC'!I$28*'6.3.IPME'!J$21+'2.2.3.1.TasasDeprec'!$C56*'6.3.IPME'!J$22-('6.3.IPME'!J$22-'6.3.IPME'!J$21))/(1-'6.5.TasaImpuestos'!I$8)</f>
        <v>0.59202679380780476</v>
      </c>
      <c r="J56" s="216">
        <f>+('2.2.3.6.WACC'!J$28*'6.3.IPME'!K$21+'2.2.3.1.TasasDeprec'!$C56*'6.3.IPME'!K$22-('6.3.IPME'!K$22-'6.3.IPME'!K$21))/(1-'6.5.TasaImpuestos'!J$8)</f>
        <v>0.61524101825727984</v>
      </c>
      <c r="K56" s="216">
        <f>+('2.2.3.6.WACC'!K$28*'6.3.IPME'!L$21+'2.2.3.1.TasasDeprec'!$C56*'6.3.IPME'!L$22-('6.3.IPME'!L$22-'6.3.IPME'!L$21))/(1-'6.5.TasaImpuestos'!K$8)</f>
        <v>0.61160667867150231</v>
      </c>
    </row>
    <row r="57" spans="1:11" x14ac:dyDescent="0.2">
      <c r="A57" s="134"/>
      <c r="B57" s="182" t="s">
        <v>604</v>
      </c>
      <c r="C57" s="216">
        <f>+('2.2.3.6.WACC'!C$28*'6.3.IPME'!D$21+'2.2.3.1.TasasDeprec'!$C57*'6.3.IPME'!D$22-('6.3.IPME'!D$22-'6.3.IPME'!D$21))/(1-'6.5.TasaImpuestos'!C$8)</f>
        <v>0.42300684901739494</v>
      </c>
      <c r="D57" s="216">
        <f>+('2.2.3.6.WACC'!D$28*'6.3.IPME'!E$21+'2.2.3.1.TasasDeprec'!$C57*'6.3.IPME'!E$22-('6.3.IPME'!E$22-'6.3.IPME'!E$21))/(1-'6.5.TasaImpuestos'!D$8)</f>
        <v>0.41226867631840142</v>
      </c>
      <c r="E57" s="216">
        <f>+('2.2.3.6.WACC'!E$28*'6.3.IPME'!F$21+'2.2.3.1.TasasDeprec'!$C57*'6.3.IPME'!F$22-('6.3.IPME'!F$22-'6.3.IPME'!F$21))/(1-'6.5.TasaImpuestos'!E$8)</f>
        <v>0.41153566212121384</v>
      </c>
      <c r="F57" s="216">
        <f>+('2.2.3.6.WACC'!F$28*'6.3.IPME'!G$21+'2.2.3.1.TasasDeprec'!$C57*'6.3.IPME'!G$22-('6.3.IPME'!G$22-'6.3.IPME'!G$21))/(1-'6.5.TasaImpuestos'!F$8)</f>
        <v>0.42727536579790104</v>
      </c>
      <c r="G57" s="216">
        <f>+('2.2.3.6.WACC'!G$28*'6.3.IPME'!H$21+'2.2.3.1.TasasDeprec'!$C57*'6.3.IPME'!H$22-('6.3.IPME'!H$22-'6.3.IPME'!H$21))/(1-'6.5.TasaImpuestos'!G$8)</f>
        <v>0.44806744816382432</v>
      </c>
      <c r="H57" s="216">
        <f>+('2.2.3.6.WACC'!H$28*'6.3.IPME'!I$21+'2.2.3.1.TasasDeprec'!$C57*'6.3.IPME'!I$22-('6.3.IPME'!I$22-'6.3.IPME'!I$21))/(1-'6.5.TasaImpuestos'!H$8)</f>
        <v>0.41827004815064506</v>
      </c>
      <c r="I57" s="216">
        <f>+('2.2.3.6.WACC'!I$28*'6.3.IPME'!J$21+'2.2.3.1.TasasDeprec'!$C57*'6.3.IPME'!J$22-('6.3.IPME'!J$22-'6.3.IPME'!J$21))/(1-'6.5.TasaImpuestos'!I$8)</f>
        <v>0.39547356155600055</v>
      </c>
      <c r="J57" s="216">
        <f>+('2.2.3.6.WACC'!J$28*'6.3.IPME'!K$21+'2.2.3.1.TasasDeprec'!$C57*'6.3.IPME'!K$22-('6.3.IPME'!K$22-'6.3.IPME'!K$21))/(1-'6.5.TasaImpuestos'!J$8)</f>
        <v>0.41921820036741908</v>
      </c>
      <c r="K57" s="216">
        <f>+('2.2.3.6.WACC'!K$28*'6.3.IPME'!L$21+'2.2.3.1.TasasDeprec'!$C57*'6.3.IPME'!L$22-('6.3.IPME'!L$22-'6.3.IPME'!L$21))/(1-'6.5.TasaImpuestos'!K$8)</f>
        <v>0.41554308885773222</v>
      </c>
    </row>
    <row r="58" spans="1:11" x14ac:dyDescent="0.2">
      <c r="A58" s="134"/>
      <c r="B58" s="182" t="s">
        <v>437</v>
      </c>
      <c r="C58" s="216">
        <f>+('2.2.3.6.WACC'!C$28*'6.3.IPME'!D$21+'2.2.3.1.TasasDeprec'!$C58*'6.3.IPME'!D$22-('6.3.IPME'!D$22-'6.3.IPME'!D$21))/(1-'6.5.TasaImpuestos'!C$8)</f>
        <v>0.42300684901739494</v>
      </c>
      <c r="D58" s="216">
        <f>+('2.2.3.6.WACC'!D$28*'6.3.IPME'!E$21+'2.2.3.1.TasasDeprec'!$C58*'6.3.IPME'!E$22-('6.3.IPME'!E$22-'6.3.IPME'!E$21))/(1-'6.5.TasaImpuestos'!D$8)</f>
        <v>0.41226867631840142</v>
      </c>
      <c r="E58" s="216">
        <f>+('2.2.3.6.WACC'!E$28*'6.3.IPME'!F$21+'2.2.3.1.TasasDeprec'!$C58*'6.3.IPME'!F$22-('6.3.IPME'!F$22-'6.3.IPME'!F$21))/(1-'6.5.TasaImpuestos'!E$8)</f>
        <v>0.41153566212121384</v>
      </c>
      <c r="F58" s="216">
        <f>+('2.2.3.6.WACC'!F$28*'6.3.IPME'!G$21+'2.2.3.1.TasasDeprec'!$C58*'6.3.IPME'!G$22-('6.3.IPME'!G$22-'6.3.IPME'!G$21))/(1-'6.5.TasaImpuestos'!F$8)</f>
        <v>0.42727536579790104</v>
      </c>
      <c r="G58" s="216">
        <f>+('2.2.3.6.WACC'!G$28*'6.3.IPME'!H$21+'2.2.3.1.TasasDeprec'!$C58*'6.3.IPME'!H$22-('6.3.IPME'!H$22-'6.3.IPME'!H$21))/(1-'6.5.TasaImpuestos'!G$8)</f>
        <v>0.44806744816382432</v>
      </c>
      <c r="H58" s="216">
        <f>+('2.2.3.6.WACC'!H$28*'6.3.IPME'!I$21+'2.2.3.1.TasasDeprec'!$C58*'6.3.IPME'!I$22-('6.3.IPME'!I$22-'6.3.IPME'!I$21))/(1-'6.5.TasaImpuestos'!H$8)</f>
        <v>0.41827004815064506</v>
      </c>
      <c r="I58" s="216">
        <f>+('2.2.3.6.WACC'!I$28*'6.3.IPME'!J$21+'2.2.3.1.TasasDeprec'!$C58*'6.3.IPME'!J$22-('6.3.IPME'!J$22-'6.3.IPME'!J$21))/(1-'6.5.TasaImpuestos'!I$8)</f>
        <v>0.39547356155600055</v>
      </c>
      <c r="J58" s="216">
        <f>+('2.2.3.6.WACC'!J$28*'6.3.IPME'!K$21+'2.2.3.1.TasasDeprec'!$C58*'6.3.IPME'!K$22-('6.3.IPME'!K$22-'6.3.IPME'!K$21))/(1-'6.5.TasaImpuestos'!J$8)</f>
        <v>0.41921820036741908</v>
      </c>
      <c r="K58" s="216">
        <f>+('2.2.3.6.WACC'!K$28*'6.3.IPME'!L$21+'2.2.3.1.TasasDeprec'!$C58*'6.3.IPME'!L$22-('6.3.IPME'!L$22-'6.3.IPME'!L$21))/(1-'6.5.TasaImpuestos'!K$8)</f>
        <v>0.41554308885773222</v>
      </c>
    </row>
    <row r="59" spans="1:11" x14ac:dyDescent="0.2">
      <c r="A59" s="134"/>
      <c r="B59" s="182" t="s">
        <v>605</v>
      </c>
      <c r="C59" s="216">
        <f>+('2.2.3.6.WACC'!C$28*'6.3.IPME'!D$21+'2.2.3.1.TasasDeprec'!$C59*'6.3.IPME'!D$22-('6.3.IPME'!D$22-'6.3.IPME'!D$21))/(1-'6.5.TasaImpuestos'!C$8)</f>
        <v>0.42300684901739494</v>
      </c>
      <c r="D59" s="216">
        <f>+('2.2.3.6.WACC'!D$28*'6.3.IPME'!E$21+'2.2.3.1.TasasDeprec'!$C59*'6.3.IPME'!E$22-('6.3.IPME'!E$22-'6.3.IPME'!E$21))/(1-'6.5.TasaImpuestos'!D$8)</f>
        <v>0.41226867631840142</v>
      </c>
      <c r="E59" s="216">
        <f>+('2.2.3.6.WACC'!E$28*'6.3.IPME'!F$21+'2.2.3.1.TasasDeprec'!$C59*'6.3.IPME'!F$22-('6.3.IPME'!F$22-'6.3.IPME'!F$21))/(1-'6.5.TasaImpuestos'!E$8)</f>
        <v>0.41153566212121384</v>
      </c>
      <c r="F59" s="216">
        <f>+('2.2.3.6.WACC'!F$28*'6.3.IPME'!G$21+'2.2.3.1.TasasDeprec'!$C59*'6.3.IPME'!G$22-('6.3.IPME'!G$22-'6.3.IPME'!G$21))/(1-'6.5.TasaImpuestos'!F$8)</f>
        <v>0.42727536579790104</v>
      </c>
      <c r="G59" s="216">
        <f>+('2.2.3.6.WACC'!G$28*'6.3.IPME'!H$21+'2.2.3.1.TasasDeprec'!$C59*'6.3.IPME'!H$22-('6.3.IPME'!H$22-'6.3.IPME'!H$21))/(1-'6.5.TasaImpuestos'!G$8)</f>
        <v>0.44806744816382432</v>
      </c>
      <c r="H59" s="216">
        <f>+('2.2.3.6.WACC'!H$28*'6.3.IPME'!I$21+'2.2.3.1.TasasDeprec'!$C59*'6.3.IPME'!I$22-('6.3.IPME'!I$22-'6.3.IPME'!I$21))/(1-'6.5.TasaImpuestos'!H$8)</f>
        <v>0.41827004815064506</v>
      </c>
      <c r="I59" s="216">
        <f>+('2.2.3.6.WACC'!I$28*'6.3.IPME'!J$21+'2.2.3.1.TasasDeprec'!$C59*'6.3.IPME'!J$22-('6.3.IPME'!J$22-'6.3.IPME'!J$21))/(1-'6.5.TasaImpuestos'!I$8)</f>
        <v>0.39547356155600055</v>
      </c>
      <c r="J59" s="216">
        <f>+('2.2.3.6.WACC'!J$28*'6.3.IPME'!K$21+'2.2.3.1.TasasDeprec'!$C59*'6.3.IPME'!K$22-('6.3.IPME'!K$22-'6.3.IPME'!K$21))/(1-'6.5.TasaImpuestos'!J$8)</f>
        <v>0.41921820036741908</v>
      </c>
      <c r="K59" s="216">
        <f>+('2.2.3.6.WACC'!K$28*'6.3.IPME'!L$21+'2.2.3.1.TasasDeprec'!$C59*'6.3.IPME'!L$22-('6.3.IPME'!L$22-'6.3.IPME'!L$21))/(1-'6.5.TasaImpuestos'!K$8)</f>
        <v>0.41554308885773222</v>
      </c>
    </row>
    <row r="60" spans="1:11" x14ac:dyDescent="0.2">
      <c r="A60" s="134"/>
      <c r="B60" s="220" t="s">
        <v>438</v>
      </c>
      <c r="C60" s="216">
        <f>+('2.2.3.6.WACC'!C$28*'6.3.IPME'!D$21+'2.2.3.1.TasasDeprec'!$C60*'6.3.IPME'!D$22-('6.3.IPME'!D$22-'6.3.IPME'!D$21))/(1-'6.5.TasaImpuestos'!C$8)</f>
        <v>0.33707774053189543</v>
      </c>
      <c r="D60" s="216">
        <f>+('2.2.3.6.WACC'!D$28*'6.3.IPME'!E$21+'2.2.3.1.TasasDeprec'!$C60*'6.3.IPME'!E$22-('6.3.IPME'!E$22-'6.3.IPME'!E$21))/(1-'6.5.TasaImpuestos'!D$8)</f>
        <v>0.32355508923681398</v>
      </c>
      <c r="E60" s="216">
        <f>+('2.2.3.6.WACC'!E$28*'6.3.IPME'!F$21+'2.2.3.1.TasasDeprec'!$C60*'6.3.IPME'!F$22-('6.3.IPME'!F$22-'6.3.IPME'!F$21))/(1-'6.5.TasaImpuestos'!E$8)</f>
        <v>0.32306223877560053</v>
      </c>
      <c r="F60" s="216">
        <f>+('2.2.3.6.WACC'!F$28*'6.3.IPME'!G$21+'2.2.3.1.TasasDeprec'!$C60*'6.3.IPME'!G$22-('6.3.IPME'!G$22-'6.3.IPME'!G$21))/(1-'6.5.TasaImpuestos'!F$8)</f>
        <v>0.3392707984858932</v>
      </c>
      <c r="G60" s="216">
        <f>+('2.2.3.6.WACC'!G$28*'6.3.IPME'!H$21+'2.2.3.1.TasasDeprec'!$C60*'6.3.IPME'!H$22-('6.3.IPME'!H$22-'6.3.IPME'!H$21))/(1-'6.5.TasaImpuestos'!G$8)</f>
        <v>0.36538100565642095</v>
      </c>
      <c r="H60" s="216">
        <f>+('2.2.3.6.WACC'!H$28*'6.3.IPME'!I$21+'2.2.3.1.TasasDeprec'!$C60*'6.3.IPME'!I$22-('6.3.IPME'!I$22-'6.3.IPME'!I$21))/(1-'6.5.TasaImpuestos'!H$8)</f>
        <v>0.33666674229120203</v>
      </c>
      <c r="I60" s="216">
        <f>+('2.2.3.6.WACC'!I$28*'6.3.IPME'!J$21+'2.2.3.1.TasasDeprec'!$C60*'6.3.IPME'!J$22-('6.3.IPME'!J$22-'6.3.IPME'!J$21))/(1-'6.5.TasaImpuestos'!I$8)</f>
        <v>0.31123646201951288</v>
      </c>
      <c r="J60" s="216">
        <f>+('2.2.3.6.WACC'!J$28*'6.3.IPME'!K$21+'2.2.3.1.TasasDeprec'!$C60*'6.3.IPME'!K$22-('6.3.IPME'!K$22-'6.3.IPME'!K$21))/(1-'6.5.TasaImpuestos'!J$8)</f>
        <v>0.33520842127176448</v>
      </c>
      <c r="K60" s="216">
        <f>+('2.2.3.6.WACC'!K$28*'6.3.IPME'!L$21+'2.2.3.1.TasasDeprec'!$C60*'6.3.IPME'!L$22-('6.3.IPME'!L$22-'6.3.IPME'!L$21))/(1-'6.5.TasaImpuestos'!K$8)</f>
        <v>0.33151583608040214</v>
      </c>
    </row>
    <row r="61" spans="1:11" x14ac:dyDescent="0.2">
      <c r="A61" s="134"/>
      <c r="B61" s="186" t="s">
        <v>145</v>
      </c>
      <c r="C61" s="216"/>
      <c r="D61" s="216"/>
      <c r="E61" s="216"/>
      <c r="F61" s="216"/>
      <c r="G61" s="216"/>
      <c r="H61" s="216"/>
      <c r="I61" s="216"/>
      <c r="J61" s="216"/>
      <c r="K61" s="216"/>
    </row>
    <row r="62" spans="1:11" x14ac:dyDescent="0.2">
      <c r="A62" s="134"/>
      <c r="B62" s="182" t="s">
        <v>571</v>
      </c>
      <c r="C62" s="216">
        <f>+('2.2.3.6.WACC'!C$28*'6.3.IPME'!D$21+'2.2.3.1.TasasDeprec'!$C62*'6.3.IPME'!D$22-('6.3.IPME'!D$22-'6.3.IPME'!D$21))/(1-'6.5.TasaImpuestos'!C$8)</f>
        <v>0.62350810215022689</v>
      </c>
      <c r="D62" s="216">
        <f>+('2.2.3.6.WACC'!D$28*'6.3.IPME'!E$21+'2.2.3.1.TasasDeprec'!$C62*'6.3.IPME'!E$22-('6.3.IPME'!E$22-'6.3.IPME'!E$21))/(1-'6.5.TasaImpuestos'!D$8)</f>
        <v>0.61926704617543871</v>
      </c>
      <c r="E62" s="216">
        <f>+('2.2.3.6.WACC'!E$28*'6.3.IPME'!F$21+'2.2.3.1.TasasDeprec'!$C62*'6.3.IPME'!F$22-('6.3.IPME'!F$22-'6.3.IPME'!F$21))/(1-'6.5.TasaImpuestos'!E$8)</f>
        <v>0.61797364992764492</v>
      </c>
      <c r="F62" s="216">
        <f>+('2.2.3.6.WACC'!F$28*'6.3.IPME'!G$21+'2.2.3.1.TasasDeprec'!$C62*'6.3.IPME'!G$22-('6.3.IPME'!G$22-'6.3.IPME'!G$21))/(1-'6.5.TasaImpuestos'!F$8)</f>
        <v>0.6326193561925858</v>
      </c>
      <c r="G62" s="216">
        <f>+('2.2.3.6.WACC'!G$28*'6.3.IPME'!H$21+'2.2.3.1.TasasDeprec'!$C62*'6.3.IPME'!H$22-('6.3.IPME'!H$22-'6.3.IPME'!H$21))/(1-'6.5.TasaImpuestos'!G$8)</f>
        <v>0.64100248068109877</v>
      </c>
      <c r="H62" s="216">
        <f>+('2.2.3.6.WACC'!H$28*'6.3.IPME'!I$21+'2.2.3.1.TasasDeprec'!$C62*'6.3.IPME'!I$22-('6.3.IPME'!I$22-'6.3.IPME'!I$21))/(1-'6.5.TasaImpuestos'!H$8)</f>
        <v>0.60867776182267874</v>
      </c>
      <c r="I62" s="216">
        <f>+('2.2.3.6.WACC'!I$28*'6.3.IPME'!J$21+'2.2.3.1.TasasDeprec'!$C62*'6.3.IPME'!J$22-('6.3.IPME'!J$22-'6.3.IPME'!J$21))/(1-'6.5.TasaImpuestos'!I$8)</f>
        <v>0.59202679380780476</v>
      </c>
      <c r="J62" s="216">
        <f>+('2.2.3.6.WACC'!J$28*'6.3.IPME'!K$21+'2.2.3.1.TasasDeprec'!$C62*'6.3.IPME'!K$22-('6.3.IPME'!K$22-'6.3.IPME'!K$21))/(1-'6.5.TasaImpuestos'!J$8)</f>
        <v>0.61524101825727984</v>
      </c>
      <c r="K62" s="216">
        <f>+('2.2.3.6.WACC'!K$28*'6.3.IPME'!L$21+'2.2.3.1.TasasDeprec'!$C62*'6.3.IPME'!L$22-('6.3.IPME'!L$22-'6.3.IPME'!L$21))/(1-'6.5.TasaImpuestos'!K$8)</f>
        <v>0.61160667867150231</v>
      </c>
    </row>
    <row r="63" spans="1:11" x14ac:dyDescent="0.2">
      <c r="A63" s="134"/>
      <c r="B63" s="182" t="s">
        <v>145</v>
      </c>
      <c r="C63" s="216">
        <f>+('2.2.3.6.WACC'!C$28*'6.3.IPME'!D$21+'2.2.3.1.TasasDeprec'!$C63*'6.3.IPME'!D$22-('6.3.IPME'!D$22-'6.3.IPME'!D$21))/(1-'6.5.TasaImpuestos'!C$8)</f>
        <v>0.62350810215022689</v>
      </c>
      <c r="D63" s="216">
        <f>+('2.2.3.6.WACC'!D$28*'6.3.IPME'!E$21+'2.2.3.1.TasasDeprec'!$C63*'6.3.IPME'!E$22-('6.3.IPME'!E$22-'6.3.IPME'!E$21))/(1-'6.5.TasaImpuestos'!D$8)</f>
        <v>0.61926704617543871</v>
      </c>
      <c r="E63" s="216">
        <f>+('2.2.3.6.WACC'!E$28*'6.3.IPME'!F$21+'2.2.3.1.TasasDeprec'!$C63*'6.3.IPME'!F$22-('6.3.IPME'!F$22-'6.3.IPME'!F$21))/(1-'6.5.TasaImpuestos'!E$8)</f>
        <v>0.61797364992764492</v>
      </c>
      <c r="F63" s="216">
        <f>+('2.2.3.6.WACC'!F$28*'6.3.IPME'!G$21+'2.2.3.1.TasasDeprec'!$C63*'6.3.IPME'!G$22-('6.3.IPME'!G$22-'6.3.IPME'!G$21))/(1-'6.5.TasaImpuestos'!F$8)</f>
        <v>0.6326193561925858</v>
      </c>
      <c r="G63" s="216">
        <f>+('2.2.3.6.WACC'!G$28*'6.3.IPME'!H$21+'2.2.3.1.TasasDeprec'!$C63*'6.3.IPME'!H$22-('6.3.IPME'!H$22-'6.3.IPME'!H$21))/(1-'6.5.TasaImpuestos'!G$8)</f>
        <v>0.64100248068109877</v>
      </c>
      <c r="H63" s="216">
        <f>+('2.2.3.6.WACC'!H$28*'6.3.IPME'!I$21+'2.2.3.1.TasasDeprec'!$C63*'6.3.IPME'!I$22-('6.3.IPME'!I$22-'6.3.IPME'!I$21))/(1-'6.5.TasaImpuestos'!H$8)</f>
        <v>0.60867776182267874</v>
      </c>
      <c r="I63" s="216">
        <f>+('2.2.3.6.WACC'!I$28*'6.3.IPME'!J$21+'2.2.3.1.TasasDeprec'!$C63*'6.3.IPME'!J$22-('6.3.IPME'!J$22-'6.3.IPME'!J$21))/(1-'6.5.TasaImpuestos'!I$8)</f>
        <v>0.59202679380780476</v>
      </c>
      <c r="J63" s="216">
        <f>+('2.2.3.6.WACC'!J$28*'6.3.IPME'!K$21+'2.2.3.1.TasasDeprec'!$C63*'6.3.IPME'!K$22-('6.3.IPME'!K$22-'6.3.IPME'!K$21))/(1-'6.5.TasaImpuestos'!J$8)</f>
        <v>0.61524101825727984</v>
      </c>
      <c r="K63" s="216">
        <f>+('2.2.3.6.WACC'!K$28*'6.3.IPME'!L$21+'2.2.3.1.TasasDeprec'!$C63*'6.3.IPME'!L$22-('6.3.IPME'!L$22-'6.3.IPME'!L$21))/(1-'6.5.TasaImpuestos'!K$8)</f>
        <v>0.61160667867150231</v>
      </c>
    </row>
    <row r="64" spans="1:11" x14ac:dyDescent="0.2">
      <c r="A64" s="134"/>
      <c r="B64" s="182" t="s">
        <v>439</v>
      </c>
      <c r="C64" s="216">
        <f>+('2.2.3.6.WACC'!C$28*'6.3.IPME'!D$21+'2.2.3.1.TasasDeprec'!$C64*'6.3.IPME'!D$22-('6.3.IPME'!D$22-'6.3.IPME'!D$21))/(1-'6.5.TasaImpuestos'!C$8)</f>
        <v>0.62350810215022689</v>
      </c>
      <c r="D64" s="216">
        <f>+('2.2.3.6.WACC'!D$28*'6.3.IPME'!E$21+'2.2.3.1.TasasDeprec'!$C64*'6.3.IPME'!E$22-('6.3.IPME'!E$22-'6.3.IPME'!E$21))/(1-'6.5.TasaImpuestos'!D$8)</f>
        <v>0.61926704617543871</v>
      </c>
      <c r="E64" s="216">
        <f>+('2.2.3.6.WACC'!E$28*'6.3.IPME'!F$21+'2.2.3.1.TasasDeprec'!$C64*'6.3.IPME'!F$22-('6.3.IPME'!F$22-'6.3.IPME'!F$21))/(1-'6.5.TasaImpuestos'!E$8)</f>
        <v>0.61797364992764492</v>
      </c>
      <c r="F64" s="216">
        <f>+('2.2.3.6.WACC'!F$28*'6.3.IPME'!G$21+'2.2.3.1.TasasDeprec'!$C64*'6.3.IPME'!G$22-('6.3.IPME'!G$22-'6.3.IPME'!G$21))/(1-'6.5.TasaImpuestos'!F$8)</f>
        <v>0.6326193561925858</v>
      </c>
      <c r="G64" s="216">
        <f>+('2.2.3.6.WACC'!G$28*'6.3.IPME'!H$21+'2.2.3.1.TasasDeprec'!$C64*'6.3.IPME'!H$22-('6.3.IPME'!H$22-'6.3.IPME'!H$21))/(1-'6.5.TasaImpuestos'!G$8)</f>
        <v>0.64100248068109877</v>
      </c>
      <c r="H64" s="216">
        <f>+('2.2.3.6.WACC'!H$28*'6.3.IPME'!I$21+'2.2.3.1.TasasDeprec'!$C64*'6.3.IPME'!I$22-('6.3.IPME'!I$22-'6.3.IPME'!I$21))/(1-'6.5.TasaImpuestos'!H$8)</f>
        <v>0.60867776182267874</v>
      </c>
      <c r="I64" s="216">
        <f>+('2.2.3.6.WACC'!I$28*'6.3.IPME'!J$21+'2.2.3.1.TasasDeprec'!$C64*'6.3.IPME'!J$22-('6.3.IPME'!J$22-'6.3.IPME'!J$21))/(1-'6.5.TasaImpuestos'!I$8)</f>
        <v>0.59202679380780476</v>
      </c>
      <c r="J64" s="216">
        <f>+('2.2.3.6.WACC'!J$28*'6.3.IPME'!K$21+'2.2.3.1.TasasDeprec'!$C64*'6.3.IPME'!K$22-('6.3.IPME'!K$22-'6.3.IPME'!K$21))/(1-'6.5.TasaImpuestos'!J$8)</f>
        <v>0.61524101825727984</v>
      </c>
      <c r="K64" s="216">
        <f>+('2.2.3.6.WACC'!K$28*'6.3.IPME'!L$21+'2.2.3.1.TasasDeprec'!$C64*'6.3.IPME'!L$22-('6.3.IPME'!L$22-'6.3.IPME'!L$21))/(1-'6.5.TasaImpuestos'!K$8)</f>
        <v>0.61160667867150231</v>
      </c>
    </row>
    <row r="65" spans="1:11" x14ac:dyDescent="0.2">
      <c r="A65" s="134"/>
      <c r="B65" s="182" t="s">
        <v>440</v>
      </c>
      <c r="C65" s="216">
        <f>+('2.2.3.6.WACC'!C$28*'6.3.IPME'!D$21+'2.2.3.1.TasasDeprec'!$C65*'6.3.IPME'!D$22-('6.3.IPME'!D$22-'6.3.IPME'!D$21))/(1-'6.5.TasaImpuestos'!C$8)</f>
        <v>0.62350810215022689</v>
      </c>
      <c r="D65" s="216">
        <f>+('2.2.3.6.WACC'!D$28*'6.3.IPME'!E$21+'2.2.3.1.TasasDeprec'!$C65*'6.3.IPME'!E$22-('6.3.IPME'!E$22-'6.3.IPME'!E$21))/(1-'6.5.TasaImpuestos'!D$8)</f>
        <v>0.61926704617543871</v>
      </c>
      <c r="E65" s="216">
        <f>+('2.2.3.6.WACC'!E$28*'6.3.IPME'!F$21+'2.2.3.1.TasasDeprec'!$C65*'6.3.IPME'!F$22-('6.3.IPME'!F$22-'6.3.IPME'!F$21))/(1-'6.5.TasaImpuestos'!E$8)</f>
        <v>0.61797364992764492</v>
      </c>
      <c r="F65" s="216">
        <f>+('2.2.3.6.WACC'!F$28*'6.3.IPME'!G$21+'2.2.3.1.TasasDeprec'!$C65*'6.3.IPME'!G$22-('6.3.IPME'!G$22-'6.3.IPME'!G$21))/(1-'6.5.TasaImpuestos'!F$8)</f>
        <v>0.6326193561925858</v>
      </c>
      <c r="G65" s="216">
        <f>+('2.2.3.6.WACC'!G$28*'6.3.IPME'!H$21+'2.2.3.1.TasasDeprec'!$C65*'6.3.IPME'!H$22-('6.3.IPME'!H$22-'6.3.IPME'!H$21))/(1-'6.5.TasaImpuestos'!G$8)</f>
        <v>0.64100248068109877</v>
      </c>
      <c r="H65" s="216">
        <f>+('2.2.3.6.WACC'!H$28*'6.3.IPME'!I$21+'2.2.3.1.TasasDeprec'!$C65*'6.3.IPME'!I$22-('6.3.IPME'!I$22-'6.3.IPME'!I$21))/(1-'6.5.TasaImpuestos'!H$8)</f>
        <v>0.60867776182267874</v>
      </c>
      <c r="I65" s="216">
        <f>+('2.2.3.6.WACC'!I$28*'6.3.IPME'!J$21+'2.2.3.1.TasasDeprec'!$C65*'6.3.IPME'!J$22-('6.3.IPME'!J$22-'6.3.IPME'!J$21))/(1-'6.5.TasaImpuestos'!I$8)</f>
        <v>0.59202679380780476</v>
      </c>
      <c r="J65" s="216">
        <f>+('2.2.3.6.WACC'!J$28*'6.3.IPME'!K$21+'2.2.3.1.TasasDeprec'!$C65*'6.3.IPME'!K$22-('6.3.IPME'!K$22-'6.3.IPME'!K$21))/(1-'6.5.TasaImpuestos'!J$8)</f>
        <v>0.61524101825727984</v>
      </c>
      <c r="K65" s="216">
        <f>+('2.2.3.6.WACC'!K$28*'6.3.IPME'!L$21+'2.2.3.1.TasasDeprec'!$C65*'6.3.IPME'!L$22-('6.3.IPME'!L$22-'6.3.IPME'!L$21))/(1-'6.5.TasaImpuestos'!K$8)</f>
        <v>0.61160667867150231</v>
      </c>
    </row>
    <row r="66" spans="1:11" x14ac:dyDescent="0.2">
      <c r="A66" s="134"/>
      <c r="B66" s="182" t="s">
        <v>441</v>
      </c>
      <c r="C66" s="216">
        <f>+('2.2.3.6.WACC'!C$28*'6.3.IPME'!D$21+'2.2.3.1.TasasDeprec'!$C66*'6.3.IPME'!D$22-('6.3.IPME'!D$22-'6.3.IPME'!D$21))/(1-'6.5.TasaImpuestos'!C$8)</f>
        <v>0.42300684901739494</v>
      </c>
      <c r="D66" s="216">
        <f>+('2.2.3.6.WACC'!D$28*'6.3.IPME'!E$21+'2.2.3.1.TasasDeprec'!$C66*'6.3.IPME'!E$22-('6.3.IPME'!E$22-'6.3.IPME'!E$21))/(1-'6.5.TasaImpuestos'!D$8)</f>
        <v>0.41226867631840142</v>
      </c>
      <c r="E66" s="216">
        <f>+('2.2.3.6.WACC'!E$28*'6.3.IPME'!F$21+'2.2.3.1.TasasDeprec'!$C66*'6.3.IPME'!F$22-('6.3.IPME'!F$22-'6.3.IPME'!F$21))/(1-'6.5.TasaImpuestos'!E$8)</f>
        <v>0.41153566212121384</v>
      </c>
      <c r="F66" s="216">
        <f>+('2.2.3.6.WACC'!F$28*'6.3.IPME'!G$21+'2.2.3.1.TasasDeprec'!$C66*'6.3.IPME'!G$22-('6.3.IPME'!G$22-'6.3.IPME'!G$21))/(1-'6.5.TasaImpuestos'!F$8)</f>
        <v>0.42727536579790104</v>
      </c>
      <c r="G66" s="216">
        <f>+('2.2.3.6.WACC'!G$28*'6.3.IPME'!H$21+'2.2.3.1.TasasDeprec'!$C66*'6.3.IPME'!H$22-('6.3.IPME'!H$22-'6.3.IPME'!H$21))/(1-'6.5.TasaImpuestos'!G$8)</f>
        <v>0.44806744816382432</v>
      </c>
      <c r="H66" s="216">
        <f>+('2.2.3.6.WACC'!H$28*'6.3.IPME'!I$21+'2.2.3.1.TasasDeprec'!$C66*'6.3.IPME'!I$22-('6.3.IPME'!I$22-'6.3.IPME'!I$21))/(1-'6.5.TasaImpuestos'!H$8)</f>
        <v>0.41827004815064506</v>
      </c>
      <c r="I66" s="216">
        <f>+('2.2.3.6.WACC'!I$28*'6.3.IPME'!J$21+'2.2.3.1.TasasDeprec'!$C66*'6.3.IPME'!J$22-('6.3.IPME'!J$22-'6.3.IPME'!J$21))/(1-'6.5.TasaImpuestos'!I$8)</f>
        <v>0.39547356155600055</v>
      </c>
      <c r="J66" s="216">
        <f>+('2.2.3.6.WACC'!J$28*'6.3.IPME'!K$21+'2.2.3.1.TasasDeprec'!$C66*'6.3.IPME'!K$22-('6.3.IPME'!K$22-'6.3.IPME'!K$21))/(1-'6.5.TasaImpuestos'!J$8)</f>
        <v>0.41921820036741908</v>
      </c>
      <c r="K66" s="216">
        <f>+('2.2.3.6.WACC'!K$28*'6.3.IPME'!L$21+'2.2.3.1.TasasDeprec'!$C66*'6.3.IPME'!L$22-('6.3.IPME'!L$22-'6.3.IPME'!L$21))/(1-'6.5.TasaImpuestos'!K$8)</f>
        <v>0.41554308885773222</v>
      </c>
    </row>
    <row r="67" spans="1:11" x14ac:dyDescent="0.2">
      <c r="A67" s="134"/>
      <c r="B67" s="182" t="s">
        <v>572</v>
      </c>
      <c r="C67" s="216">
        <f>+('2.2.3.6.WACC'!C$28*'6.3.IPME'!D$21+'2.2.3.1.TasasDeprec'!$C67*'6.3.IPME'!D$22-('6.3.IPME'!D$22-'6.3.IPME'!D$21))/(1-'6.5.TasaImpuestos'!C$8)</f>
        <v>0.42300684901739494</v>
      </c>
      <c r="D67" s="216">
        <f>+('2.2.3.6.WACC'!D$28*'6.3.IPME'!E$21+'2.2.3.1.TasasDeprec'!$C67*'6.3.IPME'!E$22-('6.3.IPME'!E$22-'6.3.IPME'!E$21))/(1-'6.5.TasaImpuestos'!D$8)</f>
        <v>0.41226867631840142</v>
      </c>
      <c r="E67" s="216">
        <f>+('2.2.3.6.WACC'!E$28*'6.3.IPME'!F$21+'2.2.3.1.TasasDeprec'!$C67*'6.3.IPME'!F$22-('6.3.IPME'!F$22-'6.3.IPME'!F$21))/(1-'6.5.TasaImpuestos'!E$8)</f>
        <v>0.41153566212121384</v>
      </c>
      <c r="F67" s="216">
        <f>+('2.2.3.6.WACC'!F$28*'6.3.IPME'!G$21+'2.2.3.1.TasasDeprec'!$C67*'6.3.IPME'!G$22-('6.3.IPME'!G$22-'6.3.IPME'!G$21))/(1-'6.5.TasaImpuestos'!F$8)</f>
        <v>0.42727536579790104</v>
      </c>
      <c r="G67" s="216">
        <f>+('2.2.3.6.WACC'!G$28*'6.3.IPME'!H$21+'2.2.3.1.TasasDeprec'!$C67*'6.3.IPME'!H$22-('6.3.IPME'!H$22-'6.3.IPME'!H$21))/(1-'6.5.TasaImpuestos'!G$8)</f>
        <v>0.44806744816382432</v>
      </c>
      <c r="H67" s="216">
        <f>+('2.2.3.6.WACC'!H$28*'6.3.IPME'!I$21+'2.2.3.1.TasasDeprec'!$C67*'6.3.IPME'!I$22-('6.3.IPME'!I$22-'6.3.IPME'!I$21))/(1-'6.5.TasaImpuestos'!H$8)</f>
        <v>0.41827004815064506</v>
      </c>
      <c r="I67" s="216">
        <f>+('2.2.3.6.WACC'!I$28*'6.3.IPME'!J$21+'2.2.3.1.TasasDeprec'!$C67*'6.3.IPME'!J$22-('6.3.IPME'!J$22-'6.3.IPME'!J$21))/(1-'6.5.TasaImpuestos'!I$8)</f>
        <v>0.39547356155600055</v>
      </c>
      <c r="J67" s="216">
        <f>+('2.2.3.6.WACC'!J$28*'6.3.IPME'!K$21+'2.2.3.1.TasasDeprec'!$C67*'6.3.IPME'!K$22-('6.3.IPME'!K$22-'6.3.IPME'!K$21))/(1-'6.5.TasaImpuestos'!J$8)</f>
        <v>0.41921820036741908</v>
      </c>
      <c r="K67" s="216">
        <f>+('2.2.3.6.WACC'!K$28*'6.3.IPME'!L$21+'2.2.3.1.TasasDeprec'!$C67*'6.3.IPME'!L$22-('6.3.IPME'!L$22-'6.3.IPME'!L$21))/(1-'6.5.TasaImpuestos'!K$8)</f>
        <v>0.41554308885773222</v>
      </c>
    </row>
    <row r="68" spans="1:11" x14ac:dyDescent="0.2">
      <c r="A68" s="134"/>
      <c r="B68" s="182" t="s">
        <v>442</v>
      </c>
      <c r="C68" s="216">
        <f>+('2.2.3.6.WACC'!C$28*'6.3.IPME'!D$21+'2.2.3.1.TasasDeprec'!$C68*'6.3.IPME'!D$22-('6.3.IPME'!D$22-'6.3.IPME'!D$21))/(1-'6.5.TasaImpuestos'!C$8)</f>
        <v>0.33707774053189543</v>
      </c>
      <c r="D68" s="216">
        <f>+('2.2.3.6.WACC'!D$28*'6.3.IPME'!E$21+'2.2.3.1.TasasDeprec'!$C68*'6.3.IPME'!E$22-('6.3.IPME'!E$22-'6.3.IPME'!E$21))/(1-'6.5.TasaImpuestos'!D$8)</f>
        <v>0.32355508923681398</v>
      </c>
      <c r="E68" s="216">
        <f>+('2.2.3.6.WACC'!E$28*'6.3.IPME'!F$21+'2.2.3.1.TasasDeprec'!$C68*'6.3.IPME'!F$22-('6.3.IPME'!F$22-'6.3.IPME'!F$21))/(1-'6.5.TasaImpuestos'!E$8)</f>
        <v>0.32306223877560053</v>
      </c>
      <c r="F68" s="216">
        <f>+('2.2.3.6.WACC'!F$28*'6.3.IPME'!G$21+'2.2.3.1.TasasDeprec'!$C68*'6.3.IPME'!G$22-('6.3.IPME'!G$22-'6.3.IPME'!G$21))/(1-'6.5.TasaImpuestos'!F$8)</f>
        <v>0.3392707984858932</v>
      </c>
      <c r="G68" s="216">
        <f>+('2.2.3.6.WACC'!G$28*'6.3.IPME'!H$21+'2.2.3.1.TasasDeprec'!$C68*'6.3.IPME'!H$22-('6.3.IPME'!H$22-'6.3.IPME'!H$21))/(1-'6.5.TasaImpuestos'!G$8)</f>
        <v>0.36538100565642095</v>
      </c>
      <c r="H68" s="216">
        <f>+('2.2.3.6.WACC'!H$28*'6.3.IPME'!I$21+'2.2.3.1.TasasDeprec'!$C68*'6.3.IPME'!I$22-('6.3.IPME'!I$22-'6.3.IPME'!I$21))/(1-'6.5.TasaImpuestos'!H$8)</f>
        <v>0.33666674229120203</v>
      </c>
      <c r="I68" s="216">
        <f>+('2.2.3.6.WACC'!I$28*'6.3.IPME'!J$21+'2.2.3.1.TasasDeprec'!$C68*'6.3.IPME'!J$22-('6.3.IPME'!J$22-'6.3.IPME'!J$21))/(1-'6.5.TasaImpuestos'!I$8)</f>
        <v>0.31123646201951288</v>
      </c>
      <c r="J68" s="216">
        <f>+('2.2.3.6.WACC'!J$28*'6.3.IPME'!K$21+'2.2.3.1.TasasDeprec'!$C68*'6.3.IPME'!K$22-('6.3.IPME'!K$22-'6.3.IPME'!K$21))/(1-'6.5.TasaImpuestos'!J$8)</f>
        <v>0.33520842127176448</v>
      </c>
      <c r="K68" s="216">
        <f>+('2.2.3.6.WACC'!K$28*'6.3.IPME'!L$21+'2.2.3.1.TasasDeprec'!$C68*'6.3.IPME'!L$22-('6.3.IPME'!L$22-'6.3.IPME'!L$21))/(1-'6.5.TasaImpuestos'!K$8)</f>
        <v>0.33151583608040214</v>
      </c>
    </row>
    <row r="69" spans="1:11" x14ac:dyDescent="0.2">
      <c r="A69" s="134"/>
      <c r="B69" s="182" t="s">
        <v>606</v>
      </c>
      <c r="C69" s="216">
        <f>+('2.2.3.6.WACC'!C$28*'6.3.IPME'!D$21+'2.2.3.1.TasasDeprec'!$C69*'6.3.IPME'!D$22-('6.3.IPME'!D$22-'6.3.IPME'!D$21))/(1-'6.5.TasaImpuestos'!C$8)</f>
        <v>0.22250559588456284</v>
      </c>
      <c r="D69" s="216">
        <f>+('2.2.3.6.WACC'!D$28*'6.3.IPME'!E$21+'2.2.3.1.TasasDeprec'!$C69*'6.3.IPME'!E$22-('6.3.IPME'!E$22-'6.3.IPME'!E$21))/(1-'6.5.TasaImpuestos'!D$8)</f>
        <v>0.20527030646136404</v>
      </c>
      <c r="E69" s="216">
        <f>+('2.2.3.6.WACC'!E$28*'6.3.IPME'!F$21+'2.2.3.1.TasasDeprec'!$C69*'6.3.IPME'!F$22-('6.3.IPME'!F$22-'6.3.IPME'!F$21))/(1-'6.5.TasaImpuestos'!E$8)</f>
        <v>0.20509767431478282</v>
      </c>
      <c r="F69" s="216">
        <f>+('2.2.3.6.WACC'!F$28*'6.3.IPME'!G$21+'2.2.3.1.TasasDeprec'!$C69*'6.3.IPME'!G$22-('6.3.IPME'!G$22-'6.3.IPME'!G$21))/(1-'6.5.TasaImpuestos'!F$8)</f>
        <v>0.2219313754032162</v>
      </c>
      <c r="G69" s="216">
        <f>+('2.2.3.6.WACC'!G$28*'6.3.IPME'!H$21+'2.2.3.1.TasasDeprec'!$C69*'6.3.IPME'!H$22-('6.3.IPME'!H$22-'6.3.IPME'!H$21))/(1-'6.5.TasaImpuestos'!G$8)</f>
        <v>0.25513241564654987</v>
      </c>
      <c r="H69" s="216">
        <f>+('2.2.3.6.WACC'!H$28*'6.3.IPME'!I$21+'2.2.3.1.TasasDeprec'!$C69*'6.3.IPME'!I$22-('6.3.IPME'!I$22-'6.3.IPME'!I$21))/(1-'6.5.TasaImpuestos'!H$8)</f>
        <v>0.22786233447861137</v>
      </c>
      <c r="I69" s="216">
        <f>+('2.2.3.6.WACC'!I$28*'6.3.IPME'!J$21+'2.2.3.1.TasasDeprec'!$C69*'6.3.IPME'!J$22-('6.3.IPME'!J$22-'6.3.IPME'!J$21))/(1-'6.5.TasaImpuestos'!I$8)</f>
        <v>0.19892032930419618</v>
      </c>
      <c r="J69" s="216">
        <f>+('2.2.3.6.WACC'!J$28*'6.3.IPME'!K$21+'2.2.3.1.TasasDeprec'!$C69*'6.3.IPME'!K$22-('6.3.IPME'!K$22-'6.3.IPME'!K$21))/(1-'6.5.TasaImpuestos'!J$8)</f>
        <v>0.2231953824775583</v>
      </c>
      <c r="K69" s="216">
        <f>+('2.2.3.6.WACC'!K$28*'6.3.IPME'!L$21+'2.2.3.1.TasasDeprec'!$C69*'6.3.IPME'!L$22-('6.3.IPME'!L$22-'6.3.IPME'!L$21))/(1-'6.5.TasaImpuestos'!K$8)</f>
        <v>0.21947949904396208</v>
      </c>
    </row>
    <row r="70" spans="1:11" x14ac:dyDescent="0.2">
      <c r="A70" s="134"/>
      <c r="B70" s="182" t="s">
        <v>443</v>
      </c>
      <c r="C70" s="216">
        <f>+('2.2.3.6.WACC'!C$28*'6.3.IPME'!D$21+'2.2.3.1.TasasDeprec'!$C70*'6.3.IPME'!D$22-('6.3.IPME'!D$22-'6.3.IPME'!D$21))/(1-'6.5.TasaImpuestos'!C$8)</f>
        <v>0.22250559588456284</v>
      </c>
      <c r="D70" s="216">
        <f>+('2.2.3.6.WACC'!D$28*'6.3.IPME'!E$21+'2.2.3.1.TasasDeprec'!$C70*'6.3.IPME'!E$22-('6.3.IPME'!E$22-'6.3.IPME'!E$21))/(1-'6.5.TasaImpuestos'!D$8)</f>
        <v>0.20527030646136404</v>
      </c>
      <c r="E70" s="216">
        <f>+('2.2.3.6.WACC'!E$28*'6.3.IPME'!F$21+'2.2.3.1.TasasDeprec'!$C70*'6.3.IPME'!F$22-('6.3.IPME'!F$22-'6.3.IPME'!F$21))/(1-'6.5.TasaImpuestos'!E$8)</f>
        <v>0.20509767431478282</v>
      </c>
      <c r="F70" s="216">
        <f>+('2.2.3.6.WACC'!F$28*'6.3.IPME'!G$21+'2.2.3.1.TasasDeprec'!$C70*'6.3.IPME'!G$22-('6.3.IPME'!G$22-'6.3.IPME'!G$21))/(1-'6.5.TasaImpuestos'!F$8)</f>
        <v>0.2219313754032162</v>
      </c>
      <c r="G70" s="216">
        <f>+('2.2.3.6.WACC'!G$28*'6.3.IPME'!H$21+'2.2.3.1.TasasDeprec'!$C70*'6.3.IPME'!H$22-('6.3.IPME'!H$22-'6.3.IPME'!H$21))/(1-'6.5.TasaImpuestos'!G$8)</f>
        <v>0.25513241564654987</v>
      </c>
      <c r="H70" s="216">
        <f>+('2.2.3.6.WACC'!H$28*'6.3.IPME'!I$21+'2.2.3.1.TasasDeprec'!$C70*'6.3.IPME'!I$22-('6.3.IPME'!I$22-'6.3.IPME'!I$21))/(1-'6.5.TasaImpuestos'!H$8)</f>
        <v>0.22786233447861137</v>
      </c>
      <c r="I70" s="216">
        <f>+('2.2.3.6.WACC'!I$28*'6.3.IPME'!J$21+'2.2.3.1.TasasDeprec'!$C70*'6.3.IPME'!J$22-('6.3.IPME'!J$22-'6.3.IPME'!J$21))/(1-'6.5.TasaImpuestos'!I$8)</f>
        <v>0.19892032930419618</v>
      </c>
      <c r="J70" s="216">
        <f>+('2.2.3.6.WACC'!J$28*'6.3.IPME'!K$21+'2.2.3.1.TasasDeprec'!$C70*'6.3.IPME'!K$22-('6.3.IPME'!K$22-'6.3.IPME'!K$21))/(1-'6.5.TasaImpuestos'!J$8)</f>
        <v>0.2231953824775583</v>
      </c>
      <c r="K70" s="216">
        <f>+('2.2.3.6.WACC'!K$28*'6.3.IPME'!L$21+'2.2.3.1.TasasDeprec'!$C70*'6.3.IPME'!L$22-('6.3.IPME'!L$22-'6.3.IPME'!L$21))/(1-'6.5.TasaImpuestos'!K$8)</f>
        <v>0.21947949904396208</v>
      </c>
    </row>
    <row r="71" spans="1:11" x14ac:dyDescent="0.2">
      <c r="A71" s="134"/>
      <c r="B71" s="182" t="s">
        <v>607</v>
      </c>
      <c r="C71" s="216">
        <f>+('2.2.3.6.WACC'!C$28*'6.3.IPME'!D$21+'2.2.3.1.TasasDeprec'!$C71*'6.3.IPME'!D$22-('6.3.IPME'!D$22-'6.3.IPME'!D$21))/(1-'6.5.TasaImpuestos'!C$8)</f>
        <v>0.19744293924295886</v>
      </c>
      <c r="D71" s="216">
        <f>+('2.2.3.6.WACC'!D$28*'6.3.IPME'!E$21+'2.2.3.1.TasasDeprec'!$C71*'6.3.IPME'!E$22-('6.3.IPME'!E$22-'6.3.IPME'!E$21))/(1-'6.5.TasaImpuestos'!D$8)</f>
        <v>0.17939551022923436</v>
      </c>
      <c r="E71" s="216">
        <f>+('2.2.3.6.WACC'!E$28*'6.3.IPME'!F$21+'2.2.3.1.TasasDeprec'!$C71*'6.3.IPME'!F$22-('6.3.IPME'!F$22-'6.3.IPME'!F$21))/(1-'6.5.TasaImpuestos'!E$8)</f>
        <v>0.17929292583897893</v>
      </c>
      <c r="F71" s="216">
        <f>+('2.2.3.6.WACC'!F$28*'6.3.IPME'!G$21+'2.2.3.1.TasasDeprec'!$C71*'6.3.IPME'!G$22-('6.3.IPME'!G$22-'6.3.IPME'!G$21))/(1-'6.5.TasaImpuestos'!F$8)</f>
        <v>0.1962633766038806</v>
      </c>
      <c r="G71" s="216">
        <f>+('2.2.3.6.WACC'!G$28*'6.3.IPME'!H$21+'2.2.3.1.TasasDeprec'!$C71*'6.3.IPME'!H$22-('6.3.IPME'!H$22-'6.3.IPME'!H$21))/(1-'6.5.TasaImpuestos'!G$8)</f>
        <v>0.23101553658189056</v>
      </c>
      <c r="H71" s="216">
        <f>+('2.2.3.6.WACC'!H$28*'6.3.IPME'!I$21+'2.2.3.1.TasasDeprec'!$C71*'6.3.IPME'!I$22-('6.3.IPME'!I$22-'6.3.IPME'!I$21))/(1-'6.5.TasaImpuestos'!H$8)</f>
        <v>0.20406137026960716</v>
      </c>
      <c r="I71" s="216">
        <f>+('2.2.3.6.WACC'!I$28*'6.3.IPME'!J$21+'2.2.3.1.TasasDeprec'!$C71*'6.3.IPME'!J$22-('6.3.IPME'!J$22-'6.3.IPME'!J$21))/(1-'6.5.TasaImpuestos'!I$8)</f>
        <v>0.17435117527272068</v>
      </c>
      <c r="J71" s="216">
        <f>+('2.2.3.6.WACC'!J$28*'6.3.IPME'!K$21+'2.2.3.1.TasasDeprec'!$C71*'6.3.IPME'!K$22-('6.3.IPME'!K$22-'6.3.IPME'!K$21))/(1-'6.5.TasaImpuestos'!J$8)</f>
        <v>0.19869253024132569</v>
      </c>
      <c r="K71" s="216">
        <f>+('2.2.3.6.WACC'!K$28*'6.3.IPME'!L$21+'2.2.3.1.TasasDeprec'!$C71*'6.3.IPME'!L$22-('6.3.IPME'!L$22-'6.3.IPME'!L$21))/(1-'6.5.TasaImpuestos'!K$8)</f>
        <v>0.19497155031724081</v>
      </c>
    </row>
    <row r="72" spans="1:11" x14ac:dyDescent="0.2">
      <c r="A72" s="134"/>
      <c r="B72" s="186" t="s">
        <v>146</v>
      </c>
      <c r="C72" s="216">
        <f>+('2.2.3.6.WACC'!C$28*'6.3.IPME'!D$21+'2.2.3.1.TasasDeprec'!$C72*'6.3.IPME'!D$22-('6.3.IPME'!D$22-'6.3.IPME'!D$21))/(1-'6.5.TasaImpuestos'!C$8)</f>
        <v>0.62350810215022689</v>
      </c>
      <c r="D72" s="216">
        <f>+('2.2.3.6.WACC'!D$28*'6.3.IPME'!E$21+'2.2.3.1.TasasDeprec'!$C72*'6.3.IPME'!E$22-('6.3.IPME'!E$22-'6.3.IPME'!E$21))/(1-'6.5.TasaImpuestos'!D$8)</f>
        <v>0.61926704617543871</v>
      </c>
      <c r="E72" s="216">
        <f>+('2.2.3.6.WACC'!E$28*'6.3.IPME'!F$21+'2.2.3.1.TasasDeprec'!$C72*'6.3.IPME'!F$22-('6.3.IPME'!F$22-'6.3.IPME'!F$21))/(1-'6.5.TasaImpuestos'!E$8)</f>
        <v>0.61797364992764492</v>
      </c>
      <c r="F72" s="216">
        <f>+('2.2.3.6.WACC'!F$28*'6.3.IPME'!G$21+'2.2.3.1.TasasDeprec'!$C72*'6.3.IPME'!G$22-('6.3.IPME'!G$22-'6.3.IPME'!G$21))/(1-'6.5.TasaImpuestos'!F$8)</f>
        <v>0.6326193561925858</v>
      </c>
      <c r="G72" s="216">
        <f>+('2.2.3.6.WACC'!G$28*'6.3.IPME'!H$21+'2.2.3.1.TasasDeprec'!$C72*'6.3.IPME'!H$22-('6.3.IPME'!H$22-'6.3.IPME'!H$21))/(1-'6.5.TasaImpuestos'!G$8)</f>
        <v>0.64100248068109877</v>
      </c>
      <c r="H72" s="216">
        <f>+('2.2.3.6.WACC'!H$28*'6.3.IPME'!I$21+'2.2.3.1.TasasDeprec'!$C72*'6.3.IPME'!I$22-('6.3.IPME'!I$22-'6.3.IPME'!I$21))/(1-'6.5.TasaImpuestos'!H$8)</f>
        <v>0.60867776182267874</v>
      </c>
      <c r="I72" s="216">
        <f>+('2.2.3.6.WACC'!I$28*'6.3.IPME'!J$21+'2.2.3.1.TasasDeprec'!$C72*'6.3.IPME'!J$22-('6.3.IPME'!J$22-'6.3.IPME'!J$21))/(1-'6.5.TasaImpuestos'!I$8)</f>
        <v>0.59202679380780476</v>
      </c>
      <c r="J72" s="216">
        <f>+('2.2.3.6.WACC'!J$28*'6.3.IPME'!K$21+'2.2.3.1.TasasDeprec'!$C72*'6.3.IPME'!K$22-('6.3.IPME'!K$22-'6.3.IPME'!K$21))/(1-'6.5.TasaImpuestos'!J$8)</f>
        <v>0.61524101825727984</v>
      </c>
      <c r="K72" s="216">
        <f>+('2.2.3.6.WACC'!K$28*'6.3.IPME'!L$21+'2.2.3.1.TasasDeprec'!$C72*'6.3.IPME'!L$22-('6.3.IPME'!L$22-'6.3.IPME'!L$21))/(1-'6.5.TasaImpuestos'!K$8)</f>
        <v>0.61160667867150231</v>
      </c>
    </row>
    <row r="73" spans="1:11" x14ac:dyDescent="0.2">
      <c r="A73" s="134"/>
      <c r="B73" s="186" t="s">
        <v>386</v>
      </c>
      <c r="C73" s="216"/>
      <c r="D73" s="216"/>
      <c r="E73" s="216"/>
      <c r="F73" s="216"/>
      <c r="G73" s="216"/>
      <c r="H73" s="216"/>
      <c r="I73" s="216"/>
      <c r="J73" s="216"/>
      <c r="K73" s="216"/>
    </row>
    <row r="74" spans="1:11" x14ac:dyDescent="0.2">
      <c r="A74" s="134"/>
      <c r="B74" s="182" t="s">
        <v>444</v>
      </c>
      <c r="C74" s="216">
        <f>+('2.2.3.6.WACC'!C$28*'6.3.IPME'!D$21+'2.2.3.1.TasasDeprec'!$C74*'6.3.IPME'!D$22-('6.3.IPME'!D$22-'6.3.IPME'!D$21))/(1-'6.5.TasaImpuestos'!C$8)</f>
        <v>0.33707774053189543</v>
      </c>
      <c r="D74" s="216">
        <f>+('2.2.3.6.WACC'!D$28*'6.3.IPME'!E$21+'2.2.3.1.TasasDeprec'!$C74*'6.3.IPME'!E$22-('6.3.IPME'!E$22-'6.3.IPME'!E$21))/(1-'6.5.TasaImpuestos'!D$8)</f>
        <v>0.32355508923681398</v>
      </c>
      <c r="E74" s="216">
        <f>+('2.2.3.6.WACC'!E$28*'6.3.IPME'!F$21+'2.2.3.1.TasasDeprec'!$C74*'6.3.IPME'!F$22-('6.3.IPME'!F$22-'6.3.IPME'!F$21))/(1-'6.5.TasaImpuestos'!E$8)</f>
        <v>0.32306223877560053</v>
      </c>
      <c r="F74" s="216">
        <f>+('2.2.3.6.WACC'!F$28*'6.3.IPME'!G$21+'2.2.3.1.TasasDeprec'!$C74*'6.3.IPME'!G$22-('6.3.IPME'!G$22-'6.3.IPME'!G$21))/(1-'6.5.TasaImpuestos'!F$8)</f>
        <v>0.3392707984858932</v>
      </c>
      <c r="G74" s="216">
        <f>+('2.2.3.6.WACC'!G$28*'6.3.IPME'!H$21+'2.2.3.1.TasasDeprec'!$C74*'6.3.IPME'!H$22-('6.3.IPME'!H$22-'6.3.IPME'!H$21))/(1-'6.5.TasaImpuestos'!G$8)</f>
        <v>0.36538100565642095</v>
      </c>
      <c r="H74" s="216">
        <f>+('2.2.3.6.WACC'!H$28*'6.3.IPME'!I$21+'2.2.3.1.TasasDeprec'!$C74*'6.3.IPME'!I$22-('6.3.IPME'!I$22-'6.3.IPME'!I$21))/(1-'6.5.TasaImpuestos'!H$8)</f>
        <v>0.33666674229120203</v>
      </c>
      <c r="I74" s="216">
        <f>+('2.2.3.6.WACC'!I$28*'6.3.IPME'!J$21+'2.2.3.1.TasasDeprec'!$C74*'6.3.IPME'!J$22-('6.3.IPME'!J$22-'6.3.IPME'!J$21))/(1-'6.5.TasaImpuestos'!I$8)</f>
        <v>0.31123646201951288</v>
      </c>
      <c r="J74" s="216">
        <f>+('2.2.3.6.WACC'!J$28*'6.3.IPME'!K$21+'2.2.3.1.TasasDeprec'!$C74*'6.3.IPME'!K$22-('6.3.IPME'!K$22-'6.3.IPME'!K$21))/(1-'6.5.TasaImpuestos'!J$8)</f>
        <v>0.33520842127176448</v>
      </c>
      <c r="K74" s="216">
        <f>+('2.2.3.6.WACC'!K$28*'6.3.IPME'!L$21+'2.2.3.1.TasasDeprec'!$C74*'6.3.IPME'!L$22-('6.3.IPME'!L$22-'6.3.IPME'!L$21))/(1-'6.5.TasaImpuestos'!K$8)</f>
        <v>0.33151583608040214</v>
      </c>
    </row>
    <row r="75" spans="1:11" x14ac:dyDescent="0.2">
      <c r="A75" s="134"/>
      <c r="B75" s="182" t="s">
        <v>445</v>
      </c>
      <c r="C75" s="216">
        <f>+('2.2.3.6.WACC'!C$28*'6.3.IPME'!D$21+'2.2.3.1.TasasDeprec'!$C75*'6.3.IPME'!D$22-('6.3.IPME'!D$22-'6.3.IPME'!D$21))/(1-'6.5.TasaImpuestos'!C$8)</f>
        <v>0.62350810215022689</v>
      </c>
      <c r="D75" s="216">
        <f>+('2.2.3.6.WACC'!D$28*'6.3.IPME'!E$21+'2.2.3.1.TasasDeprec'!$C75*'6.3.IPME'!E$22-('6.3.IPME'!E$22-'6.3.IPME'!E$21))/(1-'6.5.TasaImpuestos'!D$8)</f>
        <v>0.61926704617543871</v>
      </c>
      <c r="E75" s="216">
        <f>+('2.2.3.6.WACC'!E$28*'6.3.IPME'!F$21+'2.2.3.1.TasasDeprec'!$C75*'6.3.IPME'!F$22-('6.3.IPME'!F$22-'6.3.IPME'!F$21))/(1-'6.5.TasaImpuestos'!E$8)</f>
        <v>0.61797364992764492</v>
      </c>
      <c r="F75" s="216">
        <f>+('2.2.3.6.WACC'!F$28*'6.3.IPME'!G$21+'2.2.3.1.TasasDeprec'!$C75*'6.3.IPME'!G$22-('6.3.IPME'!G$22-'6.3.IPME'!G$21))/(1-'6.5.TasaImpuestos'!F$8)</f>
        <v>0.6326193561925858</v>
      </c>
      <c r="G75" s="216">
        <f>+('2.2.3.6.WACC'!G$28*'6.3.IPME'!H$21+'2.2.3.1.TasasDeprec'!$C75*'6.3.IPME'!H$22-('6.3.IPME'!H$22-'6.3.IPME'!H$21))/(1-'6.5.TasaImpuestos'!G$8)</f>
        <v>0.64100248068109877</v>
      </c>
      <c r="H75" s="216">
        <f>+('2.2.3.6.WACC'!H$28*'6.3.IPME'!I$21+'2.2.3.1.TasasDeprec'!$C75*'6.3.IPME'!I$22-('6.3.IPME'!I$22-'6.3.IPME'!I$21))/(1-'6.5.TasaImpuestos'!H$8)</f>
        <v>0.60867776182267874</v>
      </c>
      <c r="I75" s="216">
        <f>+('2.2.3.6.WACC'!I$28*'6.3.IPME'!J$21+'2.2.3.1.TasasDeprec'!$C75*'6.3.IPME'!J$22-('6.3.IPME'!J$22-'6.3.IPME'!J$21))/(1-'6.5.TasaImpuestos'!I$8)</f>
        <v>0.59202679380780476</v>
      </c>
      <c r="J75" s="216">
        <f>+('2.2.3.6.WACC'!J$28*'6.3.IPME'!K$21+'2.2.3.1.TasasDeprec'!$C75*'6.3.IPME'!K$22-('6.3.IPME'!K$22-'6.3.IPME'!K$21))/(1-'6.5.TasaImpuestos'!J$8)</f>
        <v>0.61524101825727984</v>
      </c>
      <c r="K75" s="216">
        <f>+('2.2.3.6.WACC'!K$28*'6.3.IPME'!L$21+'2.2.3.1.TasasDeprec'!$C75*'6.3.IPME'!L$22-('6.3.IPME'!L$22-'6.3.IPME'!L$21))/(1-'6.5.TasaImpuestos'!K$8)</f>
        <v>0.61160667867150231</v>
      </c>
    </row>
    <row r="76" spans="1:11" x14ac:dyDescent="0.2">
      <c r="A76" s="134"/>
      <c r="B76" s="182" t="s">
        <v>446</v>
      </c>
      <c r="C76" s="216">
        <f>+('2.2.3.6.WACC'!C$28*'6.3.IPME'!D$21+'2.2.3.1.TasasDeprec'!$C76*'6.3.IPME'!D$22-('6.3.IPME'!D$22-'6.3.IPME'!D$21))/(1-'6.5.TasaImpuestos'!C$8)</f>
        <v>0.42300684901739494</v>
      </c>
      <c r="D76" s="216">
        <f>+('2.2.3.6.WACC'!D$28*'6.3.IPME'!E$21+'2.2.3.1.TasasDeprec'!$C76*'6.3.IPME'!E$22-('6.3.IPME'!E$22-'6.3.IPME'!E$21))/(1-'6.5.TasaImpuestos'!D$8)</f>
        <v>0.41226867631840142</v>
      </c>
      <c r="E76" s="216">
        <f>+('2.2.3.6.WACC'!E$28*'6.3.IPME'!F$21+'2.2.3.1.TasasDeprec'!$C76*'6.3.IPME'!F$22-('6.3.IPME'!F$22-'6.3.IPME'!F$21))/(1-'6.5.TasaImpuestos'!E$8)</f>
        <v>0.41153566212121384</v>
      </c>
      <c r="F76" s="216">
        <f>+('2.2.3.6.WACC'!F$28*'6.3.IPME'!G$21+'2.2.3.1.TasasDeprec'!$C76*'6.3.IPME'!G$22-('6.3.IPME'!G$22-'6.3.IPME'!G$21))/(1-'6.5.TasaImpuestos'!F$8)</f>
        <v>0.42727536579790104</v>
      </c>
      <c r="G76" s="216">
        <f>+('2.2.3.6.WACC'!G$28*'6.3.IPME'!H$21+'2.2.3.1.TasasDeprec'!$C76*'6.3.IPME'!H$22-('6.3.IPME'!H$22-'6.3.IPME'!H$21))/(1-'6.5.TasaImpuestos'!G$8)</f>
        <v>0.44806744816382432</v>
      </c>
      <c r="H76" s="216">
        <f>+('2.2.3.6.WACC'!H$28*'6.3.IPME'!I$21+'2.2.3.1.TasasDeprec'!$C76*'6.3.IPME'!I$22-('6.3.IPME'!I$22-'6.3.IPME'!I$21))/(1-'6.5.TasaImpuestos'!H$8)</f>
        <v>0.41827004815064506</v>
      </c>
      <c r="I76" s="216">
        <f>+('2.2.3.6.WACC'!I$28*'6.3.IPME'!J$21+'2.2.3.1.TasasDeprec'!$C76*'6.3.IPME'!J$22-('6.3.IPME'!J$22-'6.3.IPME'!J$21))/(1-'6.5.TasaImpuestos'!I$8)</f>
        <v>0.39547356155600055</v>
      </c>
      <c r="J76" s="216">
        <f>+('2.2.3.6.WACC'!J$28*'6.3.IPME'!K$21+'2.2.3.1.TasasDeprec'!$C76*'6.3.IPME'!K$22-('6.3.IPME'!K$22-'6.3.IPME'!K$21))/(1-'6.5.TasaImpuestos'!J$8)</f>
        <v>0.41921820036741908</v>
      </c>
      <c r="K76" s="216">
        <f>+('2.2.3.6.WACC'!K$28*'6.3.IPME'!L$21+'2.2.3.1.TasasDeprec'!$C76*'6.3.IPME'!L$22-('6.3.IPME'!L$22-'6.3.IPME'!L$21))/(1-'6.5.TasaImpuestos'!K$8)</f>
        <v>0.41554308885773222</v>
      </c>
    </row>
    <row r="77" spans="1:11" x14ac:dyDescent="0.2">
      <c r="A77" s="134"/>
      <c r="B77" s="182" t="s">
        <v>608</v>
      </c>
      <c r="C77" s="216">
        <f>+('2.2.3.6.WACC'!C$28*'6.3.IPME'!D$21+'2.2.3.1.TasasDeprec'!$C77*'6.3.IPME'!D$22-('6.3.IPME'!D$22-'6.3.IPME'!D$21))/(1-'6.5.TasaImpuestos'!C$8)</f>
        <v>0.33707774053189543</v>
      </c>
      <c r="D77" s="216">
        <f>+('2.2.3.6.WACC'!D$28*'6.3.IPME'!E$21+'2.2.3.1.TasasDeprec'!$C77*'6.3.IPME'!E$22-('6.3.IPME'!E$22-'6.3.IPME'!E$21))/(1-'6.5.TasaImpuestos'!D$8)</f>
        <v>0.32355508923681398</v>
      </c>
      <c r="E77" s="216">
        <f>+('2.2.3.6.WACC'!E$28*'6.3.IPME'!F$21+'2.2.3.1.TasasDeprec'!$C77*'6.3.IPME'!F$22-('6.3.IPME'!F$22-'6.3.IPME'!F$21))/(1-'6.5.TasaImpuestos'!E$8)</f>
        <v>0.32306223877560053</v>
      </c>
      <c r="F77" s="216">
        <f>+('2.2.3.6.WACC'!F$28*'6.3.IPME'!G$21+'2.2.3.1.TasasDeprec'!$C77*'6.3.IPME'!G$22-('6.3.IPME'!G$22-'6.3.IPME'!G$21))/(1-'6.5.TasaImpuestos'!F$8)</f>
        <v>0.3392707984858932</v>
      </c>
      <c r="G77" s="216">
        <f>+('2.2.3.6.WACC'!G$28*'6.3.IPME'!H$21+'2.2.3.1.TasasDeprec'!$C77*'6.3.IPME'!H$22-('6.3.IPME'!H$22-'6.3.IPME'!H$21))/(1-'6.5.TasaImpuestos'!G$8)</f>
        <v>0.36538100565642095</v>
      </c>
      <c r="H77" s="216">
        <f>+('2.2.3.6.WACC'!H$28*'6.3.IPME'!I$21+'2.2.3.1.TasasDeprec'!$C77*'6.3.IPME'!I$22-('6.3.IPME'!I$22-'6.3.IPME'!I$21))/(1-'6.5.TasaImpuestos'!H$8)</f>
        <v>0.33666674229120203</v>
      </c>
      <c r="I77" s="216">
        <f>+('2.2.3.6.WACC'!I$28*'6.3.IPME'!J$21+'2.2.3.1.TasasDeprec'!$C77*'6.3.IPME'!J$22-('6.3.IPME'!J$22-'6.3.IPME'!J$21))/(1-'6.5.TasaImpuestos'!I$8)</f>
        <v>0.31123646201951288</v>
      </c>
      <c r="J77" s="216">
        <f>+('2.2.3.6.WACC'!J$28*'6.3.IPME'!K$21+'2.2.3.1.TasasDeprec'!$C77*'6.3.IPME'!K$22-('6.3.IPME'!K$22-'6.3.IPME'!K$21))/(1-'6.5.TasaImpuestos'!J$8)</f>
        <v>0.33520842127176448</v>
      </c>
      <c r="K77" s="216">
        <f>+('2.2.3.6.WACC'!K$28*'6.3.IPME'!L$21+'2.2.3.1.TasasDeprec'!$C77*'6.3.IPME'!L$22-('6.3.IPME'!L$22-'6.3.IPME'!L$21))/(1-'6.5.TasaImpuestos'!K$8)</f>
        <v>0.33151583608040214</v>
      </c>
    </row>
    <row r="78" spans="1:11" x14ac:dyDescent="0.2">
      <c r="A78" s="134"/>
      <c r="B78" s="182" t="s">
        <v>609</v>
      </c>
      <c r="C78" s="216">
        <f>+('2.2.3.6.WACC'!C$28*'6.3.IPME'!D$21+'2.2.3.1.TasasDeprec'!$C78*'6.3.IPME'!D$22-('6.3.IPME'!D$22-'6.3.IPME'!D$21))/(1-'6.5.TasaImpuestos'!C$8)</f>
        <v>0.33707774053189543</v>
      </c>
      <c r="D78" s="216">
        <f>+('2.2.3.6.WACC'!D$28*'6.3.IPME'!E$21+'2.2.3.1.TasasDeprec'!$C78*'6.3.IPME'!E$22-('6.3.IPME'!E$22-'6.3.IPME'!E$21))/(1-'6.5.TasaImpuestos'!D$8)</f>
        <v>0.32355508923681398</v>
      </c>
      <c r="E78" s="216">
        <f>+('2.2.3.6.WACC'!E$28*'6.3.IPME'!F$21+'2.2.3.1.TasasDeprec'!$C78*'6.3.IPME'!F$22-('6.3.IPME'!F$22-'6.3.IPME'!F$21))/(1-'6.5.TasaImpuestos'!E$8)</f>
        <v>0.32306223877560053</v>
      </c>
      <c r="F78" s="216">
        <f>+('2.2.3.6.WACC'!F$28*'6.3.IPME'!G$21+'2.2.3.1.TasasDeprec'!$C78*'6.3.IPME'!G$22-('6.3.IPME'!G$22-'6.3.IPME'!G$21))/(1-'6.5.TasaImpuestos'!F$8)</f>
        <v>0.3392707984858932</v>
      </c>
      <c r="G78" s="216">
        <f>+('2.2.3.6.WACC'!G$28*'6.3.IPME'!H$21+'2.2.3.1.TasasDeprec'!$C78*'6.3.IPME'!H$22-('6.3.IPME'!H$22-'6.3.IPME'!H$21))/(1-'6.5.TasaImpuestos'!G$8)</f>
        <v>0.36538100565642095</v>
      </c>
      <c r="H78" s="216">
        <f>+('2.2.3.6.WACC'!H$28*'6.3.IPME'!I$21+'2.2.3.1.TasasDeprec'!$C78*'6.3.IPME'!I$22-('6.3.IPME'!I$22-'6.3.IPME'!I$21))/(1-'6.5.TasaImpuestos'!H$8)</f>
        <v>0.33666674229120203</v>
      </c>
      <c r="I78" s="216">
        <f>+('2.2.3.6.WACC'!I$28*'6.3.IPME'!J$21+'2.2.3.1.TasasDeprec'!$C78*'6.3.IPME'!J$22-('6.3.IPME'!J$22-'6.3.IPME'!J$21))/(1-'6.5.TasaImpuestos'!I$8)</f>
        <v>0.31123646201951288</v>
      </c>
      <c r="J78" s="216">
        <f>+('2.2.3.6.WACC'!J$28*'6.3.IPME'!K$21+'2.2.3.1.TasasDeprec'!$C78*'6.3.IPME'!K$22-('6.3.IPME'!K$22-'6.3.IPME'!K$21))/(1-'6.5.TasaImpuestos'!J$8)</f>
        <v>0.33520842127176448</v>
      </c>
      <c r="K78" s="216">
        <f>+('2.2.3.6.WACC'!K$28*'6.3.IPME'!L$21+'2.2.3.1.TasasDeprec'!$C78*'6.3.IPME'!L$22-('6.3.IPME'!L$22-'6.3.IPME'!L$21))/(1-'6.5.TasaImpuestos'!K$8)</f>
        <v>0.33151583608040214</v>
      </c>
    </row>
    <row r="79" spans="1:11" x14ac:dyDescent="0.2">
      <c r="A79" s="134"/>
      <c r="B79" s="182" t="s">
        <v>610</v>
      </c>
      <c r="C79" s="216">
        <f>+('2.2.3.6.WACC'!C$28*'6.3.IPME'!D$21+'2.2.3.1.TasasDeprec'!$C79*'6.3.IPME'!D$22-('6.3.IPME'!D$22-'6.3.IPME'!D$21))/(1-'6.5.TasaImpuestos'!C$8)</f>
        <v>0.33707774053189543</v>
      </c>
      <c r="D79" s="216">
        <f>+('2.2.3.6.WACC'!D$28*'6.3.IPME'!E$21+'2.2.3.1.TasasDeprec'!$C79*'6.3.IPME'!E$22-('6.3.IPME'!E$22-'6.3.IPME'!E$21))/(1-'6.5.TasaImpuestos'!D$8)</f>
        <v>0.32355508923681398</v>
      </c>
      <c r="E79" s="216">
        <f>+('2.2.3.6.WACC'!E$28*'6.3.IPME'!F$21+'2.2.3.1.TasasDeprec'!$C79*'6.3.IPME'!F$22-('6.3.IPME'!F$22-'6.3.IPME'!F$21))/(1-'6.5.TasaImpuestos'!E$8)</f>
        <v>0.32306223877560053</v>
      </c>
      <c r="F79" s="216">
        <f>+('2.2.3.6.WACC'!F$28*'6.3.IPME'!G$21+'2.2.3.1.TasasDeprec'!$C79*'6.3.IPME'!G$22-('6.3.IPME'!G$22-'6.3.IPME'!G$21))/(1-'6.5.TasaImpuestos'!F$8)</f>
        <v>0.3392707984858932</v>
      </c>
      <c r="G79" s="216">
        <f>+('2.2.3.6.WACC'!G$28*'6.3.IPME'!H$21+'2.2.3.1.TasasDeprec'!$C79*'6.3.IPME'!H$22-('6.3.IPME'!H$22-'6.3.IPME'!H$21))/(1-'6.5.TasaImpuestos'!G$8)</f>
        <v>0.36538100565642095</v>
      </c>
      <c r="H79" s="216">
        <f>+('2.2.3.6.WACC'!H$28*'6.3.IPME'!I$21+'2.2.3.1.TasasDeprec'!$C79*'6.3.IPME'!I$22-('6.3.IPME'!I$22-'6.3.IPME'!I$21))/(1-'6.5.TasaImpuestos'!H$8)</f>
        <v>0.33666674229120203</v>
      </c>
      <c r="I79" s="216">
        <f>+('2.2.3.6.WACC'!I$28*'6.3.IPME'!J$21+'2.2.3.1.TasasDeprec'!$C79*'6.3.IPME'!J$22-('6.3.IPME'!J$22-'6.3.IPME'!J$21))/(1-'6.5.TasaImpuestos'!I$8)</f>
        <v>0.31123646201951288</v>
      </c>
      <c r="J79" s="216">
        <f>+('2.2.3.6.WACC'!J$28*'6.3.IPME'!K$21+'2.2.3.1.TasasDeprec'!$C79*'6.3.IPME'!K$22-('6.3.IPME'!K$22-'6.3.IPME'!K$21))/(1-'6.5.TasaImpuestos'!J$8)</f>
        <v>0.33520842127176448</v>
      </c>
      <c r="K79" s="216">
        <f>+('2.2.3.6.WACC'!K$28*'6.3.IPME'!L$21+'2.2.3.1.TasasDeprec'!$C79*'6.3.IPME'!L$22-('6.3.IPME'!L$22-'6.3.IPME'!L$21))/(1-'6.5.TasaImpuestos'!K$8)</f>
        <v>0.33151583608040214</v>
      </c>
    </row>
    <row r="80" spans="1:11" x14ac:dyDescent="0.2">
      <c r="A80" s="134"/>
      <c r="B80" s="182" t="s">
        <v>611</v>
      </c>
      <c r="C80" s="216">
        <f>+('2.2.3.6.WACC'!C$28*'6.3.IPME'!D$21+'2.2.3.1.TasasDeprec'!$C80*'6.3.IPME'!D$22-('6.3.IPME'!D$22-'6.3.IPME'!D$21))/(1-'6.5.TasaImpuestos'!C$8)</f>
        <v>0.33707774053189543</v>
      </c>
      <c r="D80" s="216">
        <f>+('2.2.3.6.WACC'!D$28*'6.3.IPME'!E$21+'2.2.3.1.TasasDeprec'!$C80*'6.3.IPME'!E$22-('6.3.IPME'!E$22-'6.3.IPME'!E$21))/(1-'6.5.TasaImpuestos'!D$8)</f>
        <v>0.32355508923681398</v>
      </c>
      <c r="E80" s="216">
        <f>+('2.2.3.6.WACC'!E$28*'6.3.IPME'!F$21+'2.2.3.1.TasasDeprec'!$C80*'6.3.IPME'!F$22-('6.3.IPME'!F$22-'6.3.IPME'!F$21))/(1-'6.5.TasaImpuestos'!E$8)</f>
        <v>0.32306223877560053</v>
      </c>
      <c r="F80" s="216">
        <f>+('2.2.3.6.WACC'!F$28*'6.3.IPME'!G$21+'2.2.3.1.TasasDeprec'!$C80*'6.3.IPME'!G$22-('6.3.IPME'!G$22-'6.3.IPME'!G$21))/(1-'6.5.TasaImpuestos'!F$8)</f>
        <v>0.3392707984858932</v>
      </c>
      <c r="G80" s="216">
        <f>+('2.2.3.6.WACC'!G$28*'6.3.IPME'!H$21+'2.2.3.1.TasasDeprec'!$C80*'6.3.IPME'!H$22-('6.3.IPME'!H$22-'6.3.IPME'!H$21))/(1-'6.5.TasaImpuestos'!G$8)</f>
        <v>0.36538100565642095</v>
      </c>
      <c r="H80" s="216">
        <f>+('2.2.3.6.WACC'!H$28*'6.3.IPME'!I$21+'2.2.3.1.TasasDeprec'!$C80*'6.3.IPME'!I$22-('6.3.IPME'!I$22-'6.3.IPME'!I$21))/(1-'6.5.TasaImpuestos'!H$8)</f>
        <v>0.33666674229120203</v>
      </c>
      <c r="I80" s="216">
        <f>+('2.2.3.6.WACC'!I$28*'6.3.IPME'!J$21+'2.2.3.1.TasasDeprec'!$C80*'6.3.IPME'!J$22-('6.3.IPME'!J$22-'6.3.IPME'!J$21))/(1-'6.5.TasaImpuestos'!I$8)</f>
        <v>0.31123646201951288</v>
      </c>
      <c r="J80" s="216">
        <f>+('2.2.3.6.WACC'!J$28*'6.3.IPME'!K$21+'2.2.3.1.TasasDeprec'!$C80*'6.3.IPME'!K$22-('6.3.IPME'!K$22-'6.3.IPME'!K$21))/(1-'6.5.TasaImpuestos'!J$8)</f>
        <v>0.33520842127176448</v>
      </c>
      <c r="K80" s="216">
        <f>+('2.2.3.6.WACC'!K$28*'6.3.IPME'!L$21+'2.2.3.1.TasasDeprec'!$C80*'6.3.IPME'!L$22-('6.3.IPME'!L$22-'6.3.IPME'!L$21))/(1-'6.5.TasaImpuestos'!K$8)</f>
        <v>0.33151583608040214</v>
      </c>
    </row>
    <row r="81" spans="1:11" x14ac:dyDescent="0.2">
      <c r="A81" s="134"/>
      <c r="B81" s="182" t="s">
        <v>573</v>
      </c>
      <c r="C81" s="216">
        <f>+('2.2.3.6.WACC'!C$28*'6.3.IPME'!D$21+'2.2.3.1.TasasDeprec'!$C81*'6.3.IPME'!D$22-('6.3.IPME'!D$22-'6.3.IPME'!D$21))/(1-'6.5.TasaImpuestos'!C$8)</f>
        <v>0.62350810215022689</v>
      </c>
      <c r="D81" s="216">
        <f>+('2.2.3.6.WACC'!D$28*'6.3.IPME'!E$21+'2.2.3.1.TasasDeprec'!$C81*'6.3.IPME'!E$22-('6.3.IPME'!E$22-'6.3.IPME'!E$21))/(1-'6.5.TasaImpuestos'!D$8)</f>
        <v>0.61926704617543871</v>
      </c>
      <c r="E81" s="216">
        <f>+('2.2.3.6.WACC'!E$28*'6.3.IPME'!F$21+'2.2.3.1.TasasDeprec'!$C81*'6.3.IPME'!F$22-('6.3.IPME'!F$22-'6.3.IPME'!F$21))/(1-'6.5.TasaImpuestos'!E$8)</f>
        <v>0.61797364992764492</v>
      </c>
      <c r="F81" s="216">
        <f>+('2.2.3.6.WACC'!F$28*'6.3.IPME'!G$21+'2.2.3.1.TasasDeprec'!$C81*'6.3.IPME'!G$22-('6.3.IPME'!G$22-'6.3.IPME'!G$21))/(1-'6.5.TasaImpuestos'!F$8)</f>
        <v>0.6326193561925858</v>
      </c>
      <c r="G81" s="216">
        <f>+('2.2.3.6.WACC'!G$28*'6.3.IPME'!H$21+'2.2.3.1.TasasDeprec'!$C81*'6.3.IPME'!H$22-('6.3.IPME'!H$22-'6.3.IPME'!H$21))/(1-'6.5.TasaImpuestos'!G$8)</f>
        <v>0.64100248068109877</v>
      </c>
      <c r="H81" s="216">
        <f>+('2.2.3.6.WACC'!H$28*'6.3.IPME'!I$21+'2.2.3.1.TasasDeprec'!$C81*'6.3.IPME'!I$22-('6.3.IPME'!I$22-'6.3.IPME'!I$21))/(1-'6.5.TasaImpuestos'!H$8)</f>
        <v>0.60867776182267874</v>
      </c>
      <c r="I81" s="216">
        <f>+('2.2.3.6.WACC'!I$28*'6.3.IPME'!J$21+'2.2.3.1.TasasDeprec'!$C81*'6.3.IPME'!J$22-('6.3.IPME'!J$22-'6.3.IPME'!J$21))/(1-'6.5.TasaImpuestos'!I$8)</f>
        <v>0.59202679380780476</v>
      </c>
      <c r="J81" s="216">
        <f>+('2.2.3.6.WACC'!J$28*'6.3.IPME'!K$21+'2.2.3.1.TasasDeprec'!$C81*'6.3.IPME'!K$22-('6.3.IPME'!K$22-'6.3.IPME'!K$21))/(1-'6.5.TasaImpuestos'!J$8)</f>
        <v>0.61524101825727984</v>
      </c>
      <c r="K81" s="216">
        <f>+('2.2.3.6.WACC'!K$28*'6.3.IPME'!L$21+'2.2.3.1.TasasDeprec'!$C81*'6.3.IPME'!L$22-('6.3.IPME'!L$22-'6.3.IPME'!L$21))/(1-'6.5.TasaImpuestos'!K$8)</f>
        <v>0.61160667867150231</v>
      </c>
    </row>
    <row r="82" spans="1:11" x14ac:dyDescent="0.2">
      <c r="A82" s="134"/>
      <c r="B82" s="182" t="s">
        <v>486</v>
      </c>
      <c r="C82" s="216">
        <f>+('2.2.3.6.WACC'!C$28*'6.3.IPME'!D$21+'2.2.3.1.TasasDeprec'!$C82*'6.3.IPME'!D$22-('6.3.IPME'!D$22-'6.3.IPME'!D$21))/(1-'6.5.TasaImpuestos'!C$8)</f>
        <v>0.33707774053189543</v>
      </c>
      <c r="D82" s="216">
        <f>+('2.2.3.6.WACC'!D$28*'6.3.IPME'!E$21+'2.2.3.1.TasasDeprec'!$C82*'6.3.IPME'!E$22-('6.3.IPME'!E$22-'6.3.IPME'!E$21))/(1-'6.5.TasaImpuestos'!D$8)</f>
        <v>0.32355508923681398</v>
      </c>
      <c r="E82" s="216">
        <f>+('2.2.3.6.WACC'!E$28*'6.3.IPME'!F$21+'2.2.3.1.TasasDeprec'!$C82*'6.3.IPME'!F$22-('6.3.IPME'!F$22-'6.3.IPME'!F$21))/(1-'6.5.TasaImpuestos'!E$8)</f>
        <v>0.32306223877560053</v>
      </c>
      <c r="F82" s="216">
        <f>+('2.2.3.6.WACC'!F$28*'6.3.IPME'!G$21+'2.2.3.1.TasasDeprec'!$C82*'6.3.IPME'!G$22-('6.3.IPME'!G$22-'6.3.IPME'!G$21))/(1-'6.5.TasaImpuestos'!F$8)</f>
        <v>0.3392707984858932</v>
      </c>
      <c r="G82" s="216">
        <f>+('2.2.3.6.WACC'!G$28*'6.3.IPME'!H$21+'2.2.3.1.TasasDeprec'!$C82*'6.3.IPME'!H$22-('6.3.IPME'!H$22-'6.3.IPME'!H$21))/(1-'6.5.TasaImpuestos'!G$8)</f>
        <v>0.36538100565642095</v>
      </c>
      <c r="H82" s="216">
        <f>+('2.2.3.6.WACC'!H$28*'6.3.IPME'!I$21+'2.2.3.1.TasasDeprec'!$C82*'6.3.IPME'!I$22-('6.3.IPME'!I$22-'6.3.IPME'!I$21))/(1-'6.5.TasaImpuestos'!H$8)</f>
        <v>0.33666674229120203</v>
      </c>
      <c r="I82" s="216">
        <f>+('2.2.3.6.WACC'!I$28*'6.3.IPME'!J$21+'2.2.3.1.TasasDeprec'!$C82*'6.3.IPME'!J$22-('6.3.IPME'!J$22-'6.3.IPME'!J$21))/(1-'6.5.TasaImpuestos'!I$8)</f>
        <v>0.31123646201951288</v>
      </c>
      <c r="J82" s="216">
        <f>+('2.2.3.6.WACC'!J$28*'6.3.IPME'!K$21+'2.2.3.1.TasasDeprec'!$C82*'6.3.IPME'!K$22-('6.3.IPME'!K$22-'6.3.IPME'!K$21))/(1-'6.5.TasaImpuestos'!J$8)</f>
        <v>0.33520842127176448</v>
      </c>
      <c r="K82" s="216">
        <f>+('2.2.3.6.WACC'!K$28*'6.3.IPME'!L$21+'2.2.3.1.TasasDeprec'!$C82*'6.3.IPME'!L$22-('6.3.IPME'!L$22-'6.3.IPME'!L$21))/(1-'6.5.TasaImpuestos'!K$8)</f>
        <v>0.33151583608040214</v>
      </c>
    </row>
    <row r="83" spans="1:11" x14ac:dyDescent="0.2">
      <c r="A83" s="134"/>
      <c r="B83" s="182" t="s">
        <v>487</v>
      </c>
      <c r="C83" s="216">
        <f>+('2.2.3.6.WACC'!C$28*'6.3.IPME'!D$21+'2.2.3.1.TasasDeprec'!$C83*'6.3.IPME'!D$22-('6.3.IPME'!D$22-'6.3.IPME'!D$21))/(1-'6.5.TasaImpuestos'!C$8)</f>
        <v>0.33707774053189543</v>
      </c>
      <c r="D83" s="216">
        <f>+('2.2.3.6.WACC'!D$28*'6.3.IPME'!E$21+'2.2.3.1.TasasDeprec'!$C83*'6.3.IPME'!E$22-('6.3.IPME'!E$22-'6.3.IPME'!E$21))/(1-'6.5.TasaImpuestos'!D$8)</f>
        <v>0.32355508923681398</v>
      </c>
      <c r="E83" s="216">
        <f>+('2.2.3.6.WACC'!E$28*'6.3.IPME'!F$21+'2.2.3.1.TasasDeprec'!$C83*'6.3.IPME'!F$22-('6.3.IPME'!F$22-'6.3.IPME'!F$21))/(1-'6.5.TasaImpuestos'!E$8)</f>
        <v>0.32306223877560053</v>
      </c>
      <c r="F83" s="216">
        <f>+('2.2.3.6.WACC'!F$28*'6.3.IPME'!G$21+'2.2.3.1.TasasDeprec'!$C83*'6.3.IPME'!G$22-('6.3.IPME'!G$22-'6.3.IPME'!G$21))/(1-'6.5.TasaImpuestos'!F$8)</f>
        <v>0.3392707984858932</v>
      </c>
      <c r="G83" s="216">
        <f>+('2.2.3.6.WACC'!G$28*'6.3.IPME'!H$21+'2.2.3.1.TasasDeprec'!$C83*'6.3.IPME'!H$22-('6.3.IPME'!H$22-'6.3.IPME'!H$21))/(1-'6.5.TasaImpuestos'!G$8)</f>
        <v>0.36538100565642095</v>
      </c>
      <c r="H83" s="216">
        <f>+('2.2.3.6.WACC'!H$28*'6.3.IPME'!I$21+'2.2.3.1.TasasDeprec'!$C83*'6.3.IPME'!I$22-('6.3.IPME'!I$22-'6.3.IPME'!I$21))/(1-'6.5.TasaImpuestos'!H$8)</f>
        <v>0.33666674229120203</v>
      </c>
      <c r="I83" s="216">
        <f>+('2.2.3.6.WACC'!I$28*'6.3.IPME'!J$21+'2.2.3.1.TasasDeprec'!$C83*'6.3.IPME'!J$22-('6.3.IPME'!J$22-'6.3.IPME'!J$21))/(1-'6.5.TasaImpuestos'!I$8)</f>
        <v>0.31123646201951288</v>
      </c>
      <c r="J83" s="216">
        <f>+('2.2.3.6.WACC'!J$28*'6.3.IPME'!K$21+'2.2.3.1.TasasDeprec'!$C83*'6.3.IPME'!K$22-('6.3.IPME'!K$22-'6.3.IPME'!K$21))/(1-'6.5.TasaImpuestos'!J$8)</f>
        <v>0.33520842127176448</v>
      </c>
      <c r="K83" s="216">
        <f>+('2.2.3.6.WACC'!K$28*'6.3.IPME'!L$21+'2.2.3.1.TasasDeprec'!$C83*'6.3.IPME'!L$22-('6.3.IPME'!L$22-'6.3.IPME'!L$21))/(1-'6.5.TasaImpuestos'!K$8)</f>
        <v>0.33151583608040214</v>
      </c>
    </row>
    <row r="84" spans="1:11" x14ac:dyDescent="0.2">
      <c r="A84" s="134"/>
      <c r="B84" s="182" t="s">
        <v>488</v>
      </c>
      <c r="C84" s="216">
        <f>+('2.2.3.6.WACC'!C$28*'6.3.IPME'!D$21+'2.2.3.1.TasasDeprec'!$C84*'6.3.IPME'!D$22-('6.3.IPME'!D$22-'6.3.IPME'!D$21))/(1-'6.5.TasaImpuestos'!C$8)</f>
        <v>0.33707774053189543</v>
      </c>
      <c r="D84" s="216">
        <f>+('2.2.3.6.WACC'!D$28*'6.3.IPME'!E$21+'2.2.3.1.TasasDeprec'!$C84*'6.3.IPME'!E$22-('6.3.IPME'!E$22-'6.3.IPME'!E$21))/(1-'6.5.TasaImpuestos'!D$8)</f>
        <v>0.32355508923681398</v>
      </c>
      <c r="E84" s="216">
        <f>+('2.2.3.6.WACC'!E$28*'6.3.IPME'!F$21+'2.2.3.1.TasasDeprec'!$C84*'6.3.IPME'!F$22-('6.3.IPME'!F$22-'6.3.IPME'!F$21))/(1-'6.5.TasaImpuestos'!E$8)</f>
        <v>0.32306223877560053</v>
      </c>
      <c r="F84" s="216">
        <f>+('2.2.3.6.WACC'!F$28*'6.3.IPME'!G$21+'2.2.3.1.TasasDeprec'!$C84*'6.3.IPME'!G$22-('6.3.IPME'!G$22-'6.3.IPME'!G$21))/(1-'6.5.TasaImpuestos'!F$8)</f>
        <v>0.3392707984858932</v>
      </c>
      <c r="G84" s="216">
        <f>+('2.2.3.6.WACC'!G$28*'6.3.IPME'!H$21+'2.2.3.1.TasasDeprec'!$C84*'6.3.IPME'!H$22-('6.3.IPME'!H$22-'6.3.IPME'!H$21))/(1-'6.5.TasaImpuestos'!G$8)</f>
        <v>0.36538100565642095</v>
      </c>
      <c r="H84" s="216">
        <f>+('2.2.3.6.WACC'!H$28*'6.3.IPME'!I$21+'2.2.3.1.TasasDeprec'!$C84*'6.3.IPME'!I$22-('6.3.IPME'!I$22-'6.3.IPME'!I$21))/(1-'6.5.TasaImpuestos'!H$8)</f>
        <v>0.33666674229120203</v>
      </c>
      <c r="I84" s="216">
        <f>+('2.2.3.6.WACC'!I$28*'6.3.IPME'!J$21+'2.2.3.1.TasasDeprec'!$C84*'6.3.IPME'!J$22-('6.3.IPME'!J$22-'6.3.IPME'!J$21))/(1-'6.5.TasaImpuestos'!I$8)</f>
        <v>0.31123646201951288</v>
      </c>
      <c r="J84" s="216">
        <f>+('2.2.3.6.WACC'!J$28*'6.3.IPME'!K$21+'2.2.3.1.TasasDeprec'!$C84*'6.3.IPME'!K$22-('6.3.IPME'!K$22-'6.3.IPME'!K$21))/(1-'6.5.TasaImpuestos'!J$8)</f>
        <v>0.33520842127176448</v>
      </c>
      <c r="K84" s="216">
        <f>+('2.2.3.6.WACC'!K$28*'6.3.IPME'!L$21+'2.2.3.1.TasasDeprec'!$C84*'6.3.IPME'!L$22-('6.3.IPME'!L$22-'6.3.IPME'!L$21))/(1-'6.5.TasaImpuestos'!K$8)</f>
        <v>0.33151583608040214</v>
      </c>
    </row>
    <row r="85" spans="1:11" x14ac:dyDescent="0.2">
      <c r="A85" s="134"/>
      <c r="B85" s="182" t="s">
        <v>574</v>
      </c>
      <c r="C85" s="216">
        <f>+('2.2.3.6.WACC'!C$28*'6.3.IPME'!D$21+'2.2.3.1.TasasDeprec'!$C85*'6.3.IPME'!D$22-('6.3.IPME'!D$22-'6.3.IPME'!D$21))/(1-'6.5.TasaImpuestos'!C$8)</f>
        <v>0.33707774053189543</v>
      </c>
      <c r="D85" s="216">
        <f>+('2.2.3.6.WACC'!D$28*'6.3.IPME'!E$21+'2.2.3.1.TasasDeprec'!$C85*'6.3.IPME'!E$22-('6.3.IPME'!E$22-'6.3.IPME'!E$21))/(1-'6.5.TasaImpuestos'!D$8)</f>
        <v>0.32355508923681398</v>
      </c>
      <c r="E85" s="216">
        <f>+('2.2.3.6.WACC'!E$28*'6.3.IPME'!F$21+'2.2.3.1.TasasDeprec'!$C85*'6.3.IPME'!F$22-('6.3.IPME'!F$22-'6.3.IPME'!F$21))/(1-'6.5.TasaImpuestos'!E$8)</f>
        <v>0.32306223877560053</v>
      </c>
      <c r="F85" s="216">
        <f>+('2.2.3.6.WACC'!F$28*'6.3.IPME'!G$21+'2.2.3.1.TasasDeprec'!$C85*'6.3.IPME'!G$22-('6.3.IPME'!G$22-'6.3.IPME'!G$21))/(1-'6.5.TasaImpuestos'!F$8)</f>
        <v>0.3392707984858932</v>
      </c>
      <c r="G85" s="216">
        <f>+('2.2.3.6.WACC'!G$28*'6.3.IPME'!H$21+'2.2.3.1.TasasDeprec'!$C85*'6.3.IPME'!H$22-('6.3.IPME'!H$22-'6.3.IPME'!H$21))/(1-'6.5.TasaImpuestos'!G$8)</f>
        <v>0.36538100565642095</v>
      </c>
      <c r="H85" s="216">
        <f>+('2.2.3.6.WACC'!H$28*'6.3.IPME'!I$21+'2.2.3.1.TasasDeprec'!$C85*'6.3.IPME'!I$22-('6.3.IPME'!I$22-'6.3.IPME'!I$21))/(1-'6.5.TasaImpuestos'!H$8)</f>
        <v>0.33666674229120203</v>
      </c>
      <c r="I85" s="216">
        <f>+('2.2.3.6.WACC'!I$28*'6.3.IPME'!J$21+'2.2.3.1.TasasDeprec'!$C85*'6.3.IPME'!J$22-('6.3.IPME'!J$22-'6.3.IPME'!J$21))/(1-'6.5.TasaImpuestos'!I$8)</f>
        <v>0.31123646201951288</v>
      </c>
      <c r="J85" s="216">
        <f>+('2.2.3.6.WACC'!J$28*'6.3.IPME'!K$21+'2.2.3.1.TasasDeprec'!$C85*'6.3.IPME'!K$22-('6.3.IPME'!K$22-'6.3.IPME'!K$21))/(1-'6.5.TasaImpuestos'!J$8)</f>
        <v>0.33520842127176448</v>
      </c>
      <c r="K85" s="216">
        <f>+('2.2.3.6.WACC'!K$28*'6.3.IPME'!L$21+'2.2.3.1.TasasDeprec'!$C85*'6.3.IPME'!L$22-('6.3.IPME'!L$22-'6.3.IPME'!L$21))/(1-'6.5.TasaImpuestos'!K$8)</f>
        <v>0.33151583608040214</v>
      </c>
    </row>
    <row r="86" spans="1:11" x14ac:dyDescent="0.2">
      <c r="A86" s="134"/>
      <c r="B86" s="182" t="s">
        <v>612</v>
      </c>
      <c r="C86" s="216">
        <f>+('2.2.3.6.WACC'!C$28*'6.3.IPME'!D$21+'2.2.3.1.TasasDeprec'!$C86*'6.3.IPME'!D$22-('6.3.IPME'!D$22-'6.3.IPME'!D$21))/(1-'6.5.TasaImpuestos'!C$8)</f>
        <v>0.33707774053189543</v>
      </c>
      <c r="D86" s="216">
        <f>+('2.2.3.6.WACC'!D$28*'6.3.IPME'!E$21+'2.2.3.1.TasasDeprec'!$C86*'6.3.IPME'!E$22-('6.3.IPME'!E$22-'6.3.IPME'!E$21))/(1-'6.5.TasaImpuestos'!D$8)</f>
        <v>0.32355508923681398</v>
      </c>
      <c r="E86" s="216">
        <f>+('2.2.3.6.WACC'!E$28*'6.3.IPME'!F$21+'2.2.3.1.TasasDeprec'!$C86*'6.3.IPME'!F$22-('6.3.IPME'!F$22-'6.3.IPME'!F$21))/(1-'6.5.TasaImpuestos'!E$8)</f>
        <v>0.32306223877560053</v>
      </c>
      <c r="F86" s="216">
        <f>+('2.2.3.6.WACC'!F$28*'6.3.IPME'!G$21+'2.2.3.1.TasasDeprec'!$C86*'6.3.IPME'!G$22-('6.3.IPME'!G$22-'6.3.IPME'!G$21))/(1-'6.5.TasaImpuestos'!F$8)</f>
        <v>0.3392707984858932</v>
      </c>
      <c r="G86" s="216">
        <f>+('2.2.3.6.WACC'!G$28*'6.3.IPME'!H$21+'2.2.3.1.TasasDeprec'!$C86*'6.3.IPME'!H$22-('6.3.IPME'!H$22-'6.3.IPME'!H$21))/(1-'6.5.TasaImpuestos'!G$8)</f>
        <v>0.36538100565642095</v>
      </c>
      <c r="H86" s="216">
        <f>+('2.2.3.6.WACC'!H$28*'6.3.IPME'!I$21+'2.2.3.1.TasasDeprec'!$C86*'6.3.IPME'!I$22-('6.3.IPME'!I$22-'6.3.IPME'!I$21))/(1-'6.5.TasaImpuestos'!H$8)</f>
        <v>0.33666674229120203</v>
      </c>
      <c r="I86" s="216">
        <f>+('2.2.3.6.WACC'!I$28*'6.3.IPME'!J$21+'2.2.3.1.TasasDeprec'!$C86*'6.3.IPME'!J$22-('6.3.IPME'!J$22-'6.3.IPME'!J$21))/(1-'6.5.TasaImpuestos'!I$8)</f>
        <v>0.31123646201951288</v>
      </c>
      <c r="J86" s="216">
        <f>+('2.2.3.6.WACC'!J$28*'6.3.IPME'!K$21+'2.2.3.1.TasasDeprec'!$C86*'6.3.IPME'!K$22-('6.3.IPME'!K$22-'6.3.IPME'!K$21))/(1-'6.5.TasaImpuestos'!J$8)</f>
        <v>0.33520842127176448</v>
      </c>
      <c r="K86" s="216">
        <f>+('2.2.3.6.WACC'!K$28*'6.3.IPME'!L$21+'2.2.3.1.TasasDeprec'!$C86*'6.3.IPME'!L$22-('6.3.IPME'!L$22-'6.3.IPME'!L$21))/(1-'6.5.TasaImpuestos'!K$8)</f>
        <v>0.33151583608040214</v>
      </c>
    </row>
    <row r="87" spans="1:11" x14ac:dyDescent="0.2">
      <c r="A87" s="134"/>
      <c r="B87" s="182" t="s">
        <v>489</v>
      </c>
      <c r="C87" s="216">
        <f>+('2.2.3.6.WACC'!C$28*'6.3.IPME'!D$21+'2.2.3.1.TasasDeprec'!$C87*'6.3.IPME'!D$22-('6.3.IPME'!D$22-'6.3.IPME'!D$21))/(1-'6.5.TasaImpuestos'!C$8)</f>
        <v>0.27263090916777089</v>
      </c>
      <c r="D87" s="216">
        <f>+('2.2.3.6.WACC'!D$28*'6.3.IPME'!E$21+'2.2.3.1.TasasDeprec'!$C87*'6.3.IPME'!E$22-('6.3.IPME'!E$22-'6.3.IPME'!E$21))/(1-'6.5.TasaImpuestos'!D$8)</f>
        <v>0.25701989892562344</v>
      </c>
      <c r="E87" s="216">
        <f>+('2.2.3.6.WACC'!E$28*'6.3.IPME'!F$21+'2.2.3.1.TasasDeprec'!$C87*'6.3.IPME'!F$22-('6.3.IPME'!F$22-'6.3.IPME'!F$21))/(1-'6.5.TasaImpuestos'!E$8)</f>
        <v>0.25670717126639059</v>
      </c>
      <c r="F87" s="216">
        <f>+('2.2.3.6.WACC'!F$28*'6.3.IPME'!G$21+'2.2.3.1.TasasDeprec'!$C87*'6.3.IPME'!G$22-('6.3.IPME'!G$22-'6.3.IPME'!G$21))/(1-'6.5.TasaImpuestos'!F$8)</f>
        <v>0.27326737300188741</v>
      </c>
      <c r="G87" s="216">
        <f>+('2.2.3.6.WACC'!G$28*'6.3.IPME'!H$21+'2.2.3.1.TasasDeprec'!$C87*'6.3.IPME'!H$22-('6.3.IPME'!H$22-'6.3.IPME'!H$21))/(1-'6.5.TasaImpuestos'!G$8)</f>
        <v>0.3033661737758685</v>
      </c>
      <c r="H87" s="216">
        <f>+('2.2.3.6.WACC'!H$28*'6.3.IPME'!I$21+'2.2.3.1.TasasDeprec'!$C87*'6.3.IPME'!I$22-('6.3.IPME'!I$22-'6.3.IPME'!I$21))/(1-'6.5.TasaImpuestos'!H$8)</f>
        <v>0.27546426289661979</v>
      </c>
      <c r="I87" s="216">
        <f>+('2.2.3.6.WACC'!I$28*'6.3.IPME'!J$21+'2.2.3.1.TasasDeprec'!$C87*'6.3.IPME'!J$22-('6.3.IPME'!J$22-'6.3.IPME'!J$21))/(1-'6.5.TasaImpuestos'!I$8)</f>
        <v>0.24805863736714728</v>
      </c>
      <c r="J87" s="216">
        <f>+('2.2.3.6.WACC'!J$28*'6.3.IPME'!K$21+'2.2.3.1.TasasDeprec'!$C87*'6.3.IPME'!K$22-('6.3.IPME'!K$22-'6.3.IPME'!K$21))/(1-'6.5.TasaImpuestos'!J$8)</f>
        <v>0.27220108695002349</v>
      </c>
      <c r="K87" s="216">
        <f>+('2.2.3.6.WACC'!K$28*'6.3.IPME'!L$21+'2.2.3.1.TasasDeprec'!$C87*'6.3.IPME'!L$22-('6.3.IPME'!L$22-'6.3.IPME'!L$21))/(1-'6.5.TasaImpuestos'!K$8)</f>
        <v>0.26849539649740461</v>
      </c>
    </row>
    <row r="88" spans="1:11" x14ac:dyDescent="0.2">
      <c r="A88" s="134"/>
      <c r="B88" s="182" t="s">
        <v>489</v>
      </c>
      <c r="C88" s="216">
        <f>+('2.2.3.6.WACC'!C$28*'6.3.IPME'!D$21+'2.2.3.1.TasasDeprec'!$C88*'6.3.IPME'!D$22-('6.3.IPME'!D$22-'6.3.IPME'!D$21))/(1-'6.5.TasaImpuestos'!C$8)</f>
        <v>0.27263090916777089</v>
      </c>
      <c r="D88" s="216">
        <f>+('2.2.3.6.WACC'!D$28*'6.3.IPME'!E$21+'2.2.3.1.TasasDeprec'!$C88*'6.3.IPME'!E$22-('6.3.IPME'!E$22-'6.3.IPME'!E$21))/(1-'6.5.TasaImpuestos'!D$8)</f>
        <v>0.25701989892562344</v>
      </c>
      <c r="E88" s="216">
        <f>+('2.2.3.6.WACC'!E$28*'6.3.IPME'!F$21+'2.2.3.1.TasasDeprec'!$C88*'6.3.IPME'!F$22-('6.3.IPME'!F$22-'6.3.IPME'!F$21))/(1-'6.5.TasaImpuestos'!E$8)</f>
        <v>0.25670717126639059</v>
      </c>
      <c r="F88" s="216">
        <f>+('2.2.3.6.WACC'!F$28*'6.3.IPME'!G$21+'2.2.3.1.TasasDeprec'!$C88*'6.3.IPME'!G$22-('6.3.IPME'!G$22-'6.3.IPME'!G$21))/(1-'6.5.TasaImpuestos'!F$8)</f>
        <v>0.27326737300188741</v>
      </c>
      <c r="G88" s="216">
        <f>+('2.2.3.6.WACC'!G$28*'6.3.IPME'!H$21+'2.2.3.1.TasasDeprec'!$C88*'6.3.IPME'!H$22-('6.3.IPME'!H$22-'6.3.IPME'!H$21))/(1-'6.5.TasaImpuestos'!G$8)</f>
        <v>0.3033661737758685</v>
      </c>
      <c r="H88" s="216">
        <f>+('2.2.3.6.WACC'!H$28*'6.3.IPME'!I$21+'2.2.3.1.TasasDeprec'!$C88*'6.3.IPME'!I$22-('6.3.IPME'!I$22-'6.3.IPME'!I$21))/(1-'6.5.TasaImpuestos'!H$8)</f>
        <v>0.27546426289661979</v>
      </c>
      <c r="I88" s="216">
        <f>+('2.2.3.6.WACC'!I$28*'6.3.IPME'!J$21+'2.2.3.1.TasasDeprec'!$C88*'6.3.IPME'!J$22-('6.3.IPME'!J$22-'6.3.IPME'!J$21))/(1-'6.5.TasaImpuestos'!I$8)</f>
        <v>0.24805863736714728</v>
      </c>
      <c r="J88" s="216">
        <f>+('2.2.3.6.WACC'!J$28*'6.3.IPME'!K$21+'2.2.3.1.TasasDeprec'!$C88*'6.3.IPME'!K$22-('6.3.IPME'!K$22-'6.3.IPME'!K$21))/(1-'6.5.TasaImpuestos'!J$8)</f>
        <v>0.27220108695002349</v>
      </c>
      <c r="K88" s="216">
        <f>+('2.2.3.6.WACC'!K$28*'6.3.IPME'!L$21+'2.2.3.1.TasasDeprec'!$C88*'6.3.IPME'!L$22-('6.3.IPME'!L$22-'6.3.IPME'!L$21))/(1-'6.5.TasaImpuestos'!K$8)</f>
        <v>0.26849539649740461</v>
      </c>
    </row>
    <row r="89" spans="1:11" x14ac:dyDescent="0.2">
      <c r="A89" s="134"/>
      <c r="B89" s="182" t="s">
        <v>613</v>
      </c>
      <c r="C89" s="216">
        <f>+('2.2.3.6.WACC'!C$28*'6.3.IPME'!D$21+'2.2.3.1.TasasDeprec'!$C89*'6.3.IPME'!D$22-('6.3.IPME'!D$22-'6.3.IPME'!D$21))/(1-'6.5.TasaImpuestos'!C$8)</f>
        <v>0.33707774053189543</v>
      </c>
      <c r="D89" s="216">
        <f>+('2.2.3.6.WACC'!D$28*'6.3.IPME'!E$21+'2.2.3.1.TasasDeprec'!$C89*'6.3.IPME'!E$22-('6.3.IPME'!E$22-'6.3.IPME'!E$21))/(1-'6.5.TasaImpuestos'!D$8)</f>
        <v>0.32355508923681398</v>
      </c>
      <c r="E89" s="216">
        <f>+('2.2.3.6.WACC'!E$28*'6.3.IPME'!F$21+'2.2.3.1.TasasDeprec'!$C89*'6.3.IPME'!F$22-('6.3.IPME'!F$22-'6.3.IPME'!F$21))/(1-'6.5.TasaImpuestos'!E$8)</f>
        <v>0.32306223877560053</v>
      </c>
      <c r="F89" s="216">
        <f>+('2.2.3.6.WACC'!F$28*'6.3.IPME'!G$21+'2.2.3.1.TasasDeprec'!$C89*'6.3.IPME'!G$22-('6.3.IPME'!G$22-'6.3.IPME'!G$21))/(1-'6.5.TasaImpuestos'!F$8)</f>
        <v>0.3392707984858932</v>
      </c>
      <c r="G89" s="216">
        <f>+('2.2.3.6.WACC'!G$28*'6.3.IPME'!H$21+'2.2.3.1.TasasDeprec'!$C89*'6.3.IPME'!H$22-('6.3.IPME'!H$22-'6.3.IPME'!H$21))/(1-'6.5.TasaImpuestos'!G$8)</f>
        <v>0.36538100565642095</v>
      </c>
      <c r="H89" s="216">
        <f>+('2.2.3.6.WACC'!H$28*'6.3.IPME'!I$21+'2.2.3.1.TasasDeprec'!$C89*'6.3.IPME'!I$22-('6.3.IPME'!I$22-'6.3.IPME'!I$21))/(1-'6.5.TasaImpuestos'!H$8)</f>
        <v>0.33666674229120203</v>
      </c>
      <c r="I89" s="216">
        <f>+('2.2.3.6.WACC'!I$28*'6.3.IPME'!J$21+'2.2.3.1.TasasDeprec'!$C89*'6.3.IPME'!J$22-('6.3.IPME'!J$22-'6.3.IPME'!J$21))/(1-'6.5.TasaImpuestos'!I$8)</f>
        <v>0.31123646201951288</v>
      </c>
      <c r="J89" s="216">
        <f>+('2.2.3.6.WACC'!J$28*'6.3.IPME'!K$21+'2.2.3.1.TasasDeprec'!$C89*'6.3.IPME'!K$22-('6.3.IPME'!K$22-'6.3.IPME'!K$21))/(1-'6.5.TasaImpuestos'!J$8)</f>
        <v>0.33520842127176448</v>
      </c>
      <c r="K89" s="216">
        <f>+('2.2.3.6.WACC'!K$28*'6.3.IPME'!L$21+'2.2.3.1.TasasDeprec'!$C89*'6.3.IPME'!L$22-('6.3.IPME'!L$22-'6.3.IPME'!L$21))/(1-'6.5.TasaImpuestos'!K$8)</f>
        <v>0.33151583608040214</v>
      </c>
    </row>
    <row r="90" spans="1:11" x14ac:dyDescent="0.2">
      <c r="A90" s="134"/>
      <c r="B90" s="182" t="s">
        <v>447</v>
      </c>
      <c r="C90" s="216">
        <f>+('2.2.3.6.WACC'!C$28*'6.3.IPME'!D$21+'2.2.3.1.TasasDeprec'!$C90*'6.3.IPME'!D$22-('6.3.IPME'!D$22-'6.3.IPME'!D$21))/(1-'6.5.TasaImpuestos'!C$8)</f>
        <v>0.33707774053189543</v>
      </c>
      <c r="D90" s="216">
        <f>+('2.2.3.6.WACC'!D$28*'6.3.IPME'!E$21+'2.2.3.1.TasasDeprec'!$C90*'6.3.IPME'!E$22-('6.3.IPME'!E$22-'6.3.IPME'!E$21))/(1-'6.5.TasaImpuestos'!D$8)</f>
        <v>0.32355508923681398</v>
      </c>
      <c r="E90" s="216">
        <f>+('2.2.3.6.WACC'!E$28*'6.3.IPME'!F$21+'2.2.3.1.TasasDeprec'!$C90*'6.3.IPME'!F$22-('6.3.IPME'!F$22-'6.3.IPME'!F$21))/(1-'6.5.TasaImpuestos'!E$8)</f>
        <v>0.32306223877560053</v>
      </c>
      <c r="F90" s="216">
        <f>+('2.2.3.6.WACC'!F$28*'6.3.IPME'!G$21+'2.2.3.1.TasasDeprec'!$C90*'6.3.IPME'!G$22-('6.3.IPME'!G$22-'6.3.IPME'!G$21))/(1-'6.5.TasaImpuestos'!F$8)</f>
        <v>0.3392707984858932</v>
      </c>
      <c r="G90" s="216">
        <f>+('2.2.3.6.WACC'!G$28*'6.3.IPME'!H$21+'2.2.3.1.TasasDeprec'!$C90*'6.3.IPME'!H$22-('6.3.IPME'!H$22-'6.3.IPME'!H$21))/(1-'6.5.TasaImpuestos'!G$8)</f>
        <v>0.36538100565642095</v>
      </c>
      <c r="H90" s="216">
        <f>+('2.2.3.6.WACC'!H$28*'6.3.IPME'!I$21+'2.2.3.1.TasasDeprec'!$C90*'6.3.IPME'!I$22-('6.3.IPME'!I$22-'6.3.IPME'!I$21))/(1-'6.5.TasaImpuestos'!H$8)</f>
        <v>0.33666674229120203</v>
      </c>
      <c r="I90" s="216">
        <f>+('2.2.3.6.WACC'!I$28*'6.3.IPME'!J$21+'2.2.3.1.TasasDeprec'!$C90*'6.3.IPME'!J$22-('6.3.IPME'!J$22-'6.3.IPME'!J$21))/(1-'6.5.TasaImpuestos'!I$8)</f>
        <v>0.31123646201951288</v>
      </c>
      <c r="J90" s="216">
        <f>+('2.2.3.6.WACC'!J$28*'6.3.IPME'!K$21+'2.2.3.1.TasasDeprec'!$C90*'6.3.IPME'!K$22-('6.3.IPME'!K$22-'6.3.IPME'!K$21))/(1-'6.5.TasaImpuestos'!J$8)</f>
        <v>0.33520842127176448</v>
      </c>
      <c r="K90" s="216">
        <f>+('2.2.3.6.WACC'!K$28*'6.3.IPME'!L$21+'2.2.3.1.TasasDeprec'!$C90*'6.3.IPME'!L$22-('6.3.IPME'!L$22-'6.3.IPME'!L$21))/(1-'6.5.TasaImpuestos'!K$8)</f>
        <v>0.33151583608040214</v>
      </c>
    </row>
    <row r="91" spans="1:11" x14ac:dyDescent="0.2">
      <c r="A91" s="134"/>
      <c r="B91" s="182" t="s">
        <v>614</v>
      </c>
      <c r="C91" s="216">
        <f>+('2.2.3.6.WACC'!C$28*'6.3.IPME'!D$21+'2.2.3.1.TasasDeprec'!$C91*'6.3.IPME'!D$22-('6.3.IPME'!D$22-'6.3.IPME'!D$21))/(1-'6.5.TasaImpuestos'!C$8)</f>
        <v>0.33707774053189543</v>
      </c>
      <c r="D91" s="216">
        <f>+('2.2.3.6.WACC'!D$28*'6.3.IPME'!E$21+'2.2.3.1.TasasDeprec'!$C91*'6.3.IPME'!E$22-('6.3.IPME'!E$22-'6.3.IPME'!E$21))/(1-'6.5.TasaImpuestos'!D$8)</f>
        <v>0.32355508923681398</v>
      </c>
      <c r="E91" s="216">
        <f>+('2.2.3.6.WACC'!E$28*'6.3.IPME'!F$21+'2.2.3.1.TasasDeprec'!$C91*'6.3.IPME'!F$22-('6.3.IPME'!F$22-'6.3.IPME'!F$21))/(1-'6.5.TasaImpuestos'!E$8)</f>
        <v>0.32306223877560053</v>
      </c>
      <c r="F91" s="216">
        <f>+('2.2.3.6.WACC'!F$28*'6.3.IPME'!G$21+'2.2.3.1.TasasDeprec'!$C91*'6.3.IPME'!G$22-('6.3.IPME'!G$22-'6.3.IPME'!G$21))/(1-'6.5.TasaImpuestos'!F$8)</f>
        <v>0.3392707984858932</v>
      </c>
      <c r="G91" s="216">
        <f>+('2.2.3.6.WACC'!G$28*'6.3.IPME'!H$21+'2.2.3.1.TasasDeprec'!$C91*'6.3.IPME'!H$22-('6.3.IPME'!H$22-'6.3.IPME'!H$21))/(1-'6.5.TasaImpuestos'!G$8)</f>
        <v>0.36538100565642095</v>
      </c>
      <c r="H91" s="216">
        <f>+('2.2.3.6.WACC'!H$28*'6.3.IPME'!I$21+'2.2.3.1.TasasDeprec'!$C91*'6.3.IPME'!I$22-('6.3.IPME'!I$22-'6.3.IPME'!I$21))/(1-'6.5.TasaImpuestos'!H$8)</f>
        <v>0.33666674229120203</v>
      </c>
      <c r="I91" s="216">
        <f>+('2.2.3.6.WACC'!I$28*'6.3.IPME'!J$21+'2.2.3.1.TasasDeprec'!$C91*'6.3.IPME'!J$22-('6.3.IPME'!J$22-'6.3.IPME'!J$21))/(1-'6.5.TasaImpuestos'!I$8)</f>
        <v>0.31123646201951288</v>
      </c>
      <c r="J91" s="216">
        <f>+('2.2.3.6.WACC'!J$28*'6.3.IPME'!K$21+'2.2.3.1.TasasDeprec'!$C91*'6.3.IPME'!K$22-('6.3.IPME'!K$22-'6.3.IPME'!K$21))/(1-'6.5.TasaImpuestos'!J$8)</f>
        <v>0.33520842127176448</v>
      </c>
      <c r="K91" s="216">
        <f>+('2.2.3.6.WACC'!K$28*'6.3.IPME'!L$21+'2.2.3.1.TasasDeprec'!$C91*'6.3.IPME'!L$22-('6.3.IPME'!L$22-'6.3.IPME'!L$21))/(1-'6.5.TasaImpuestos'!K$8)</f>
        <v>0.33151583608040214</v>
      </c>
    </row>
    <row r="92" spans="1:11" x14ac:dyDescent="0.2">
      <c r="A92" s="134"/>
      <c r="B92" s="182" t="s">
        <v>615</v>
      </c>
      <c r="C92" s="216">
        <f>+('2.2.3.6.WACC'!C$28*'6.3.IPME'!D$21+'2.2.3.1.TasasDeprec'!$C92*'6.3.IPME'!D$22-('6.3.IPME'!D$22-'6.3.IPME'!D$21))/(1-'6.5.TasaImpuestos'!C$8)</f>
        <v>0.33707774053189543</v>
      </c>
      <c r="D92" s="216">
        <f>+('2.2.3.6.WACC'!D$28*'6.3.IPME'!E$21+'2.2.3.1.TasasDeprec'!$C92*'6.3.IPME'!E$22-('6.3.IPME'!E$22-'6.3.IPME'!E$21))/(1-'6.5.TasaImpuestos'!D$8)</f>
        <v>0.32355508923681398</v>
      </c>
      <c r="E92" s="216">
        <f>+('2.2.3.6.WACC'!E$28*'6.3.IPME'!F$21+'2.2.3.1.TasasDeprec'!$C92*'6.3.IPME'!F$22-('6.3.IPME'!F$22-'6.3.IPME'!F$21))/(1-'6.5.TasaImpuestos'!E$8)</f>
        <v>0.32306223877560053</v>
      </c>
      <c r="F92" s="216">
        <f>+('2.2.3.6.WACC'!F$28*'6.3.IPME'!G$21+'2.2.3.1.TasasDeprec'!$C92*'6.3.IPME'!G$22-('6.3.IPME'!G$22-'6.3.IPME'!G$21))/(1-'6.5.TasaImpuestos'!F$8)</f>
        <v>0.3392707984858932</v>
      </c>
      <c r="G92" s="216">
        <f>+('2.2.3.6.WACC'!G$28*'6.3.IPME'!H$21+'2.2.3.1.TasasDeprec'!$C92*'6.3.IPME'!H$22-('6.3.IPME'!H$22-'6.3.IPME'!H$21))/(1-'6.5.TasaImpuestos'!G$8)</f>
        <v>0.36538100565642095</v>
      </c>
      <c r="H92" s="216">
        <f>+('2.2.3.6.WACC'!H$28*'6.3.IPME'!I$21+'2.2.3.1.TasasDeprec'!$C92*'6.3.IPME'!I$22-('6.3.IPME'!I$22-'6.3.IPME'!I$21))/(1-'6.5.TasaImpuestos'!H$8)</f>
        <v>0.33666674229120203</v>
      </c>
      <c r="I92" s="216">
        <f>+('2.2.3.6.WACC'!I$28*'6.3.IPME'!J$21+'2.2.3.1.TasasDeprec'!$C92*'6.3.IPME'!J$22-('6.3.IPME'!J$22-'6.3.IPME'!J$21))/(1-'6.5.TasaImpuestos'!I$8)</f>
        <v>0.31123646201951288</v>
      </c>
      <c r="J92" s="216">
        <f>+('2.2.3.6.WACC'!J$28*'6.3.IPME'!K$21+'2.2.3.1.TasasDeprec'!$C92*'6.3.IPME'!K$22-('6.3.IPME'!K$22-'6.3.IPME'!K$21))/(1-'6.5.TasaImpuestos'!J$8)</f>
        <v>0.33520842127176448</v>
      </c>
      <c r="K92" s="216">
        <f>+('2.2.3.6.WACC'!K$28*'6.3.IPME'!L$21+'2.2.3.1.TasasDeprec'!$C92*'6.3.IPME'!L$22-('6.3.IPME'!L$22-'6.3.IPME'!L$21))/(1-'6.5.TasaImpuestos'!K$8)</f>
        <v>0.33151583608040214</v>
      </c>
    </row>
    <row r="93" spans="1:11" x14ac:dyDescent="0.2">
      <c r="A93" s="134"/>
      <c r="B93" s="182" t="s">
        <v>616</v>
      </c>
      <c r="C93" s="216">
        <f>+('2.2.3.6.WACC'!C$28*'6.3.IPME'!D$21+'2.2.3.1.TasasDeprec'!$C93*'6.3.IPME'!D$22-('6.3.IPME'!D$22-'6.3.IPME'!D$21))/(1-'6.5.TasaImpuestos'!C$8)</f>
        <v>0.33707774053189543</v>
      </c>
      <c r="D93" s="216">
        <f>+('2.2.3.6.WACC'!D$28*'6.3.IPME'!E$21+'2.2.3.1.TasasDeprec'!$C93*'6.3.IPME'!E$22-('6.3.IPME'!E$22-'6.3.IPME'!E$21))/(1-'6.5.TasaImpuestos'!D$8)</f>
        <v>0.32355508923681398</v>
      </c>
      <c r="E93" s="216">
        <f>+('2.2.3.6.WACC'!E$28*'6.3.IPME'!F$21+'2.2.3.1.TasasDeprec'!$C93*'6.3.IPME'!F$22-('6.3.IPME'!F$22-'6.3.IPME'!F$21))/(1-'6.5.TasaImpuestos'!E$8)</f>
        <v>0.32306223877560053</v>
      </c>
      <c r="F93" s="216">
        <f>+('2.2.3.6.WACC'!F$28*'6.3.IPME'!G$21+'2.2.3.1.TasasDeprec'!$C93*'6.3.IPME'!G$22-('6.3.IPME'!G$22-'6.3.IPME'!G$21))/(1-'6.5.TasaImpuestos'!F$8)</f>
        <v>0.3392707984858932</v>
      </c>
      <c r="G93" s="216">
        <f>+('2.2.3.6.WACC'!G$28*'6.3.IPME'!H$21+'2.2.3.1.TasasDeprec'!$C93*'6.3.IPME'!H$22-('6.3.IPME'!H$22-'6.3.IPME'!H$21))/(1-'6.5.TasaImpuestos'!G$8)</f>
        <v>0.36538100565642095</v>
      </c>
      <c r="H93" s="216">
        <f>+('2.2.3.6.WACC'!H$28*'6.3.IPME'!I$21+'2.2.3.1.TasasDeprec'!$C93*'6.3.IPME'!I$22-('6.3.IPME'!I$22-'6.3.IPME'!I$21))/(1-'6.5.TasaImpuestos'!H$8)</f>
        <v>0.33666674229120203</v>
      </c>
      <c r="I93" s="216">
        <f>+('2.2.3.6.WACC'!I$28*'6.3.IPME'!J$21+'2.2.3.1.TasasDeprec'!$C93*'6.3.IPME'!J$22-('6.3.IPME'!J$22-'6.3.IPME'!J$21))/(1-'6.5.TasaImpuestos'!I$8)</f>
        <v>0.31123646201951288</v>
      </c>
      <c r="J93" s="216">
        <f>+('2.2.3.6.WACC'!J$28*'6.3.IPME'!K$21+'2.2.3.1.TasasDeprec'!$C93*'6.3.IPME'!K$22-('6.3.IPME'!K$22-'6.3.IPME'!K$21))/(1-'6.5.TasaImpuestos'!J$8)</f>
        <v>0.33520842127176448</v>
      </c>
      <c r="K93" s="216">
        <f>+('2.2.3.6.WACC'!K$28*'6.3.IPME'!L$21+'2.2.3.1.TasasDeprec'!$C93*'6.3.IPME'!L$22-('6.3.IPME'!L$22-'6.3.IPME'!L$21))/(1-'6.5.TasaImpuestos'!K$8)</f>
        <v>0.33151583608040214</v>
      </c>
    </row>
    <row r="94" spans="1:11" x14ac:dyDescent="0.2">
      <c r="A94" s="134"/>
      <c r="B94" s="182" t="s">
        <v>617</v>
      </c>
      <c r="C94" s="216">
        <f>+('2.2.3.6.WACC'!C$28*'6.3.IPME'!D$21+'2.2.3.1.TasasDeprec'!$C94*'6.3.IPME'!D$22-('6.3.IPME'!D$22-'6.3.IPME'!D$21))/(1-'6.5.TasaImpuestos'!C$8)</f>
        <v>0.33707774053189543</v>
      </c>
      <c r="D94" s="216">
        <f>+('2.2.3.6.WACC'!D$28*'6.3.IPME'!E$21+'2.2.3.1.TasasDeprec'!$C94*'6.3.IPME'!E$22-('6.3.IPME'!E$22-'6.3.IPME'!E$21))/(1-'6.5.TasaImpuestos'!D$8)</f>
        <v>0.32355508923681398</v>
      </c>
      <c r="E94" s="216">
        <f>+('2.2.3.6.WACC'!E$28*'6.3.IPME'!F$21+'2.2.3.1.TasasDeprec'!$C94*'6.3.IPME'!F$22-('6.3.IPME'!F$22-'6.3.IPME'!F$21))/(1-'6.5.TasaImpuestos'!E$8)</f>
        <v>0.32306223877560053</v>
      </c>
      <c r="F94" s="216">
        <f>+('2.2.3.6.WACC'!F$28*'6.3.IPME'!G$21+'2.2.3.1.TasasDeprec'!$C94*'6.3.IPME'!G$22-('6.3.IPME'!G$22-'6.3.IPME'!G$21))/(1-'6.5.TasaImpuestos'!F$8)</f>
        <v>0.3392707984858932</v>
      </c>
      <c r="G94" s="216">
        <f>+('2.2.3.6.WACC'!G$28*'6.3.IPME'!H$21+'2.2.3.1.TasasDeprec'!$C94*'6.3.IPME'!H$22-('6.3.IPME'!H$22-'6.3.IPME'!H$21))/(1-'6.5.TasaImpuestos'!G$8)</f>
        <v>0.36538100565642095</v>
      </c>
      <c r="H94" s="216">
        <f>+('2.2.3.6.WACC'!H$28*'6.3.IPME'!I$21+'2.2.3.1.TasasDeprec'!$C94*'6.3.IPME'!I$22-('6.3.IPME'!I$22-'6.3.IPME'!I$21))/(1-'6.5.TasaImpuestos'!H$8)</f>
        <v>0.33666674229120203</v>
      </c>
      <c r="I94" s="216">
        <f>+('2.2.3.6.WACC'!I$28*'6.3.IPME'!J$21+'2.2.3.1.TasasDeprec'!$C94*'6.3.IPME'!J$22-('6.3.IPME'!J$22-'6.3.IPME'!J$21))/(1-'6.5.TasaImpuestos'!I$8)</f>
        <v>0.31123646201951288</v>
      </c>
      <c r="J94" s="216">
        <f>+('2.2.3.6.WACC'!J$28*'6.3.IPME'!K$21+'2.2.3.1.TasasDeprec'!$C94*'6.3.IPME'!K$22-('6.3.IPME'!K$22-'6.3.IPME'!K$21))/(1-'6.5.TasaImpuestos'!J$8)</f>
        <v>0.33520842127176448</v>
      </c>
      <c r="K94" s="216">
        <f>+('2.2.3.6.WACC'!K$28*'6.3.IPME'!L$21+'2.2.3.1.TasasDeprec'!$C94*'6.3.IPME'!L$22-('6.3.IPME'!L$22-'6.3.IPME'!L$21))/(1-'6.5.TasaImpuestos'!K$8)</f>
        <v>0.33151583608040214</v>
      </c>
    </row>
    <row r="95" spans="1:11" x14ac:dyDescent="0.2">
      <c r="A95" s="134"/>
      <c r="B95" s="182" t="s">
        <v>618</v>
      </c>
      <c r="C95" s="216">
        <f>+('2.2.3.6.WACC'!C$28*'6.3.IPME'!D$21+'2.2.3.1.TasasDeprec'!$C95*'6.3.IPME'!D$22-('6.3.IPME'!D$22-'6.3.IPME'!D$21))/(1-'6.5.TasaImpuestos'!C$8)</f>
        <v>0.33707774053189543</v>
      </c>
      <c r="D95" s="216">
        <f>+('2.2.3.6.WACC'!D$28*'6.3.IPME'!E$21+'2.2.3.1.TasasDeprec'!$C95*'6.3.IPME'!E$22-('6.3.IPME'!E$22-'6.3.IPME'!E$21))/(1-'6.5.TasaImpuestos'!D$8)</f>
        <v>0.32355508923681398</v>
      </c>
      <c r="E95" s="216">
        <f>+('2.2.3.6.WACC'!E$28*'6.3.IPME'!F$21+'2.2.3.1.TasasDeprec'!$C95*'6.3.IPME'!F$22-('6.3.IPME'!F$22-'6.3.IPME'!F$21))/(1-'6.5.TasaImpuestos'!E$8)</f>
        <v>0.32306223877560053</v>
      </c>
      <c r="F95" s="216">
        <f>+('2.2.3.6.WACC'!F$28*'6.3.IPME'!G$21+'2.2.3.1.TasasDeprec'!$C95*'6.3.IPME'!G$22-('6.3.IPME'!G$22-'6.3.IPME'!G$21))/(1-'6.5.TasaImpuestos'!F$8)</f>
        <v>0.3392707984858932</v>
      </c>
      <c r="G95" s="216">
        <f>+('2.2.3.6.WACC'!G$28*'6.3.IPME'!H$21+'2.2.3.1.TasasDeprec'!$C95*'6.3.IPME'!H$22-('6.3.IPME'!H$22-'6.3.IPME'!H$21))/(1-'6.5.TasaImpuestos'!G$8)</f>
        <v>0.36538100565642095</v>
      </c>
      <c r="H95" s="216">
        <f>+('2.2.3.6.WACC'!H$28*'6.3.IPME'!I$21+'2.2.3.1.TasasDeprec'!$C95*'6.3.IPME'!I$22-('6.3.IPME'!I$22-'6.3.IPME'!I$21))/(1-'6.5.TasaImpuestos'!H$8)</f>
        <v>0.33666674229120203</v>
      </c>
      <c r="I95" s="216">
        <f>+('2.2.3.6.WACC'!I$28*'6.3.IPME'!J$21+'2.2.3.1.TasasDeprec'!$C95*'6.3.IPME'!J$22-('6.3.IPME'!J$22-'6.3.IPME'!J$21))/(1-'6.5.TasaImpuestos'!I$8)</f>
        <v>0.31123646201951288</v>
      </c>
      <c r="J95" s="216">
        <f>+('2.2.3.6.WACC'!J$28*'6.3.IPME'!K$21+'2.2.3.1.TasasDeprec'!$C95*'6.3.IPME'!K$22-('6.3.IPME'!K$22-'6.3.IPME'!K$21))/(1-'6.5.TasaImpuestos'!J$8)</f>
        <v>0.33520842127176448</v>
      </c>
      <c r="K95" s="216">
        <f>+('2.2.3.6.WACC'!K$28*'6.3.IPME'!L$21+'2.2.3.1.TasasDeprec'!$C95*'6.3.IPME'!L$22-('6.3.IPME'!L$22-'6.3.IPME'!L$21))/(1-'6.5.TasaImpuestos'!K$8)</f>
        <v>0.33151583608040214</v>
      </c>
    </row>
    <row r="96" spans="1:11" x14ac:dyDescent="0.2">
      <c r="A96" s="134"/>
      <c r="B96" s="182" t="s">
        <v>619</v>
      </c>
      <c r="C96" s="216">
        <f>+('2.2.3.6.WACC'!C$28*'6.3.IPME'!D$21+'2.2.3.1.TasasDeprec'!$C96*'6.3.IPME'!D$22-('6.3.IPME'!D$22-'6.3.IPME'!D$21))/(1-'6.5.TasaImpuestos'!C$8)</f>
        <v>0.33707774053189543</v>
      </c>
      <c r="D96" s="216">
        <f>+('2.2.3.6.WACC'!D$28*'6.3.IPME'!E$21+'2.2.3.1.TasasDeprec'!$C96*'6.3.IPME'!E$22-('6.3.IPME'!E$22-'6.3.IPME'!E$21))/(1-'6.5.TasaImpuestos'!D$8)</f>
        <v>0.32355508923681398</v>
      </c>
      <c r="E96" s="216">
        <f>+('2.2.3.6.WACC'!E$28*'6.3.IPME'!F$21+'2.2.3.1.TasasDeprec'!$C96*'6.3.IPME'!F$22-('6.3.IPME'!F$22-'6.3.IPME'!F$21))/(1-'6.5.TasaImpuestos'!E$8)</f>
        <v>0.32306223877560053</v>
      </c>
      <c r="F96" s="216">
        <f>+('2.2.3.6.WACC'!F$28*'6.3.IPME'!G$21+'2.2.3.1.TasasDeprec'!$C96*'6.3.IPME'!G$22-('6.3.IPME'!G$22-'6.3.IPME'!G$21))/(1-'6.5.TasaImpuestos'!F$8)</f>
        <v>0.3392707984858932</v>
      </c>
      <c r="G96" s="216">
        <f>+('2.2.3.6.WACC'!G$28*'6.3.IPME'!H$21+'2.2.3.1.TasasDeprec'!$C96*'6.3.IPME'!H$22-('6.3.IPME'!H$22-'6.3.IPME'!H$21))/(1-'6.5.TasaImpuestos'!G$8)</f>
        <v>0.36538100565642095</v>
      </c>
      <c r="H96" s="216">
        <f>+('2.2.3.6.WACC'!H$28*'6.3.IPME'!I$21+'2.2.3.1.TasasDeprec'!$C96*'6.3.IPME'!I$22-('6.3.IPME'!I$22-'6.3.IPME'!I$21))/(1-'6.5.TasaImpuestos'!H$8)</f>
        <v>0.33666674229120203</v>
      </c>
      <c r="I96" s="216">
        <f>+('2.2.3.6.WACC'!I$28*'6.3.IPME'!J$21+'2.2.3.1.TasasDeprec'!$C96*'6.3.IPME'!J$22-('6.3.IPME'!J$22-'6.3.IPME'!J$21))/(1-'6.5.TasaImpuestos'!I$8)</f>
        <v>0.31123646201951288</v>
      </c>
      <c r="J96" s="216">
        <f>+('2.2.3.6.WACC'!J$28*'6.3.IPME'!K$21+'2.2.3.1.TasasDeprec'!$C96*'6.3.IPME'!K$22-('6.3.IPME'!K$22-'6.3.IPME'!K$21))/(1-'6.5.TasaImpuestos'!J$8)</f>
        <v>0.33520842127176448</v>
      </c>
      <c r="K96" s="216">
        <f>+('2.2.3.6.WACC'!K$28*'6.3.IPME'!L$21+'2.2.3.1.TasasDeprec'!$C96*'6.3.IPME'!L$22-('6.3.IPME'!L$22-'6.3.IPME'!L$21))/(1-'6.5.TasaImpuestos'!K$8)</f>
        <v>0.33151583608040214</v>
      </c>
    </row>
    <row r="97" spans="1:11" x14ac:dyDescent="0.2">
      <c r="A97" s="134"/>
      <c r="B97" s="182" t="s">
        <v>448</v>
      </c>
      <c r="C97" s="216">
        <f>+('2.2.3.6.WACC'!C$28*'6.3.IPME'!D$21+'2.2.3.1.TasasDeprec'!$C97*'6.3.IPME'!D$22-('6.3.IPME'!D$22-'6.3.IPME'!D$21))/(1-'6.5.TasaImpuestos'!C$8)</f>
        <v>0.27263090916777089</v>
      </c>
      <c r="D97" s="216">
        <f>+('2.2.3.6.WACC'!D$28*'6.3.IPME'!E$21+'2.2.3.1.TasasDeprec'!$C97*'6.3.IPME'!E$22-('6.3.IPME'!E$22-'6.3.IPME'!E$21))/(1-'6.5.TasaImpuestos'!D$8)</f>
        <v>0.25701989892562344</v>
      </c>
      <c r="E97" s="216">
        <f>+('2.2.3.6.WACC'!E$28*'6.3.IPME'!F$21+'2.2.3.1.TasasDeprec'!$C97*'6.3.IPME'!F$22-('6.3.IPME'!F$22-'6.3.IPME'!F$21))/(1-'6.5.TasaImpuestos'!E$8)</f>
        <v>0.25670717126639059</v>
      </c>
      <c r="F97" s="216">
        <f>+('2.2.3.6.WACC'!F$28*'6.3.IPME'!G$21+'2.2.3.1.TasasDeprec'!$C97*'6.3.IPME'!G$22-('6.3.IPME'!G$22-'6.3.IPME'!G$21))/(1-'6.5.TasaImpuestos'!F$8)</f>
        <v>0.27326737300188741</v>
      </c>
      <c r="G97" s="216">
        <f>+('2.2.3.6.WACC'!G$28*'6.3.IPME'!H$21+'2.2.3.1.TasasDeprec'!$C97*'6.3.IPME'!H$22-('6.3.IPME'!H$22-'6.3.IPME'!H$21))/(1-'6.5.TasaImpuestos'!G$8)</f>
        <v>0.3033661737758685</v>
      </c>
      <c r="H97" s="216">
        <f>+('2.2.3.6.WACC'!H$28*'6.3.IPME'!I$21+'2.2.3.1.TasasDeprec'!$C97*'6.3.IPME'!I$22-('6.3.IPME'!I$22-'6.3.IPME'!I$21))/(1-'6.5.TasaImpuestos'!H$8)</f>
        <v>0.27546426289661979</v>
      </c>
      <c r="I97" s="216">
        <f>+('2.2.3.6.WACC'!I$28*'6.3.IPME'!J$21+'2.2.3.1.TasasDeprec'!$C97*'6.3.IPME'!J$22-('6.3.IPME'!J$22-'6.3.IPME'!J$21))/(1-'6.5.TasaImpuestos'!I$8)</f>
        <v>0.24805863736714728</v>
      </c>
      <c r="J97" s="216">
        <f>+('2.2.3.6.WACC'!J$28*'6.3.IPME'!K$21+'2.2.3.1.TasasDeprec'!$C97*'6.3.IPME'!K$22-('6.3.IPME'!K$22-'6.3.IPME'!K$21))/(1-'6.5.TasaImpuestos'!J$8)</f>
        <v>0.27220108695002349</v>
      </c>
      <c r="K97" s="216">
        <f>+('2.2.3.6.WACC'!K$28*'6.3.IPME'!L$21+'2.2.3.1.TasasDeprec'!$C97*'6.3.IPME'!L$22-('6.3.IPME'!L$22-'6.3.IPME'!L$21))/(1-'6.5.TasaImpuestos'!K$8)</f>
        <v>0.26849539649740461</v>
      </c>
    </row>
    <row r="98" spans="1:11" x14ac:dyDescent="0.2">
      <c r="A98" s="134"/>
      <c r="B98" s="182" t="s">
        <v>449</v>
      </c>
      <c r="C98" s="216">
        <f>+('2.2.3.6.WACC'!C$28*'6.3.IPME'!D$21+'2.2.3.1.TasasDeprec'!$C98*'6.3.IPME'!D$22-('6.3.IPME'!D$22-'6.3.IPME'!D$21))/(1-'6.5.TasaImpuestos'!C$8)</f>
        <v>0.27263090916777089</v>
      </c>
      <c r="D98" s="216">
        <f>+('2.2.3.6.WACC'!D$28*'6.3.IPME'!E$21+'2.2.3.1.TasasDeprec'!$C98*'6.3.IPME'!E$22-('6.3.IPME'!E$22-'6.3.IPME'!E$21))/(1-'6.5.TasaImpuestos'!D$8)</f>
        <v>0.25701989892562344</v>
      </c>
      <c r="E98" s="216">
        <f>+('2.2.3.6.WACC'!E$28*'6.3.IPME'!F$21+'2.2.3.1.TasasDeprec'!$C98*'6.3.IPME'!F$22-('6.3.IPME'!F$22-'6.3.IPME'!F$21))/(1-'6.5.TasaImpuestos'!E$8)</f>
        <v>0.25670717126639059</v>
      </c>
      <c r="F98" s="216">
        <f>+('2.2.3.6.WACC'!F$28*'6.3.IPME'!G$21+'2.2.3.1.TasasDeprec'!$C98*'6.3.IPME'!G$22-('6.3.IPME'!G$22-'6.3.IPME'!G$21))/(1-'6.5.TasaImpuestos'!F$8)</f>
        <v>0.27326737300188741</v>
      </c>
      <c r="G98" s="216">
        <f>+('2.2.3.6.WACC'!G$28*'6.3.IPME'!H$21+'2.2.3.1.TasasDeprec'!$C98*'6.3.IPME'!H$22-('6.3.IPME'!H$22-'6.3.IPME'!H$21))/(1-'6.5.TasaImpuestos'!G$8)</f>
        <v>0.3033661737758685</v>
      </c>
      <c r="H98" s="216">
        <f>+('2.2.3.6.WACC'!H$28*'6.3.IPME'!I$21+'2.2.3.1.TasasDeprec'!$C98*'6.3.IPME'!I$22-('6.3.IPME'!I$22-'6.3.IPME'!I$21))/(1-'6.5.TasaImpuestos'!H$8)</f>
        <v>0.27546426289661979</v>
      </c>
      <c r="I98" s="216">
        <f>+('2.2.3.6.WACC'!I$28*'6.3.IPME'!J$21+'2.2.3.1.TasasDeprec'!$C98*'6.3.IPME'!J$22-('6.3.IPME'!J$22-'6.3.IPME'!J$21))/(1-'6.5.TasaImpuestos'!I$8)</f>
        <v>0.24805863736714728</v>
      </c>
      <c r="J98" s="216">
        <f>+('2.2.3.6.WACC'!J$28*'6.3.IPME'!K$21+'2.2.3.1.TasasDeprec'!$C98*'6.3.IPME'!K$22-('6.3.IPME'!K$22-'6.3.IPME'!K$21))/(1-'6.5.TasaImpuestos'!J$8)</f>
        <v>0.27220108695002349</v>
      </c>
      <c r="K98" s="216">
        <f>+('2.2.3.6.WACC'!K$28*'6.3.IPME'!L$21+'2.2.3.1.TasasDeprec'!$C98*'6.3.IPME'!L$22-('6.3.IPME'!L$22-'6.3.IPME'!L$21))/(1-'6.5.TasaImpuestos'!K$8)</f>
        <v>0.26849539649740461</v>
      </c>
    </row>
    <row r="99" spans="1:11" x14ac:dyDescent="0.2">
      <c r="A99" s="134"/>
      <c r="B99" s="182" t="s">
        <v>575</v>
      </c>
      <c r="C99" s="216">
        <f>+('2.2.3.6.WACC'!C$28*'6.3.IPME'!D$21+'2.2.3.1.TasasDeprec'!$C99*'6.3.IPME'!D$22-('6.3.IPME'!D$22-'6.3.IPME'!D$21))/(1-'6.5.TasaImpuestos'!C$8)</f>
        <v>0.27263090916777089</v>
      </c>
      <c r="D99" s="216">
        <f>+('2.2.3.6.WACC'!D$28*'6.3.IPME'!E$21+'2.2.3.1.TasasDeprec'!$C99*'6.3.IPME'!E$22-('6.3.IPME'!E$22-'6.3.IPME'!E$21))/(1-'6.5.TasaImpuestos'!D$8)</f>
        <v>0.25701989892562344</v>
      </c>
      <c r="E99" s="216">
        <f>+('2.2.3.6.WACC'!E$28*'6.3.IPME'!F$21+'2.2.3.1.TasasDeprec'!$C99*'6.3.IPME'!F$22-('6.3.IPME'!F$22-'6.3.IPME'!F$21))/(1-'6.5.TasaImpuestos'!E$8)</f>
        <v>0.25670717126639059</v>
      </c>
      <c r="F99" s="216">
        <f>+('2.2.3.6.WACC'!F$28*'6.3.IPME'!G$21+'2.2.3.1.TasasDeprec'!$C99*'6.3.IPME'!G$22-('6.3.IPME'!G$22-'6.3.IPME'!G$21))/(1-'6.5.TasaImpuestos'!F$8)</f>
        <v>0.27326737300188741</v>
      </c>
      <c r="G99" s="216">
        <f>+('2.2.3.6.WACC'!G$28*'6.3.IPME'!H$21+'2.2.3.1.TasasDeprec'!$C99*'6.3.IPME'!H$22-('6.3.IPME'!H$22-'6.3.IPME'!H$21))/(1-'6.5.TasaImpuestos'!G$8)</f>
        <v>0.3033661737758685</v>
      </c>
      <c r="H99" s="216">
        <f>+('2.2.3.6.WACC'!H$28*'6.3.IPME'!I$21+'2.2.3.1.TasasDeprec'!$C99*'6.3.IPME'!I$22-('6.3.IPME'!I$22-'6.3.IPME'!I$21))/(1-'6.5.TasaImpuestos'!H$8)</f>
        <v>0.27546426289661979</v>
      </c>
      <c r="I99" s="216">
        <f>+('2.2.3.6.WACC'!I$28*'6.3.IPME'!J$21+'2.2.3.1.TasasDeprec'!$C99*'6.3.IPME'!J$22-('6.3.IPME'!J$22-'6.3.IPME'!J$21))/(1-'6.5.TasaImpuestos'!I$8)</f>
        <v>0.24805863736714728</v>
      </c>
      <c r="J99" s="216">
        <f>+('2.2.3.6.WACC'!J$28*'6.3.IPME'!K$21+'2.2.3.1.TasasDeprec'!$C99*'6.3.IPME'!K$22-('6.3.IPME'!K$22-'6.3.IPME'!K$21))/(1-'6.5.TasaImpuestos'!J$8)</f>
        <v>0.27220108695002349</v>
      </c>
      <c r="K99" s="216">
        <f>+('2.2.3.6.WACC'!K$28*'6.3.IPME'!L$21+'2.2.3.1.TasasDeprec'!$C99*'6.3.IPME'!L$22-('6.3.IPME'!L$22-'6.3.IPME'!L$21))/(1-'6.5.TasaImpuestos'!K$8)</f>
        <v>0.26849539649740461</v>
      </c>
    </row>
    <row r="100" spans="1:11" x14ac:dyDescent="0.2">
      <c r="A100" s="134"/>
      <c r="B100" s="182" t="s">
        <v>450</v>
      </c>
      <c r="C100" s="216">
        <f>+('2.2.3.6.WACC'!C$28*'6.3.IPME'!D$21+'2.2.3.1.TasasDeprec'!$C100*'6.3.IPME'!D$22-('6.3.IPME'!D$22-'6.3.IPME'!D$21))/(1-'6.5.TasaImpuestos'!C$8)</f>
        <v>0.27263090916777089</v>
      </c>
      <c r="D100" s="216">
        <f>+('2.2.3.6.WACC'!D$28*'6.3.IPME'!E$21+'2.2.3.1.TasasDeprec'!$C100*'6.3.IPME'!E$22-('6.3.IPME'!E$22-'6.3.IPME'!E$21))/(1-'6.5.TasaImpuestos'!D$8)</f>
        <v>0.25701989892562344</v>
      </c>
      <c r="E100" s="216">
        <f>+('2.2.3.6.WACC'!E$28*'6.3.IPME'!F$21+'2.2.3.1.TasasDeprec'!$C100*'6.3.IPME'!F$22-('6.3.IPME'!F$22-'6.3.IPME'!F$21))/(1-'6.5.TasaImpuestos'!E$8)</f>
        <v>0.25670717126639059</v>
      </c>
      <c r="F100" s="216">
        <f>+('2.2.3.6.WACC'!F$28*'6.3.IPME'!G$21+'2.2.3.1.TasasDeprec'!$C100*'6.3.IPME'!G$22-('6.3.IPME'!G$22-'6.3.IPME'!G$21))/(1-'6.5.TasaImpuestos'!F$8)</f>
        <v>0.27326737300188741</v>
      </c>
      <c r="G100" s="216">
        <f>+('2.2.3.6.WACC'!G$28*'6.3.IPME'!H$21+'2.2.3.1.TasasDeprec'!$C100*'6.3.IPME'!H$22-('6.3.IPME'!H$22-'6.3.IPME'!H$21))/(1-'6.5.TasaImpuestos'!G$8)</f>
        <v>0.3033661737758685</v>
      </c>
      <c r="H100" s="216">
        <f>+('2.2.3.6.WACC'!H$28*'6.3.IPME'!I$21+'2.2.3.1.TasasDeprec'!$C100*'6.3.IPME'!I$22-('6.3.IPME'!I$22-'6.3.IPME'!I$21))/(1-'6.5.TasaImpuestos'!H$8)</f>
        <v>0.27546426289661979</v>
      </c>
      <c r="I100" s="216">
        <f>+('2.2.3.6.WACC'!I$28*'6.3.IPME'!J$21+'2.2.3.1.TasasDeprec'!$C100*'6.3.IPME'!J$22-('6.3.IPME'!J$22-'6.3.IPME'!J$21))/(1-'6.5.TasaImpuestos'!I$8)</f>
        <v>0.24805863736714728</v>
      </c>
      <c r="J100" s="216">
        <f>+('2.2.3.6.WACC'!J$28*'6.3.IPME'!K$21+'2.2.3.1.TasasDeprec'!$C100*'6.3.IPME'!K$22-('6.3.IPME'!K$22-'6.3.IPME'!K$21))/(1-'6.5.TasaImpuestos'!J$8)</f>
        <v>0.27220108695002349</v>
      </c>
      <c r="K100" s="216">
        <f>+('2.2.3.6.WACC'!K$28*'6.3.IPME'!L$21+'2.2.3.1.TasasDeprec'!$C100*'6.3.IPME'!L$22-('6.3.IPME'!L$22-'6.3.IPME'!L$21))/(1-'6.5.TasaImpuestos'!K$8)</f>
        <v>0.26849539649740461</v>
      </c>
    </row>
    <row r="101" spans="1:11" x14ac:dyDescent="0.2">
      <c r="A101" s="134"/>
      <c r="B101" s="182" t="s">
        <v>451</v>
      </c>
      <c r="C101" s="216">
        <f>+('2.2.3.6.WACC'!C$28*'6.3.IPME'!D$21+'2.2.3.1.TasasDeprec'!$C101*'6.3.IPME'!D$22-('6.3.IPME'!D$22-'6.3.IPME'!D$21))/(1-'6.5.TasaImpuestos'!C$8)</f>
        <v>0.27263090916777089</v>
      </c>
      <c r="D101" s="216">
        <f>+('2.2.3.6.WACC'!D$28*'6.3.IPME'!E$21+'2.2.3.1.TasasDeprec'!$C101*'6.3.IPME'!E$22-('6.3.IPME'!E$22-'6.3.IPME'!E$21))/(1-'6.5.TasaImpuestos'!D$8)</f>
        <v>0.25701989892562344</v>
      </c>
      <c r="E101" s="216">
        <f>+('2.2.3.6.WACC'!E$28*'6.3.IPME'!F$21+'2.2.3.1.TasasDeprec'!$C101*'6.3.IPME'!F$22-('6.3.IPME'!F$22-'6.3.IPME'!F$21))/(1-'6.5.TasaImpuestos'!E$8)</f>
        <v>0.25670717126639059</v>
      </c>
      <c r="F101" s="216">
        <f>+('2.2.3.6.WACC'!F$28*'6.3.IPME'!G$21+'2.2.3.1.TasasDeprec'!$C101*'6.3.IPME'!G$22-('6.3.IPME'!G$22-'6.3.IPME'!G$21))/(1-'6.5.TasaImpuestos'!F$8)</f>
        <v>0.27326737300188741</v>
      </c>
      <c r="G101" s="216">
        <f>+('2.2.3.6.WACC'!G$28*'6.3.IPME'!H$21+'2.2.3.1.TasasDeprec'!$C101*'6.3.IPME'!H$22-('6.3.IPME'!H$22-'6.3.IPME'!H$21))/(1-'6.5.TasaImpuestos'!G$8)</f>
        <v>0.3033661737758685</v>
      </c>
      <c r="H101" s="216">
        <f>+('2.2.3.6.WACC'!H$28*'6.3.IPME'!I$21+'2.2.3.1.TasasDeprec'!$C101*'6.3.IPME'!I$22-('6.3.IPME'!I$22-'6.3.IPME'!I$21))/(1-'6.5.TasaImpuestos'!H$8)</f>
        <v>0.27546426289661979</v>
      </c>
      <c r="I101" s="216">
        <f>+('2.2.3.6.WACC'!I$28*'6.3.IPME'!J$21+'2.2.3.1.TasasDeprec'!$C101*'6.3.IPME'!J$22-('6.3.IPME'!J$22-'6.3.IPME'!J$21))/(1-'6.5.TasaImpuestos'!I$8)</f>
        <v>0.24805863736714728</v>
      </c>
      <c r="J101" s="216">
        <f>+('2.2.3.6.WACC'!J$28*'6.3.IPME'!K$21+'2.2.3.1.TasasDeprec'!$C101*'6.3.IPME'!K$22-('6.3.IPME'!K$22-'6.3.IPME'!K$21))/(1-'6.5.TasaImpuestos'!J$8)</f>
        <v>0.27220108695002349</v>
      </c>
      <c r="K101" s="216">
        <f>+('2.2.3.6.WACC'!K$28*'6.3.IPME'!L$21+'2.2.3.1.TasasDeprec'!$C101*'6.3.IPME'!L$22-('6.3.IPME'!L$22-'6.3.IPME'!L$21))/(1-'6.5.TasaImpuestos'!K$8)</f>
        <v>0.26849539649740461</v>
      </c>
    </row>
    <row r="102" spans="1:11" x14ac:dyDescent="0.2">
      <c r="A102" s="134"/>
      <c r="B102" s="182" t="s">
        <v>620</v>
      </c>
      <c r="C102" s="216">
        <f>+('2.2.3.6.WACC'!C$28*'6.3.IPME'!D$21+'2.2.3.1.TasasDeprec'!$C102*'6.3.IPME'!D$22-('6.3.IPME'!D$22-'6.3.IPME'!D$21))/(1-'6.5.TasaImpuestos'!C$8)</f>
        <v>0.27263090916777089</v>
      </c>
      <c r="D102" s="216">
        <f>+('2.2.3.6.WACC'!D$28*'6.3.IPME'!E$21+'2.2.3.1.TasasDeprec'!$C102*'6.3.IPME'!E$22-('6.3.IPME'!E$22-'6.3.IPME'!E$21))/(1-'6.5.TasaImpuestos'!D$8)</f>
        <v>0.25701989892562344</v>
      </c>
      <c r="E102" s="216">
        <f>+('2.2.3.6.WACC'!E$28*'6.3.IPME'!F$21+'2.2.3.1.TasasDeprec'!$C102*'6.3.IPME'!F$22-('6.3.IPME'!F$22-'6.3.IPME'!F$21))/(1-'6.5.TasaImpuestos'!E$8)</f>
        <v>0.25670717126639059</v>
      </c>
      <c r="F102" s="216">
        <f>+('2.2.3.6.WACC'!F$28*'6.3.IPME'!G$21+'2.2.3.1.TasasDeprec'!$C102*'6.3.IPME'!G$22-('6.3.IPME'!G$22-'6.3.IPME'!G$21))/(1-'6.5.TasaImpuestos'!F$8)</f>
        <v>0.27326737300188741</v>
      </c>
      <c r="G102" s="216">
        <f>+('2.2.3.6.WACC'!G$28*'6.3.IPME'!H$21+'2.2.3.1.TasasDeprec'!$C102*'6.3.IPME'!H$22-('6.3.IPME'!H$22-'6.3.IPME'!H$21))/(1-'6.5.TasaImpuestos'!G$8)</f>
        <v>0.3033661737758685</v>
      </c>
      <c r="H102" s="216">
        <f>+('2.2.3.6.WACC'!H$28*'6.3.IPME'!I$21+'2.2.3.1.TasasDeprec'!$C102*'6.3.IPME'!I$22-('6.3.IPME'!I$22-'6.3.IPME'!I$21))/(1-'6.5.TasaImpuestos'!H$8)</f>
        <v>0.27546426289661979</v>
      </c>
      <c r="I102" s="216">
        <f>+('2.2.3.6.WACC'!I$28*'6.3.IPME'!J$21+'2.2.3.1.TasasDeprec'!$C102*'6.3.IPME'!J$22-('6.3.IPME'!J$22-'6.3.IPME'!J$21))/(1-'6.5.TasaImpuestos'!I$8)</f>
        <v>0.24805863736714728</v>
      </c>
      <c r="J102" s="216">
        <f>+('2.2.3.6.WACC'!J$28*'6.3.IPME'!K$21+'2.2.3.1.TasasDeprec'!$C102*'6.3.IPME'!K$22-('6.3.IPME'!K$22-'6.3.IPME'!K$21))/(1-'6.5.TasaImpuestos'!J$8)</f>
        <v>0.27220108695002349</v>
      </c>
      <c r="K102" s="216">
        <f>+('2.2.3.6.WACC'!K$28*'6.3.IPME'!L$21+'2.2.3.1.TasasDeprec'!$C102*'6.3.IPME'!L$22-('6.3.IPME'!L$22-'6.3.IPME'!L$21))/(1-'6.5.TasaImpuestos'!K$8)</f>
        <v>0.26849539649740461</v>
      </c>
    </row>
    <row r="103" spans="1:11" x14ac:dyDescent="0.2">
      <c r="A103" s="134"/>
      <c r="B103" s="182" t="s">
        <v>621</v>
      </c>
      <c r="C103" s="216">
        <f>+('2.2.3.6.WACC'!C$28*'6.3.IPME'!D$21+'2.2.3.1.TasasDeprec'!$C103*'6.3.IPME'!D$22-('6.3.IPME'!D$22-'6.3.IPME'!D$21))/(1-'6.5.TasaImpuestos'!C$8)</f>
        <v>0.22250559588456284</v>
      </c>
      <c r="D103" s="216">
        <f>+('2.2.3.6.WACC'!D$28*'6.3.IPME'!E$21+'2.2.3.1.TasasDeprec'!$C103*'6.3.IPME'!E$22-('6.3.IPME'!E$22-'6.3.IPME'!E$21))/(1-'6.5.TasaImpuestos'!D$8)</f>
        <v>0.20527030646136404</v>
      </c>
      <c r="E103" s="216">
        <f>+('2.2.3.6.WACC'!E$28*'6.3.IPME'!F$21+'2.2.3.1.TasasDeprec'!$C103*'6.3.IPME'!F$22-('6.3.IPME'!F$22-'6.3.IPME'!F$21))/(1-'6.5.TasaImpuestos'!E$8)</f>
        <v>0.20509767431478282</v>
      </c>
      <c r="F103" s="216">
        <f>+('2.2.3.6.WACC'!F$28*'6.3.IPME'!G$21+'2.2.3.1.TasasDeprec'!$C103*'6.3.IPME'!G$22-('6.3.IPME'!G$22-'6.3.IPME'!G$21))/(1-'6.5.TasaImpuestos'!F$8)</f>
        <v>0.2219313754032162</v>
      </c>
      <c r="G103" s="216">
        <f>+('2.2.3.6.WACC'!G$28*'6.3.IPME'!H$21+'2.2.3.1.TasasDeprec'!$C103*'6.3.IPME'!H$22-('6.3.IPME'!H$22-'6.3.IPME'!H$21))/(1-'6.5.TasaImpuestos'!G$8)</f>
        <v>0.25513241564654987</v>
      </c>
      <c r="H103" s="216">
        <f>+('2.2.3.6.WACC'!H$28*'6.3.IPME'!I$21+'2.2.3.1.TasasDeprec'!$C103*'6.3.IPME'!I$22-('6.3.IPME'!I$22-'6.3.IPME'!I$21))/(1-'6.5.TasaImpuestos'!H$8)</f>
        <v>0.22786233447861137</v>
      </c>
      <c r="I103" s="216">
        <f>+('2.2.3.6.WACC'!I$28*'6.3.IPME'!J$21+'2.2.3.1.TasasDeprec'!$C103*'6.3.IPME'!J$22-('6.3.IPME'!J$22-'6.3.IPME'!J$21))/(1-'6.5.TasaImpuestos'!I$8)</f>
        <v>0.19892032930419618</v>
      </c>
      <c r="J103" s="216">
        <f>+('2.2.3.6.WACC'!J$28*'6.3.IPME'!K$21+'2.2.3.1.TasasDeprec'!$C103*'6.3.IPME'!K$22-('6.3.IPME'!K$22-'6.3.IPME'!K$21))/(1-'6.5.TasaImpuestos'!J$8)</f>
        <v>0.2231953824775583</v>
      </c>
      <c r="K103" s="216">
        <f>+('2.2.3.6.WACC'!K$28*'6.3.IPME'!L$21+'2.2.3.1.TasasDeprec'!$C103*'6.3.IPME'!L$22-('6.3.IPME'!L$22-'6.3.IPME'!L$21))/(1-'6.5.TasaImpuestos'!K$8)</f>
        <v>0.21947949904396208</v>
      </c>
    </row>
    <row r="104" spans="1:11" x14ac:dyDescent="0.2">
      <c r="A104" s="134"/>
      <c r="B104" s="182" t="s">
        <v>622</v>
      </c>
      <c r="C104" s="216">
        <f>+('2.2.3.6.WACC'!C$28*'6.3.IPME'!D$21+'2.2.3.1.TasasDeprec'!$C104*'6.3.IPME'!D$22-('6.3.IPME'!D$22-'6.3.IPME'!D$21))/(1-'6.5.TasaImpuestos'!C$8)</f>
        <v>0.22250559588456284</v>
      </c>
      <c r="D104" s="216">
        <f>+('2.2.3.6.WACC'!D$28*'6.3.IPME'!E$21+'2.2.3.1.TasasDeprec'!$C104*'6.3.IPME'!E$22-('6.3.IPME'!E$22-'6.3.IPME'!E$21))/(1-'6.5.TasaImpuestos'!D$8)</f>
        <v>0.20527030646136404</v>
      </c>
      <c r="E104" s="216">
        <f>+('2.2.3.6.WACC'!E$28*'6.3.IPME'!F$21+'2.2.3.1.TasasDeprec'!$C104*'6.3.IPME'!F$22-('6.3.IPME'!F$22-'6.3.IPME'!F$21))/(1-'6.5.TasaImpuestos'!E$8)</f>
        <v>0.20509767431478282</v>
      </c>
      <c r="F104" s="216">
        <f>+('2.2.3.6.WACC'!F$28*'6.3.IPME'!G$21+'2.2.3.1.TasasDeprec'!$C104*'6.3.IPME'!G$22-('6.3.IPME'!G$22-'6.3.IPME'!G$21))/(1-'6.5.TasaImpuestos'!F$8)</f>
        <v>0.2219313754032162</v>
      </c>
      <c r="G104" s="216">
        <f>+('2.2.3.6.WACC'!G$28*'6.3.IPME'!H$21+'2.2.3.1.TasasDeprec'!$C104*'6.3.IPME'!H$22-('6.3.IPME'!H$22-'6.3.IPME'!H$21))/(1-'6.5.TasaImpuestos'!G$8)</f>
        <v>0.25513241564654987</v>
      </c>
      <c r="H104" s="216">
        <f>+('2.2.3.6.WACC'!H$28*'6.3.IPME'!I$21+'2.2.3.1.TasasDeprec'!$C104*'6.3.IPME'!I$22-('6.3.IPME'!I$22-'6.3.IPME'!I$21))/(1-'6.5.TasaImpuestos'!H$8)</f>
        <v>0.22786233447861137</v>
      </c>
      <c r="I104" s="216">
        <f>+('2.2.3.6.WACC'!I$28*'6.3.IPME'!J$21+'2.2.3.1.TasasDeprec'!$C104*'6.3.IPME'!J$22-('6.3.IPME'!J$22-'6.3.IPME'!J$21))/(1-'6.5.TasaImpuestos'!I$8)</f>
        <v>0.19892032930419618</v>
      </c>
      <c r="J104" s="216">
        <f>+('2.2.3.6.WACC'!J$28*'6.3.IPME'!K$21+'2.2.3.1.TasasDeprec'!$C104*'6.3.IPME'!K$22-('6.3.IPME'!K$22-'6.3.IPME'!K$21))/(1-'6.5.TasaImpuestos'!J$8)</f>
        <v>0.2231953824775583</v>
      </c>
      <c r="K104" s="216">
        <f>+('2.2.3.6.WACC'!K$28*'6.3.IPME'!L$21+'2.2.3.1.TasasDeprec'!$C104*'6.3.IPME'!L$22-('6.3.IPME'!L$22-'6.3.IPME'!L$21))/(1-'6.5.TasaImpuestos'!K$8)</f>
        <v>0.21947949904396208</v>
      </c>
    </row>
    <row r="105" spans="1:11" x14ac:dyDescent="0.2">
      <c r="A105" s="134"/>
      <c r="B105" s="182" t="s">
        <v>388</v>
      </c>
      <c r="C105" s="216">
        <f>+('2.2.3.6.WACC'!C$28*'6.3.IPME'!D$21+'2.2.3.1.TasasDeprec'!$C105*'6.3.IPME'!D$22-('6.3.IPME'!D$22-'6.3.IPME'!D$21))/(1-'6.5.TasaImpuestos'!C$8)</f>
        <v>0.33707774053189543</v>
      </c>
      <c r="D105" s="216">
        <f>+('2.2.3.6.WACC'!D$28*'6.3.IPME'!E$21+'2.2.3.1.TasasDeprec'!$C105*'6.3.IPME'!E$22-('6.3.IPME'!E$22-'6.3.IPME'!E$21))/(1-'6.5.TasaImpuestos'!D$8)</f>
        <v>0.32355508923681398</v>
      </c>
      <c r="E105" s="216">
        <f>+('2.2.3.6.WACC'!E$28*'6.3.IPME'!F$21+'2.2.3.1.TasasDeprec'!$C105*'6.3.IPME'!F$22-('6.3.IPME'!F$22-'6.3.IPME'!F$21))/(1-'6.5.TasaImpuestos'!E$8)</f>
        <v>0.32306223877560053</v>
      </c>
      <c r="F105" s="216">
        <f>+('2.2.3.6.WACC'!F$28*'6.3.IPME'!G$21+'2.2.3.1.TasasDeprec'!$C105*'6.3.IPME'!G$22-('6.3.IPME'!G$22-'6.3.IPME'!G$21))/(1-'6.5.TasaImpuestos'!F$8)</f>
        <v>0.3392707984858932</v>
      </c>
      <c r="G105" s="216">
        <f>+('2.2.3.6.WACC'!G$28*'6.3.IPME'!H$21+'2.2.3.1.TasasDeprec'!$C105*'6.3.IPME'!H$22-('6.3.IPME'!H$22-'6.3.IPME'!H$21))/(1-'6.5.TasaImpuestos'!G$8)</f>
        <v>0.36538100565642095</v>
      </c>
      <c r="H105" s="216">
        <f>+('2.2.3.6.WACC'!H$28*'6.3.IPME'!I$21+'2.2.3.1.TasasDeprec'!$C105*'6.3.IPME'!I$22-('6.3.IPME'!I$22-'6.3.IPME'!I$21))/(1-'6.5.TasaImpuestos'!H$8)</f>
        <v>0.33666674229120203</v>
      </c>
      <c r="I105" s="216">
        <f>+('2.2.3.6.WACC'!I$28*'6.3.IPME'!J$21+'2.2.3.1.TasasDeprec'!$C105*'6.3.IPME'!J$22-('6.3.IPME'!J$22-'6.3.IPME'!J$21))/(1-'6.5.TasaImpuestos'!I$8)</f>
        <v>0.31123646201951288</v>
      </c>
      <c r="J105" s="216">
        <f>+('2.2.3.6.WACC'!J$28*'6.3.IPME'!K$21+'2.2.3.1.TasasDeprec'!$C105*'6.3.IPME'!K$22-('6.3.IPME'!K$22-'6.3.IPME'!K$21))/(1-'6.5.TasaImpuestos'!J$8)</f>
        <v>0.33520842127176448</v>
      </c>
      <c r="K105" s="216">
        <f>+('2.2.3.6.WACC'!K$28*'6.3.IPME'!L$21+'2.2.3.1.TasasDeprec'!$C105*'6.3.IPME'!L$22-('6.3.IPME'!L$22-'6.3.IPME'!L$21))/(1-'6.5.TasaImpuestos'!K$8)</f>
        <v>0.33151583608040214</v>
      </c>
    </row>
    <row r="106" spans="1:11" x14ac:dyDescent="0.2">
      <c r="A106" s="134"/>
      <c r="B106" s="182" t="s">
        <v>389</v>
      </c>
      <c r="C106" s="216">
        <f>+('2.2.3.6.WACC'!C$28*'6.3.IPME'!D$21+'2.2.3.1.TasasDeprec'!$C106*'6.3.IPME'!D$22-('6.3.IPME'!D$22-'6.3.IPME'!D$21))/(1-'6.5.TasaImpuestos'!C$8)</f>
        <v>0.62350810215022689</v>
      </c>
      <c r="D106" s="216">
        <f>+('2.2.3.6.WACC'!D$28*'6.3.IPME'!E$21+'2.2.3.1.TasasDeprec'!$C106*'6.3.IPME'!E$22-('6.3.IPME'!E$22-'6.3.IPME'!E$21))/(1-'6.5.TasaImpuestos'!D$8)</f>
        <v>0.61926704617543871</v>
      </c>
      <c r="E106" s="216">
        <f>+('2.2.3.6.WACC'!E$28*'6.3.IPME'!F$21+'2.2.3.1.TasasDeprec'!$C106*'6.3.IPME'!F$22-('6.3.IPME'!F$22-'6.3.IPME'!F$21))/(1-'6.5.TasaImpuestos'!E$8)</f>
        <v>0.61797364992764492</v>
      </c>
      <c r="F106" s="216">
        <f>+('2.2.3.6.WACC'!F$28*'6.3.IPME'!G$21+'2.2.3.1.TasasDeprec'!$C106*'6.3.IPME'!G$22-('6.3.IPME'!G$22-'6.3.IPME'!G$21))/(1-'6.5.TasaImpuestos'!F$8)</f>
        <v>0.6326193561925858</v>
      </c>
      <c r="G106" s="216">
        <f>+('2.2.3.6.WACC'!G$28*'6.3.IPME'!H$21+'2.2.3.1.TasasDeprec'!$C106*'6.3.IPME'!H$22-('6.3.IPME'!H$22-'6.3.IPME'!H$21))/(1-'6.5.TasaImpuestos'!G$8)</f>
        <v>0.64100248068109877</v>
      </c>
      <c r="H106" s="216">
        <f>+('2.2.3.6.WACC'!H$28*'6.3.IPME'!I$21+'2.2.3.1.TasasDeprec'!$C106*'6.3.IPME'!I$22-('6.3.IPME'!I$22-'6.3.IPME'!I$21))/(1-'6.5.TasaImpuestos'!H$8)</f>
        <v>0.60867776182267874</v>
      </c>
      <c r="I106" s="216">
        <f>+('2.2.3.6.WACC'!I$28*'6.3.IPME'!J$21+'2.2.3.1.TasasDeprec'!$C106*'6.3.IPME'!J$22-('6.3.IPME'!J$22-'6.3.IPME'!J$21))/(1-'6.5.TasaImpuestos'!I$8)</f>
        <v>0.59202679380780476</v>
      </c>
      <c r="J106" s="216">
        <f>+('2.2.3.6.WACC'!J$28*'6.3.IPME'!K$21+'2.2.3.1.TasasDeprec'!$C106*'6.3.IPME'!K$22-('6.3.IPME'!K$22-'6.3.IPME'!K$21))/(1-'6.5.TasaImpuestos'!J$8)</f>
        <v>0.61524101825727984</v>
      </c>
      <c r="K106" s="216">
        <f>+('2.2.3.6.WACC'!K$28*'6.3.IPME'!L$21+'2.2.3.1.TasasDeprec'!$C106*'6.3.IPME'!L$22-('6.3.IPME'!L$22-'6.3.IPME'!L$21))/(1-'6.5.TasaImpuestos'!K$8)</f>
        <v>0.61160667867150231</v>
      </c>
    </row>
    <row r="107" spans="1:11" x14ac:dyDescent="0.2">
      <c r="A107" s="134"/>
      <c r="B107" s="182" t="s">
        <v>390</v>
      </c>
      <c r="C107" s="216">
        <f>+('2.2.3.6.WACC'!C$28*'6.3.IPME'!D$21+'2.2.3.1.TasasDeprec'!$C107*'6.3.IPME'!D$22-('6.3.IPME'!D$22-'6.3.IPME'!D$21))/(1-'6.5.TasaImpuestos'!C$8)</f>
        <v>0.62350810215022689</v>
      </c>
      <c r="D107" s="216">
        <f>+('2.2.3.6.WACC'!D$28*'6.3.IPME'!E$21+'2.2.3.1.TasasDeprec'!$C107*'6.3.IPME'!E$22-('6.3.IPME'!E$22-'6.3.IPME'!E$21))/(1-'6.5.TasaImpuestos'!D$8)</f>
        <v>0.61926704617543871</v>
      </c>
      <c r="E107" s="216">
        <f>+('2.2.3.6.WACC'!E$28*'6.3.IPME'!F$21+'2.2.3.1.TasasDeprec'!$C107*'6.3.IPME'!F$22-('6.3.IPME'!F$22-'6.3.IPME'!F$21))/(1-'6.5.TasaImpuestos'!E$8)</f>
        <v>0.61797364992764492</v>
      </c>
      <c r="F107" s="216">
        <f>+('2.2.3.6.WACC'!F$28*'6.3.IPME'!G$21+'2.2.3.1.TasasDeprec'!$C107*'6.3.IPME'!G$22-('6.3.IPME'!G$22-'6.3.IPME'!G$21))/(1-'6.5.TasaImpuestos'!F$8)</f>
        <v>0.6326193561925858</v>
      </c>
      <c r="G107" s="216">
        <f>+('2.2.3.6.WACC'!G$28*'6.3.IPME'!H$21+'2.2.3.1.TasasDeprec'!$C107*'6.3.IPME'!H$22-('6.3.IPME'!H$22-'6.3.IPME'!H$21))/(1-'6.5.TasaImpuestos'!G$8)</f>
        <v>0.64100248068109877</v>
      </c>
      <c r="H107" s="216">
        <f>+('2.2.3.6.WACC'!H$28*'6.3.IPME'!I$21+'2.2.3.1.TasasDeprec'!$C107*'6.3.IPME'!I$22-('6.3.IPME'!I$22-'6.3.IPME'!I$21))/(1-'6.5.TasaImpuestos'!H$8)</f>
        <v>0.60867776182267874</v>
      </c>
      <c r="I107" s="216">
        <f>+('2.2.3.6.WACC'!I$28*'6.3.IPME'!J$21+'2.2.3.1.TasasDeprec'!$C107*'6.3.IPME'!J$22-('6.3.IPME'!J$22-'6.3.IPME'!J$21))/(1-'6.5.TasaImpuestos'!I$8)</f>
        <v>0.59202679380780476</v>
      </c>
      <c r="J107" s="216">
        <f>+('2.2.3.6.WACC'!J$28*'6.3.IPME'!K$21+'2.2.3.1.TasasDeprec'!$C107*'6.3.IPME'!K$22-('6.3.IPME'!K$22-'6.3.IPME'!K$21))/(1-'6.5.TasaImpuestos'!J$8)</f>
        <v>0.61524101825727984</v>
      </c>
      <c r="K107" s="216">
        <f>+('2.2.3.6.WACC'!K$28*'6.3.IPME'!L$21+'2.2.3.1.TasasDeprec'!$C107*'6.3.IPME'!L$22-('6.3.IPME'!L$22-'6.3.IPME'!L$21))/(1-'6.5.TasaImpuestos'!K$8)</f>
        <v>0.61160667867150231</v>
      </c>
    </row>
    <row r="108" spans="1:11" x14ac:dyDescent="0.2">
      <c r="A108" s="134"/>
      <c r="B108" s="182" t="s">
        <v>391</v>
      </c>
      <c r="C108" s="216">
        <f>+('2.2.3.6.WACC'!C$28*'6.3.IPME'!D$21+'2.2.3.1.TasasDeprec'!$C108*'6.3.IPME'!D$22-('6.3.IPME'!D$22-'6.3.IPME'!D$21))/(1-'6.5.TasaImpuestos'!C$8)</f>
        <v>0.33707774053189543</v>
      </c>
      <c r="D108" s="216">
        <f>+('2.2.3.6.WACC'!D$28*'6.3.IPME'!E$21+'2.2.3.1.TasasDeprec'!$C108*'6.3.IPME'!E$22-('6.3.IPME'!E$22-'6.3.IPME'!E$21))/(1-'6.5.TasaImpuestos'!D$8)</f>
        <v>0.32355508923681398</v>
      </c>
      <c r="E108" s="216">
        <f>+('2.2.3.6.WACC'!E$28*'6.3.IPME'!F$21+'2.2.3.1.TasasDeprec'!$C108*'6.3.IPME'!F$22-('6.3.IPME'!F$22-'6.3.IPME'!F$21))/(1-'6.5.TasaImpuestos'!E$8)</f>
        <v>0.32306223877560053</v>
      </c>
      <c r="F108" s="216">
        <f>+('2.2.3.6.WACC'!F$28*'6.3.IPME'!G$21+'2.2.3.1.TasasDeprec'!$C108*'6.3.IPME'!G$22-('6.3.IPME'!G$22-'6.3.IPME'!G$21))/(1-'6.5.TasaImpuestos'!F$8)</f>
        <v>0.3392707984858932</v>
      </c>
      <c r="G108" s="216">
        <f>+('2.2.3.6.WACC'!G$28*'6.3.IPME'!H$21+'2.2.3.1.TasasDeprec'!$C108*'6.3.IPME'!H$22-('6.3.IPME'!H$22-'6.3.IPME'!H$21))/(1-'6.5.TasaImpuestos'!G$8)</f>
        <v>0.36538100565642095</v>
      </c>
      <c r="H108" s="216">
        <f>+('2.2.3.6.WACC'!H$28*'6.3.IPME'!I$21+'2.2.3.1.TasasDeprec'!$C108*'6.3.IPME'!I$22-('6.3.IPME'!I$22-'6.3.IPME'!I$21))/(1-'6.5.TasaImpuestos'!H$8)</f>
        <v>0.33666674229120203</v>
      </c>
      <c r="I108" s="216">
        <f>+('2.2.3.6.WACC'!I$28*'6.3.IPME'!J$21+'2.2.3.1.TasasDeprec'!$C108*'6.3.IPME'!J$22-('6.3.IPME'!J$22-'6.3.IPME'!J$21))/(1-'6.5.TasaImpuestos'!I$8)</f>
        <v>0.31123646201951288</v>
      </c>
      <c r="J108" s="216">
        <f>+('2.2.3.6.WACC'!J$28*'6.3.IPME'!K$21+'2.2.3.1.TasasDeprec'!$C108*'6.3.IPME'!K$22-('6.3.IPME'!K$22-'6.3.IPME'!K$21))/(1-'6.5.TasaImpuestos'!J$8)</f>
        <v>0.33520842127176448</v>
      </c>
      <c r="K108" s="216">
        <f>+('2.2.3.6.WACC'!K$28*'6.3.IPME'!L$21+'2.2.3.1.TasasDeprec'!$C108*'6.3.IPME'!L$22-('6.3.IPME'!L$22-'6.3.IPME'!L$21))/(1-'6.5.TasaImpuestos'!K$8)</f>
        <v>0.33151583608040214</v>
      </c>
    </row>
    <row r="109" spans="1:11" x14ac:dyDescent="0.2">
      <c r="A109" s="134"/>
      <c r="B109" s="182" t="s">
        <v>392</v>
      </c>
      <c r="C109" s="216">
        <f>+('2.2.3.6.WACC'!C$28*'6.3.IPME'!D$21+'2.2.3.1.TasasDeprec'!$C109*'6.3.IPME'!D$22-('6.3.IPME'!D$22-'6.3.IPME'!D$21))/(1-'6.5.TasaImpuestos'!C$8)</f>
        <v>0.33707774053189543</v>
      </c>
      <c r="D109" s="216">
        <f>+('2.2.3.6.WACC'!D$28*'6.3.IPME'!E$21+'2.2.3.1.TasasDeprec'!$C109*'6.3.IPME'!E$22-('6.3.IPME'!E$22-'6.3.IPME'!E$21))/(1-'6.5.TasaImpuestos'!D$8)</f>
        <v>0.32355508923681398</v>
      </c>
      <c r="E109" s="216">
        <f>+('2.2.3.6.WACC'!E$28*'6.3.IPME'!F$21+'2.2.3.1.TasasDeprec'!$C109*'6.3.IPME'!F$22-('6.3.IPME'!F$22-'6.3.IPME'!F$21))/(1-'6.5.TasaImpuestos'!E$8)</f>
        <v>0.32306223877560053</v>
      </c>
      <c r="F109" s="216">
        <f>+('2.2.3.6.WACC'!F$28*'6.3.IPME'!G$21+'2.2.3.1.TasasDeprec'!$C109*'6.3.IPME'!G$22-('6.3.IPME'!G$22-'6.3.IPME'!G$21))/(1-'6.5.TasaImpuestos'!F$8)</f>
        <v>0.3392707984858932</v>
      </c>
      <c r="G109" s="216">
        <f>+('2.2.3.6.WACC'!G$28*'6.3.IPME'!H$21+'2.2.3.1.TasasDeprec'!$C109*'6.3.IPME'!H$22-('6.3.IPME'!H$22-'6.3.IPME'!H$21))/(1-'6.5.TasaImpuestos'!G$8)</f>
        <v>0.36538100565642095</v>
      </c>
      <c r="H109" s="216">
        <f>+('2.2.3.6.WACC'!H$28*'6.3.IPME'!I$21+'2.2.3.1.TasasDeprec'!$C109*'6.3.IPME'!I$22-('6.3.IPME'!I$22-'6.3.IPME'!I$21))/(1-'6.5.TasaImpuestos'!H$8)</f>
        <v>0.33666674229120203</v>
      </c>
      <c r="I109" s="216">
        <f>+('2.2.3.6.WACC'!I$28*'6.3.IPME'!J$21+'2.2.3.1.TasasDeprec'!$C109*'6.3.IPME'!J$22-('6.3.IPME'!J$22-'6.3.IPME'!J$21))/(1-'6.5.TasaImpuestos'!I$8)</f>
        <v>0.31123646201951288</v>
      </c>
      <c r="J109" s="216">
        <f>+('2.2.3.6.WACC'!J$28*'6.3.IPME'!K$21+'2.2.3.1.TasasDeprec'!$C109*'6.3.IPME'!K$22-('6.3.IPME'!K$22-'6.3.IPME'!K$21))/(1-'6.5.TasaImpuestos'!J$8)</f>
        <v>0.33520842127176448</v>
      </c>
      <c r="K109" s="216">
        <f>+('2.2.3.6.WACC'!K$28*'6.3.IPME'!L$21+'2.2.3.1.TasasDeprec'!$C109*'6.3.IPME'!L$22-('6.3.IPME'!L$22-'6.3.IPME'!L$21))/(1-'6.5.TasaImpuestos'!K$8)</f>
        <v>0.33151583608040214</v>
      </c>
    </row>
    <row r="110" spans="1:11" x14ac:dyDescent="0.2">
      <c r="A110" s="134"/>
      <c r="B110" s="182" t="s">
        <v>623</v>
      </c>
      <c r="C110" s="216">
        <f>+('2.2.3.6.WACC'!C$28*'6.3.IPME'!D$21+'2.2.3.1.TasasDeprec'!$C110*'6.3.IPME'!D$22-('6.3.IPME'!D$22-'6.3.IPME'!D$21))/(1-'6.5.TasaImpuestos'!C$8)</f>
        <v>0.42300684901739494</v>
      </c>
      <c r="D110" s="216">
        <f>+('2.2.3.6.WACC'!D$28*'6.3.IPME'!E$21+'2.2.3.1.TasasDeprec'!$C110*'6.3.IPME'!E$22-('6.3.IPME'!E$22-'6.3.IPME'!E$21))/(1-'6.5.TasaImpuestos'!D$8)</f>
        <v>0.41226867631840142</v>
      </c>
      <c r="E110" s="216">
        <f>+('2.2.3.6.WACC'!E$28*'6.3.IPME'!F$21+'2.2.3.1.TasasDeprec'!$C110*'6.3.IPME'!F$22-('6.3.IPME'!F$22-'6.3.IPME'!F$21))/(1-'6.5.TasaImpuestos'!E$8)</f>
        <v>0.41153566212121384</v>
      </c>
      <c r="F110" s="216">
        <f>+('2.2.3.6.WACC'!F$28*'6.3.IPME'!G$21+'2.2.3.1.TasasDeprec'!$C110*'6.3.IPME'!G$22-('6.3.IPME'!G$22-'6.3.IPME'!G$21))/(1-'6.5.TasaImpuestos'!F$8)</f>
        <v>0.42727536579790104</v>
      </c>
      <c r="G110" s="216">
        <f>+('2.2.3.6.WACC'!G$28*'6.3.IPME'!H$21+'2.2.3.1.TasasDeprec'!$C110*'6.3.IPME'!H$22-('6.3.IPME'!H$22-'6.3.IPME'!H$21))/(1-'6.5.TasaImpuestos'!G$8)</f>
        <v>0.44806744816382432</v>
      </c>
      <c r="H110" s="216">
        <f>+('2.2.3.6.WACC'!H$28*'6.3.IPME'!I$21+'2.2.3.1.TasasDeprec'!$C110*'6.3.IPME'!I$22-('6.3.IPME'!I$22-'6.3.IPME'!I$21))/(1-'6.5.TasaImpuestos'!H$8)</f>
        <v>0.41827004815064506</v>
      </c>
      <c r="I110" s="216">
        <f>+('2.2.3.6.WACC'!I$28*'6.3.IPME'!J$21+'2.2.3.1.TasasDeprec'!$C110*'6.3.IPME'!J$22-('6.3.IPME'!J$22-'6.3.IPME'!J$21))/(1-'6.5.TasaImpuestos'!I$8)</f>
        <v>0.39547356155600055</v>
      </c>
      <c r="J110" s="216">
        <f>+('2.2.3.6.WACC'!J$28*'6.3.IPME'!K$21+'2.2.3.1.TasasDeprec'!$C110*'6.3.IPME'!K$22-('6.3.IPME'!K$22-'6.3.IPME'!K$21))/(1-'6.5.TasaImpuestos'!J$8)</f>
        <v>0.41921820036741908</v>
      </c>
      <c r="K110" s="216">
        <f>+('2.2.3.6.WACC'!K$28*'6.3.IPME'!L$21+'2.2.3.1.TasasDeprec'!$C110*'6.3.IPME'!L$22-('6.3.IPME'!L$22-'6.3.IPME'!L$21))/(1-'6.5.TasaImpuestos'!K$8)</f>
        <v>0.41554308885773222</v>
      </c>
    </row>
    <row r="111" spans="1:11" x14ac:dyDescent="0.2">
      <c r="A111" s="134"/>
      <c r="B111" s="182" t="s">
        <v>624</v>
      </c>
      <c r="C111" s="216">
        <f>+('2.2.3.6.WACC'!C$28*'6.3.IPME'!D$21+'2.2.3.1.TasasDeprec'!$C111*'6.3.IPME'!D$22-('6.3.IPME'!D$22-'6.3.IPME'!D$21))/(1-'6.5.TasaImpuestos'!C$8)</f>
        <v>0.33707774053189543</v>
      </c>
      <c r="D111" s="216">
        <f>+('2.2.3.6.WACC'!D$28*'6.3.IPME'!E$21+'2.2.3.1.TasasDeprec'!$C111*'6.3.IPME'!E$22-('6.3.IPME'!E$22-'6.3.IPME'!E$21))/(1-'6.5.TasaImpuestos'!D$8)</f>
        <v>0.32355508923681398</v>
      </c>
      <c r="E111" s="216">
        <f>+('2.2.3.6.WACC'!E$28*'6.3.IPME'!F$21+'2.2.3.1.TasasDeprec'!$C111*'6.3.IPME'!F$22-('6.3.IPME'!F$22-'6.3.IPME'!F$21))/(1-'6.5.TasaImpuestos'!E$8)</f>
        <v>0.32306223877560053</v>
      </c>
      <c r="F111" s="216">
        <f>+('2.2.3.6.WACC'!F$28*'6.3.IPME'!G$21+'2.2.3.1.TasasDeprec'!$C111*'6.3.IPME'!G$22-('6.3.IPME'!G$22-'6.3.IPME'!G$21))/(1-'6.5.TasaImpuestos'!F$8)</f>
        <v>0.3392707984858932</v>
      </c>
      <c r="G111" s="216">
        <f>+('2.2.3.6.WACC'!G$28*'6.3.IPME'!H$21+'2.2.3.1.TasasDeprec'!$C111*'6.3.IPME'!H$22-('6.3.IPME'!H$22-'6.3.IPME'!H$21))/(1-'6.5.TasaImpuestos'!G$8)</f>
        <v>0.36538100565642095</v>
      </c>
      <c r="H111" s="216">
        <f>+('2.2.3.6.WACC'!H$28*'6.3.IPME'!I$21+'2.2.3.1.TasasDeprec'!$C111*'6.3.IPME'!I$22-('6.3.IPME'!I$22-'6.3.IPME'!I$21))/(1-'6.5.TasaImpuestos'!H$8)</f>
        <v>0.33666674229120203</v>
      </c>
      <c r="I111" s="216">
        <f>+('2.2.3.6.WACC'!I$28*'6.3.IPME'!J$21+'2.2.3.1.TasasDeprec'!$C111*'6.3.IPME'!J$22-('6.3.IPME'!J$22-'6.3.IPME'!J$21))/(1-'6.5.TasaImpuestos'!I$8)</f>
        <v>0.31123646201951288</v>
      </c>
      <c r="J111" s="216">
        <f>+('2.2.3.6.WACC'!J$28*'6.3.IPME'!K$21+'2.2.3.1.TasasDeprec'!$C111*'6.3.IPME'!K$22-('6.3.IPME'!K$22-'6.3.IPME'!K$21))/(1-'6.5.TasaImpuestos'!J$8)</f>
        <v>0.33520842127176448</v>
      </c>
      <c r="K111" s="216">
        <f>+('2.2.3.6.WACC'!K$28*'6.3.IPME'!L$21+'2.2.3.1.TasasDeprec'!$C111*'6.3.IPME'!L$22-('6.3.IPME'!L$22-'6.3.IPME'!L$21))/(1-'6.5.TasaImpuestos'!K$8)</f>
        <v>0.33151583608040214</v>
      </c>
    </row>
    <row r="112" spans="1:11" x14ac:dyDescent="0.2">
      <c r="A112" s="134"/>
      <c r="B112" s="182" t="s">
        <v>625</v>
      </c>
      <c r="C112" s="216">
        <f>+('2.2.3.6.WACC'!C$28*'6.3.IPME'!D$21+'2.2.3.1.TasasDeprec'!$C112*'6.3.IPME'!D$22-('6.3.IPME'!D$22-'6.3.IPME'!D$21))/(1-'6.5.TasaImpuestos'!C$8)</f>
        <v>0.27263090916777089</v>
      </c>
      <c r="D112" s="216">
        <f>+('2.2.3.6.WACC'!D$28*'6.3.IPME'!E$21+'2.2.3.1.TasasDeprec'!$C112*'6.3.IPME'!E$22-('6.3.IPME'!E$22-'6.3.IPME'!E$21))/(1-'6.5.TasaImpuestos'!D$8)</f>
        <v>0.25701989892562344</v>
      </c>
      <c r="E112" s="216">
        <f>+('2.2.3.6.WACC'!E$28*'6.3.IPME'!F$21+'2.2.3.1.TasasDeprec'!$C112*'6.3.IPME'!F$22-('6.3.IPME'!F$22-'6.3.IPME'!F$21))/(1-'6.5.TasaImpuestos'!E$8)</f>
        <v>0.25670717126639059</v>
      </c>
      <c r="F112" s="216">
        <f>+('2.2.3.6.WACC'!F$28*'6.3.IPME'!G$21+'2.2.3.1.TasasDeprec'!$C112*'6.3.IPME'!G$22-('6.3.IPME'!G$22-'6.3.IPME'!G$21))/(1-'6.5.TasaImpuestos'!F$8)</f>
        <v>0.27326737300188741</v>
      </c>
      <c r="G112" s="216">
        <f>+('2.2.3.6.WACC'!G$28*'6.3.IPME'!H$21+'2.2.3.1.TasasDeprec'!$C112*'6.3.IPME'!H$22-('6.3.IPME'!H$22-'6.3.IPME'!H$21))/(1-'6.5.TasaImpuestos'!G$8)</f>
        <v>0.3033661737758685</v>
      </c>
      <c r="H112" s="216">
        <f>+('2.2.3.6.WACC'!H$28*'6.3.IPME'!I$21+'2.2.3.1.TasasDeprec'!$C112*'6.3.IPME'!I$22-('6.3.IPME'!I$22-'6.3.IPME'!I$21))/(1-'6.5.TasaImpuestos'!H$8)</f>
        <v>0.27546426289661979</v>
      </c>
      <c r="I112" s="216">
        <f>+('2.2.3.6.WACC'!I$28*'6.3.IPME'!J$21+'2.2.3.1.TasasDeprec'!$C112*'6.3.IPME'!J$22-('6.3.IPME'!J$22-'6.3.IPME'!J$21))/(1-'6.5.TasaImpuestos'!I$8)</f>
        <v>0.24805863736714728</v>
      </c>
      <c r="J112" s="216">
        <f>+('2.2.3.6.WACC'!J$28*'6.3.IPME'!K$21+'2.2.3.1.TasasDeprec'!$C112*'6.3.IPME'!K$22-('6.3.IPME'!K$22-'6.3.IPME'!K$21))/(1-'6.5.TasaImpuestos'!J$8)</f>
        <v>0.27220108695002349</v>
      </c>
      <c r="K112" s="216">
        <f>+('2.2.3.6.WACC'!K$28*'6.3.IPME'!L$21+'2.2.3.1.TasasDeprec'!$C112*'6.3.IPME'!L$22-('6.3.IPME'!L$22-'6.3.IPME'!L$21))/(1-'6.5.TasaImpuestos'!K$8)</f>
        <v>0.26849539649740461</v>
      </c>
    </row>
    <row r="113" spans="1:11" x14ac:dyDescent="0.2">
      <c r="A113" s="134"/>
      <c r="B113" s="182" t="s">
        <v>625</v>
      </c>
      <c r="C113" s="216">
        <f>+('2.2.3.6.WACC'!C$28*'6.3.IPME'!D$21+'2.2.3.1.TasasDeprec'!$C113*'6.3.IPME'!D$22-('6.3.IPME'!D$22-'6.3.IPME'!D$21))/(1-'6.5.TasaImpuestos'!C$8)</f>
        <v>0.27263090916777089</v>
      </c>
      <c r="D113" s="216">
        <f>+('2.2.3.6.WACC'!D$28*'6.3.IPME'!E$21+'2.2.3.1.TasasDeprec'!$C113*'6.3.IPME'!E$22-('6.3.IPME'!E$22-'6.3.IPME'!E$21))/(1-'6.5.TasaImpuestos'!D$8)</f>
        <v>0.25701989892562344</v>
      </c>
      <c r="E113" s="216">
        <f>+('2.2.3.6.WACC'!E$28*'6.3.IPME'!F$21+'2.2.3.1.TasasDeprec'!$C113*'6.3.IPME'!F$22-('6.3.IPME'!F$22-'6.3.IPME'!F$21))/(1-'6.5.TasaImpuestos'!E$8)</f>
        <v>0.25670717126639059</v>
      </c>
      <c r="F113" s="216">
        <f>+('2.2.3.6.WACC'!F$28*'6.3.IPME'!G$21+'2.2.3.1.TasasDeprec'!$C113*'6.3.IPME'!G$22-('6.3.IPME'!G$22-'6.3.IPME'!G$21))/(1-'6.5.TasaImpuestos'!F$8)</f>
        <v>0.27326737300188741</v>
      </c>
      <c r="G113" s="216">
        <f>+('2.2.3.6.WACC'!G$28*'6.3.IPME'!H$21+'2.2.3.1.TasasDeprec'!$C113*'6.3.IPME'!H$22-('6.3.IPME'!H$22-'6.3.IPME'!H$21))/(1-'6.5.TasaImpuestos'!G$8)</f>
        <v>0.3033661737758685</v>
      </c>
      <c r="H113" s="216">
        <f>+('2.2.3.6.WACC'!H$28*'6.3.IPME'!I$21+'2.2.3.1.TasasDeprec'!$C113*'6.3.IPME'!I$22-('6.3.IPME'!I$22-'6.3.IPME'!I$21))/(1-'6.5.TasaImpuestos'!H$8)</f>
        <v>0.27546426289661979</v>
      </c>
      <c r="I113" s="216">
        <f>+('2.2.3.6.WACC'!I$28*'6.3.IPME'!J$21+'2.2.3.1.TasasDeprec'!$C113*'6.3.IPME'!J$22-('6.3.IPME'!J$22-'6.3.IPME'!J$21))/(1-'6.5.TasaImpuestos'!I$8)</f>
        <v>0.24805863736714728</v>
      </c>
      <c r="J113" s="216">
        <f>+('2.2.3.6.WACC'!J$28*'6.3.IPME'!K$21+'2.2.3.1.TasasDeprec'!$C113*'6.3.IPME'!K$22-('6.3.IPME'!K$22-'6.3.IPME'!K$21))/(1-'6.5.TasaImpuestos'!J$8)</f>
        <v>0.27220108695002349</v>
      </c>
      <c r="K113" s="216">
        <f>+('2.2.3.6.WACC'!K$28*'6.3.IPME'!L$21+'2.2.3.1.TasasDeprec'!$C113*'6.3.IPME'!L$22-('6.3.IPME'!L$22-'6.3.IPME'!L$21))/(1-'6.5.TasaImpuestos'!K$8)</f>
        <v>0.26849539649740461</v>
      </c>
    </row>
    <row r="114" spans="1:11" x14ac:dyDescent="0.2">
      <c r="A114" s="134"/>
      <c r="B114" s="182" t="s">
        <v>393</v>
      </c>
      <c r="C114" s="216">
        <f>+('2.2.3.6.WACC'!C$28*'6.3.IPME'!D$21+'2.2.3.1.TasasDeprec'!$C114*'6.3.IPME'!D$22-('6.3.IPME'!D$22-'6.3.IPME'!D$21))/(1-'6.5.TasaImpuestos'!C$8)</f>
        <v>0.33707774053189543</v>
      </c>
      <c r="D114" s="216">
        <f>+('2.2.3.6.WACC'!D$28*'6.3.IPME'!E$21+'2.2.3.1.TasasDeprec'!$C114*'6.3.IPME'!E$22-('6.3.IPME'!E$22-'6.3.IPME'!E$21))/(1-'6.5.TasaImpuestos'!D$8)</f>
        <v>0.32355508923681398</v>
      </c>
      <c r="E114" s="216">
        <f>+('2.2.3.6.WACC'!E$28*'6.3.IPME'!F$21+'2.2.3.1.TasasDeprec'!$C114*'6.3.IPME'!F$22-('6.3.IPME'!F$22-'6.3.IPME'!F$21))/(1-'6.5.TasaImpuestos'!E$8)</f>
        <v>0.32306223877560053</v>
      </c>
      <c r="F114" s="216">
        <f>+('2.2.3.6.WACC'!F$28*'6.3.IPME'!G$21+'2.2.3.1.TasasDeprec'!$C114*'6.3.IPME'!G$22-('6.3.IPME'!G$22-'6.3.IPME'!G$21))/(1-'6.5.TasaImpuestos'!F$8)</f>
        <v>0.3392707984858932</v>
      </c>
      <c r="G114" s="216">
        <f>+('2.2.3.6.WACC'!G$28*'6.3.IPME'!H$21+'2.2.3.1.TasasDeprec'!$C114*'6.3.IPME'!H$22-('6.3.IPME'!H$22-'6.3.IPME'!H$21))/(1-'6.5.TasaImpuestos'!G$8)</f>
        <v>0.36538100565642095</v>
      </c>
      <c r="H114" s="216">
        <f>+('2.2.3.6.WACC'!H$28*'6.3.IPME'!I$21+'2.2.3.1.TasasDeprec'!$C114*'6.3.IPME'!I$22-('6.3.IPME'!I$22-'6.3.IPME'!I$21))/(1-'6.5.TasaImpuestos'!H$8)</f>
        <v>0.33666674229120203</v>
      </c>
      <c r="I114" s="216">
        <f>+('2.2.3.6.WACC'!I$28*'6.3.IPME'!J$21+'2.2.3.1.TasasDeprec'!$C114*'6.3.IPME'!J$22-('6.3.IPME'!J$22-'6.3.IPME'!J$21))/(1-'6.5.TasaImpuestos'!I$8)</f>
        <v>0.31123646201951288</v>
      </c>
      <c r="J114" s="216">
        <f>+('2.2.3.6.WACC'!J$28*'6.3.IPME'!K$21+'2.2.3.1.TasasDeprec'!$C114*'6.3.IPME'!K$22-('6.3.IPME'!K$22-'6.3.IPME'!K$21))/(1-'6.5.TasaImpuestos'!J$8)</f>
        <v>0.33520842127176448</v>
      </c>
      <c r="K114" s="216">
        <f>+('2.2.3.6.WACC'!K$28*'6.3.IPME'!L$21+'2.2.3.1.TasasDeprec'!$C114*'6.3.IPME'!L$22-('6.3.IPME'!L$22-'6.3.IPME'!L$21))/(1-'6.5.TasaImpuestos'!K$8)</f>
        <v>0.33151583608040214</v>
      </c>
    </row>
    <row r="115" spans="1:11" x14ac:dyDescent="0.2">
      <c r="A115" s="134"/>
      <c r="B115" s="182" t="s">
        <v>394</v>
      </c>
      <c r="C115" s="216">
        <f>+('2.2.3.6.WACC'!C$28*'6.3.IPME'!D$21+'2.2.3.1.TasasDeprec'!$C115*'6.3.IPME'!D$22-('6.3.IPME'!D$22-'6.3.IPME'!D$21))/(1-'6.5.TasaImpuestos'!C$8)</f>
        <v>0.33707774053189543</v>
      </c>
      <c r="D115" s="216">
        <f>+('2.2.3.6.WACC'!D$28*'6.3.IPME'!E$21+'2.2.3.1.TasasDeprec'!$C115*'6.3.IPME'!E$22-('6.3.IPME'!E$22-'6.3.IPME'!E$21))/(1-'6.5.TasaImpuestos'!D$8)</f>
        <v>0.32355508923681398</v>
      </c>
      <c r="E115" s="216">
        <f>+('2.2.3.6.WACC'!E$28*'6.3.IPME'!F$21+'2.2.3.1.TasasDeprec'!$C115*'6.3.IPME'!F$22-('6.3.IPME'!F$22-'6.3.IPME'!F$21))/(1-'6.5.TasaImpuestos'!E$8)</f>
        <v>0.32306223877560053</v>
      </c>
      <c r="F115" s="216">
        <f>+('2.2.3.6.WACC'!F$28*'6.3.IPME'!G$21+'2.2.3.1.TasasDeprec'!$C115*'6.3.IPME'!G$22-('6.3.IPME'!G$22-'6.3.IPME'!G$21))/(1-'6.5.TasaImpuestos'!F$8)</f>
        <v>0.3392707984858932</v>
      </c>
      <c r="G115" s="216">
        <f>+('2.2.3.6.WACC'!G$28*'6.3.IPME'!H$21+'2.2.3.1.TasasDeprec'!$C115*'6.3.IPME'!H$22-('6.3.IPME'!H$22-'6.3.IPME'!H$21))/(1-'6.5.TasaImpuestos'!G$8)</f>
        <v>0.36538100565642095</v>
      </c>
      <c r="H115" s="216">
        <f>+('2.2.3.6.WACC'!H$28*'6.3.IPME'!I$21+'2.2.3.1.TasasDeprec'!$C115*'6.3.IPME'!I$22-('6.3.IPME'!I$22-'6.3.IPME'!I$21))/(1-'6.5.TasaImpuestos'!H$8)</f>
        <v>0.33666674229120203</v>
      </c>
      <c r="I115" s="216">
        <f>+('2.2.3.6.WACC'!I$28*'6.3.IPME'!J$21+'2.2.3.1.TasasDeprec'!$C115*'6.3.IPME'!J$22-('6.3.IPME'!J$22-'6.3.IPME'!J$21))/(1-'6.5.TasaImpuestos'!I$8)</f>
        <v>0.31123646201951288</v>
      </c>
      <c r="J115" s="216">
        <f>+('2.2.3.6.WACC'!J$28*'6.3.IPME'!K$21+'2.2.3.1.TasasDeprec'!$C115*'6.3.IPME'!K$22-('6.3.IPME'!K$22-'6.3.IPME'!K$21))/(1-'6.5.TasaImpuestos'!J$8)</f>
        <v>0.33520842127176448</v>
      </c>
      <c r="K115" s="216">
        <f>+('2.2.3.6.WACC'!K$28*'6.3.IPME'!L$21+'2.2.3.1.TasasDeprec'!$C115*'6.3.IPME'!L$22-('6.3.IPME'!L$22-'6.3.IPME'!L$21))/(1-'6.5.TasaImpuestos'!K$8)</f>
        <v>0.33151583608040214</v>
      </c>
    </row>
    <row r="116" spans="1:11" x14ac:dyDescent="0.2">
      <c r="A116" s="134"/>
      <c r="B116" s="182" t="s">
        <v>395</v>
      </c>
      <c r="C116" s="216">
        <f>+('2.2.3.6.WACC'!C$28*'6.3.IPME'!D$21+'2.2.3.1.TasasDeprec'!$C116*'6.3.IPME'!D$22-('6.3.IPME'!D$22-'6.3.IPME'!D$21))/(1-'6.5.TasaImpuestos'!C$8)</f>
        <v>0.33707774053189543</v>
      </c>
      <c r="D116" s="216">
        <f>+('2.2.3.6.WACC'!D$28*'6.3.IPME'!E$21+'2.2.3.1.TasasDeprec'!$C116*'6.3.IPME'!E$22-('6.3.IPME'!E$22-'6.3.IPME'!E$21))/(1-'6.5.TasaImpuestos'!D$8)</f>
        <v>0.32355508923681398</v>
      </c>
      <c r="E116" s="216">
        <f>+('2.2.3.6.WACC'!E$28*'6.3.IPME'!F$21+'2.2.3.1.TasasDeprec'!$C116*'6.3.IPME'!F$22-('6.3.IPME'!F$22-'6.3.IPME'!F$21))/(1-'6.5.TasaImpuestos'!E$8)</f>
        <v>0.32306223877560053</v>
      </c>
      <c r="F116" s="216">
        <f>+('2.2.3.6.WACC'!F$28*'6.3.IPME'!G$21+'2.2.3.1.TasasDeprec'!$C116*'6.3.IPME'!G$22-('6.3.IPME'!G$22-'6.3.IPME'!G$21))/(1-'6.5.TasaImpuestos'!F$8)</f>
        <v>0.3392707984858932</v>
      </c>
      <c r="G116" s="216">
        <f>+('2.2.3.6.WACC'!G$28*'6.3.IPME'!H$21+'2.2.3.1.TasasDeprec'!$C116*'6.3.IPME'!H$22-('6.3.IPME'!H$22-'6.3.IPME'!H$21))/(1-'6.5.TasaImpuestos'!G$8)</f>
        <v>0.36538100565642095</v>
      </c>
      <c r="H116" s="216">
        <f>+('2.2.3.6.WACC'!H$28*'6.3.IPME'!I$21+'2.2.3.1.TasasDeprec'!$C116*'6.3.IPME'!I$22-('6.3.IPME'!I$22-'6.3.IPME'!I$21))/(1-'6.5.TasaImpuestos'!H$8)</f>
        <v>0.33666674229120203</v>
      </c>
      <c r="I116" s="216">
        <f>+('2.2.3.6.WACC'!I$28*'6.3.IPME'!J$21+'2.2.3.1.TasasDeprec'!$C116*'6.3.IPME'!J$22-('6.3.IPME'!J$22-'6.3.IPME'!J$21))/(1-'6.5.TasaImpuestos'!I$8)</f>
        <v>0.31123646201951288</v>
      </c>
      <c r="J116" s="216">
        <f>+('2.2.3.6.WACC'!J$28*'6.3.IPME'!K$21+'2.2.3.1.TasasDeprec'!$C116*'6.3.IPME'!K$22-('6.3.IPME'!K$22-'6.3.IPME'!K$21))/(1-'6.5.TasaImpuestos'!J$8)</f>
        <v>0.33520842127176448</v>
      </c>
      <c r="K116" s="216">
        <f>+('2.2.3.6.WACC'!K$28*'6.3.IPME'!L$21+'2.2.3.1.TasasDeprec'!$C116*'6.3.IPME'!L$22-('6.3.IPME'!L$22-'6.3.IPME'!L$21))/(1-'6.5.TasaImpuestos'!K$8)</f>
        <v>0.33151583608040214</v>
      </c>
    </row>
    <row r="117" spans="1:11" x14ac:dyDescent="0.2">
      <c r="A117" s="134"/>
      <c r="B117" s="182" t="s">
        <v>396</v>
      </c>
      <c r="C117" s="216">
        <f>+('2.2.3.6.WACC'!C$28*'6.3.IPME'!D$21+'2.2.3.1.TasasDeprec'!$C117*'6.3.IPME'!D$22-('6.3.IPME'!D$22-'6.3.IPME'!D$21))/(1-'6.5.TasaImpuestos'!C$8)</f>
        <v>0.49819481894220691</v>
      </c>
      <c r="D117" s="216">
        <f>+('2.2.3.6.WACC'!D$28*'6.3.IPME'!E$21+'2.2.3.1.TasasDeprec'!$C117*'6.3.IPME'!E$22-('6.3.IPME'!E$22-'6.3.IPME'!E$21))/(1-'6.5.TasaImpuestos'!D$8)</f>
        <v>0.48989306501479052</v>
      </c>
      <c r="E117" s="216">
        <f>+('2.2.3.6.WACC'!E$28*'6.3.IPME'!F$21+'2.2.3.1.TasasDeprec'!$C117*'6.3.IPME'!F$22-('6.3.IPME'!F$22-'6.3.IPME'!F$21))/(1-'6.5.TasaImpuestos'!E$8)</f>
        <v>0.48894990754862555</v>
      </c>
      <c r="F117" s="216">
        <f>+('2.2.3.6.WACC'!F$28*'6.3.IPME'!G$21+'2.2.3.1.TasasDeprec'!$C117*'6.3.IPME'!G$22-('6.3.IPME'!G$22-'6.3.IPME'!G$21))/(1-'6.5.TasaImpuestos'!F$8)</f>
        <v>0.50427936219590774</v>
      </c>
      <c r="G117" s="216">
        <f>+('2.2.3.6.WACC'!G$28*'6.3.IPME'!H$21+'2.2.3.1.TasasDeprec'!$C117*'6.3.IPME'!H$22-('6.3.IPME'!H$22-'6.3.IPME'!H$21))/(1-'6.5.TasaImpuestos'!G$8)</f>
        <v>0.52041808535780221</v>
      </c>
      <c r="H117" s="216">
        <f>+('2.2.3.6.WACC'!H$28*'6.3.IPME'!I$21+'2.2.3.1.TasasDeprec'!$C117*'6.3.IPME'!I$22-('6.3.IPME'!I$22-'6.3.IPME'!I$21))/(1-'6.5.TasaImpuestos'!H$8)</f>
        <v>0.48967294077765772</v>
      </c>
      <c r="I117" s="216">
        <f>+('2.2.3.6.WACC'!I$28*'6.3.IPME'!J$21+'2.2.3.1.TasasDeprec'!$C117*'6.3.IPME'!J$22-('6.3.IPME'!J$22-'6.3.IPME'!J$21))/(1-'6.5.TasaImpuestos'!I$8)</f>
        <v>0.46918102365042713</v>
      </c>
      <c r="J117" s="216">
        <f>+('2.2.3.6.WACC'!J$28*'6.3.IPME'!K$21+'2.2.3.1.TasasDeprec'!$C117*'6.3.IPME'!K$22-('6.3.IPME'!K$22-'6.3.IPME'!K$21))/(1-'6.5.TasaImpuestos'!J$8)</f>
        <v>0.49272675707611691</v>
      </c>
      <c r="K117" s="216">
        <f>+('2.2.3.6.WACC'!K$28*'6.3.IPME'!L$21+'2.2.3.1.TasasDeprec'!$C117*'6.3.IPME'!L$22-('6.3.IPME'!L$22-'6.3.IPME'!L$21))/(1-'6.5.TasaImpuestos'!K$8)</f>
        <v>0.489066935037896</v>
      </c>
    </row>
    <row r="118" spans="1:11" x14ac:dyDescent="0.2">
      <c r="A118" s="134"/>
      <c r="B118" s="182" t="s">
        <v>397</v>
      </c>
      <c r="C118" s="216">
        <f>+('2.2.3.6.WACC'!C$28*'6.3.IPME'!D$21+'2.2.3.1.TasasDeprec'!$C118*'6.3.IPME'!D$22-('6.3.IPME'!D$22-'6.3.IPME'!D$21))/(1-'6.5.TasaImpuestos'!C$8)</f>
        <v>0.49819481894220691</v>
      </c>
      <c r="D118" s="216">
        <f>+('2.2.3.6.WACC'!D$28*'6.3.IPME'!E$21+'2.2.3.1.TasasDeprec'!$C118*'6.3.IPME'!E$22-('6.3.IPME'!E$22-'6.3.IPME'!E$21))/(1-'6.5.TasaImpuestos'!D$8)</f>
        <v>0.48989306501479052</v>
      </c>
      <c r="E118" s="216">
        <f>+('2.2.3.6.WACC'!E$28*'6.3.IPME'!F$21+'2.2.3.1.TasasDeprec'!$C118*'6.3.IPME'!F$22-('6.3.IPME'!F$22-'6.3.IPME'!F$21))/(1-'6.5.TasaImpuestos'!E$8)</f>
        <v>0.48894990754862555</v>
      </c>
      <c r="F118" s="216">
        <f>+('2.2.3.6.WACC'!F$28*'6.3.IPME'!G$21+'2.2.3.1.TasasDeprec'!$C118*'6.3.IPME'!G$22-('6.3.IPME'!G$22-'6.3.IPME'!G$21))/(1-'6.5.TasaImpuestos'!F$8)</f>
        <v>0.50427936219590774</v>
      </c>
      <c r="G118" s="216">
        <f>+('2.2.3.6.WACC'!G$28*'6.3.IPME'!H$21+'2.2.3.1.TasasDeprec'!$C118*'6.3.IPME'!H$22-('6.3.IPME'!H$22-'6.3.IPME'!H$21))/(1-'6.5.TasaImpuestos'!G$8)</f>
        <v>0.52041808535780221</v>
      </c>
      <c r="H118" s="216">
        <f>+('2.2.3.6.WACC'!H$28*'6.3.IPME'!I$21+'2.2.3.1.TasasDeprec'!$C118*'6.3.IPME'!I$22-('6.3.IPME'!I$22-'6.3.IPME'!I$21))/(1-'6.5.TasaImpuestos'!H$8)</f>
        <v>0.48967294077765772</v>
      </c>
      <c r="I118" s="216">
        <f>+('2.2.3.6.WACC'!I$28*'6.3.IPME'!J$21+'2.2.3.1.TasasDeprec'!$C118*'6.3.IPME'!J$22-('6.3.IPME'!J$22-'6.3.IPME'!J$21))/(1-'6.5.TasaImpuestos'!I$8)</f>
        <v>0.46918102365042713</v>
      </c>
      <c r="J118" s="216">
        <f>+('2.2.3.6.WACC'!J$28*'6.3.IPME'!K$21+'2.2.3.1.TasasDeprec'!$C118*'6.3.IPME'!K$22-('6.3.IPME'!K$22-'6.3.IPME'!K$21))/(1-'6.5.TasaImpuestos'!J$8)</f>
        <v>0.49272675707611691</v>
      </c>
      <c r="K118" s="216">
        <f>+('2.2.3.6.WACC'!K$28*'6.3.IPME'!L$21+'2.2.3.1.TasasDeprec'!$C118*'6.3.IPME'!L$22-('6.3.IPME'!L$22-'6.3.IPME'!L$21))/(1-'6.5.TasaImpuestos'!K$8)</f>
        <v>0.489066935037896</v>
      </c>
    </row>
    <row r="119" spans="1:11" x14ac:dyDescent="0.2">
      <c r="A119" s="134"/>
      <c r="B119" s="182" t="s">
        <v>576</v>
      </c>
      <c r="C119" s="216">
        <f>+('2.2.3.6.WACC'!C$28*'6.3.IPME'!D$21+'2.2.3.1.TasasDeprec'!$C119*'6.3.IPME'!D$22-('6.3.IPME'!D$22-'6.3.IPME'!D$21))/(1-'6.5.TasaImpuestos'!C$8)</f>
        <v>0.33707774053189543</v>
      </c>
      <c r="D119" s="216">
        <f>+('2.2.3.6.WACC'!D$28*'6.3.IPME'!E$21+'2.2.3.1.TasasDeprec'!$C119*'6.3.IPME'!E$22-('6.3.IPME'!E$22-'6.3.IPME'!E$21))/(1-'6.5.TasaImpuestos'!D$8)</f>
        <v>0.32355508923681398</v>
      </c>
      <c r="E119" s="216">
        <f>+('2.2.3.6.WACC'!E$28*'6.3.IPME'!F$21+'2.2.3.1.TasasDeprec'!$C119*'6.3.IPME'!F$22-('6.3.IPME'!F$22-'6.3.IPME'!F$21))/(1-'6.5.TasaImpuestos'!E$8)</f>
        <v>0.32306223877560053</v>
      </c>
      <c r="F119" s="216">
        <f>+('2.2.3.6.WACC'!F$28*'6.3.IPME'!G$21+'2.2.3.1.TasasDeprec'!$C119*'6.3.IPME'!G$22-('6.3.IPME'!G$22-'6.3.IPME'!G$21))/(1-'6.5.TasaImpuestos'!F$8)</f>
        <v>0.3392707984858932</v>
      </c>
      <c r="G119" s="216">
        <f>+('2.2.3.6.WACC'!G$28*'6.3.IPME'!H$21+'2.2.3.1.TasasDeprec'!$C119*'6.3.IPME'!H$22-('6.3.IPME'!H$22-'6.3.IPME'!H$21))/(1-'6.5.TasaImpuestos'!G$8)</f>
        <v>0.36538100565642095</v>
      </c>
      <c r="H119" s="216">
        <f>+('2.2.3.6.WACC'!H$28*'6.3.IPME'!I$21+'2.2.3.1.TasasDeprec'!$C119*'6.3.IPME'!I$22-('6.3.IPME'!I$22-'6.3.IPME'!I$21))/(1-'6.5.TasaImpuestos'!H$8)</f>
        <v>0.33666674229120203</v>
      </c>
      <c r="I119" s="216">
        <f>+('2.2.3.6.WACC'!I$28*'6.3.IPME'!J$21+'2.2.3.1.TasasDeprec'!$C119*'6.3.IPME'!J$22-('6.3.IPME'!J$22-'6.3.IPME'!J$21))/(1-'6.5.TasaImpuestos'!I$8)</f>
        <v>0.31123646201951288</v>
      </c>
      <c r="J119" s="216">
        <f>+('2.2.3.6.WACC'!J$28*'6.3.IPME'!K$21+'2.2.3.1.TasasDeprec'!$C119*'6.3.IPME'!K$22-('6.3.IPME'!K$22-'6.3.IPME'!K$21))/(1-'6.5.TasaImpuestos'!J$8)</f>
        <v>0.33520842127176448</v>
      </c>
      <c r="K119" s="216">
        <f>+('2.2.3.6.WACC'!K$28*'6.3.IPME'!L$21+'2.2.3.1.TasasDeprec'!$C119*'6.3.IPME'!L$22-('6.3.IPME'!L$22-'6.3.IPME'!L$21))/(1-'6.5.TasaImpuestos'!K$8)</f>
        <v>0.33151583608040214</v>
      </c>
    </row>
    <row r="120" spans="1:11" x14ac:dyDescent="0.2">
      <c r="A120" s="134"/>
      <c r="B120" s="182" t="s">
        <v>577</v>
      </c>
      <c r="C120" s="216">
        <f>+('2.2.3.6.WACC'!C$28*'6.3.IPME'!D$21+'2.2.3.1.TasasDeprec'!$C120*'6.3.IPME'!D$22-('6.3.IPME'!D$22-'6.3.IPME'!D$21))/(1-'6.5.TasaImpuestos'!C$8)</f>
        <v>0.33707774053189543</v>
      </c>
      <c r="D120" s="216">
        <f>+('2.2.3.6.WACC'!D$28*'6.3.IPME'!E$21+'2.2.3.1.TasasDeprec'!$C120*'6.3.IPME'!E$22-('6.3.IPME'!E$22-'6.3.IPME'!E$21))/(1-'6.5.TasaImpuestos'!D$8)</f>
        <v>0.32355508923681398</v>
      </c>
      <c r="E120" s="216">
        <f>+('2.2.3.6.WACC'!E$28*'6.3.IPME'!F$21+'2.2.3.1.TasasDeprec'!$C120*'6.3.IPME'!F$22-('6.3.IPME'!F$22-'6.3.IPME'!F$21))/(1-'6.5.TasaImpuestos'!E$8)</f>
        <v>0.32306223877560053</v>
      </c>
      <c r="F120" s="216">
        <f>+('2.2.3.6.WACC'!F$28*'6.3.IPME'!G$21+'2.2.3.1.TasasDeprec'!$C120*'6.3.IPME'!G$22-('6.3.IPME'!G$22-'6.3.IPME'!G$21))/(1-'6.5.TasaImpuestos'!F$8)</f>
        <v>0.3392707984858932</v>
      </c>
      <c r="G120" s="216">
        <f>+('2.2.3.6.WACC'!G$28*'6.3.IPME'!H$21+'2.2.3.1.TasasDeprec'!$C120*'6.3.IPME'!H$22-('6.3.IPME'!H$22-'6.3.IPME'!H$21))/(1-'6.5.TasaImpuestos'!G$8)</f>
        <v>0.36538100565642095</v>
      </c>
      <c r="H120" s="216">
        <f>+('2.2.3.6.WACC'!H$28*'6.3.IPME'!I$21+'2.2.3.1.TasasDeprec'!$C120*'6.3.IPME'!I$22-('6.3.IPME'!I$22-'6.3.IPME'!I$21))/(1-'6.5.TasaImpuestos'!H$8)</f>
        <v>0.33666674229120203</v>
      </c>
      <c r="I120" s="216">
        <f>+('2.2.3.6.WACC'!I$28*'6.3.IPME'!J$21+'2.2.3.1.TasasDeprec'!$C120*'6.3.IPME'!J$22-('6.3.IPME'!J$22-'6.3.IPME'!J$21))/(1-'6.5.TasaImpuestos'!I$8)</f>
        <v>0.31123646201951288</v>
      </c>
      <c r="J120" s="216">
        <f>+('2.2.3.6.WACC'!J$28*'6.3.IPME'!K$21+'2.2.3.1.TasasDeprec'!$C120*'6.3.IPME'!K$22-('6.3.IPME'!K$22-'6.3.IPME'!K$21))/(1-'6.5.TasaImpuestos'!J$8)</f>
        <v>0.33520842127176448</v>
      </c>
      <c r="K120" s="216">
        <f>+('2.2.3.6.WACC'!K$28*'6.3.IPME'!L$21+'2.2.3.1.TasasDeprec'!$C120*'6.3.IPME'!L$22-('6.3.IPME'!L$22-'6.3.IPME'!L$21))/(1-'6.5.TasaImpuestos'!K$8)</f>
        <v>0.33151583608040214</v>
      </c>
    </row>
    <row r="121" spans="1:11" x14ac:dyDescent="0.2">
      <c r="A121" s="134"/>
      <c r="B121" s="182" t="s">
        <v>398</v>
      </c>
      <c r="C121" s="216">
        <f>+('2.2.3.6.WACC'!C$28*'6.3.IPME'!D$21+'2.2.3.1.TasasDeprec'!$C121*'6.3.IPME'!D$22-('6.3.IPME'!D$22-'6.3.IPME'!D$21))/(1-'6.5.TasaImpuestos'!C$8)</f>
        <v>0.33707774053189543</v>
      </c>
      <c r="D121" s="216">
        <f>+('2.2.3.6.WACC'!D$28*'6.3.IPME'!E$21+'2.2.3.1.TasasDeprec'!$C121*'6.3.IPME'!E$22-('6.3.IPME'!E$22-'6.3.IPME'!E$21))/(1-'6.5.TasaImpuestos'!D$8)</f>
        <v>0.32355508923681398</v>
      </c>
      <c r="E121" s="216">
        <f>+('2.2.3.6.WACC'!E$28*'6.3.IPME'!F$21+'2.2.3.1.TasasDeprec'!$C121*'6.3.IPME'!F$22-('6.3.IPME'!F$22-'6.3.IPME'!F$21))/(1-'6.5.TasaImpuestos'!E$8)</f>
        <v>0.32306223877560053</v>
      </c>
      <c r="F121" s="216">
        <f>+('2.2.3.6.WACC'!F$28*'6.3.IPME'!G$21+'2.2.3.1.TasasDeprec'!$C121*'6.3.IPME'!G$22-('6.3.IPME'!G$22-'6.3.IPME'!G$21))/(1-'6.5.TasaImpuestos'!F$8)</f>
        <v>0.3392707984858932</v>
      </c>
      <c r="G121" s="216">
        <f>+('2.2.3.6.WACC'!G$28*'6.3.IPME'!H$21+'2.2.3.1.TasasDeprec'!$C121*'6.3.IPME'!H$22-('6.3.IPME'!H$22-'6.3.IPME'!H$21))/(1-'6.5.TasaImpuestos'!G$8)</f>
        <v>0.36538100565642095</v>
      </c>
      <c r="H121" s="216">
        <f>+('2.2.3.6.WACC'!H$28*'6.3.IPME'!I$21+'2.2.3.1.TasasDeprec'!$C121*'6.3.IPME'!I$22-('6.3.IPME'!I$22-'6.3.IPME'!I$21))/(1-'6.5.TasaImpuestos'!H$8)</f>
        <v>0.33666674229120203</v>
      </c>
      <c r="I121" s="216">
        <f>+('2.2.3.6.WACC'!I$28*'6.3.IPME'!J$21+'2.2.3.1.TasasDeprec'!$C121*'6.3.IPME'!J$22-('6.3.IPME'!J$22-'6.3.IPME'!J$21))/(1-'6.5.TasaImpuestos'!I$8)</f>
        <v>0.31123646201951288</v>
      </c>
      <c r="J121" s="216">
        <f>+('2.2.3.6.WACC'!J$28*'6.3.IPME'!K$21+'2.2.3.1.TasasDeprec'!$C121*'6.3.IPME'!K$22-('6.3.IPME'!K$22-'6.3.IPME'!K$21))/(1-'6.5.TasaImpuestos'!J$8)</f>
        <v>0.33520842127176448</v>
      </c>
      <c r="K121" s="216">
        <f>+('2.2.3.6.WACC'!K$28*'6.3.IPME'!L$21+'2.2.3.1.TasasDeprec'!$C121*'6.3.IPME'!L$22-('6.3.IPME'!L$22-'6.3.IPME'!L$21))/(1-'6.5.TasaImpuestos'!K$8)</f>
        <v>0.33151583608040214</v>
      </c>
    </row>
    <row r="122" spans="1:11" x14ac:dyDescent="0.2">
      <c r="A122" s="134"/>
      <c r="B122" s="186" t="s">
        <v>399</v>
      </c>
      <c r="C122" s="216"/>
      <c r="D122" s="216"/>
      <c r="E122" s="216"/>
      <c r="F122" s="216"/>
      <c r="G122" s="216"/>
      <c r="H122" s="216"/>
      <c r="I122" s="216"/>
      <c r="J122" s="216"/>
      <c r="K122" s="216"/>
    </row>
    <row r="123" spans="1:11" x14ac:dyDescent="0.2">
      <c r="A123" s="134"/>
      <c r="B123" s="31" t="s">
        <v>400</v>
      </c>
      <c r="C123" s="284"/>
      <c r="D123" s="284"/>
      <c r="E123" s="284"/>
      <c r="F123" s="284"/>
      <c r="G123" s="284"/>
      <c r="H123" s="284"/>
      <c r="I123" s="284"/>
      <c r="J123" s="284"/>
      <c r="K123" s="284"/>
    </row>
    <row r="124" spans="1:11" x14ac:dyDescent="0.2">
      <c r="A124" s="134"/>
      <c r="B124" s="185" t="s">
        <v>401</v>
      </c>
      <c r="C124" s="216"/>
      <c r="D124" s="216"/>
      <c r="E124" s="216"/>
      <c r="F124" s="216"/>
      <c r="G124" s="216"/>
      <c r="H124" s="216"/>
      <c r="I124" s="216"/>
      <c r="J124" s="216"/>
      <c r="K124" s="216"/>
    </row>
    <row r="125" spans="1:11" x14ac:dyDescent="0.2">
      <c r="A125" s="134"/>
      <c r="B125" s="265" t="s">
        <v>402</v>
      </c>
      <c r="C125" s="216"/>
      <c r="D125" s="216"/>
      <c r="E125" s="216"/>
      <c r="F125" s="216"/>
      <c r="G125" s="216"/>
      <c r="H125" s="216"/>
      <c r="I125" s="216"/>
      <c r="J125" s="216"/>
      <c r="K125" s="216"/>
    </row>
    <row r="126" spans="1:11" x14ac:dyDescent="0.2">
      <c r="A126" s="134"/>
      <c r="B126" s="267" t="s">
        <v>403</v>
      </c>
      <c r="C126" s="216"/>
      <c r="D126" s="216"/>
      <c r="E126" s="216"/>
      <c r="F126" s="216"/>
      <c r="G126" s="216"/>
      <c r="H126" s="216"/>
      <c r="I126" s="216"/>
      <c r="J126" s="216"/>
      <c r="K126" s="216"/>
    </row>
    <row r="127" spans="1:11" x14ac:dyDescent="0.2">
      <c r="A127" s="134"/>
      <c r="B127" s="268" t="s">
        <v>490</v>
      </c>
      <c r="C127" s="216">
        <f>+('2.2.3.6.WACC'!C$28*'6.4.IPMC'!D$21+'2.2.3.1.TasasDeprec'!$C127*'6.4.IPMC'!D$22-('6.4.IPMC'!D$22-'6.4.IPMC'!D$21))/(1-'6.5.TasaImpuestos'!C$8)</f>
        <v>0.12858221927888419</v>
      </c>
      <c r="D127" s="216">
        <f>+('2.2.3.6.WACC'!D$28*'6.4.IPMC'!E$21+'2.2.3.1.TasasDeprec'!$C127*'6.4.IPMC'!E$22-('6.4.IPMC'!E$22-'6.4.IPMC'!E$21))/(1-'6.5.TasaImpuestos'!D$8)</f>
        <v>0.16435419758357486</v>
      </c>
      <c r="E127" s="216">
        <f>+('2.2.3.6.WACC'!E$28*'6.4.IPMC'!F$21+'2.2.3.1.TasasDeprec'!$C127*'6.4.IPMC'!F$22-('6.4.IPMC'!F$22-'6.4.IPMC'!F$21))/(1-'6.5.TasaImpuestos'!E$8)</f>
        <v>0.18670526998296302</v>
      </c>
      <c r="F127" s="216">
        <f>+('2.2.3.6.WACC'!F$28*'6.4.IPMC'!G$21+'2.2.3.1.TasasDeprec'!$C127*'6.4.IPMC'!G$22-('6.4.IPMC'!G$22-'6.4.IPMC'!G$21))/(1-'6.5.TasaImpuestos'!F$8)</f>
        <v>0.21262432110493504</v>
      </c>
      <c r="G127" s="216">
        <f>+('2.2.3.6.WACC'!G$28*'6.4.IPMC'!H$21+'2.2.3.1.TasasDeprec'!$C127*'6.4.IPMC'!H$22-('6.4.IPMC'!H$22-'6.4.IPMC'!H$21))/(1-'6.5.TasaImpuestos'!G$8)</f>
        <v>0.26196358567333172</v>
      </c>
      <c r="H127" s="216">
        <f>+('2.2.3.6.WACC'!H$28*'6.4.IPMC'!I$21+'2.2.3.1.TasasDeprec'!$C127*'6.4.IPMC'!I$22-('6.4.IPMC'!I$22-'6.4.IPMC'!I$21))/(1-'6.5.TasaImpuestos'!H$8)</f>
        <v>0.18974679067800657</v>
      </c>
      <c r="I127" s="216">
        <f>+('2.2.3.6.WACC'!I$28*'6.4.IPMC'!J$21+'2.2.3.1.TasasDeprec'!$C127*'6.4.IPMC'!J$22-('6.4.IPMC'!J$22-'6.4.IPMC'!J$21))/(1-'6.5.TasaImpuestos'!I$8)</f>
        <v>8.4981012333111991E-2</v>
      </c>
      <c r="J127" s="216">
        <f>+('2.2.3.6.WACC'!J$28*'6.4.IPMC'!K$21+'2.2.3.1.TasasDeprec'!$C127*'6.4.IPMC'!K$22-('6.4.IPMC'!K$22-'6.4.IPMC'!K$21))/(1-'6.5.TasaImpuestos'!J$8)</f>
        <v>0.12739525851712591</v>
      </c>
      <c r="K127" s="216">
        <f>+('2.2.3.6.WACC'!K$28*'6.4.IPMC'!L$21+'2.2.3.1.TasasDeprec'!$C127*'6.4.IPMC'!L$22-('6.4.IPMC'!L$22-'6.4.IPMC'!L$21))/(1-'6.5.TasaImpuestos'!K$8)</f>
        <v>0.18633746105604501</v>
      </c>
    </row>
    <row r="128" spans="1:11" x14ac:dyDescent="0.2">
      <c r="A128" s="134"/>
      <c r="B128" s="268" t="s">
        <v>491</v>
      </c>
      <c r="C128" s="216">
        <f>+('2.2.3.6.WACC'!C$28*'6.4.IPMC'!D$21+'2.2.3.1.TasasDeprec'!$C128*'6.4.IPMC'!D$22-('6.4.IPMC'!D$22-'6.4.IPMC'!D$21))/(1-'6.5.TasaImpuestos'!C$8)</f>
        <v>0.12858221927888419</v>
      </c>
      <c r="D128" s="216">
        <f>+('2.2.3.6.WACC'!D$28*'6.4.IPMC'!E$21+'2.2.3.1.TasasDeprec'!$C128*'6.4.IPMC'!E$22-('6.4.IPMC'!E$22-'6.4.IPMC'!E$21))/(1-'6.5.TasaImpuestos'!D$8)</f>
        <v>0.16435419758357486</v>
      </c>
      <c r="E128" s="216">
        <f>+('2.2.3.6.WACC'!E$28*'6.4.IPMC'!F$21+'2.2.3.1.TasasDeprec'!$C128*'6.4.IPMC'!F$22-('6.4.IPMC'!F$22-'6.4.IPMC'!F$21))/(1-'6.5.TasaImpuestos'!E$8)</f>
        <v>0.18670526998296302</v>
      </c>
      <c r="F128" s="216">
        <f>+('2.2.3.6.WACC'!F$28*'6.4.IPMC'!G$21+'2.2.3.1.TasasDeprec'!$C128*'6.4.IPMC'!G$22-('6.4.IPMC'!G$22-'6.4.IPMC'!G$21))/(1-'6.5.TasaImpuestos'!F$8)</f>
        <v>0.21262432110493504</v>
      </c>
      <c r="G128" s="216">
        <f>+('2.2.3.6.WACC'!G$28*'6.4.IPMC'!H$21+'2.2.3.1.TasasDeprec'!$C128*'6.4.IPMC'!H$22-('6.4.IPMC'!H$22-'6.4.IPMC'!H$21))/(1-'6.5.TasaImpuestos'!G$8)</f>
        <v>0.26196358567333172</v>
      </c>
      <c r="H128" s="216">
        <f>+('2.2.3.6.WACC'!H$28*'6.4.IPMC'!I$21+'2.2.3.1.TasasDeprec'!$C128*'6.4.IPMC'!I$22-('6.4.IPMC'!I$22-'6.4.IPMC'!I$21))/(1-'6.5.TasaImpuestos'!H$8)</f>
        <v>0.18974679067800657</v>
      </c>
      <c r="I128" s="216">
        <f>+('2.2.3.6.WACC'!I$28*'6.4.IPMC'!J$21+'2.2.3.1.TasasDeprec'!$C128*'6.4.IPMC'!J$22-('6.4.IPMC'!J$22-'6.4.IPMC'!J$21))/(1-'6.5.TasaImpuestos'!I$8)</f>
        <v>8.4981012333111991E-2</v>
      </c>
      <c r="J128" s="216">
        <f>+('2.2.3.6.WACC'!J$28*'6.4.IPMC'!K$21+'2.2.3.1.TasasDeprec'!$C128*'6.4.IPMC'!K$22-('6.4.IPMC'!K$22-'6.4.IPMC'!K$21))/(1-'6.5.TasaImpuestos'!J$8)</f>
        <v>0.12739525851712591</v>
      </c>
      <c r="K128" s="216">
        <f>+('2.2.3.6.WACC'!K$28*'6.4.IPMC'!L$21+'2.2.3.1.TasasDeprec'!$C128*'6.4.IPMC'!L$22-('6.4.IPMC'!L$22-'6.4.IPMC'!L$21))/(1-'6.5.TasaImpuestos'!K$8)</f>
        <v>0.18633746105604501</v>
      </c>
    </row>
    <row r="129" spans="1:11" x14ac:dyDescent="0.2">
      <c r="A129" s="134"/>
      <c r="B129" s="268" t="s">
        <v>492</v>
      </c>
      <c r="C129" s="216">
        <f>+('2.2.3.6.WACC'!C$28*'6.4.IPMC'!D$21+'2.2.3.1.TasasDeprec'!$C129*'6.4.IPMC'!D$22-('6.4.IPMC'!D$22-'6.4.IPMC'!D$21))/(1-'6.5.TasaImpuestos'!C$8)</f>
        <v>0.12858221927888419</v>
      </c>
      <c r="D129" s="216">
        <f>+('2.2.3.6.WACC'!D$28*'6.4.IPMC'!E$21+'2.2.3.1.TasasDeprec'!$C129*'6.4.IPMC'!E$22-('6.4.IPMC'!E$22-'6.4.IPMC'!E$21))/(1-'6.5.TasaImpuestos'!D$8)</f>
        <v>0.16435419758357486</v>
      </c>
      <c r="E129" s="216">
        <f>+('2.2.3.6.WACC'!E$28*'6.4.IPMC'!F$21+'2.2.3.1.TasasDeprec'!$C129*'6.4.IPMC'!F$22-('6.4.IPMC'!F$22-'6.4.IPMC'!F$21))/(1-'6.5.TasaImpuestos'!E$8)</f>
        <v>0.18670526998296302</v>
      </c>
      <c r="F129" s="216">
        <f>+('2.2.3.6.WACC'!F$28*'6.4.IPMC'!G$21+'2.2.3.1.TasasDeprec'!$C129*'6.4.IPMC'!G$22-('6.4.IPMC'!G$22-'6.4.IPMC'!G$21))/(1-'6.5.TasaImpuestos'!F$8)</f>
        <v>0.21262432110493504</v>
      </c>
      <c r="G129" s="216">
        <f>+('2.2.3.6.WACC'!G$28*'6.4.IPMC'!H$21+'2.2.3.1.TasasDeprec'!$C129*'6.4.IPMC'!H$22-('6.4.IPMC'!H$22-'6.4.IPMC'!H$21))/(1-'6.5.TasaImpuestos'!G$8)</f>
        <v>0.26196358567333172</v>
      </c>
      <c r="H129" s="216">
        <f>+('2.2.3.6.WACC'!H$28*'6.4.IPMC'!I$21+'2.2.3.1.TasasDeprec'!$C129*'6.4.IPMC'!I$22-('6.4.IPMC'!I$22-'6.4.IPMC'!I$21))/(1-'6.5.TasaImpuestos'!H$8)</f>
        <v>0.18974679067800657</v>
      </c>
      <c r="I129" s="216">
        <f>+('2.2.3.6.WACC'!I$28*'6.4.IPMC'!J$21+'2.2.3.1.TasasDeprec'!$C129*'6.4.IPMC'!J$22-('6.4.IPMC'!J$22-'6.4.IPMC'!J$21))/(1-'6.5.TasaImpuestos'!I$8)</f>
        <v>8.4981012333111991E-2</v>
      </c>
      <c r="J129" s="216">
        <f>+('2.2.3.6.WACC'!J$28*'6.4.IPMC'!K$21+'2.2.3.1.TasasDeprec'!$C129*'6.4.IPMC'!K$22-('6.4.IPMC'!K$22-'6.4.IPMC'!K$21))/(1-'6.5.TasaImpuestos'!J$8)</f>
        <v>0.12739525851712591</v>
      </c>
      <c r="K129" s="216">
        <f>+('2.2.3.6.WACC'!K$28*'6.4.IPMC'!L$21+'2.2.3.1.TasasDeprec'!$C129*'6.4.IPMC'!L$22-('6.4.IPMC'!L$22-'6.4.IPMC'!L$21))/(1-'6.5.TasaImpuestos'!K$8)</f>
        <v>0.18633746105604501</v>
      </c>
    </row>
    <row r="130" spans="1:11" x14ac:dyDescent="0.2">
      <c r="A130" s="134"/>
      <c r="B130" s="268" t="s">
        <v>493</v>
      </c>
      <c r="C130" s="216">
        <f>+('2.2.3.6.WACC'!C$28*'6.4.IPMC'!D$21+'2.2.3.1.TasasDeprec'!$C130*'6.4.IPMC'!D$22-('6.4.IPMC'!D$22-'6.4.IPMC'!D$21))/(1-'6.5.TasaImpuestos'!C$8)</f>
        <v>0.12858221927888419</v>
      </c>
      <c r="D130" s="216">
        <f>+('2.2.3.6.WACC'!D$28*'6.4.IPMC'!E$21+'2.2.3.1.TasasDeprec'!$C130*'6.4.IPMC'!E$22-('6.4.IPMC'!E$22-'6.4.IPMC'!E$21))/(1-'6.5.TasaImpuestos'!D$8)</f>
        <v>0.16435419758357486</v>
      </c>
      <c r="E130" s="216">
        <f>+('2.2.3.6.WACC'!E$28*'6.4.IPMC'!F$21+'2.2.3.1.TasasDeprec'!$C130*'6.4.IPMC'!F$22-('6.4.IPMC'!F$22-'6.4.IPMC'!F$21))/(1-'6.5.TasaImpuestos'!E$8)</f>
        <v>0.18670526998296302</v>
      </c>
      <c r="F130" s="216">
        <f>+('2.2.3.6.WACC'!F$28*'6.4.IPMC'!G$21+'2.2.3.1.TasasDeprec'!$C130*'6.4.IPMC'!G$22-('6.4.IPMC'!G$22-'6.4.IPMC'!G$21))/(1-'6.5.TasaImpuestos'!F$8)</f>
        <v>0.21262432110493504</v>
      </c>
      <c r="G130" s="216">
        <f>+('2.2.3.6.WACC'!G$28*'6.4.IPMC'!H$21+'2.2.3.1.TasasDeprec'!$C130*'6.4.IPMC'!H$22-('6.4.IPMC'!H$22-'6.4.IPMC'!H$21))/(1-'6.5.TasaImpuestos'!G$8)</f>
        <v>0.26196358567333172</v>
      </c>
      <c r="H130" s="216">
        <f>+('2.2.3.6.WACC'!H$28*'6.4.IPMC'!I$21+'2.2.3.1.TasasDeprec'!$C130*'6.4.IPMC'!I$22-('6.4.IPMC'!I$22-'6.4.IPMC'!I$21))/(1-'6.5.TasaImpuestos'!H$8)</f>
        <v>0.18974679067800657</v>
      </c>
      <c r="I130" s="216">
        <f>+('2.2.3.6.WACC'!I$28*'6.4.IPMC'!J$21+'2.2.3.1.TasasDeprec'!$C130*'6.4.IPMC'!J$22-('6.4.IPMC'!J$22-'6.4.IPMC'!J$21))/(1-'6.5.TasaImpuestos'!I$8)</f>
        <v>8.4981012333111991E-2</v>
      </c>
      <c r="J130" s="216">
        <f>+('2.2.3.6.WACC'!J$28*'6.4.IPMC'!K$21+'2.2.3.1.TasasDeprec'!$C130*'6.4.IPMC'!K$22-('6.4.IPMC'!K$22-'6.4.IPMC'!K$21))/(1-'6.5.TasaImpuestos'!J$8)</f>
        <v>0.12739525851712591</v>
      </c>
      <c r="K130" s="216">
        <f>+('2.2.3.6.WACC'!K$28*'6.4.IPMC'!L$21+'2.2.3.1.TasasDeprec'!$C130*'6.4.IPMC'!L$22-('6.4.IPMC'!L$22-'6.4.IPMC'!L$21))/(1-'6.5.TasaImpuestos'!K$8)</f>
        <v>0.18633746105604501</v>
      </c>
    </row>
    <row r="131" spans="1:11" x14ac:dyDescent="0.2">
      <c r="A131" s="134"/>
      <c r="B131" s="268" t="s">
        <v>494</v>
      </c>
      <c r="C131" s="216">
        <f>+('2.2.3.6.WACC'!C$28*'6.4.IPMC'!D$21+'2.2.3.1.TasasDeprec'!$C131*'6.4.IPMC'!D$22-('6.4.IPMC'!D$22-'6.4.IPMC'!D$21))/(1-'6.5.TasaImpuestos'!C$8)</f>
        <v>0.12858221927888419</v>
      </c>
      <c r="D131" s="216">
        <f>+('2.2.3.6.WACC'!D$28*'6.4.IPMC'!E$21+'2.2.3.1.TasasDeprec'!$C131*'6.4.IPMC'!E$22-('6.4.IPMC'!E$22-'6.4.IPMC'!E$21))/(1-'6.5.TasaImpuestos'!D$8)</f>
        <v>0.16435419758357486</v>
      </c>
      <c r="E131" s="216">
        <f>+('2.2.3.6.WACC'!E$28*'6.4.IPMC'!F$21+'2.2.3.1.TasasDeprec'!$C131*'6.4.IPMC'!F$22-('6.4.IPMC'!F$22-'6.4.IPMC'!F$21))/(1-'6.5.TasaImpuestos'!E$8)</f>
        <v>0.18670526998296302</v>
      </c>
      <c r="F131" s="216">
        <f>+('2.2.3.6.WACC'!F$28*'6.4.IPMC'!G$21+'2.2.3.1.TasasDeprec'!$C131*'6.4.IPMC'!G$22-('6.4.IPMC'!G$22-'6.4.IPMC'!G$21))/(1-'6.5.TasaImpuestos'!F$8)</f>
        <v>0.21262432110493504</v>
      </c>
      <c r="G131" s="216">
        <f>+('2.2.3.6.WACC'!G$28*'6.4.IPMC'!H$21+'2.2.3.1.TasasDeprec'!$C131*'6.4.IPMC'!H$22-('6.4.IPMC'!H$22-'6.4.IPMC'!H$21))/(1-'6.5.TasaImpuestos'!G$8)</f>
        <v>0.26196358567333172</v>
      </c>
      <c r="H131" s="216">
        <f>+('2.2.3.6.WACC'!H$28*'6.4.IPMC'!I$21+'2.2.3.1.TasasDeprec'!$C131*'6.4.IPMC'!I$22-('6.4.IPMC'!I$22-'6.4.IPMC'!I$21))/(1-'6.5.TasaImpuestos'!H$8)</f>
        <v>0.18974679067800657</v>
      </c>
      <c r="I131" s="216">
        <f>+('2.2.3.6.WACC'!I$28*'6.4.IPMC'!J$21+'2.2.3.1.TasasDeprec'!$C131*'6.4.IPMC'!J$22-('6.4.IPMC'!J$22-'6.4.IPMC'!J$21))/(1-'6.5.TasaImpuestos'!I$8)</f>
        <v>8.4981012333111991E-2</v>
      </c>
      <c r="J131" s="216">
        <f>+('2.2.3.6.WACC'!J$28*'6.4.IPMC'!K$21+'2.2.3.1.TasasDeprec'!$C131*'6.4.IPMC'!K$22-('6.4.IPMC'!K$22-'6.4.IPMC'!K$21))/(1-'6.5.TasaImpuestos'!J$8)</f>
        <v>0.12739525851712591</v>
      </c>
      <c r="K131" s="216">
        <f>+('2.2.3.6.WACC'!K$28*'6.4.IPMC'!L$21+'2.2.3.1.TasasDeprec'!$C131*'6.4.IPMC'!L$22-('6.4.IPMC'!L$22-'6.4.IPMC'!L$21))/(1-'6.5.TasaImpuestos'!K$8)</f>
        <v>0.18633746105604501</v>
      </c>
    </row>
    <row r="132" spans="1:11" x14ac:dyDescent="0.2">
      <c r="A132" s="134"/>
      <c r="B132" s="268" t="s">
        <v>495</v>
      </c>
      <c r="C132" s="216">
        <f>+('2.2.3.6.WACC'!C$28*'6.4.IPMC'!D$21+'2.2.3.1.TasasDeprec'!$C132*'6.4.IPMC'!D$22-('6.4.IPMC'!D$22-'6.4.IPMC'!D$21))/(1-'6.5.TasaImpuestos'!C$8)</f>
        <v>0.12858221927888419</v>
      </c>
      <c r="D132" s="216">
        <f>+('2.2.3.6.WACC'!D$28*'6.4.IPMC'!E$21+'2.2.3.1.TasasDeprec'!$C132*'6.4.IPMC'!E$22-('6.4.IPMC'!E$22-'6.4.IPMC'!E$21))/(1-'6.5.TasaImpuestos'!D$8)</f>
        <v>0.16435419758357486</v>
      </c>
      <c r="E132" s="216">
        <f>+('2.2.3.6.WACC'!E$28*'6.4.IPMC'!F$21+'2.2.3.1.TasasDeprec'!$C132*'6.4.IPMC'!F$22-('6.4.IPMC'!F$22-'6.4.IPMC'!F$21))/(1-'6.5.TasaImpuestos'!E$8)</f>
        <v>0.18670526998296302</v>
      </c>
      <c r="F132" s="216">
        <f>+('2.2.3.6.WACC'!F$28*'6.4.IPMC'!G$21+'2.2.3.1.TasasDeprec'!$C132*'6.4.IPMC'!G$22-('6.4.IPMC'!G$22-'6.4.IPMC'!G$21))/(1-'6.5.TasaImpuestos'!F$8)</f>
        <v>0.21262432110493504</v>
      </c>
      <c r="G132" s="216">
        <f>+('2.2.3.6.WACC'!G$28*'6.4.IPMC'!H$21+'2.2.3.1.TasasDeprec'!$C132*'6.4.IPMC'!H$22-('6.4.IPMC'!H$22-'6.4.IPMC'!H$21))/(1-'6.5.TasaImpuestos'!G$8)</f>
        <v>0.26196358567333172</v>
      </c>
      <c r="H132" s="216">
        <f>+('2.2.3.6.WACC'!H$28*'6.4.IPMC'!I$21+'2.2.3.1.TasasDeprec'!$C132*'6.4.IPMC'!I$22-('6.4.IPMC'!I$22-'6.4.IPMC'!I$21))/(1-'6.5.TasaImpuestos'!H$8)</f>
        <v>0.18974679067800657</v>
      </c>
      <c r="I132" s="216">
        <f>+('2.2.3.6.WACC'!I$28*'6.4.IPMC'!J$21+'2.2.3.1.TasasDeprec'!$C132*'6.4.IPMC'!J$22-('6.4.IPMC'!J$22-'6.4.IPMC'!J$21))/(1-'6.5.TasaImpuestos'!I$8)</f>
        <v>8.4981012333111991E-2</v>
      </c>
      <c r="J132" s="216">
        <f>+('2.2.3.6.WACC'!J$28*'6.4.IPMC'!K$21+'2.2.3.1.TasasDeprec'!$C132*'6.4.IPMC'!K$22-('6.4.IPMC'!K$22-'6.4.IPMC'!K$21))/(1-'6.5.TasaImpuestos'!J$8)</f>
        <v>0.12739525851712591</v>
      </c>
      <c r="K132" s="216">
        <f>+('2.2.3.6.WACC'!K$28*'6.4.IPMC'!L$21+'2.2.3.1.TasasDeprec'!$C132*'6.4.IPMC'!L$22-('6.4.IPMC'!L$22-'6.4.IPMC'!L$21))/(1-'6.5.TasaImpuestos'!K$8)</f>
        <v>0.18633746105604501</v>
      </c>
    </row>
    <row r="133" spans="1:11" x14ac:dyDescent="0.2">
      <c r="A133" s="134"/>
      <c r="B133" s="268" t="s">
        <v>496</v>
      </c>
      <c r="C133" s="216">
        <f>+('2.2.3.6.WACC'!C$28*'6.4.IPMC'!D$21+'2.2.3.1.TasasDeprec'!$C133*'6.4.IPMC'!D$22-('6.4.IPMC'!D$22-'6.4.IPMC'!D$21))/(1-'6.5.TasaImpuestos'!C$8)</f>
        <v>0.12858221927888419</v>
      </c>
      <c r="D133" s="216">
        <f>+('2.2.3.6.WACC'!D$28*'6.4.IPMC'!E$21+'2.2.3.1.TasasDeprec'!$C133*'6.4.IPMC'!E$22-('6.4.IPMC'!E$22-'6.4.IPMC'!E$21))/(1-'6.5.TasaImpuestos'!D$8)</f>
        <v>0.16435419758357486</v>
      </c>
      <c r="E133" s="216">
        <f>+('2.2.3.6.WACC'!E$28*'6.4.IPMC'!F$21+'2.2.3.1.TasasDeprec'!$C133*'6.4.IPMC'!F$22-('6.4.IPMC'!F$22-'6.4.IPMC'!F$21))/(1-'6.5.TasaImpuestos'!E$8)</f>
        <v>0.18670526998296302</v>
      </c>
      <c r="F133" s="216">
        <f>+('2.2.3.6.WACC'!F$28*'6.4.IPMC'!G$21+'2.2.3.1.TasasDeprec'!$C133*'6.4.IPMC'!G$22-('6.4.IPMC'!G$22-'6.4.IPMC'!G$21))/(1-'6.5.TasaImpuestos'!F$8)</f>
        <v>0.21262432110493504</v>
      </c>
      <c r="G133" s="216">
        <f>+('2.2.3.6.WACC'!G$28*'6.4.IPMC'!H$21+'2.2.3.1.TasasDeprec'!$C133*'6.4.IPMC'!H$22-('6.4.IPMC'!H$22-'6.4.IPMC'!H$21))/(1-'6.5.TasaImpuestos'!G$8)</f>
        <v>0.26196358567333172</v>
      </c>
      <c r="H133" s="216">
        <f>+('2.2.3.6.WACC'!H$28*'6.4.IPMC'!I$21+'2.2.3.1.TasasDeprec'!$C133*'6.4.IPMC'!I$22-('6.4.IPMC'!I$22-'6.4.IPMC'!I$21))/(1-'6.5.TasaImpuestos'!H$8)</f>
        <v>0.18974679067800657</v>
      </c>
      <c r="I133" s="216">
        <f>+('2.2.3.6.WACC'!I$28*'6.4.IPMC'!J$21+'2.2.3.1.TasasDeprec'!$C133*'6.4.IPMC'!J$22-('6.4.IPMC'!J$22-'6.4.IPMC'!J$21))/(1-'6.5.TasaImpuestos'!I$8)</f>
        <v>8.4981012333111991E-2</v>
      </c>
      <c r="J133" s="216">
        <f>+('2.2.3.6.WACC'!J$28*'6.4.IPMC'!K$21+'2.2.3.1.TasasDeprec'!$C133*'6.4.IPMC'!K$22-('6.4.IPMC'!K$22-'6.4.IPMC'!K$21))/(1-'6.5.TasaImpuestos'!J$8)</f>
        <v>0.12739525851712591</v>
      </c>
      <c r="K133" s="216">
        <f>+('2.2.3.6.WACC'!K$28*'6.4.IPMC'!L$21+'2.2.3.1.TasasDeprec'!$C133*'6.4.IPMC'!L$22-('6.4.IPMC'!L$22-'6.4.IPMC'!L$21))/(1-'6.5.TasaImpuestos'!K$8)</f>
        <v>0.18633746105604501</v>
      </c>
    </row>
    <row r="134" spans="1:11" x14ac:dyDescent="0.2">
      <c r="A134" s="134"/>
      <c r="B134" s="268" t="s">
        <v>497</v>
      </c>
      <c r="C134" s="216">
        <f>+('2.2.3.6.WACC'!C$28*'6.4.IPMC'!D$21+'2.2.3.1.TasasDeprec'!$C134*'6.4.IPMC'!D$22-('6.4.IPMC'!D$22-'6.4.IPMC'!D$21))/(1-'6.5.TasaImpuestos'!C$8)</f>
        <v>0.12858221927888419</v>
      </c>
      <c r="D134" s="216">
        <f>+('2.2.3.6.WACC'!D$28*'6.4.IPMC'!E$21+'2.2.3.1.TasasDeprec'!$C134*'6.4.IPMC'!E$22-('6.4.IPMC'!E$22-'6.4.IPMC'!E$21))/(1-'6.5.TasaImpuestos'!D$8)</f>
        <v>0.16435419758357486</v>
      </c>
      <c r="E134" s="216">
        <f>+('2.2.3.6.WACC'!E$28*'6.4.IPMC'!F$21+'2.2.3.1.TasasDeprec'!$C134*'6.4.IPMC'!F$22-('6.4.IPMC'!F$22-'6.4.IPMC'!F$21))/(1-'6.5.TasaImpuestos'!E$8)</f>
        <v>0.18670526998296302</v>
      </c>
      <c r="F134" s="216">
        <f>+('2.2.3.6.WACC'!F$28*'6.4.IPMC'!G$21+'2.2.3.1.TasasDeprec'!$C134*'6.4.IPMC'!G$22-('6.4.IPMC'!G$22-'6.4.IPMC'!G$21))/(1-'6.5.TasaImpuestos'!F$8)</f>
        <v>0.21262432110493504</v>
      </c>
      <c r="G134" s="216">
        <f>+('2.2.3.6.WACC'!G$28*'6.4.IPMC'!H$21+'2.2.3.1.TasasDeprec'!$C134*'6.4.IPMC'!H$22-('6.4.IPMC'!H$22-'6.4.IPMC'!H$21))/(1-'6.5.TasaImpuestos'!G$8)</f>
        <v>0.26196358567333172</v>
      </c>
      <c r="H134" s="216">
        <f>+('2.2.3.6.WACC'!H$28*'6.4.IPMC'!I$21+'2.2.3.1.TasasDeprec'!$C134*'6.4.IPMC'!I$22-('6.4.IPMC'!I$22-'6.4.IPMC'!I$21))/(1-'6.5.TasaImpuestos'!H$8)</f>
        <v>0.18974679067800657</v>
      </c>
      <c r="I134" s="216">
        <f>+('2.2.3.6.WACC'!I$28*'6.4.IPMC'!J$21+'2.2.3.1.TasasDeprec'!$C134*'6.4.IPMC'!J$22-('6.4.IPMC'!J$22-'6.4.IPMC'!J$21))/(1-'6.5.TasaImpuestos'!I$8)</f>
        <v>8.4981012333111991E-2</v>
      </c>
      <c r="J134" s="216">
        <f>+('2.2.3.6.WACC'!J$28*'6.4.IPMC'!K$21+'2.2.3.1.TasasDeprec'!$C134*'6.4.IPMC'!K$22-('6.4.IPMC'!K$22-'6.4.IPMC'!K$21))/(1-'6.5.TasaImpuestos'!J$8)</f>
        <v>0.12739525851712591</v>
      </c>
      <c r="K134" s="216">
        <f>+('2.2.3.6.WACC'!K$28*'6.4.IPMC'!L$21+'2.2.3.1.TasasDeprec'!$C134*'6.4.IPMC'!L$22-('6.4.IPMC'!L$22-'6.4.IPMC'!L$21))/(1-'6.5.TasaImpuestos'!K$8)</f>
        <v>0.18633746105604501</v>
      </c>
    </row>
    <row r="135" spans="1:11" x14ac:dyDescent="0.2">
      <c r="A135" s="134"/>
      <c r="B135" s="268" t="s">
        <v>498</v>
      </c>
      <c r="C135" s="216">
        <f>+('2.2.3.6.WACC'!C$28*'6.4.IPMC'!D$21+'2.2.3.1.TasasDeprec'!$C135*'6.4.IPMC'!D$22-('6.4.IPMC'!D$22-'6.4.IPMC'!D$21))/(1-'6.5.TasaImpuestos'!C$8)</f>
        <v>0.12858221927888419</v>
      </c>
      <c r="D135" s="216">
        <f>+('2.2.3.6.WACC'!D$28*'6.4.IPMC'!E$21+'2.2.3.1.TasasDeprec'!$C135*'6.4.IPMC'!E$22-('6.4.IPMC'!E$22-'6.4.IPMC'!E$21))/(1-'6.5.TasaImpuestos'!D$8)</f>
        <v>0.16435419758357486</v>
      </c>
      <c r="E135" s="216">
        <f>+('2.2.3.6.WACC'!E$28*'6.4.IPMC'!F$21+'2.2.3.1.TasasDeprec'!$C135*'6.4.IPMC'!F$22-('6.4.IPMC'!F$22-'6.4.IPMC'!F$21))/(1-'6.5.TasaImpuestos'!E$8)</f>
        <v>0.18670526998296302</v>
      </c>
      <c r="F135" s="216">
        <f>+('2.2.3.6.WACC'!F$28*'6.4.IPMC'!G$21+'2.2.3.1.TasasDeprec'!$C135*'6.4.IPMC'!G$22-('6.4.IPMC'!G$22-'6.4.IPMC'!G$21))/(1-'6.5.TasaImpuestos'!F$8)</f>
        <v>0.21262432110493504</v>
      </c>
      <c r="G135" s="216">
        <f>+('2.2.3.6.WACC'!G$28*'6.4.IPMC'!H$21+'2.2.3.1.TasasDeprec'!$C135*'6.4.IPMC'!H$22-('6.4.IPMC'!H$22-'6.4.IPMC'!H$21))/(1-'6.5.TasaImpuestos'!G$8)</f>
        <v>0.26196358567333172</v>
      </c>
      <c r="H135" s="216">
        <f>+('2.2.3.6.WACC'!H$28*'6.4.IPMC'!I$21+'2.2.3.1.TasasDeprec'!$C135*'6.4.IPMC'!I$22-('6.4.IPMC'!I$22-'6.4.IPMC'!I$21))/(1-'6.5.TasaImpuestos'!H$8)</f>
        <v>0.18974679067800657</v>
      </c>
      <c r="I135" s="216">
        <f>+('2.2.3.6.WACC'!I$28*'6.4.IPMC'!J$21+'2.2.3.1.TasasDeprec'!$C135*'6.4.IPMC'!J$22-('6.4.IPMC'!J$22-'6.4.IPMC'!J$21))/(1-'6.5.TasaImpuestos'!I$8)</f>
        <v>8.4981012333111991E-2</v>
      </c>
      <c r="J135" s="216">
        <f>+('2.2.3.6.WACC'!J$28*'6.4.IPMC'!K$21+'2.2.3.1.TasasDeprec'!$C135*'6.4.IPMC'!K$22-('6.4.IPMC'!K$22-'6.4.IPMC'!K$21))/(1-'6.5.TasaImpuestos'!J$8)</f>
        <v>0.12739525851712591</v>
      </c>
      <c r="K135" s="216">
        <f>+('2.2.3.6.WACC'!K$28*'6.4.IPMC'!L$21+'2.2.3.1.TasasDeprec'!$C135*'6.4.IPMC'!L$22-('6.4.IPMC'!L$22-'6.4.IPMC'!L$21))/(1-'6.5.TasaImpuestos'!K$8)</f>
        <v>0.18633746105604501</v>
      </c>
    </row>
    <row r="136" spans="1:11" x14ac:dyDescent="0.2">
      <c r="A136" s="134"/>
      <c r="B136" s="268" t="s">
        <v>499</v>
      </c>
      <c r="C136" s="216">
        <f>+('2.2.3.6.WACC'!C$28*'6.4.IPMC'!D$21+'2.2.3.1.TasasDeprec'!$C136*'6.4.IPMC'!D$22-('6.4.IPMC'!D$22-'6.4.IPMC'!D$21))/(1-'6.5.TasaImpuestos'!C$8)</f>
        <v>0.12858221927888419</v>
      </c>
      <c r="D136" s="216">
        <f>+('2.2.3.6.WACC'!D$28*'6.4.IPMC'!E$21+'2.2.3.1.TasasDeprec'!$C136*'6.4.IPMC'!E$22-('6.4.IPMC'!E$22-'6.4.IPMC'!E$21))/(1-'6.5.TasaImpuestos'!D$8)</f>
        <v>0.16435419758357486</v>
      </c>
      <c r="E136" s="216">
        <f>+('2.2.3.6.WACC'!E$28*'6.4.IPMC'!F$21+'2.2.3.1.TasasDeprec'!$C136*'6.4.IPMC'!F$22-('6.4.IPMC'!F$22-'6.4.IPMC'!F$21))/(1-'6.5.TasaImpuestos'!E$8)</f>
        <v>0.18670526998296302</v>
      </c>
      <c r="F136" s="216">
        <f>+('2.2.3.6.WACC'!F$28*'6.4.IPMC'!G$21+'2.2.3.1.TasasDeprec'!$C136*'6.4.IPMC'!G$22-('6.4.IPMC'!G$22-'6.4.IPMC'!G$21))/(1-'6.5.TasaImpuestos'!F$8)</f>
        <v>0.21262432110493504</v>
      </c>
      <c r="G136" s="216">
        <f>+('2.2.3.6.WACC'!G$28*'6.4.IPMC'!H$21+'2.2.3.1.TasasDeprec'!$C136*'6.4.IPMC'!H$22-('6.4.IPMC'!H$22-'6.4.IPMC'!H$21))/(1-'6.5.TasaImpuestos'!G$8)</f>
        <v>0.26196358567333172</v>
      </c>
      <c r="H136" s="216">
        <f>+('2.2.3.6.WACC'!H$28*'6.4.IPMC'!I$21+'2.2.3.1.TasasDeprec'!$C136*'6.4.IPMC'!I$22-('6.4.IPMC'!I$22-'6.4.IPMC'!I$21))/(1-'6.5.TasaImpuestos'!H$8)</f>
        <v>0.18974679067800657</v>
      </c>
      <c r="I136" s="216">
        <f>+('2.2.3.6.WACC'!I$28*'6.4.IPMC'!J$21+'2.2.3.1.TasasDeprec'!$C136*'6.4.IPMC'!J$22-('6.4.IPMC'!J$22-'6.4.IPMC'!J$21))/(1-'6.5.TasaImpuestos'!I$8)</f>
        <v>8.4981012333111991E-2</v>
      </c>
      <c r="J136" s="216">
        <f>+('2.2.3.6.WACC'!J$28*'6.4.IPMC'!K$21+'2.2.3.1.TasasDeprec'!$C136*'6.4.IPMC'!K$22-('6.4.IPMC'!K$22-'6.4.IPMC'!K$21))/(1-'6.5.TasaImpuestos'!J$8)</f>
        <v>0.12739525851712591</v>
      </c>
      <c r="K136" s="216">
        <f>+('2.2.3.6.WACC'!K$28*'6.4.IPMC'!L$21+'2.2.3.1.TasasDeprec'!$C136*'6.4.IPMC'!L$22-('6.4.IPMC'!L$22-'6.4.IPMC'!L$21))/(1-'6.5.TasaImpuestos'!K$8)</f>
        <v>0.18633746105604501</v>
      </c>
    </row>
    <row r="137" spans="1:11" x14ac:dyDescent="0.2">
      <c r="A137" s="134"/>
      <c r="B137" s="268" t="s">
        <v>500</v>
      </c>
      <c r="C137" s="216">
        <f>+('2.2.3.6.WACC'!C$28*'6.4.IPMC'!D$21+'2.2.3.1.TasasDeprec'!$C137*'6.4.IPMC'!D$22-('6.4.IPMC'!D$22-'6.4.IPMC'!D$21))/(1-'6.5.TasaImpuestos'!C$8)</f>
        <v>0.12858221927888419</v>
      </c>
      <c r="D137" s="216">
        <f>+('2.2.3.6.WACC'!D$28*'6.4.IPMC'!E$21+'2.2.3.1.TasasDeprec'!$C137*'6.4.IPMC'!E$22-('6.4.IPMC'!E$22-'6.4.IPMC'!E$21))/(1-'6.5.TasaImpuestos'!D$8)</f>
        <v>0.16435419758357486</v>
      </c>
      <c r="E137" s="216">
        <f>+('2.2.3.6.WACC'!E$28*'6.4.IPMC'!F$21+'2.2.3.1.TasasDeprec'!$C137*'6.4.IPMC'!F$22-('6.4.IPMC'!F$22-'6.4.IPMC'!F$21))/(1-'6.5.TasaImpuestos'!E$8)</f>
        <v>0.18670526998296302</v>
      </c>
      <c r="F137" s="216">
        <f>+('2.2.3.6.WACC'!F$28*'6.4.IPMC'!G$21+'2.2.3.1.TasasDeprec'!$C137*'6.4.IPMC'!G$22-('6.4.IPMC'!G$22-'6.4.IPMC'!G$21))/(1-'6.5.TasaImpuestos'!F$8)</f>
        <v>0.21262432110493504</v>
      </c>
      <c r="G137" s="216">
        <f>+('2.2.3.6.WACC'!G$28*'6.4.IPMC'!H$21+'2.2.3.1.TasasDeprec'!$C137*'6.4.IPMC'!H$22-('6.4.IPMC'!H$22-'6.4.IPMC'!H$21))/(1-'6.5.TasaImpuestos'!G$8)</f>
        <v>0.26196358567333172</v>
      </c>
      <c r="H137" s="216">
        <f>+('2.2.3.6.WACC'!H$28*'6.4.IPMC'!I$21+'2.2.3.1.TasasDeprec'!$C137*'6.4.IPMC'!I$22-('6.4.IPMC'!I$22-'6.4.IPMC'!I$21))/(1-'6.5.TasaImpuestos'!H$8)</f>
        <v>0.18974679067800657</v>
      </c>
      <c r="I137" s="216">
        <f>+('2.2.3.6.WACC'!I$28*'6.4.IPMC'!J$21+'2.2.3.1.TasasDeprec'!$C137*'6.4.IPMC'!J$22-('6.4.IPMC'!J$22-'6.4.IPMC'!J$21))/(1-'6.5.TasaImpuestos'!I$8)</f>
        <v>8.4981012333111991E-2</v>
      </c>
      <c r="J137" s="216">
        <f>+('2.2.3.6.WACC'!J$28*'6.4.IPMC'!K$21+'2.2.3.1.TasasDeprec'!$C137*'6.4.IPMC'!K$22-('6.4.IPMC'!K$22-'6.4.IPMC'!K$21))/(1-'6.5.TasaImpuestos'!J$8)</f>
        <v>0.12739525851712591</v>
      </c>
      <c r="K137" s="216">
        <f>+('2.2.3.6.WACC'!K$28*'6.4.IPMC'!L$21+'2.2.3.1.TasasDeprec'!$C137*'6.4.IPMC'!L$22-('6.4.IPMC'!L$22-'6.4.IPMC'!L$21))/(1-'6.5.TasaImpuestos'!K$8)</f>
        <v>0.18633746105604501</v>
      </c>
    </row>
    <row r="138" spans="1:11" x14ac:dyDescent="0.2">
      <c r="A138" s="134"/>
      <c r="B138" s="268" t="s">
        <v>501</v>
      </c>
      <c r="C138" s="216">
        <f>+('2.2.3.6.WACC'!C$28*'6.4.IPMC'!D$21+'2.2.3.1.TasasDeprec'!$C138*'6.4.IPMC'!D$22-('6.4.IPMC'!D$22-'6.4.IPMC'!D$21))/(1-'6.5.TasaImpuestos'!C$8)</f>
        <v>0.12858221927888419</v>
      </c>
      <c r="D138" s="216">
        <f>+('2.2.3.6.WACC'!D$28*'6.4.IPMC'!E$21+'2.2.3.1.TasasDeprec'!$C138*'6.4.IPMC'!E$22-('6.4.IPMC'!E$22-'6.4.IPMC'!E$21))/(1-'6.5.TasaImpuestos'!D$8)</f>
        <v>0.16435419758357486</v>
      </c>
      <c r="E138" s="216">
        <f>+('2.2.3.6.WACC'!E$28*'6.4.IPMC'!F$21+'2.2.3.1.TasasDeprec'!$C138*'6.4.IPMC'!F$22-('6.4.IPMC'!F$22-'6.4.IPMC'!F$21))/(1-'6.5.TasaImpuestos'!E$8)</f>
        <v>0.18670526998296302</v>
      </c>
      <c r="F138" s="216">
        <f>+('2.2.3.6.WACC'!F$28*'6.4.IPMC'!G$21+'2.2.3.1.TasasDeprec'!$C138*'6.4.IPMC'!G$22-('6.4.IPMC'!G$22-'6.4.IPMC'!G$21))/(1-'6.5.TasaImpuestos'!F$8)</f>
        <v>0.21262432110493504</v>
      </c>
      <c r="G138" s="216">
        <f>+('2.2.3.6.WACC'!G$28*'6.4.IPMC'!H$21+'2.2.3.1.TasasDeprec'!$C138*'6.4.IPMC'!H$22-('6.4.IPMC'!H$22-'6.4.IPMC'!H$21))/(1-'6.5.TasaImpuestos'!G$8)</f>
        <v>0.26196358567333172</v>
      </c>
      <c r="H138" s="216">
        <f>+('2.2.3.6.WACC'!H$28*'6.4.IPMC'!I$21+'2.2.3.1.TasasDeprec'!$C138*'6.4.IPMC'!I$22-('6.4.IPMC'!I$22-'6.4.IPMC'!I$21))/(1-'6.5.TasaImpuestos'!H$8)</f>
        <v>0.18974679067800657</v>
      </c>
      <c r="I138" s="216">
        <f>+('2.2.3.6.WACC'!I$28*'6.4.IPMC'!J$21+'2.2.3.1.TasasDeprec'!$C138*'6.4.IPMC'!J$22-('6.4.IPMC'!J$22-'6.4.IPMC'!J$21))/(1-'6.5.TasaImpuestos'!I$8)</f>
        <v>8.4981012333111991E-2</v>
      </c>
      <c r="J138" s="216">
        <f>+('2.2.3.6.WACC'!J$28*'6.4.IPMC'!K$21+'2.2.3.1.TasasDeprec'!$C138*'6.4.IPMC'!K$22-('6.4.IPMC'!K$22-'6.4.IPMC'!K$21))/(1-'6.5.TasaImpuestos'!J$8)</f>
        <v>0.12739525851712591</v>
      </c>
      <c r="K138" s="216">
        <f>+('2.2.3.6.WACC'!K$28*'6.4.IPMC'!L$21+'2.2.3.1.TasasDeprec'!$C138*'6.4.IPMC'!L$22-('6.4.IPMC'!L$22-'6.4.IPMC'!L$21))/(1-'6.5.TasaImpuestos'!K$8)</f>
        <v>0.18633746105604501</v>
      </c>
    </row>
    <row r="139" spans="1:11" x14ac:dyDescent="0.2">
      <c r="A139" s="134"/>
      <c r="B139" s="268" t="s">
        <v>502</v>
      </c>
      <c r="C139" s="216">
        <f>+('2.2.3.6.WACC'!C$28*'6.4.IPMC'!D$21+'2.2.3.1.TasasDeprec'!$C139*'6.4.IPMC'!D$22-('6.4.IPMC'!D$22-'6.4.IPMC'!D$21))/(1-'6.5.TasaImpuestos'!C$8)</f>
        <v>0.12858221927888419</v>
      </c>
      <c r="D139" s="216">
        <f>+('2.2.3.6.WACC'!D$28*'6.4.IPMC'!E$21+'2.2.3.1.TasasDeprec'!$C139*'6.4.IPMC'!E$22-('6.4.IPMC'!E$22-'6.4.IPMC'!E$21))/(1-'6.5.TasaImpuestos'!D$8)</f>
        <v>0.16435419758357486</v>
      </c>
      <c r="E139" s="216">
        <f>+('2.2.3.6.WACC'!E$28*'6.4.IPMC'!F$21+'2.2.3.1.TasasDeprec'!$C139*'6.4.IPMC'!F$22-('6.4.IPMC'!F$22-'6.4.IPMC'!F$21))/(1-'6.5.TasaImpuestos'!E$8)</f>
        <v>0.18670526998296302</v>
      </c>
      <c r="F139" s="216">
        <f>+('2.2.3.6.WACC'!F$28*'6.4.IPMC'!G$21+'2.2.3.1.TasasDeprec'!$C139*'6.4.IPMC'!G$22-('6.4.IPMC'!G$22-'6.4.IPMC'!G$21))/(1-'6.5.TasaImpuestos'!F$8)</f>
        <v>0.21262432110493504</v>
      </c>
      <c r="G139" s="216">
        <f>+('2.2.3.6.WACC'!G$28*'6.4.IPMC'!H$21+'2.2.3.1.TasasDeprec'!$C139*'6.4.IPMC'!H$22-('6.4.IPMC'!H$22-'6.4.IPMC'!H$21))/(1-'6.5.TasaImpuestos'!G$8)</f>
        <v>0.26196358567333172</v>
      </c>
      <c r="H139" s="216">
        <f>+('2.2.3.6.WACC'!H$28*'6.4.IPMC'!I$21+'2.2.3.1.TasasDeprec'!$C139*'6.4.IPMC'!I$22-('6.4.IPMC'!I$22-'6.4.IPMC'!I$21))/(1-'6.5.TasaImpuestos'!H$8)</f>
        <v>0.18974679067800657</v>
      </c>
      <c r="I139" s="216">
        <f>+('2.2.3.6.WACC'!I$28*'6.4.IPMC'!J$21+'2.2.3.1.TasasDeprec'!$C139*'6.4.IPMC'!J$22-('6.4.IPMC'!J$22-'6.4.IPMC'!J$21))/(1-'6.5.TasaImpuestos'!I$8)</f>
        <v>8.4981012333111991E-2</v>
      </c>
      <c r="J139" s="216">
        <f>+('2.2.3.6.WACC'!J$28*'6.4.IPMC'!K$21+'2.2.3.1.TasasDeprec'!$C139*'6.4.IPMC'!K$22-('6.4.IPMC'!K$22-'6.4.IPMC'!K$21))/(1-'6.5.TasaImpuestos'!J$8)</f>
        <v>0.12739525851712591</v>
      </c>
      <c r="K139" s="216">
        <f>+('2.2.3.6.WACC'!K$28*'6.4.IPMC'!L$21+'2.2.3.1.TasasDeprec'!$C139*'6.4.IPMC'!L$22-('6.4.IPMC'!L$22-'6.4.IPMC'!L$21))/(1-'6.5.TasaImpuestos'!K$8)</f>
        <v>0.18633746105604501</v>
      </c>
    </row>
    <row r="140" spans="1:11" x14ac:dyDescent="0.2">
      <c r="A140" s="134"/>
      <c r="B140" s="268" t="s">
        <v>503</v>
      </c>
      <c r="C140" s="216">
        <f>+('2.2.3.6.WACC'!C$28*'6.4.IPMC'!D$21+'2.2.3.1.TasasDeprec'!$C140*'6.4.IPMC'!D$22-('6.4.IPMC'!D$22-'6.4.IPMC'!D$21))/(1-'6.5.TasaImpuestos'!C$8)</f>
        <v>0.12858221927888419</v>
      </c>
      <c r="D140" s="216">
        <f>+('2.2.3.6.WACC'!D$28*'6.4.IPMC'!E$21+'2.2.3.1.TasasDeprec'!$C140*'6.4.IPMC'!E$22-('6.4.IPMC'!E$22-'6.4.IPMC'!E$21))/(1-'6.5.TasaImpuestos'!D$8)</f>
        <v>0.16435419758357486</v>
      </c>
      <c r="E140" s="216">
        <f>+('2.2.3.6.WACC'!E$28*'6.4.IPMC'!F$21+'2.2.3.1.TasasDeprec'!$C140*'6.4.IPMC'!F$22-('6.4.IPMC'!F$22-'6.4.IPMC'!F$21))/(1-'6.5.TasaImpuestos'!E$8)</f>
        <v>0.18670526998296302</v>
      </c>
      <c r="F140" s="216">
        <f>+('2.2.3.6.WACC'!F$28*'6.4.IPMC'!G$21+'2.2.3.1.TasasDeprec'!$C140*'6.4.IPMC'!G$22-('6.4.IPMC'!G$22-'6.4.IPMC'!G$21))/(1-'6.5.TasaImpuestos'!F$8)</f>
        <v>0.21262432110493504</v>
      </c>
      <c r="G140" s="216">
        <f>+('2.2.3.6.WACC'!G$28*'6.4.IPMC'!H$21+'2.2.3.1.TasasDeprec'!$C140*'6.4.IPMC'!H$22-('6.4.IPMC'!H$22-'6.4.IPMC'!H$21))/(1-'6.5.TasaImpuestos'!G$8)</f>
        <v>0.26196358567333172</v>
      </c>
      <c r="H140" s="216">
        <f>+('2.2.3.6.WACC'!H$28*'6.4.IPMC'!I$21+'2.2.3.1.TasasDeprec'!$C140*'6.4.IPMC'!I$22-('6.4.IPMC'!I$22-'6.4.IPMC'!I$21))/(1-'6.5.TasaImpuestos'!H$8)</f>
        <v>0.18974679067800657</v>
      </c>
      <c r="I140" s="216">
        <f>+('2.2.3.6.WACC'!I$28*'6.4.IPMC'!J$21+'2.2.3.1.TasasDeprec'!$C140*'6.4.IPMC'!J$22-('6.4.IPMC'!J$22-'6.4.IPMC'!J$21))/(1-'6.5.TasaImpuestos'!I$8)</f>
        <v>8.4981012333111991E-2</v>
      </c>
      <c r="J140" s="216">
        <f>+('2.2.3.6.WACC'!J$28*'6.4.IPMC'!K$21+'2.2.3.1.TasasDeprec'!$C140*'6.4.IPMC'!K$22-('6.4.IPMC'!K$22-'6.4.IPMC'!K$21))/(1-'6.5.TasaImpuestos'!J$8)</f>
        <v>0.12739525851712591</v>
      </c>
      <c r="K140" s="216">
        <f>+('2.2.3.6.WACC'!K$28*'6.4.IPMC'!L$21+'2.2.3.1.TasasDeprec'!$C140*'6.4.IPMC'!L$22-('6.4.IPMC'!L$22-'6.4.IPMC'!L$21))/(1-'6.5.TasaImpuestos'!K$8)</f>
        <v>0.18633746105604501</v>
      </c>
    </row>
    <row r="141" spans="1:11" x14ac:dyDescent="0.2">
      <c r="A141" s="134"/>
      <c r="B141" s="268" t="s">
        <v>504</v>
      </c>
      <c r="C141" s="216">
        <f>+('2.2.3.6.WACC'!C$28*'6.4.IPMC'!D$21+'2.2.3.1.TasasDeprec'!$C141*'6.4.IPMC'!D$22-('6.4.IPMC'!D$22-'6.4.IPMC'!D$21))/(1-'6.5.TasaImpuestos'!C$8)</f>
        <v>0.12858221927888419</v>
      </c>
      <c r="D141" s="216">
        <f>+('2.2.3.6.WACC'!D$28*'6.4.IPMC'!E$21+'2.2.3.1.TasasDeprec'!$C141*'6.4.IPMC'!E$22-('6.4.IPMC'!E$22-'6.4.IPMC'!E$21))/(1-'6.5.TasaImpuestos'!D$8)</f>
        <v>0.16435419758357486</v>
      </c>
      <c r="E141" s="216">
        <f>+('2.2.3.6.WACC'!E$28*'6.4.IPMC'!F$21+'2.2.3.1.TasasDeprec'!$C141*'6.4.IPMC'!F$22-('6.4.IPMC'!F$22-'6.4.IPMC'!F$21))/(1-'6.5.TasaImpuestos'!E$8)</f>
        <v>0.18670526998296302</v>
      </c>
      <c r="F141" s="216">
        <f>+('2.2.3.6.WACC'!F$28*'6.4.IPMC'!G$21+'2.2.3.1.TasasDeprec'!$C141*'6.4.IPMC'!G$22-('6.4.IPMC'!G$22-'6.4.IPMC'!G$21))/(1-'6.5.TasaImpuestos'!F$8)</f>
        <v>0.21262432110493504</v>
      </c>
      <c r="G141" s="216">
        <f>+('2.2.3.6.WACC'!G$28*'6.4.IPMC'!H$21+'2.2.3.1.TasasDeprec'!$C141*'6.4.IPMC'!H$22-('6.4.IPMC'!H$22-'6.4.IPMC'!H$21))/(1-'6.5.TasaImpuestos'!G$8)</f>
        <v>0.26196358567333172</v>
      </c>
      <c r="H141" s="216">
        <f>+('2.2.3.6.WACC'!H$28*'6.4.IPMC'!I$21+'2.2.3.1.TasasDeprec'!$C141*'6.4.IPMC'!I$22-('6.4.IPMC'!I$22-'6.4.IPMC'!I$21))/(1-'6.5.TasaImpuestos'!H$8)</f>
        <v>0.18974679067800657</v>
      </c>
      <c r="I141" s="216">
        <f>+('2.2.3.6.WACC'!I$28*'6.4.IPMC'!J$21+'2.2.3.1.TasasDeprec'!$C141*'6.4.IPMC'!J$22-('6.4.IPMC'!J$22-'6.4.IPMC'!J$21))/(1-'6.5.TasaImpuestos'!I$8)</f>
        <v>8.4981012333111991E-2</v>
      </c>
      <c r="J141" s="216">
        <f>+('2.2.3.6.WACC'!J$28*'6.4.IPMC'!K$21+'2.2.3.1.TasasDeprec'!$C141*'6.4.IPMC'!K$22-('6.4.IPMC'!K$22-'6.4.IPMC'!K$21))/(1-'6.5.TasaImpuestos'!J$8)</f>
        <v>0.12739525851712591</v>
      </c>
      <c r="K141" s="216">
        <f>+('2.2.3.6.WACC'!K$28*'6.4.IPMC'!L$21+'2.2.3.1.TasasDeprec'!$C141*'6.4.IPMC'!L$22-('6.4.IPMC'!L$22-'6.4.IPMC'!L$21))/(1-'6.5.TasaImpuestos'!K$8)</f>
        <v>0.18633746105604501</v>
      </c>
    </row>
    <row r="142" spans="1:11" x14ac:dyDescent="0.2">
      <c r="A142" s="134"/>
      <c r="B142" s="268" t="s">
        <v>505</v>
      </c>
      <c r="C142" s="216">
        <f>+('2.2.3.6.WACC'!C$28*'6.4.IPMC'!D$21+'2.2.3.1.TasasDeprec'!$C142*'6.4.IPMC'!D$22-('6.4.IPMC'!D$22-'6.4.IPMC'!D$21))/(1-'6.5.TasaImpuestos'!C$8)</f>
        <v>0.12858221927888419</v>
      </c>
      <c r="D142" s="216">
        <f>+('2.2.3.6.WACC'!D$28*'6.4.IPMC'!E$21+'2.2.3.1.TasasDeprec'!$C142*'6.4.IPMC'!E$22-('6.4.IPMC'!E$22-'6.4.IPMC'!E$21))/(1-'6.5.TasaImpuestos'!D$8)</f>
        <v>0.16435419758357486</v>
      </c>
      <c r="E142" s="216">
        <f>+('2.2.3.6.WACC'!E$28*'6.4.IPMC'!F$21+'2.2.3.1.TasasDeprec'!$C142*'6.4.IPMC'!F$22-('6.4.IPMC'!F$22-'6.4.IPMC'!F$21))/(1-'6.5.TasaImpuestos'!E$8)</f>
        <v>0.18670526998296302</v>
      </c>
      <c r="F142" s="216">
        <f>+('2.2.3.6.WACC'!F$28*'6.4.IPMC'!G$21+'2.2.3.1.TasasDeprec'!$C142*'6.4.IPMC'!G$22-('6.4.IPMC'!G$22-'6.4.IPMC'!G$21))/(1-'6.5.TasaImpuestos'!F$8)</f>
        <v>0.21262432110493504</v>
      </c>
      <c r="G142" s="216">
        <f>+('2.2.3.6.WACC'!G$28*'6.4.IPMC'!H$21+'2.2.3.1.TasasDeprec'!$C142*'6.4.IPMC'!H$22-('6.4.IPMC'!H$22-'6.4.IPMC'!H$21))/(1-'6.5.TasaImpuestos'!G$8)</f>
        <v>0.26196358567333172</v>
      </c>
      <c r="H142" s="216">
        <f>+('2.2.3.6.WACC'!H$28*'6.4.IPMC'!I$21+'2.2.3.1.TasasDeprec'!$C142*'6.4.IPMC'!I$22-('6.4.IPMC'!I$22-'6.4.IPMC'!I$21))/(1-'6.5.TasaImpuestos'!H$8)</f>
        <v>0.18974679067800657</v>
      </c>
      <c r="I142" s="216">
        <f>+('2.2.3.6.WACC'!I$28*'6.4.IPMC'!J$21+'2.2.3.1.TasasDeprec'!$C142*'6.4.IPMC'!J$22-('6.4.IPMC'!J$22-'6.4.IPMC'!J$21))/(1-'6.5.TasaImpuestos'!I$8)</f>
        <v>8.4981012333111991E-2</v>
      </c>
      <c r="J142" s="216">
        <f>+('2.2.3.6.WACC'!J$28*'6.4.IPMC'!K$21+'2.2.3.1.TasasDeprec'!$C142*'6.4.IPMC'!K$22-('6.4.IPMC'!K$22-'6.4.IPMC'!K$21))/(1-'6.5.TasaImpuestos'!J$8)</f>
        <v>0.12739525851712591</v>
      </c>
      <c r="K142" s="216">
        <f>+('2.2.3.6.WACC'!K$28*'6.4.IPMC'!L$21+'2.2.3.1.TasasDeprec'!$C142*'6.4.IPMC'!L$22-('6.4.IPMC'!L$22-'6.4.IPMC'!L$21))/(1-'6.5.TasaImpuestos'!K$8)</f>
        <v>0.18633746105604501</v>
      </c>
    </row>
    <row r="143" spans="1:11" x14ac:dyDescent="0.2">
      <c r="A143" s="134"/>
      <c r="B143" s="268" t="s">
        <v>506</v>
      </c>
      <c r="C143" s="216">
        <f>+('2.2.3.6.WACC'!C$28*'6.4.IPMC'!D$21+'2.2.3.1.TasasDeprec'!$C143*'6.4.IPMC'!D$22-('6.4.IPMC'!D$22-'6.4.IPMC'!D$21))/(1-'6.5.TasaImpuestos'!C$8)</f>
        <v>0.12858221927888419</v>
      </c>
      <c r="D143" s="216">
        <f>+('2.2.3.6.WACC'!D$28*'6.4.IPMC'!E$21+'2.2.3.1.TasasDeprec'!$C143*'6.4.IPMC'!E$22-('6.4.IPMC'!E$22-'6.4.IPMC'!E$21))/(1-'6.5.TasaImpuestos'!D$8)</f>
        <v>0.16435419758357486</v>
      </c>
      <c r="E143" s="216">
        <f>+('2.2.3.6.WACC'!E$28*'6.4.IPMC'!F$21+'2.2.3.1.TasasDeprec'!$C143*'6.4.IPMC'!F$22-('6.4.IPMC'!F$22-'6.4.IPMC'!F$21))/(1-'6.5.TasaImpuestos'!E$8)</f>
        <v>0.18670526998296302</v>
      </c>
      <c r="F143" s="216">
        <f>+('2.2.3.6.WACC'!F$28*'6.4.IPMC'!G$21+'2.2.3.1.TasasDeprec'!$C143*'6.4.IPMC'!G$22-('6.4.IPMC'!G$22-'6.4.IPMC'!G$21))/(1-'6.5.TasaImpuestos'!F$8)</f>
        <v>0.21262432110493504</v>
      </c>
      <c r="G143" s="216">
        <f>+('2.2.3.6.WACC'!G$28*'6.4.IPMC'!H$21+'2.2.3.1.TasasDeprec'!$C143*'6.4.IPMC'!H$22-('6.4.IPMC'!H$22-'6.4.IPMC'!H$21))/(1-'6.5.TasaImpuestos'!G$8)</f>
        <v>0.26196358567333172</v>
      </c>
      <c r="H143" s="216">
        <f>+('2.2.3.6.WACC'!H$28*'6.4.IPMC'!I$21+'2.2.3.1.TasasDeprec'!$C143*'6.4.IPMC'!I$22-('6.4.IPMC'!I$22-'6.4.IPMC'!I$21))/(1-'6.5.TasaImpuestos'!H$8)</f>
        <v>0.18974679067800657</v>
      </c>
      <c r="I143" s="216">
        <f>+('2.2.3.6.WACC'!I$28*'6.4.IPMC'!J$21+'2.2.3.1.TasasDeprec'!$C143*'6.4.IPMC'!J$22-('6.4.IPMC'!J$22-'6.4.IPMC'!J$21))/(1-'6.5.TasaImpuestos'!I$8)</f>
        <v>8.4981012333111991E-2</v>
      </c>
      <c r="J143" s="216">
        <f>+('2.2.3.6.WACC'!J$28*'6.4.IPMC'!K$21+'2.2.3.1.TasasDeprec'!$C143*'6.4.IPMC'!K$22-('6.4.IPMC'!K$22-'6.4.IPMC'!K$21))/(1-'6.5.TasaImpuestos'!J$8)</f>
        <v>0.12739525851712591</v>
      </c>
      <c r="K143" s="216">
        <f>+('2.2.3.6.WACC'!K$28*'6.4.IPMC'!L$21+'2.2.3.1.TasasDeprec'!$C143*'6.4.IPMC'!L$22-('6.4.IPMC'!L$22-'6.4.IPMC'!L$21))/(1-'6.5.TasaImpuestos'!K$8)</f>
        <v>0.18633746105604501</v>
      </c>
    </row>
    <row r="144" spans="1:11" x14ac:dyDescent="0.2">
      <c r="A144" s="134"/>
      <c r="B144" s="268" t="s">
        <v>507</v>
      </c>
      <c r="C144" s="216">
        <f>+('2.2.3.6.WACC'!C$28*'6.4.IPMC'!D$21+'2.2.3.1.TasasDeprec'!$C144*'6.4.IPMC'!D$22-('6.4.IPMC'!D$22-'6.4.IPMC'!D$21))/(1-'6.5.TasaImpuestos'!C$8)</f>
        <v>0.12858221927888419</v>
      </c>
      <c r="D144" s="216">
        <f>+('2.2.3.6.WACC'!D$28*'6.4.IPMC'!E$21+'2.2.3.1.TasasDeprec'!$C144*'6.4.IPMC'!E$22-('6.4.IPMC'!E$22-'6.4.IPMC'!E$21))/(1-'6.5.TasaImpuestos'!D$8)</f>
        <v>0.16435419758357486</v>
      </c>
      <c r="E144" s="216">
        <f>+('2.2.3.6.WACC'!E$28*'6.4.IPMC'!F$21+'2.2.3.1.TasasDeprec'!$C144*'6.4.IPMC'!F$22-('6.4.IPMC'!F$22-'6.4.IPMC'!F$21))/(1-'6.5.TasaImpuestos'!E$8)</f>
        <v>0.18670526998296302</v>
      </c>
      <c r="F144" s="216">
        <f>+('2.2.3.6.WACC'!F$28*'6.4.IPMC'!G$21+'2.2.3.1.TasasDeprec'!$C144*'6.4.IPMC'!G$22-('6.4.IPMC'!G$22-'6.4.IPMC'!G$21))/(1-'6.5.TasaImpuestos'!F$8)</f>
        <v>0.21262432110493504</v>
      </c>
      <c r="G144" s="216">
        <f>+('2.2.3.6.WACC'!G$28*'6.4.IPMC'!H$21+'2.2.3.1.TasasDeprec'!$C144*'6.4.IPMC'!H$22-('6.4.IPMC'!H$22-'6.4.IPMC'!H$21))/(1-'6.5.TasaImpuestos'!G$8)</f>
        <v>0.26196358567333172</v>
      </c>
      <c r="H144" s="216">
        <f>+('2.2.3.6.WACC'!H$28*'6.4.IPMC'!I$21+'2.2.3.1.TasasDeprec'!$C144*'6.4.IPMC'!I$22-('6.4.IPMC'!I$22-'6.4.IPMC'!I$21))/(1-'6.5.TasaImpuestos'!H$8)</f>
        <v>0.18974679067800657</v>
      </c>
      <c r="I144" s="216">
        <f>+('2.2.3.6.WACC'!I$28*'6.4.IPMC'!J$21+'2.2.3.1.TasasDeprec'!$C144*'6.4.IPMC'!J$22-('6.4.IPMC'!J$22-'6.4.IPMC'!J$21))/(1-'6.5.TasaImpuestos'!I$8)</f>
        <v>8.4981012333111991E-2</v>
      </c>
      <c r="J144" s="216">
        <f>+('2.2.3.6.WACC'!J$28*'6.4.IPMC'!K$21+'2.2.3.1.TasasDeprec'!$C144*'6.4.IPMC'!K$22-('6.4.IPMC'!K$22-'6.4.IPMC'!K$21))/(1-'6.5.TasaImpuestos'!J$8)</f>
        <v>0.12739525851712591</v>
      </c>
      <c r="K144" s="216">
        <f>+('2.2.3.6.WACC'!K$28*'6.4.IPMC'!L$21+'2.2.3.1.TasasDeprec'!$C144*'6.4.IPMC'!L$22-('6.4.IPMC'!L$22-'6.4.IPMC'!L$21))/(1-'6.5.TasaImpuestos'!K$8)</f>
        <v>0.18633746105604501</v>
      </c>
    </row>
    <row r="145" spans="1:11" x14ac:dyDescent="0.2">
      <c r="A145" s="134"/>
      <c r="B145" s="268" t="s">
        <v>508</v>
      </c>
      <c r="C145" s="216">
        <f>+('2.2.3.6.WACC'!C$28*'6.4.IPMC'!D$21+'2.2.3.1.TasasDeprec'!$C145*'6.4.IPMC'!D$22-('6.4.IPMC'!D$22-'6.4.IPMC'!D$21))/(1-'6.5.TasaImpuestos'!C$8)</f>
        <v>0.12858221927888419</v>
      </c>
      <c r="D145" s="216">
        <f>+('2.2.3.6.WACC'!D$28*'6.4.IPMC'!E$21+'2.2.3.1.TasasDeprec'!$C145*'6.4.IPMC'!E$22-('6.4.IPMC'!E$22-'6.4.IPMC'!E$21))/(1-'6.5.TasaImpuestos'!D$8)</f>
        <v>0.16435419758357486</v>
      </c>
      <c r="E145" s="216">
        <f>+('2.2.3.6.WACC'!E$28*'6.4.IPMC'!F$21+'2.2.3.1.TasasDeprec'!$C145*'6.4.IPMC'!F$22-('6.4.IPMC'!F$22-'6.4.IPMC'!F$21))/(1-'6.5.TasaImpuestos'!E$8)</f>
        <v>0.18670526998296302</v>
      </c>
      <c r="F145" s="216">
        <f>+('2.2.3.6.WACC'!F$28*'6.4.IPMC'!G$21+'2.2.3.1.TasasDeprec'!$C145*'6.4.IPMC'!G$22-('6.4.IPMC'!G$22-'6.4.IPMC'!G$21))/(1-'6.5.TasaImpuestos'!F$8)</f>
        <v>0.21262432110493504</v>
      </c>
      <c r="G145" s="216">
        <f>+('2.2.3.6.WACC'!G$28*'6.4.IPMC'!H$21+'2.2.3.1.TasasDeprec'!$C145*'6.4.IPMC'!H$22-('6.4.IPMC'!H$22-'6.4.IPMC'!H$21))/(1-'6.5.TasaImpuestos'!G$8)</f>
        <v>0.26196358567333172</v>
      </c>
      <c r="H145" s="216">
        <f>+('2.2.3.6.WACC'!H$28*'6.4.IPMC'!I$21+'2.2.3.1.TasasDeprec'!$C145*'6.4.IPMC'!I$22-('6.4.IPMC'!I$22-'6.4.IPMC'!I$21))/(1-'6.5.TasaImpuestos'!H$8)</f>
        <v>0.18974679067800657</v>
      </c>
      <c r="I145" s="216">
        <f>+('2.2.3.6.WACC'!I$28*'6.4.IPMC'!J$21+'2.2.3.1.TasasDeprec'!$C145*'6.4.IPMC'!J$22-('6.4.IPMC'!J$22-'6.4.IPMC'!J$21))/(1-'6.5.TasaImpuestos'!I$8)</f>
        <v>8.4981012333111991E-2</v>
      </c>
      <c r="J145" s="216">
        <f>+('2.2.3.6.WACC'!J$28*'6.4.IPMC'!K$21+'2.2.3.1.TasasDeprec'!$C145*'6.4.IPMC'!K$22-('6.4.IPMC'!K$22-'6.4.IPMC'!K$21))/(1-'6.5.TasaImpuestos'!J$8)</f>
        <v>0.12739525851712591</v>
      </c>
      <c r="K145" s="216">
        <f>+('2.2.3.6.WACC'!K$28*'6.4.IPMC'!L$21+'2.2.3.1.TasasDeprec'!$C145*'6.4.IPMC'!L$22-('6.4.IPMC'!L$22-'6.4.IPMC'!L$21))/(1-'6.5.TasaImpuestos'!K$8)</f>
        <v>0.18633746105604501</v>
      </c>
    </row>
    <row r="146" spans="1:11" x14ac:dyDescent="0.2">
      <c r="A146" s="134"/>
      <c r="B146" s="268" t="s">
        <v>509</v>
      </c>
      <c r="C146" s="216">
        <f>+('2.2.3.6.WACC'!C$28*'6.4.IPMC'!D$21+'2.2.3.1.TasasDeprec'!$C146*'6.4.IPMC'!D$22-('6.4.IPMC'!D$22-'6.4.IPMC'!D$21))/(1-'6.5.TasaImpuestos'!C$8)</f>
        <v>0.12858221927888419</v>
      </c>
      <c r="D146" s="216">
        <f>+('2.2.3.6.WACC'!D$28*'6.4.IPMC'!E$21+'2.2.3.1.TasasDeprec'!$C146*'6.4.IPMC'!E$22-('6.4.IPMC'!E$22-'6.4.IPMC'!E$21))/(1-'6.5.TasaImpuestos'!D$8)</f>
        <v>0.16435419758357486</v>
      </c>
      <c r="E146" s="216">
        <f>+('2.2.3.6.WACC'!E$28*'6.4.IPMC'!F$21+'2.2.3.1.TasasDeprec'!$C146*'6.4.IPMC'!F$22-('6.4.IPMC'!F$22-'6.4.IPMC'!F$21))/(1-'6.5.TasaImpuestos'!E$8)</f>
        <v>0.18670526998296302</v>
      </c>
      <c r="F146" s="216">
        <f>+('2.2.3.6.WACC'!F$28*'6.4.IPMC'!G$21+'2.2.3.1.TasasDeprec'!$C146*'6.4.IPMC'!G$22-('6.4.IPMC'!G$22-'6.4.IPMC'!G$21))/(1-'6.5.TasaImpuestos'!F$8)</f>
        <v>0.21262432110493504</v>
      </c>
      <c r="G146" s="216">
        <f>+('2.2.3.6.WACC'!G$28*'6.4.IPMC'!H$21+'2.2.3.1.TasasDeprec'!$C146*'6.4.IPMC'!H$22-('6.4.IPMC'!H$22-'6.4.IPMC'!H$21))/(1-'6.5.TasaImpuestos'!G$8)</f>
        <v>0.26196358567333172</v>
      </c>
      <c r="H146" s="216">
        <f>+('2.2.3.6.WACC'!H$28*'6.4.IPMC'!I$21+'2.2.3.1.TasasDeprec'!$C146*'6.4.IPMC'!I$22-('6.4.IPMC'!I$22-'6.4.IPMC'!I$21))/(1-'6.5.TasaImpuestos'!H$8)</f>
        <v>0.18974679067800657</v>
      </c>
      <c r="I146" s="216">
        <f>+('2.2.3.6.WACC'!I$28*'6.4.IPMC'!J$21+'2.2.3.1.TasasDeprec'!$C146*'6.4.IPMC'!J$22-('6.4.IPMC'!J$22-'6.4.IPMC'!J$21))/(1-'6.5.TasaImpuestos'!I$8)</f>
        <v>8.4981012333111991E-2</v>
      </c>
      <c r="J146" s="216">
        <f>+('2.2.3.6.WACC'!J$28*'6.4.IPMC'!K$21+'2.2.3.1.TasasDeprec'!$C146*'6.4.IPMC'!K$22-('6.4.IPMC'!K$22-'6.4.IPMC'!K$21))/(1-'6.5.TasaImpuestos'!J$8)</f>
        <v>0.12739525851712591</v>
      </c>
      <c r="K146" s="216">
        <f>+('2.2.3.6.WACC'!K$28*'6.4.IPMC'!L$21+'2.2.3.1.TasasDeprec'!$C146*'6.4.IPMC'!L$22-('6.4.IPMC'!L$22-'6.4.IPMC'!L$21))/(1-'6.5.TasaImpuestos'!K$8)</f>
        <v>0.18633746105604501</v>
      </c>
    </row>
    <row r="147" spans="1:11" x14ac:dyDescent="0.2">
      <c r="A147" s="134"/>
      <c r="B147" s="267" t="s">
        <v>405</v>
      </c>
      <c r="C147" s="216"/>
      <c r="D147" s="216"/>
      <c r="E147" s="216"/>
      <c r="F147" s="216"/>
      <c r="G147" s="216"/>
      <c r="H147" s="216"/>
      <c r="I147" s="216"/>
      <c r="J147" s="216"/>
      <c r="K147" s="216"/>
    </row>
    <row r="148" spans="1:11" x14ac:dyDescent="0.2">
      <c r="A148" s="134"/>
      <c r="B148" s="268" t="s">
        <v>626</v>
      </c>
      <c r="C148" s="216">
        <f>+('2.2.3.6.WACC'!C$28*'6.3.IPME'!D$21+'2.2.3.1.TasasDeprec'!$C148*'6.3.IPME'!D$22-('6.3.IPME'!D$22-'6.3.IPME'!D$21))/(1-'6.5.TasaImpuestos'!C$8)</f>
        <v>0.22250559588456284</v>
      </c>
      <c r="D148" s="216">
        <f>+('2.2.3.6.WACC'!D$28*'6.3.IPME'!E$21+'2.2.3.1.TasasDeprec'!$C148*'6.3.IPME'!E$22-('6.3.IPME'!E$22-'6.3.IPME'!E$21))/(1-'6.5.TasaImpuestos'!D$8)</f>
        <v>0.20527030646136404</v>
      </c>
      <c r="E148" s="216">
        <f>+('2.2.3.6.WACC'!E$28*'6.3.IPME'!F$21+'2.2.3.1.TasasDeprec'!$C148*'6.3.IPME'!F$22-('6.3.IPME'!F$22-'6.3.IPME'!F$21))/(1-'6.5.TasaImpuestos'!E$8)</f>
        <v>0.20509767431478282</v>
      </c>
      <c r="F148" s="216">
        <f>+('2.2.3.6.WACC'!F$28*'6.3.IPME'!G$21+'2.2.3.1.TasasDeprec'!$C148*'6.3.IPME'!G$22-('6.3.IPME'!G$22-'6.3.IPME'!G$21))/(1-'6.5.TasaImpuestos'!F$8)</f>
        <v>0.2219313754032162</v>
      </c>
      <c r="G148" s="216">
        <f>+('2.2.3.6.WACC'!G$28*'6.3.IPME'!H$21+'2.2.3.1.TasasDeprec'!$C148*'6.3.IPME'!H$22-('6.3.IPME'!H$22-'6.3.IPME'!H$21))/(1-'6.5.TasaImpuestos'!G$8)</f>
        <v>0.25513241564654987</v>
      </c>
      <c r="H148" s="216">
        <f>+('2.2.3.6.WACC'!H$28*'6.3.IPME'!I$21+'2.2.3.1.TasasDeprec'!$C148*'6.3.IPME'!I$22-('6.3.IPME'!I$22-'6.3.IPME'!I$21))/(1-'6.5.TasaImpuestos'!H$8)</f>
        <v>0.22786233447861137</v>
      </c>
      <c r="I148" s="216">
        <f>+('2.2.3.6.WACC'!I$28*'6.3.IPME'!J$21+'2.2.3.1.TasasDeprec'!$C148*'6.3.IPME'!J$22-('6.3.IPME'!J$22-'6.3.IPME'!J$21))/(1-'6.5.TasaImpuestos'!I$8)</f>
        <v>0.19892032930419618</v>
      </c>
      <c r="J148" s="216">
        <f>+('2.2.3.6.WACC'!J$28*'6.3.IPME'!K$21+'2.2.3.1.TasasDeprec'!$C148*'6.3.IPME'!K$22-('6.3.IPME'!K$22-'6.3.IPME'!K$21))/(1-'6.5.TasaImpuestos'!J$8)</f>
        <v>0.2231953824775583</v>
      </c>
      <c r="K148" s="216">
        <f>+('2.2.3.6.WACC'!K$28*'6.3.IPME'!L$21+'2.2.3.1.TasasDeprec'!$C148*'6.3.IPME'!L$22-('6.3.IPME'!L$22-'6.3.IPME'!L$21))/(1-'6.5.TasaImpuestos'!K$8)</f>
        <v>0.21947949904396208</v>
      </c>
    </row>
    <row r="149" spans="1:11" x14ac:dyDescent="0.2">
      <c r="A149" s="134"/>
      <c r="B149" s="268" t="s">
        <v>627</v>
      </c>
      <c r="C149" s="216">
        <f>+('2.2.3.6.WACC'!C$28*'6.3.IPME'!D$21+'2.2.3.1.TasasDeprec'!$C149*'6.3.IPME'!D$22-('6.3.IPME'!D$22-'6.3.IPME'!D$21))/(1-'6.5.TasaImpuestos'!C$8)</f>
        <v>0.27263090916777089</v>
      </c>
      <c r="D149" s="216">
        <f>+('2.2.3.6.WACC'!D$28*'6.3.IPME'!E$21+'2.2.3.1.TasasDeprec'!$C149*'6.3.IPME'!E$22-('6.3.IPME'!E$22-'6.3.IPME'!E$21))/(1-'6.5.TasaImpuestos'!D$8)</f>
        <v>0.25701989892562344</v>
      </c>
      <c r="E149" s="216">
        <f>+('2.2.3.6.WACC'!E$28*'6.3.IPME'!F$21+'2.2.3.1.TasasDeprec'!$C149*'6.3.IPME'!F$22-('6.3.IPME'!F$22-'6.3.IPME'!F$21))/(1-'6.5.TasaImpuestos'!E$8)</f>
        <v>0.25670717126639059</v>
      </c>
      <c r="F149" s="216">
        <f>+('2.2.3.6.WACC'!F$28*'6.3.IPME'!G$21+'2.2.3.1.TasasDeprec'!$C149*'6.3.IPME'!G$22-('6.3.IPME'!G$22-'6.3.IPME'!G$21))/(1-'6.5.TasaImpuestos'!F$8)</f>
        <v>0.27326737300188741</v>
      </c>
      <c r="G149" s="216">
        <f>+('2.2.3.6.WACC'!G$28*'6.3.IPME'!H$21+'2.2.3.1.TasasDeprec'!$C149*'6.3.IPME'!H$22-('6.3.IPME'!H$22-'6.3.IPME'!H$21))/(1-'6.5.TasaImpuestos'!G$8)</f>
        <v>0.3033661737758685</v>
      </c>
      <c r="H149" s="216">
        <f>+('2.2.3.6.WACC'!H$28*'6.3.IPME'!I$21+'2.2.3.1.TasasDeprec'!$C149*'6.3.IPME'!I$22-('6.3.IPME'!I$22-'6.3.IPME'!I$21))/(1-'6.5.TasaImpuestos'!H$8)</f>
        <v>0.27546426289661979</v>
      </c>
      <c r="I149" s="216">
        <f>+('2.2.3.6.WACC'!I$28*'6.3.IPME'!J$21+'2.2.3.1.TasasDeprec'!$C149*'6.3.IPME'!J$22-('6.3.IPME'!J$22-'6.3.IPME'!J$21))/(1-'6.5.TasaImpuestos'!I$8)</f>
        <v>0.24805863736714728</v>
      </c>
      <c r="J149" s="216">
        <f>+('2.2.3.6.WACC'!J$28*'6.3.IPME'!K$21+'2.2.3.1.TasasDeprec'!$C149*'6.3.IPME'!K$22-('6.3.IPME'!K$22-'6.3.IPME'!K$21))/(1-'6.5.TasaImpuestos'!J$8)</f>
        <v>0.27220108695002349</v>
      </c>
      <c r="K149" s="216">
        <f>+('2.2.3.6.WACC'!K$28*'6.3.IPME'!L$21+'2.2.3.1.TasasDeprec'!$C149*'6.3.IPME'!L$22-('6.3.IPME'!L$22-'6.3.IPME'!L$21))/(1-'6.5.TasaImpuestos'!K$8)</f>
        <v>0.26849539649740461</v>
      </c>
    </row>
    <row r="150" spans="1:11" x14ac:dyDescent="0.2">
      <c r="A150" s="134"/>
      <c r="B150" s="268" t="s">
        <v>628</v>
      </c>
      <c r="C150" s="216">
        <f>+('2.2.3.6.WACC'!C$28*'6.3.IPME'!D$21+'2.2.3.1.TasasDeprec'!$C150*'6.3.IPME'!D$22-('6.3.IPME'!D$22-'6.3.IPME'!D$21))/(1-'6.5.TasaImpuestos'!C$8)</f>
        <v>0.27263090916777089</v>
      </c>
      <c r="D150" s="216">
        <f>+('2.2.3.6.WACC'!D$28*'6.3.IPME'!E$21+'2.2.3.1.TasasDeprec'!$C150*'6.3.IPME'!E$22-('6.3.IPME'!E$22-'6.3.IPME'!E$21))/(1-'6.5.TasaImpuestos'!D$8)</f>
        <v>0.25701989892562344</v>
      </c>
      <c r="E150" s="216">
        <f>+('2.2.3.6.WACC'!E$28*'6.3.IPME'!F$21+'2.2.3.1.TasasDeprec'!$C150*'6.3.IPME'!F$22-('6.3.IPME'!F$22-'6.3.IPME'!F$21))/(1-'6.5.TasaImpuestos'!E$8)</f>
        <v>0.25670717126639059</v>
      </c>
      <c r="F150" s="216">
        <f>+('2.2.3.6.WACC'!F$28*'6.3.IPME'!G$21+'2.2.3.1.TasasDeprec'!$C150*'6.3.IPME'!G$22-('6.3.IPME'!G$22-'6.3.IPME'!G$21))/(1-'6.5.TasaImpuestos'!F$8)</f>
        <v>0.27326737300188741</v>
      </c>
      <c r="G150" s="216">
        <f>+('2.2.3.6.WACC'!G$28*'6.3.IPME'!H$21+'2.2.3.1.TasasDeprec'!$C150*'6.3.IPME'!H$22-('6.3.IPME'!H$22-'6.3.IPME'!H$21))/(1-'6.5.TasaImpuestos'!G$8)</f>
        <v>0.3033661737758685</v>
      </c>
      <c r="H150" s="216">
        <f>+('2.2.3.6.WACC'!H$28*'6.3.IPME'!I$21+'2.2.3.1.TasasDeprec'!$C150*'6.3.IPME'!I$22-('6.3.IPME'!I$22-'6.3.IPME'!I$21))/(1-'6.5.TasaImpuestos'!H$8)</f>
        <v>0.27546426289661979</v>
      </c>
      <c r="I150" s="216">
        <f>+('2.2.3.6.WACC'!I$28*'6.3.IPME'!J$21+'2.2.3.1.TasasDeprec'!$C150*'6.3.IPME'!J$22-('6.3.IPME'!J$22-'6.3.IPME'!J$21))/(1-'6.5.TasaImpuestos'!I$8)</f>
        <v>0.24805863736714728</v>
      </c>
      <c r="J150" s="216">
        <f>+('2.2.3.6.WACC'!J$28*'6.3.IPME'!K$21+'2.2.3.1.TasasDeprec'!$C150*'6.3.IPME'!K$22-('6.3.IPME'!K$22-'6.3.IPME'!K$21))/(1-'6.5.TasaImpuestos'!J$8)</f>
        <v>0.27220108695002349</v>
      </c>
      <c r="K150" s="216">
        <f>+('2.2.3.6.WACC'!K$28*'6.3.IPME'!L$21+'2.2.3.1.TasasDeprec'!$C150*'6.3.IPME'!L$22-('6.3.IPME'!L$22-'6.3.IPME'!L$21))/(1-'6.5.TasaImpuestos'!K$8)</f>
        <v>0.26849539649740461</v>
      </c>
    </row>
    <row r="151" spans="1:11" x14ac:dyDescent="0.2">
      <c r="A151" s="134"/>
      <c r="B151" s="268" t="s">
        <v>629</v>
      </c>
      <c r="C151" s="216">
        <f>+('2.2.3.6.WACC'!C$28*'6.3.IPME'!D$21+'2.2.3.1.TasasDeprec'!$C151*'6.3.IPME'!D$22-('6.3.IPME'!D$22-'6.3.IPME'!D$21))/(1-'6.5.TasaImpuestos'!C$8)</f>
        <v>0.27263090916777089</v>
      </c>
      <c r="D151" s="216">
        <f>+('2.2.3.6.WACC'!D$28*'6.3.IPME'!E$21+'2.2.3.1.TasasDeprec'!$C151*'6.3.IPME'!E$22-('6.3.IPME'!E$22-'6.3.IPME'!E$21))/(1-'6.5.TasaImpuestos'!D$8)</f>
        <v>0.25701989892562344</v>
      </c>
      <c r="E151" s="216">
        <f>+('2.2.3.6.WACC'!E$28*'6.3.IPME'!F$21+'2.2.3.1.TasasDeprec'!$C151*'6.3.IPME'!F$22-('6.3.IPME'!F$22-'6.3.IPME'!F$21))/(1-'6.5.TasaImpuestos'!E$8)</f>
        <v>0.25670717126639059</v>
      </c>
      <c r="F151" s="216">
        <f>+('2.2.3.6.WACC'!F$28*'6.3.IPME'!G$21+'2.2.3.1.TasasDeprec'!$C151*'6.3.IPME'!G$22-('6.3.IPME'!G$22-'6.3.IPME'!G$21))/(1-'6.5.TasaImpuestos'!F$8)</f>
        <v>0.27326737300188741</v>
      </c>
      <c r="G151" s="216">
        <f>+('2.2.3.6.WACC'!G$28*'6.3.IPME'!H$21+'2.2.3.1.TasasDeprec'!$C151*'6.3.IPME'!H$22-('6.3.IPME'!H$22-'6.3.IPME'!H$21))/(1-'6.5.TasaImpuestos'!G$8)</f>
        <v>0.3033661737758685</v>
      </c>
      <c r="H151" s="216">
        <f>+('2.2.3.6.WACC'!H$28*'6.3.IPME'!I$21+'2.2.3.1.TasasDeprec'!$C151*'6.3.IPME'!I$22-('6.3.IPME'!I$22-'6.3.IPME'!I$21))/(1-'6.5.TasaImpuestos'!H$8)</f>
        <v>0.27546426289661979</v>
      </c>
      <c r="I151" s="216">
        <f>+('2.2.3.6.WACC'!I$28*'6.3.IPME'!J$21+'2.2.3.1.TasasDeprec'!$C151*'6.3.IPME'!J$22-('6.3.IPME'!J$22-'6.3.IPME'!J$21))/(1-'6.5.TasaImpuestos'!I$8)</f>
        <v>0.24805863736714728</v>
      </c>
      <c r="J151" s="216">
        <f>+('2.2.3.6.WACC'!J$28*'6.3.IPME'!K$21+'2.2.3.1.TasasDeprec'!$C151*'6.3.IPME'!K$22-('6.3.IPME'!K$22-'6.3.IPME'!K$21))/(1-'6.5.TasaImpuestos'!J$8)</f>
        <v>0.27220108695002349</v>
      </c>
      <c r="K151" s="216">
        <f>+('2.2.3.6.WACC'!K$28*'6.3.IPME'!L$21+'2.2.3.1.TasasDeprec'!$C151*'6.3.IPME'!L$22-('6.3.IPME'!L$22-'6.3.IPME'!L$21))/(1-'6.5.TasaImpuestos'!K$8)</f>
        <v>0.26849539649740461</v>
      </c>
    </row>
    <row r="152" spans="1:11" x14ac:dyDescent="0.2">
      <c r="A152" s="134"/>
      <c r="B152" s="268" t="s">
        <v>630</v>
      </c>
      <c r="C152" s="216">
        <f>+('2.2.3.6.WACC'!C$28*'6.3.IPME'!D$21+'2.2.3.1.TasasDeprec'!$C152*'6.3.IPME'!D$22-('6.3.IPME'!D$22-'6.3.IPME'!D$21))/(1-'6.5.TasaImpuestos'!C$8)</f>
        <v>0.33707774053189543</v>
      </c>
      <c r="D152" s="216">
        <f>+('2.2.3.6.WACC'!D$28*'6.3.IPME'!E$21+'2.2.3.1.TasasDeprec'!$C152*'6.3.IPME'!E$22-('6.3.IPME'!E$22-'6.3.IPME'!E$21))/(1-'6.5.TasaImpuestos'!D$8)</f>
        <v>0.32355508923681398</v>
      </c>
      <c r="E152" s="216">
        <f>+('2.2.3.6.WACC'!E$28*'6.3.IPME'!F$21+'2.2.3.1.TasasDeprec'!$C152*'6.3.IPME'!F$22-('6.3.IPME'!F$22-'6.3.IPME'!F$21))/(1-'6.5.TasaImpuestos'!E$8)</f>
        <v>0.32306223877560053</v>
      </c>
      <c r="F152" s="216">
        <f>+('2.2.3.6.WACC'!F$28*'6.3.IPME'!G$21+'2.2.3.1.TasasDeprec'!$C152*'6.3.IPME'!G$22-('6.3.IPME'!G$22-'6.3.IPME'!G$21))/(1-'6.5.TasaImpuestos'!F$8)</f>
        <v>0.3392707984858932</v>
      </c>
      <c r="G152" s="216">
        <f>+('2.2.3.6.WACC'!G$28*'6.3.IPME'!H$21+'2.2.3.1.TasasDeprec'!$C152*'6.3.IPME'!H$22-('6.3.IPME'!H$22-'6.3.IPME'!H$21))/(1-'6.5.TasaImpuestos'!G$8)</f>
        <v>0.36538100565642095</v>
      </c>
      <c r="H152" s="216">
        <f>+('2.2.3.6.WACC'!H$28*'6.3.IPME'!I$21+'2.2.3.1.TasasDeprec'!$C152*'6.3.IPME'!I$22-('6.3.IPME'!I$22-'6.3.IPME'!I$21))/(1-'6.5.TasaImpuestos'!H$8)</f>
        <v>0.33666674229120203</v>
      </c>
      <c r="I152" s="216">
        <f>+('2.2.3.6.WACC'!I$28*'6.3.IPME'!J$21+'2.2.3.1.TasasDeprec'!$C152*'6.3.IPME'!J$22-('6.3.IPME'!J$22-'6.3.IPME'!J$21))/(1-'6.5.TasaImpuestos'!I$8)</f>
        <v>0.31123646201951288</v>
      </c>
      <c r="J152" s="216">
        <f>+('2.2.3.6.WACC'!J$28*'6.3.IPME'!K$21+'2.2.3.1.TasasDeprec'!$C152*'6.3.IPME'!K$22-('6.3.IPME'!K$22-'6.3.IPME'!K$21))/(1-'6.5.TasaImpuestos'!J$8)</f>
        <v>0.33520842127176448</v>
      </c>
      <c r="K152" s="216">
        <f>+('2.2.3.6.WACC'!K$28*'6.3.IPME'!L$21+'2.2.3.1.TasasDeprec'!$C152*'6.3.IPME'!L$22-('6.3.IPME'!L$22-'6.3.IPME'!L$21))/(1-'6.5.TasaImpuestos'!K$8)</f>
        <v>0.33151583608040214</v>
      </c>
    </row>
    <row r="153" spans="1:11" x14ac:dyDescent="0.2">
      <c r="A153" s="134"/>
      <c r="B153" s="268" t="s">
        <v>387</v>
      </c>
      <c r="C153" s="216">
        <f>+('2.2.3.6.WACC'!C$28*'6.3.IPME'!D$21+'2.2.3.1.TasasDeprec'!$C153*'6.3.IPME'!D$22-('6.3.IPME'!D$22-'6.3.IPME'!D$21))/(1-'6.5.TasaImpuestos'!C$8)</f>
        <v>0.33707774053189543</v>
      </c>
      <c r="D153" s="216">
        <f>+('2.2.3.6.WACC'!D$28*'6.3.IPME'!E$21+'2.2.3.1.TasasDeprec'!$C153*'6.3.IPME'!E$22-('6.3.IPME'!E$22-'6.3.IPME'!E$21))/(1-'6.5.TasaImpuestos'!D$8)</f>
        <v>0.32355508923681398</v>
      </c>
      <c r="E153" s="216">
        <f>+('2.2.3.6.WACC'!E$28*'6.3.IPME'!F$21+'2.2.3.1.TasasDeprec'!$C153*'6.3.IPME'!F$22-('6.3.IPME'!F$22-'6.3.IPME'!F$21))/(1-'6.5.TasaImpuestos'!E$8)</f>
        <v>0.32306223877560053</v>
      </c>
      <c r="F153" s="216">
        <f>+('2.2.3.6.WACC'!F$28*'6.3.IPME'!G$21+'2.2.3.1.TasasDeprec'!$C153*'6.3.IPME'!G$22-('6.3.IPME'!G$22-'6.3.IPME'!G$21))/(1-'6.5.TasaImpuestos'!F$8)</f>
        <v>0.3392707984858932</v>
      </c>
      <c r="G153" s="216">
        <f>+('2.2.3.6.WACC'!G$28*'6.3.IPME'!H$21+'2.2.3.1.TasasDeprec'!$C153*'6.3.IPME'!H$22-('6.3.IPME'!H$22-'6.3.IPME'!H$21))/(1-'6.5.TasaImpuestos'!G$8)</f>
        <v>0.36538100565642095</v>
      </c>
      <c r="H153" s="216">
        <f>+('2.2.3.6.WACC'!H$28*'6.3.IPME'!I$21+'2.2.3.1.TasasDeprec'!$C153*'6.3.IPME'!I$22-('6.3.IPME'!I$22-'6.3.IPME'!I$21))/(1-'6.5.TasaImpuestos'!H$8)</f>
        <v>0.33666674229120203</v>
      </c>
      <c r="I153" s="216">
        <f>+('2.2.3.6.WACC'!I$28*'6.3.IPME'!J$21+'2.2.3.1.TasasDeprec'!$C153*'6.3.IPME'!J$22-('6.3.IPME'!J$22-'6.3.IPME'!J$21))/(1-'6.5.TasaImpuestos'!I$8)</f>
        <v>0.31123646201951288</v>
      </c>
      <c r="J153" s="216">
        <f>+('2.2.3.6.WACC'!J$28*'6.3.IPME'!K$21+'2.2.3.1.TasasDeprec'!$C153*'6.3.IPME'!K$22-('6.3.IPME'!K$22-'6.3.IPME'!K$21))/(1-'6.5.TasaImpuestos'!J$8)</f>
        <v>0.33520842127176448</v>
      </c>
      <c r="K153" s="216">
        <f>+('2.2.3.6.WACC'!K$28*'6.3.IPME'!L$21+'2.2.3.1.TasasDeprec'!$C153*'6.3.IPME'!L$22-('6.3.IPME'!L$22-'6.3.IPME'!L$21))/(1-'6.5.TasaImpuestos'!K$8)</f>
        <v>0.33151583608040214</v>
      </c>
    </row>
    <row r="154" spans="1:11" x14ac:dyDescent="0.2">
      <c r="A154" s="134"/>
      <c r="B154" s="268" t="s">
        <v>626</v>
      </c>
      <c r="C154" s="216">
        <f>+('2.2.3.6.WACC'!C$28*'6.3.IPME'!D$21+'2.2.3.1.TasasDeprec'!$C154*'6.3.IPME'!D$22-('6.3.IPME'!D$22-'6.3.IPME'!D$21))/(1-'6.5.TasaImpuestos'!C$8)</f>
        <v>0.22250559588456284</v>
      </c>
      <c r="D154" s="216">
        <f>+('2.2.3.6.WACC'!D$28*'6.3.IPME'!E$21+'2.2.3.1.TasasDeprec'!$C154*'6.3.IPME'!E$22-('6.3.IPME'!E$22-'6.3.IPME'!E$21))/(1-'6.5.TasaImpuestos'!D$8)</f>
        <v>0.20527030646136404</v>
      </c>
      <c r="E154" s="216">
        <f>+('2.2.3.6.WACC'!E$28*'6.3.IPME'!F$21+'2.2.3.1.TasasDeprec'!$C154*'6.3.IPME'!F$22-('6.3.IPME'!F$22-'6.3.IPME'!F$21))/(1-'6.5.TasaImpuestos'!E$8)</f>
        <v>0.20509767431478282</v>
      </c>
      <c r="F154" s="216">
        <f>+('2.2.3.6.WACC'!F$28*'6.3.IPME'!G$21+'2.2.3.1.TasasDeprec'!$C154*'6.3.IPME'!G$22-('6.3.IPME'!G$22-'6.3.IPME'!G$21))/(1-'6.5.TasaImpuestos'!F$8)</f>
        <v>0.2219313754032162</v>
      </c>
      <c r="G154" s="216">
        <f>+('2.2.3.6.WACC'!G$28*'6.3.IPME'!H$21+'2.2.3.1.TasasDeprec'!$C154*'6.3.IPME'!H$22-('6.3.IPME'!H$22-'6.3.IPME'!H$21))/(1-'6.5.TasaImpuestos'!G$8)</f>
        <v>0.25513241564654987</v>
      </c>
      <c r="H154" s="216">
        <f>+('2.2.3.6.WACC'!H$28*'6.3.IPME'!I$21+'2.2.3.1.TasasDeprec'!$C154*'6.3.IPME'!I$22-('6.3.IPME'!I$22-'6.3.IPME'!I$21))/(1-'6.5.TasaImpuestos'!H$8)</f>
        <v>0.22786233447861137</v>
      </c>
      <c r="I154" s="216">
        <f>+('2.2.3.6.WACC'!I$28*'6.3.IPME'!J$21+'2.2.3.1.TasasDeprec'!$C154*'6.3.IPME'!J$22-('6.3.IPME'!J$22-'6.3.IPME'!J$21))/(1-'6.5.TasaImpuestos'!I$8)</f>
        <v>0.19892032930419618</v>
      </c>
      <c r="J154" s="216">
        <f>+('2.2.3.6.WACC'!J$28*'6.3.IPME'!K$21+'2.2.3.1.TasasDeprec'!$C154*'6.3.IPME'!K$22-('6.3.IPME'!K$22-'6.3.IPME'!K$21))/(1-'6.5.TasaImpuestos'!J$8)</f>
        <v>0.2231953824775583</v>
      </c>
      <c r="K154" s="216">
        <f>+('2.2.3.6.WACC'!K$28*'6.3.IPME'!L$21+'2.2.3.1.TasasDeprec'!$C154*'6.3.IPME'!L$22-('6.3.IPME'!L$22-'6.3.IPME'!L$21))/(1-'6.5.TasaImpuestos'!K$8)</f>
        <v>0.21947949904396208</v>
      </c>
    </row>
    <row r="155" spans="1:11" x14ac:dyDescent="0.2">
      <c r="A155" s="134"/>
      <c r="B155" s="268" t="s">
        <v>631</v>
      </c>
      <c r="C155" s="216">
        <f>+('2.2.3.6.WACC'!C$28*'6.3.IPME'!D$21+'2.2.3.1.TasasDeprec'!$C155*'6.3.IPME'!D$22-('6.3.IPME'!D$22-'6.3.IPME'!D$21))/(1-'6.5.TasaImpuestos'!C$8)</f>
        <v>0.42300684901739494</v>
      </c>
      <c r="D155" s="216">
        <f>+('2.2.3.6.WACC'!D$28*'6.3.IPME'!E$21+'2.2.3.1.TasasDeprec'!$C155*'6.3.IPME'!E$22-('6.3.IPME'!E$22-'6.3.IPME'!E$21))/(1-'6.5.TasaImpuestos'!D$8)</f>
        <v>0.41226867631840142</v>
      </c>
      <c r="E155" s="216">
        <f>+('2.2.3.6.WACC'!E$28*'6.3.IPME'!F$21+'2.2.3.1.TasasDeprec'!$C155*'6.3.IPME'!F$22-('6.3.IPME'!F$22-'6.3.IPME'!F$21))/(1-'6.5.TasaImpuestos'!E$8)</f>
        <v>0.41153566212121384</v>
      </c>
      <c r="F155" s="216">
        <f>+('2.2.3.6.WACC'!F$28*'6.3.IPME'!G$21+'2.2.3.1.TasasDeprec'!$C155*'6.3.IPME'!G$22-('6.3.IPME'!G$22-'6.3.IPME'!G$21))/(1-'6.5.TasaImpuestos'!F$8)</f>
        <v>0.42727536579790104</v>
      </c>
      <c r="G155" s="216">
        <f>+('2.2.3.6.WACC'!G$28*'6.3.IPME'!H$21+'2.2.3.1.TasasDeprec'!$C155*'6.3.IPME'!H$22-('6.3.IPME'!H$22-'6.3.IPME'!H$21))/(1-'6.5.TasaImpuestos'!G$8)</f>
        <v>0.44806744816382432</v>
      </c>
      <c r="H155" s="216">
        <f>+('2.2.3.6.WACC'!H$28*'6.3.IPME'!I$21+'2.2.3.1.TasasDeprec'!$C155*'6.3.IPME'!I$22-('6.3.IPME'!I$22-'6.3.IPME'!I$21))/(1-'6.5.TasaImpuestos'!H$8)</f>
        <v>0.41827004815064506</v>
      </c>
      <c r="I155" s="216">
        <f>+('2.2.3.6.WACC'!I$28*'6.3.IPME'!J$21+'2.2.3.1.TasasDeprec'!$C155*'6.3.IPME'!J$22-('6.3.IPME'!J$22-'6.3.IPME'!J$21))/(1-'6.5.TasaImpuestos'!I$8)</f>
        <v>0.39547356155600055</v>
      </c>
      <c r="J155" s="216">
        <f>+('2.2.3.6.WACC'!J$28*'6.3.IPME'!K$21+'2.2.3.1.TasasDeprec'!$C155*'6.3.IPME'!K$22-('6.3.IPME'!K$22-'6.3.IPME'!K$21))/(1-'6.5.TasaImpuestos'!J$8)</f>
        <v>0.41921820036741908</v>
      </c>
      <c r="K155" s="216">
        <f>+('2.2.3.6.WACC'!K$28*'6.3.IPME'!L$21+'2.2.3.1.TasasDeprec'!$C155*'6.3.IPME'!L$22-('6.3.IPME'!L$22-'6.3.IPME'!L$21))/(1-'6.5.TasaImpuestos'!K$8)</f>
        <v>0.41554308885773222</v>
      </c>
    </row>
    <row r="156" spans="1:11" x14ac:dyDescent="0.2">
      <c r="A156" s="134"/>
      <c r="B156" s="268" t="s">
        <v>632</v>
      </c>
      <c r="C156" s="216">
        <f>+('2.2.3.6.WACC'!C$28*'6.3.IPME'!D$21+'2.2.3.1.TasasDeprec'!$C156*'6.3.IPME'!D$22-('6.3.IPME'!D$22-'6.3.IPME'!D$21))/(1-'6.5.TasaImpuestos'!C$8)</f>
        <v>0.42300684901739494</v>
      </c>
      <c r="D156" s="216">
        <f>+('2.2.3.6.WACC'!D$28*'6.3.IPME'!E$21+'2.2.3.1.TasasDeprec'!$C156*'6.3.IPME'!E$22-('6.3.IPME'!E$22-'6.3.IPME'!E$21))/(1-'6.5.TasaImpuestos'!D$8)</f>
        <v>0.41226867631840142</v>
      </c>
      <c r="E156" s="216">
        <f>+('2.2.3.6.WACC'!E$28*'6.3.IPME'!F$21+'2.2.3.1.TasasDeprec'!$C156*'6.3.IPME'!F$22-('6.3.IPME'!F$22-'6.3.IPME'!F$21))/(1-'6.5.TasaImpuestos'!E$8)</f>
        <v>0.41153566212121384</v>
      </c>
      <c r="F156" s="216">
        <f>+('2.2.3.6.WACC'!F$28*'6.3.IPME'!G$21+'2.2.3.1.TasasDeprec'!$C156*'6.3.IPME'!G$22-('6.3.IPME'!G$22-'6.3.IPME'!G$21))/(1-'6.5.TasaImpuestos'!F$8)</f>
        <v>0.42727536579790104</v>
      </c>
      <c r="G156" s="216">
        <f>+('2.2.3.6.WACC'!G$28*'6.3.IPME'!H$21+'2.2.3.1.TasasDeprec'!$C156*'6.3.IPME'!H$22-('6.3.IPME'!H$22-'6.3.IPME'!H$21))/(1-'6.5.TasaImpuestos'!G$8)</f>
        <v>0.44806744816382432</v>
      </c>
      <c r="H156" s="216">
        <f>+('2.2.3.6.WACC'!H$28*'6.3.IPME'!I$21+'2.2.3.1.TasasDeprec'!$C156*'6.3.IPME'!I$22-('6.3.IPME'!I$22-'6.3.IPME'!I$21))/(1-'6.5.TasaImpuestos'!H$8)</f>
        <v>0.41827004815064506</v>
      </c>
      <c r="I156" s="216">
        <f>+('2.2.3.6.WACC'!I$28*'6.3.IPME'!J$21+'2.2.3.1.TasasDeprec'!$C156*'6.3.IPME'!J$22-('6.3.IPME'!J$22-'6.3.IPME'!J$21))/(1-'6.5.TasaImpuestos'!I$8)</f>
        <v>0.39547356155600055</v>
      </c>
      <c r="J156" s="216">
        <f>+('2.2.3.6.WACC'!J$28*'6.3.IPME'!K$21+'2.2.3.1.TasasDeprec'!$C156*'6.3.IPME'!K$22-('6.3.IPME'!K$22-'6.3.IPME'!K$21))/(1-'6.5.TasaImpuestos'!J$8)</f>
        <v>0.41921820036741908</v>
      </c>
      <c r="K156" s="216">
        <f>+('2.2.3.6.WACC'!K$28*'6.3.IPME'!L$21+'2.2.3.1.TasasDeprec'!$C156*'6.3.IPME'!L$22-('6.3.IPME'!L$22-'6.3.IPME'!L$21))/(1-'6.5.TasaImpuestos'!K$8)</f>
        <v>0.41554308885773222</v>
      </c>
    </row>
    <row r="157" spans="1:11" x14ac:dyDescent="0.2">
      <c r="A157" s="134"/>
      <c r="B157" s="268" t="s">
        <v>633</v>
      </c>
      <c r="C157" s="216">
        <f>+('2.2.3.6.WACC'!C$28*'6.3.IPME'!D$21+'2.2.3.1.TasasDeprec'!$C157*'6.3.IPME'!D$22-('6.3.IPME'!D$22-'6.3.IPME'!D$21))/(1-'6.5.TasaImpuestos'!C$8)</f>
        <v>0.33707774053189543</v>
      </c>
      <c r="D157" s="216">
        <f>+('2.2.3.6.WACC'!D$28*'6.3.IPME'!E$21+'2.2.3.1.TasasDeprec'!$C157*'6.3.IPME'!E$22-('6.3.IPME'!E$22-'6.3.IPME'!E$21))/(1-'6.5.TasaImpuestos'!D$8)</f>
        <v>0.32355508923681398</v>
      </c>
      <c r="E157" s="216">
        <f>+('2.2.3.6.WACC'!E$28*'6.3.IPME'!F$21+'2.2.3.1.TasasDeprec'!$C157*'6.3.IPME'!F$22-('6.3.IPME'!F$22-'6.3.IPME'!F$21))/(1-'6.5.TasaImpuestos'!E$8)</f>
        <v>0.32306223877560053</v>
      </c>
      <c r="F157" s="216">
        <f>+('2.2.3.6.WACC'!F$28*'6.3.IPME'!G$21+'2.2.3.1.TasasDeprec'!$C157*'6.3.IPME'!G$22-('6.3.IPME'!G$22-'6.3.IPME'!G$21))/(1-'6.5.TasaImpuestos'!F$8)</f>
        <v>0.3392707984858932</v>
      </c>
      <c r="G157" s="216">
        <f>+('2.2.3.6.WACC'!G$28*'6.3.IPME'!H$21+'2.2.3.1.TasasDeprec'!$C157*'6.3.IPME'!H$22-('6.3.IPME'!H$22-'6.3.IPME'!H$21))/(1-'6.5.TasaImpuestos'!G$8)</f>
        <v>0.36538100565642095</v>
      </c>
      <c r="H157" s="216">
        <f>+('2.2.3.6.WACC'!H$28*'6.3.IPME'!I$21+'2.2.3.1.TasasDeprec'!$C157*'6.3.IPME'!I$22-('6.3.IPME'!I$22-'6.3.IPME'!I$21))/(1-'6.5.TasaImpuestos'!H$8)</f>
        <v>0.33666674229120203</v>
      </c>
      <c r="I157" s="216">
        <f>+('2.2.3.6.WACC'!I$28*'6.3.IPME'!J$21+'2.2.3.1.TasasDeprec'!$C157*'6.3.IPME'!J$22-('6.3.IPME'!J$22-'6.3.IPME'!J$21))/(1-'6.5.TasaImpuestos'!I$8)</f>
        <v>0.31123646201951288</v>
      </c>
      <c r="J157" s="216">
        <f>+('2.2.3.6.WACC'!J$28*'6.3.IPME'!K$21+'2.2.3.1.TasasDeprec'!$C157*'6.3.IPME'!K$22-('6.3.IPME'!K$22-'6.3.IPME'!K$21))/(1-'6.5.TasaImpuestos'!J$8)</f>
        <v>0.33520842127176448</v>
      </c>
      <c r="K157" s="216">
        <f>+('2.2.3.6.WACC'!K$28*'6.3.IPME'!L$21+'2.2.3.1.TasasDeprec'!$C157*'6.3.IPME'!L$22-('6.3.IPME'!L$22-'6.3.IPME'!L$21))/(1-'6.5.TasaImpuestos'!K$8)</f>
        <v>0.33151583608040214</v>
      </c>
    </row>
    <row r="158" spans="1:11" x14ac:dyDescent="0.2">
      <c r="A158" s="134"/>
      <c r="B158" s="268" t="s">
        <v>634</v>
      </c>
      <c r="C158" s="216">
        <f>+('2.2.3.6.WACC'!C$28*'6.3.IPME'!D$21+'2.2.3.1.TasasDeprec'!$C158*'6.3.IPME'!D$22-('6.3.IPME'!D$22-'6.3.IPME'!D$21))/(1-'6.5.TasaImpuestos'!C$8)</f>
        <v>0.33707774053189543</v>
      </c>
      <c r="D158" s="216">
        <f>+('2.2.3.6.WACC'!D$28*'6.3.IPME'!E$21+'2.2.3.1.TasasDeprec'!$C158*'6.3.IPME'!E$22-('6.3.IPME'!E$22-'6.3.IPME'!E$21))/(1-'6.5.TasaImpuestos'!D$8)</f>
        <v>0.32355508923681398</v>
      </c>
      <c r="E158" s="216">
        <f>+('2.2.3.6.WACC'!E$28*'6.3.IPME'!F$21+'2.2.3.1.TasasDeprec'!$C158*'6.3.IPME'!F$22-('6.3.IPME'!F$22-'6.3.IPME'!F$21))/(1-'6.5.TasaImpuestos'!E$8)</f>
        <v>0.32306223877560053</v>
      </c>
      <c r="F158" s="216">
        <f>+('2.2.3.6.WACC'!F$28*'6.3.IPME'!G$21+'2.2.3.1.TasasDeprec'!$C158*'6.3.IPME'!G$22-('6.3.IPME'!G$22-'6.3.IPME'!G$21))/(1-'6.5.TasaImpuestos'!F$8)</f>
        <v>0.3392707984858932</v>
      </c>
      <c r="G158" s="216">
        <f>+('2.2.3.6.WACC'!G$28*'6.3.IPME'!H$21+'2.2.3.1.TasasDeprec'!$C158*'6.3.IPME'!H$22-('6.3.IPME'!H$22-'6.3.IPME'!H$21))/(1-'6.5.TasaImpuestos'!G$8)</f>
        <v>0.36538100565642095</v>
      </c>
      <c r="H158" s="216">
        <f>+('2.2.3.6.WACC'!H$28*'6.3.IPME'!I$21+'2.2.3.1.TasasDeprec'!$C158*'6.3.IPME'!I$22-('6.3.IPME'!I$22-'6.3.IPME'!I$21))/(1-'6.5.TasaImpuestos'!H$8)</f>
        <v>0.33666674229120203</v>
      </c>
      <c r="I158" s="216">
        <f>+('2.2.3.6.WACC'!I$28*'6.3.IPME'!J$21+'2.2.3.1.TasasDeprec'!$C158*'6.3.IPME'!J$22-('6.3.IPME'!J$22-'6.3.IPME'!J$21))/(1-'6.5.TasaImpuestos'!I$8)</f>
        <v>0.31123646201951288</v>
      </c>
      <c r="J158" s="216">
        <f>+('2.2.3.6.WACC'!J$28*'6.3.IPME'!K$21+'2.2.3.1.TasasDeprec'!$C158*'6.3.IPME'!K$22-('6.3.IPME'!K$22-'6.3.IPME'!K$21))/(1-'6.5.TasaImpuestos'!J$8)</f>
        <v>0.33520842127176448</v>
      </c>
      <c r="K158" s="216">
        <f>+('2.2.3.6.WACC'!K$28*'6.3.IPME'!L$21+'2.2.3.1.TasasDeprec'!$C158*'6.3.IPME'!L$22-('6.3.IPME'!L$22-'6.3.IPME'!L$21))/(1-'6.5.TasaImpuestos'!K$8)</f>
        <v>0.33151583608040214</v>
      </c>
    </row>
    <row r="159" spans="1:11" x14ac:dyDescent="0.2">
      <c r="A159" s="134"/>
      <c r="B159" s="268" t="s">
        <v>635</v>
      </c>
      <c r="C159" s="216">
        <f>+('2.2.3.6.WACC'!C$28*'6.3.IPME'!D$21+'2.2.3.1.TasasDeprec'!$C159*'6.3.IPME'!D$22-('6.3.IPME'!D$22-'6.3.IPME'!D$21))/(1-'6.5.TasaImpuestos'!C$8)</f>
        <v>0.42300684901739494</v>
      </c>
      <c r="D159" s="216">
        <f>+('2.2.3.6.WACC'!D$28*'6.3.IPME'!E$21+'2.2.3.1.TasasDeprec'!$C159*'6.3.IPME'!E$22-('6.3.IPME'!E$22-'6.3.IPME'!E$21))/(1-'6.5.TasaImpuestos'!D$8)</f>
        <v>0.41226867631840142</v>
      </c>
      <c r="E159" s="216">
        <f>+('2.2.3.6.WACC'!E$28*'6.3.IPME'!F$21+'2.2.3.1.TasasDeprec'!$C159*'6.3.IPME'!F$22-('6.3.IPME'!F$22-'6.3.IPME'!F$21))/(1-'6.5.TasaImpuestos'!E$8)</f>
        <v>0.41153566212121384</v>
      </c>
      <c r="F159" s="216">
        <f>+('2.2.3.6.WACC'!F$28*'6.3.IPME'!G$21+'2.2.3.1.TasasDeprec'!$C159*'6.3.IPME'!G$22-('6.3.IPME'!G$22-'6.3.IPME'!G$21))/(1-'6.5.TasaImpuestos'!F$8)</f>
        <v>0.42727536579790104</v>
      </c>
      <c r="G159" s="216">
        <f>+('2.2.3.6.WACC'!G$28*'6.3.IPME'!H$21+'2.2.3.1.TasasDeprec'!$C159*'6.3.IPME'!H$22-('6.3.IPME'!H$22-'6.3.IPME'!H$21))/(1-'6.5.TasaImpuestos'!G$8)</f>
        <v>0.44806744816382432</v>
      </c>
      <c r="H159" s="216">
        <f>+('2.2.3.6.WACC'!H$28*'6.3.IPME'!I$21+'2.2.3.1.TasasDeprec'!$C159*'6.3.IPME'!I$22-('6.3.IPME'!I$22-'6.3.IPME'!I$21))/(1-'6.5.TasaImpuestos'!H$8)</f>
        <v>0.41827004815064506</v>
      </c>
      <c r="I159" s="216">
        <f>+('2.2.3.6.WACC'!I$28*'6.3.IPME'!J$21+'2.2.3.1.TasasDeprec'!$C159*'6.3.IPME'!J$22-('6.3.IPME'!J$22-'6.3.IPME'!J$21))/(1-'6.5.TasaImpuestos'!I$8)</f>
        <v>0.39547356155600055</v>
      </c>
      <c r="J159" s="216">
        <f>+('2.2.3.6.WACC'!J$28*'6.3.IPME'!K$21+'2.2.3.1.TasasDeprec'!$C159*'6.3.IPME'!K$22-('6.3.IPME'!K$22-'6.3.IPME'!K$21))/(1-'6.5.TasaImpuestos'!J$8)</f>
        <v>0.41921820036741908</v>
      </c>
      <c r="K159" s="216">
        <f>+('2.2.3.6.WACC'!K$28*'6.3.IPME'!L$21+'2.2.3.1.TasasDeprec'!$C159*'6.3.IPME'!L$22-('6.3.IPME'!L$22-'6.3.IPME'!L$21))/(1-'6.5.TasaImpuestos'!K$8)</f>
        <v>0.41554308885773222</v>
      </c>
    </row>
    <row r="160" spans="1:11" x14ac:dyDescent="0.2">
      <c r="A160" s="134"/>
      <c r="B160" s="268" t="s">
        <v>636</v>
      </c>
      <c r="C160" s="216">
        <f>+('2.2.3.6.WACC'!C$28*'6.3.IPME'!D$21+'2.2.3.1.TasasDeprec'!$C160*'6.3.IPME'!D$22-('6.3.IPME'!D$22-'6.3.IPME'!D$21))/(1-'6.5.TasaImpuestos'!C$8)</f>
        <v>0.42300684901739494</v>
      </c>
      <c r="D160" s="216">
        <f>+('2.2.3.6.WACC'!D$28*'6.3.IPME'!E$21+'2.2.3.1.TasasDeprec'!$C160*'6.3.IPME'!E$22-('6.3.IPME'!E$22-'6.3.IPME'!E$21))/(1-'6.5.TasaImpuestos'!D$8)</f>
        <v>0.41226867631840142</v>
      </c>
      <c r="E160" s="216">
        <f>+('2.2.3.6.WACC'!E$28*'6.3.IPME'!F$21+'2.2.3.1.TasasDeprec'!$C160*'6.3.IPME'!F$22-('6.3.IPME'!F$22-'6.3.IPME'!F$21))/(1-'6.5.TasaImpuestos'!E$8)</f>
        <v>0.41153566212121384</v>
      </c>
      <c r="F160" s="216">
        <f>+('2.2.3.6.WACC'!F$28*'6.3.IPME'!G$21+'2.2.3.1.TasasDeprec'!$C160*'6.3.IPME'!G$22-('6.3.IPME'!G$22-'6.3.IPME'!G$21))/(1-'6.5.TasaImpuestos'!F$8)</f>
        <v>0.42727536579790104</v>
      </c>
      <c r="G160" s="216">
        <f>+('2.2.3.6.WACC'!G$28*'6.3.IPME'!H$21+'2.2.3.1.TasasDeprec'!$C160*'6.3.IPME'!H$22-('6.3.IPME'!H$22-'6.3.IPME'!H$21))/(1-'6.5.TasaImpuestos'!G$8)</f>
        <v>0.44806744816382432</v>
      </c>
      <c r="H160" s="216">
        <f>+('2.2.3.6.WACC'!H$28*'6.3.IPME'!I$21+'2.2.3.1.TasasDeprec'!$C160*'6.3.IPME'!I$22-('6.3.IPME'!I$22-'6.3.IPME'!I$21))/(1-'6.5.TasaImpuestos'!H$8)</f>
        <v>0.41827004815064506</v>
      </c>
      <c r="I160" s="216">
        <f>+('2.2.3.6.WACC'!I$28*'6.3.IPME'!J$21+'2.2.3.1.TasasDeprec'!$C160*'6.3.IPME'!J$22-('6.3.IPME'!J$22-'6.3.IPME'!J$21))/(1-'6.5.TasaImpuestos'!I$8)</f>
        <v>0.39547356155600055</v>
      </c>
      <c r="J160" s="216">
        <f>+('2.2.3.6.WACC'!J$28*'6.3.IPME'!K$21+'2.2.3.1.TasasDeprec'!$C160*'6.3.IPME'!K$22-('6.3.IPME'!K$22-'6.3.IPME'!K$21))/(1-'6.5.TasaImpuestos'!J$8)</f>
        <v>0.41921820036741908</v>
      </c>
      <c r="K160" s="216">
        <f>+('2.2.3.6.WACC'!K$28*'6.3.IPME'!L$21+'2.2.3.1.TasasDeprec'!$C160*'6.3.IPME'!L$22-('6.3.IPME'!L$22-'6.3.IPME'!L$21))/(1-'6.5.TasaImpuestos'!K$8)</f>
        <v>0.41554308885773222</v>
      </c>
    </row>
    <row r="161" spans="1:11" x14ac:dyDescent="0.2">
      <c r="A161" s="134"/>
      <c r="B161" s="268" t="s">
        <v>637</v>
      </c>
      <c r="C161" s="216">
        <f>+('2.2.3.6.WACC'!C$28*'6.3.IPME'!D$21+'2.2.3.1.TasasDeprec'!$C161*'6.3.IPME'!D$22-('6.3.IPME'!D$22-'6.3.IPME'!D$21))/(1-'6.5.TasaImpuestos'!C$8)</f>
        <v>0.33707774053189543</v>
      </c>
      <c r="D161" s="216">
        <f>+('2.2.3.6.WACC'!D$28*'6.3.IPME'!E$21+'2.2.3.1.TasasDeprec'!$C161*'6.3.IPME'!E$22-('6.3.IPME'!E$22-'6.3.IPME'!E$21))/(1-'6.5.TasaImpuestos'!D$8)</f>
        <v>0.32355508923681398</v>
      </c>
      <c r="E161" s="216">
        <f>+('2.2.3.6.WACC'!E$28*'6.3.IPME'!F$21+'2.2.3.1.TasasDeprec'!$C161*'6.3.IPME'!F$22-('6.3.IPME'!F$22-'6.3.IPME'!F$21))/(1-'6.5.TasaImpuestos'!E$8)</f>
        <v>0.32306223877560053</v>
      </c>
      <c r="F161" s="216">
        <f>+('2.2.3.6.WACC'!F$28*'6.3.IPME'!G$21+'2.2.3.1.TasasDeprec'!$C161*'6.3.IPME'!G$22-('6.3.IPME'!G$22-'6.3.IPME'!G$21))/(1-'6.5.TasaImpuestos'!F$8)</f>
        <v>0.3392707984858932</v>
      </c>
      <c r="G161" s="216">
        <f>+('2.2.3.6.WACC'!G$28*'6.3.IPME'!H$21+'2.2.3.1.TasasDeprec'!$C161*'6.3.IPME'!H$22-('6.3.IPME'!H$22-'6.3.IPME'!H$21))/(1-'6.5.TasaImpuestos'!G$8)</f>
        <v>0.36538100565642095</v>
      </c>
      <c r="H161" s="216">
        <f>+('2.2.3.6.WACC'!H$28*'6.3.IPME'!I$21+'2.2.3.1.TasasDeprec'!$C161*'6.3.IPME'!I$22-('6.3.IPME'!I$22-'6.3.IPME'!I$21))/(1-'6.5.TasaImpuestos'!H$8)</f>
        <v>0.33666674229120203</v>
      </c>
      <c r="I161" s="216">
        <f>+('2.2.3.6.WACC'!I$28*'6.3.IPME'!J$21+'2.2.3.1.TasasDeprec'!$C161*'6.3.IPME'!J$22-('6.3.IPME'!J$22-'6.3.IPME'!J$21))/(1-'6.5.TasaImpuestos'!I$8)</f>
        <v>0.31123646201951288</v>
      </c>
      <c r="J161" s="216">
        <f>+('2.2.3.6.WACC'!J$28*'6.3.IPME'!K$21+'2.2.3.1.TasasDeprec'!$C161*'6.3.IPME'!K$22-('6.3.IPME'!K$22-'6.3.IPME'!K$21))/(1-'6.5.TasaImpuestos'!J$8)</f>
        <v>0.33520842127176448</v>
      </c>
      <c r="K161" s="216">
        <f>+('2.2.3.6.WACC'!K$28*'6.3.IPME'!L$21+'2.2.3.1.TasasDeprec'!$C161*'6.3.IPME'!L$22-('6.3.IPME'!L$22-'6.3.IPME'!L$21))/(1-'6.5.TasaImpuestos'!K$8)</f>
        <v>0.33151583608040214</v>
      </c>
    </row>
    <row r="162" spans="1:11" x14ac:dyDescent="0.2">
      <c r="A162" s="134"/>
      <c r="B162" s="268" t="s">
        <v>638</v>
      </c>
      <c r="C162" s="216">
        <f>+('2.2.3.6.WACC'!C$28*'6.3.IPME'!D$21+'2.2.3.1.TasasDeprec'!$C162*'6.3.IPME'!D$22-('6.3.IPME'!D$22-'6.3.IPME'!D$21))/(1-'6.5.TasaImpuestos'!C$8)</f>
        <v>0.33707774053189543</v>
      </c>
      <c r="D162" s="216">
        <f>+('2.2.3.6.WACC'!D$28*'6.3.IPME'!E$21+'2.2.3.1.TasasDeprec'!$C162*'6.3.IPME'!E$22-('6.3.IPME'!E$22-'6.3.IPME'!E$21))/(1-'6.5.TasaImpuestos'!D$8)</f>
        <v>0.32355508923681398</v>
      </c>
      <c r="E162" s="216">
        <f>+('2.2.3.6.WACC'!E$28*'6.3.IPME'!F$21+'2.2.3.1.TasasDeprec'!$C162*'6.3.IPME'!F$22-('6.3.IPME'!F$22-'6.3.IPME'!F$21))/(1-'6.5.TasaImpuestos'!E$8)</f>
        <v>0.32306223877560053</v>
      </c>
      <c r="F162" s="216">
        <f>+('2.2.3.6.WACC'!F$28*'6.3.IPME'!G$21+'2.2.3.1.TasasDeprec'!$C162*'6.3.IPME'!G$22-('6.3.IPME'!G$22-'6.3.IPME'!G$21))/(1-'6.5.TasaImpuestos'!F$8)</f>
        <v>0.3392707984858932</v>
      </c>
      <c r="G162" s="216">
        <f>+('2.2.3.6.WACC'!G$28*'6.3.IPME'!H$21+'2.2.3.1.TasasDeprec'!$C162*'6.3.IPME'!H$22-('6.3.IPME'!H$22-'6.3.IPME'!H$21))/(1-'6.5.TasaImpuestos'!G$8)</f>
        <v>0.36538100565642095</v>
      </c>
      <c r="H162" s="216">
        <f>+('2.2.3.6.WACC'!H$28*'6.3.IPME'!I$21+'2.2.3.1.TasasDeprec'!$C162*'6.3.IPME'!I$22-('6.3.IPME'!I$22-'6.3.IPME'!I$21))/(1-'6.5.TasaImpuestos'!H$8)</f>
        <v>0.33666674229120203</v>
      </c>
      <c r="I162" s="216">
        <f>+('2.2.3.6.WACC'!I$28*'6.3.IPME'!J$21+'2.2.3.1.TasasDeprec'!$C162*'6.3.IPME'!J$22-('6.3.IPME'!J$22-'6.3.IPME'!J$21))/(1-'6.5.TasaImpuestos'!I$8)</f>
        <v>0.31123646201951288</v>
      </c>
      <c r="J162" s="216">
        <f>+('2.2.3.6.WACC'!J$28*'6.3.IPME'!K$21+'2.2.3.1.TasasDeprec'!$C162*'6.3.IPME'!K$22-('6.3.IPME'!K$22-'6.3.IPME'!K$21))/(1-'6.5.TasaImpuestos'!J$8)</f>
        <v>0.33520842127176448</v>
      </c>
      <c r="K162" s="216">
        <f>+('2.2.3.6.WACC'!K$28*'6.3.IPME'!L$21+'2.2.3.1.TasasDeprec'!$C162*'6.3.IPME'!L$22-('6.3.IPME'!L$22-'6.3.IPME'!L$21))/(1-'6.5.TasaImpuestos'!K$8)</f>
        <v>0.33151583608040214</v>
      </c>
    </row>
    <row r="163" spans="1:11" x14ac:dyDescent="0.2">
      <c r="A163" s="134"/>
      <c r="B163" s="268" t="s">
        <v>639</v>
      </c>
      <c r="C163" s="216">
        <f>+('2.2.3.6.WACC'!C$28*'6.3.IPME'!D$21+'2.2.3.1.TasasDeprec'!$C163*'6.3.IPME'!D$22-('6.3.IPME'!D$22-'6.3.IPME'!D$21))/(1-'6.5.TasaImpuestos'!C$8)</f>
        <v>0.33707774053189543</v>
      </c>
      <c r="D163" s="216">
        <f>+('2.2.3.6.WACC'!D$28*'6.3.IPME'!E$21+'2.2.3.1.TasasDeprec'!$C163*'6.3.IPME'!E$22-('6.3.IPME'!E$22-'6.3.IPME'!E$21))/(1-'6.5.TasaImpuestos'!D$8)</f>
        <v>0.32355508923681398</v>
      </c>
      <c r="E163" s="216">
        <f>+('2.2.3.6.WACC'!E$28*'6.3.IPME'!F$21+'2.2.3.1.TasasDeprec'!$C163*'6.3.IPME'!F$22-('6.3.IPME'!F$22-'6.3.IPME'!F$21))/(1-'6.5.TasaImpuestos'!E$8)</f>
        <v>0.32306223877560053</v>
      </c>
      <c r="F163" s="216">
        <f>+('2.2.3.6.WACC'!F$28*'6.3.IPME'!G$21+'2.2.3.1.TasasDeprec'!$C163*'6.3.IPME'!G$22-('6.3.IPME'!G$22-'6.3.IPME'!G$21))/(1-'6.5.TasaImpuestos'!F$8)</f>
        <v>0.3392707984858932</v>
      </c>
      <c r="G163" s="216">
        <f>+('2.2.3.6.WACC'!G$28*'6.3.IPME'!H$21+'2.2.3.1.TasasDeprec'!$C163*'6.3.IPME'!H$22-('6.3.IPME'!H$22-'6.3.IPME'!H$21))/(1-'6.5.TasaImpuestos'!G$8)</f>
        <v>0.36538100565642095</v>
      </c>
      <c r="H163" s="216">
        <f>+('2.2.3.6.WACC'!H$28*'6.3.IPME'!I$21+'2.2.3.1.TasasDeprec'!$C163*'6.3.IPME'!I$22-('6.3.IPME'!I$22-'6.3.IPME'!I$21))/(1-'6.5.TasaImpuestos'!H$8)</f>
        <v>0.33666674229120203</v>
      </c>
      <c r="I163" s="216">
        <f>+('2.2.3.6.WACC'!I$28*'6.3.IPME'!J$21+'2.2.3.1.TasasDeprec'!$C163*'6.3.IPME'!J$22-('6.3.IPME'!J$22-'6.3.IPME'!J$21))/(1-'6.5.TasaImpuestos'!I$8)</f>
        <v>0.31123646201951288</v>
      </c>
      <c r="J163" s="216">
        <f>+('2.2.3.6.WACC'!J$28*'6.3.IPME'!K$21+'2.2.3.1.TasasDeprec'!$C163*'6.3.IPME'!K$22-('6.3.IPME'!K$22-'6.3.IPME'!K$21))/(1-'6.5.TasaImpuestos'!J$8)</f>
        <v>0.33520842127176448</v>
      </c>
      <c r="K163" s="216">
        <f>+('2.2.3.6.WACC'!K$28*'6.3.IPME'!L$21+'2.2.3.1.TasasDeprec'!$C163*'6.3.IPME'!L$22-('6.3.IPME'!L$22-'6.3.IPME'!L$21))/(1-'6.5.TasaImpuestos'!K$8)</f>
        <v>0.33151583608040214</v>
      </c>
    </row>
    <row r="164" spans="1:11" x14ac:dyDescent="0.2">
      <c r="A164" s="134"/>
      <c r="B164" s="268" t="s">
        <v>640</v>
      </c>
      <c r="C164" s="216">
        <f>+('2.2.3.6.WACC'!C$28*'6.3.IPME'!D$21+'2.2.3.1.TasasDeprec'!$C164*'6.3.IPME'!D$22-('6.3.IPME'!D$22-'6.3.IPME'!D$21))/(1-'6.5.TasaImpuestos'!C$8)</f>
        <v>0.33707774053189543</v>
      </c>
      <c r="D164" s="216">
        <f>+('2.2.3.6.WACC'!D$28*'6.3.IPME'!E$21+'2.2.3.1.TasasDeprec'!$C164*'6.3.IPME'!E$22-('6.3.IPME'!E$22-'6.3.IPME'!E$21))/(1-'6.5.TasaImpuestos'!D$8)</f>
        <v>0.32355508923681398</v>
      </c>
      <c r="E164" s="216">
        <f>+('2.2.3.6.WACC'!E$28*'6.3.IPME'!F$21+'2.2.3.1.TasasDeprec'!$C164*'6.3.IPME'!F$22-('6.3.IPME'!F$22-'6.3.IPME'!F$21))/(1-'6.5.TasaImpuestos'!E$8)</f>
        <v>0.32306223877560053</v>
      </c>
      <c r="F164" s="216">
        <f>+('2.2.3.6.WACC'!F$28*'6.3.IPME'!G$21+'2.2.3.1.TasasDeprec'!$C164*'6.3.IPME'!G$22-('6.3.IPME'!G$22-'6.3.IPME'!G$21))/(1-'6.5.TasaImpuestos'!F$8)</f>
        <v>0.3392707984858932</v>
      </c>
      <c r="G164" s="216">
        <f>+('2.2.3.6.WACC'!G$28*'6.3.IPME'!H$21+'2.2.3.1.TasasDeprec'!$C164*'6.3.IPME'!H$22-('6.3.IPME'!H$22-'6.3.IPME'!H$21))/(1-'6.5.TasaImpuestos'!G$8)</f>
        <v>0.36538100565642095</v>
      </c>
      <c r="H164" s="216">
        <f>+('2.2.3.6.WACC'!H$28*'6.3.IPME'!I$21+'2.2.3.1.TasasDeprec'!$C164*'6.3.IPME'!I$22-('6.3.IPME'!I$22-'6.3.IPME'!I$21))/(1-'6.5.TasaImpuestos'!H$8)</f>
        <v>0.33666674229120203</v>
      </c>
      <c r="I164" s="216">
        <f>+('2.2.3.6.WACC'!I$28*'6.3.IPME'!J$21+'2.2.3.1.TasasDeprec'!$C164*'6.3.IPME'!J$22-('6.3.IPME'!J$22-'6.3.IPME'!J$21))/(1-'6.5.TasaImpuestos'!I$8)</f>
        <v>0.31123646201951288</v>
      </c>
      <c r="J164" s="216">
        <f>+('2.2.3.6.WACC'!J$28*'6.3.IPME'!K$21+'2.2.3.1.TasasDeprec'!$C164*'6.3.IPME'!K$22-('6.3.IPME'!K$22-'6.3.IPME'!K$21))/(1-'6.5.TasaImpuestos'!J$8)</f>
        <v>0.33520842127176448</v>
      </c>
      <c r="K164" s="216">
        <f>+('2.2.3.6.WACC'!K$28*'6.3.IPME'!L$21+'2.2.3.1.TasasDeprec'!$C164*'6.3.IPME'!L$22-('6.3.IPME'!L$22-'6.3.IPME'!L$21))/(1-'6.5.TasaImpuestos'!K$8)</f>
        <v>0.33151583608040214</v>
      </c>
    </row>
    <row r="165" spans="1:11" x14ac:dyDescent="0.2">
      <c r="A165" s="134"/>
      <c r="B165" s="268" t="s">
        <v>641</v>
      </c>
      <c r="C165" s="216">
        <f>+('2.2.3.6.WACC'!C$28*'6.3.IPME'!D$21+'2.2.3.1.TasasDeprec'!$C165*'6.3.IPME'!D$22-('6.3.IPME'!D$22-'6.3.IPME'!D$21))/(1-'6.5.TasaImpuestos'!C$8)</f>
        <v>0.33707774053189543</v>
      </c>
      <c r="D165" s="216">
        <f>+('2.2.3.6.WACC'!D$28*'6.3.IPME'!E$21+'2.2.3.1.TasasDeprec'!$C165*'6.3.IPME'!E$22-('6.3.IPME'!E$22-'6.3.IPME'!E$21))/(1-'6.5.TasaImpuestos'!D$8)</f>
        <v>0.32355508923681398</v>
      </c>
      <c r="E165" s="216">
        <f>+('2.2.3.6.WACC'!E$28*'6.3.IPME'!F$21+'2.2.3.1.TasasDeprec'!$C165*'6.3.IPME'!F$22-('6.3.IPME'!F$22-'6.3.IPME'!F$21))/(1-'6.5.TasaImpuestos'!E$8)</f>
        <v>0.32306223877560053</v>
      </c>
      <c r="F165" s="216">
        <f>+('2.2.3.6.WACC'!F$28*'6.3.IPME'!G$21+'2.2.3.1.TasasDeprec'!$C165*'6.3.IPME'!G$22-('6.3.IPME'!G$22-'6.3.IPME'!G$21))/(1-'6.5.TasaImpuestos'!F$8)</f>
        <v>0.3392707984858932</v>
      </c>
      <c r="G165" s="216">
        <f>+('2.2.3.6.WACC'!G$28*'6.3.IPME'!H$21+'2.2.3.1.TasasDeprec'!$C165*'6.3.IPME'!H$22-('6.3.IPME'!H$22-'6.3.IPME'!H$21))/(1-'6.5.TasaImpuestos'!G$8)</f>
        <v>0.36538100565642095</v>
      </c>
      <c r="H165" s="216">
        <f>+('2.2.3.6.WACC'!H$28*'6.3.IPME'!I$21+'2.2.3.1.TasasDeprec'!$C165*'6.3.IPME'!I$22-('6.3.IPME'!I$22-'6.3.IPME'!I$21))/(1-'6.5.TasaImpuestos'!H$8)</f>
        <v>0.33666674229120203</v>
      </c>
      <c r="I165" s="216">
        <f>+('2.2.3.6.WACC'!I$28*'6.3.IPME'!J$21+'2.2.3.1.TasasDeprec'!$C165*'6.3.IPME'!J$22-('6.3.IPME'!J$22-'6.3.IPME'!J$21))/(1-'6.5.TasaImpuestos'!I$8)</f>
        <v>0.31123646201951288</v>
      </c>
      <c r="J165" s="216">
        <f>+('2.2.3.6.WACC'!J$28*'6.3.IPME'!K$21+'2.2.3.1.TasasDeprec'!$C165*'6.3.IPME'!K$22-('6.3.IPME'!K$22-'6.3.IPME'!K$21))/(1-'6.5.TasaImpuestos'!J$8)</f>
        <v>0.33520842127176448</v>
      </c>
      <c r="K165" s="216">
        <f>+('2.2.3.6.WACC'!K$28*'6.3.IPME'!L$21+'2.2.3.1.TasasDeprec'!$C165*'6.3.IPME'!L$22-('6.3.IPME'!L$22-'6.3.IPME'!L$21))/(1-'6.5.TasaImpuestos'!K$8)</f>
        <v>0.33151583608040214</v>
      </c>
    </row>
    <row r="166" spans="1:11" x14ac:dyDescent="0.2">
      <c r="A166" s="134"/>
      <c r="B166" s="268" t="s">
        <v>642</v>
      </c>
      <c r="C166" s="216">
        <f>+('2.2.3.6.WACC'!C$28*'6.3.IPME'!D$21+'2.2.3.1.TasasDeprec'!$C166*'6.3.IPME'!D$22-('6.3.IPME'!D$22-'6.3.IPME'!D$21))/(1-'6.5.TasaImpuestos'!C$8)</f>
        <v>0.22250559588456284</v>
      </c>
      <c r="D166" s="216">
        <f>+('2.2.3.6.WACC'!D$28*'6.3.IPME'!E$21+'2.2.3.1.TasasDeprec'!$C166*'6.3.IPME'!E$22-('6.3.IPME'!E$22-'6.3.IPME'!E$21))/(1-'6.5.TasaImpuestos'!D$8)</f>
        <v>0.20527030646136404</v>
      </c>
      <c r="E166" s="216">
        <f>+('2.2.3.6.WACC'!E$28*'6.3.IPME'!F$21+'2.2.3.1.TasasDeprec'!$C166*'6.3.IPME'!F$22-('6.3.IPME'!F$22-'6.3.IPME'!F$21))/(1-'6.5.TasaImpuestos'!E$8)</f>
        <v>0.20509767431478282</v>
      </c>
      <c r="F166" s="216">
        <f>+('2.2.3.6.WACC'!F$28*'6.3.IPME'!G$21+'2.2.3.1.TasasDeprec'!$C166*'6.3.IPME'!G$22-('6.3.IPME'!G$22-'6.3.IPME'!G$21))/(1-'6.5.TasaImpuestos'!F$8)</f>
        <v>0.2219313754032162</v>
      </c>
      <c r="G166" s="216">
        <f>+('2.2.3.6.WACC'!G$28*'6.3.IPME'!H$21+'2.2.3.1.TasasDeprec'!$C166*'6.3.IPME'!H$22-('6.3.IPME'!H$22-'6.3.IPME'!H$21))/(1-'6.5.TasaImpuestos'!G$8)</f>
        <v>0.25513241564654987</v>
      </c>
      <c r="H166" s="216">
        <f>+('2.2.3.6.WACC'!H$28*'6.3.IPME'!I$21+'2.2.3.1.TasasDeprec'!$C166*'6.3.IPME'!I$22-('6.3.IPME'!I$22-'6.3.IPME'!I$21))/(1-'6.5.TasaImpuestos'!H$8)</f>
        <v>0.22786233447861137</v>
      </c>
      <c r="I166" s="216">
        <f>+('2.2.3.6.WACC'!I$28*'6.3.IPME'!J$21+'2.2.3.1.TasasDeprec'!$C166*'6.3.IPME'!J$22-('6.3.IPME'!J$22-'6.3.IPME'!J$21))/(1-'6.5.TasaImpuestos'!I$8)</f>
        <v>0.19892032930419618</v>
      </c>
      <c r="J166" s="216">
        <f>+('2.2.3.6.WACC'!J$28*'6.3.IPME'!K$21+'2.2.3.1.TasasDeprec'!$C166*'6.3.IPME'!K$22-('6.3.IPME'!K$22-'6.3.IPME'!K$21))/(1-'6.5.TasaImpuestos'!J$8)</f>
        <v>0.2231953824775583</v>
      </c>
      <c r="K166" s="216">
        <f>+('2.2.3.6.WACC'!K$28*'6.3.IPME'!L$21+'2.2.3.1.TasasDeprec'!$C166*'6.3.IPME'!L$22-('6.3.IPME'!L$22-'6.3.IPME'!L$21))/(1-'6.5.TasaImpuestos'!K$8)</f>
        <v>0.21947949904396208</v>
      </c>
    </row>
    <row r="167" spans="1:11" x14ac:dyDescent="0.2">
      <c r="A167" s="134"/>
      <c r="B167" s="268" t="s">
        <v>510</v>
      </c>
      <c r="C167" s="216">
        <f>+('2.2.3.6.WACC'!C$28*'6.3.IPME'!D$21+'2.2.3.1.TasasDeprec'!$C167*'6.3.IPME'!D$22-('6.3.IPME'!D$22-'6.3.IPME'!D$21))/(1-'6.5.TasaImpuestos'!C$8)</f>
        <v>0.33707774053189543</v>
      </c>
      <c r="D167" s="216">
        <f>+('2.2.3.6.WACC'!D$28*'6.3.IPME'!E$21+'2.2.3.1.TasasDeprec'!$C167*'6.3.IPME'!E$22-('6.3.IPME'!E$22-'6.3.IPME'!E$21))/(1-'6.5.TasaImpuestos'!D$8)</f>
        <v>0.32355508923681398</v>
      </c>
      <c r="E167" s="216">
        <f>+('2.2.3.6.WACC'!E$28*'6.3.IPME'!F$21+'2.2.3.1.TasasDeprec'!$C167*'6.3.IPME'!F$22-('6.3.IPME'!F$22-'6.3.IPME'!F$21))/(1-'6.5.TasaImpuestos'!E$8)</f>
        <v>0.32306223877560053</v>
      </c>
      <c r="F167" s="216">
        <f>+('2.2.3.6.WACC'!F$28*'6.3.IPME'!G$21+'2.2.3.1.TasasDeprec'!$C167*'6.3.IPME'!G$22-('6.3.IPME'!G$22-'6.3.IPME'!G$21))/(1-'6.5.TasaImpuestos'!F$8)</f>
        <v>0.3392707984858932</v>
      </c>
      <c r="G167" s="216">
        <f>+('2.2.3.6.WACC'!G$28*'6.3.IPME'!H$21+'2.2.3.1.TasasDeprec'!$C167*'6.3.IPME'!H$22-('6.3.IPME'!H$22-'6.3.IPME'!H$21))/(1-'6.5.TasaImpuestos'!G$8)</f>
        <v>0.36538100565642095</v>
      </c>
      <c r="H167" s="216">
        <f>+('2.2.3.6.WACC'!H$28*'6.3.IPME'!I$21+'2.2.3.1.TasasDeprec'!$C167*'6.3.IPME'!I$22-('6.3.IPME'!I$22-'6.3.IPME'!I$21))/(1-'6.5.TasaImpuestos'!H$8)</f>
        <v>0.33666674229120203</v>
      </c>
      <c r="I167" s="216">
        <f>+('2.2.3.6.WACC'!I$28*'6.3.IPME'!J$21+'2.2.3.1.TasasDeprec'!$C167*'6.3.IPME'!J$22-('6.3.IPME'!J$22-'6.3.IPME'!J$21))/(1-'6.5.TasaImpuestos'!I$8)</f>
        <v>0.31123646201951288</v>
      </c>
      <c r="J167" s="216">
        <f>+('2.2.3.6.WACC'!J$28*'6.3.IPME'!K$21+'2.2.3.1.TasasDeprec'!$C167*'6.3.IPME'!K$22-('6.3.IPME'!K$22-'6.3.IPME'!K$21))/(1-'6.5.TasaImpuestos'!J$8)</f>
        <v>0.33520842127176448</v>
      </c>
      <c r="K167" s="216">
        <f>+('2.2.3.6.WACC'!K$28*'6.3.IPME'!L$21+'2.2.3.1.TasasDeprec'!$C167*'6.3.IPME'!L$22-('6.3.IPME'!L$22-'6.3.IPME'!L$21))/(1-'6.5.TasaImpuestos'!K$8)</f>
        <v>0.33151583608040214</v>
      </c>
    </row>
    <row r="168" spans="1:11" x14ac:dyDescent="0.2">
      <c r="A168" s="134"/>
      <c r="B168" s="268" t="s">
        <v>578</v>
      </c>
      <c r="C168" s="216">
        <f>+('2.2.3.6.WACC'!C$28*'6.3.IPME'!D$21+'2.2.3.1.TasasDeprec'!$C168*'6.3.IPME'!D$22-('6.3.IPME'!D$22-'6.3.IPME'!D$21))/(1-'6.5.TasaImpuestos'!C$8)</f>
        <v>0.33707774053189543</v>
      </c>
      <c r="D168" s="216">
        <f>+('2.2.3.6.WACC'!D$28*'6.3.IPME'!E$21+'2.2.3.1.TasasDeprec'!$C168*'6.3.IPME'!E$22-('6.3.IPME'!E$22-'6.3.IPME'!E$21))/(1-'6.5.TasaImpuestos'!D$8)</f>
        <v>0.32355508923681398</v>
      </c>
      <c r="E168" s="216">
        <f>+('2.2.3.6.WACC'!E$28*'6.3.IPME'!F$21+'2.2.3.1.TasasDeprec'!$C168*'6.3.IPME'!F$22-('6.3.IPME'!F$22-'6.3.IPME'!F$21))/(1-'6.5.TasaImpuestos'!E$8)</f>
        <v>0.32306223877560053</v>
      </c>
      <c r="F168" s="216">
        <f>+('2.2.3.6.WACC'!F$28*'6.3.IPME'!G$21+'2.2.3.1.TasasDeprec'!$C168*'6.3.IPME'!G$22-('6.3.IPME'!G$22-'6.3.IPME'!G$21))/(1-'6.5.TasaImpuestos'!F$8)</f>
        <v>0.3392707984858932</v>
      </c>
      <c r="G168" s="216">
        <f>+('2.2.3.6.WACC'!G$28*'6.3.IPME'!H$21+'2.2.3.1.TasasDeprec'!$C168*'6.3.IPME'!H$22-('6.3.IPME'!H$22-'6.3.IPME'!H$21))/(1-'6.5.TasaImpuestos'!G$8)</f>
        <v>0.36538100565642095</v>
      </c>
      <c r="H168" s="216">
        <f>+('2.2.3.6.WACC'!H$28*'6.3.IPME'!I$21+'2.2.3.1.TasasDeprec'!$C168*'6.3.IPME'!I$22-('6.3.IPME'!I$22-'6.3.IPME'!I$21))/(1-'6.5.TasaImpuestos'!H$8)</f>
        <v>0.33666674229120203</v>
      </c>
      <c r="I168" s="216">
        <f>+('2.2.3.6.WACC'!I$28*'6.3.IPME'!J$21+'2.2.3.1.TasasDeprec'!$C168*'6.3.IPME'!J$22-('6.3.IPME'!J$22-'6.3.IPME'!J$21))/(1-'6.5.TasaImpuestos'!I$8)</f>
        <v>0.31123646201951288</v>
      </c>
      <c r="J168" s="216">
        <f>+('2.2.3.6.WACC'!J$28*'6.3.IPME'!K$21+'2.2.3.1.TasasDeprec'!$C168*'6.3.IPME'!K$22-('6.3.IPME'!K$22-'6.3.IPME'!K$21))/(1-'6.5.TasaImpuestos'!J$8)</f>
        <v>0.33520842127176448</v>
      </c>
      <c r="K168" s="216">
        <f>+('2.2.3.6.WACC'!K$28*'6.3.IPME'!L$21+'2.2.3.1.TasasDeprec'!$C168*'6.3.IPME'!L$22-('6.3.IPME'!L$22-'6.3.IPME'!L$21))/(1-'6.5.TasaImpuestos'!K$8)</f>
        <v>0.33151583608040214</v>
      </c>
    </row>
    <row r="169" spans="1:11" x14ac:dyDescent="0.2">
      <c r="A169" s="134"/>
      <c r="B169" s="268" t="s">
        <v>643</v>
      </c>
      <c r="C169" s="216">
        <f>+('2.2.3.6.WACC'!C$28*'6.3.IPME'!D$21+'2.2.3.1.TasasDeprec'!$C169*'6.3.IPME'!D$22-('6.3.IPME'!D$22-'6.3.IPME'!D$21))/(1-'6.5.TasaImpuestos'!C$8)</f>
        <v>0.19744293924295886</v>
      </c>
      <c r="D169" s="216">
        <f>+('2.2.3.6.WACC'!D$28*'6.3.IPME'!E$21+'2.2.3.1.TasasDeprec'!$C169*'6.3.IPME'!E$22-('6.3.IPME'!E$22-'6.3.IPME'!E$21))/(1-'6.5.TasaImpuestos'!D$8)</f>
        <v>0.17939551022923436</v>
      </c>
      <c r="E169" s="216">
        <f>+('2.2.3.6.WACC'!E$28*'6.3.IPME'!F$21+'2.2.3.1.TasasDeprec'!$C169*'6.3.IPME'!F$22-('6.3.IPME'!F$22-'6.3.IPME'!F$21))/(1-'6.5.TasaImpuestos'!E$8)</f>
        <v>0.17929292583897893</v>
      </c>
      <c r="F169" s="216">
        <f>+('2.2.3.6.WACC'!F$28*'6.3.IPME'!G$21+'2.2.3.1.TasasDeprec'!$C169*'6.3.IPME'!G$22-('6.3.IPME'!G$22-'6.3.IPME'!G$21))/(1-'6.5.TasaImpuestos'!F$8)</f>
        <v>0.1962633766038806</v>
      </c>
      <c r="G169" s="216">
        <f>+('2.2.3.6.WACC'!G$28*'6.3.IPME'!H$21+'2.2.3.1.TasasDeprec'!$C169*'6.3.IPME'!H$22-('6.3.IPME'!H$22-'6.3.IPME'!H$21))/(1-'6.5.TasaImpuestos'!G$8)</f>
        <v>0.23101553658189056</v>
      </c>
      <c r="H169" s="216">
        <f>+('2.2.3.6.WACC'!H$28*'6.3.IPME'!I$21+'2.2.3.1.TasasDeprec'!$C169*'6.3.IPME'!I$22-('6.3.IPME'!I$22-'6.3.IPME'!I$21))/(1-'6.5.TasaImpuestos'!H$8)</f>
        <v>0.20406137026960716</v>
      </c>
      <c r="I169" s="216">
        <f>+('2.2.3.6.WACC'!I$28*'6.3.IPME'!J$21+'2.2.3.1.TasasDeprec'!$C169*'6.3.IPME'!J$22-('6.3.IPME'!J$22-'6.3.IPME'!J$21))/(1-'6.5.TasaImpuestos'!I$8)</f>
        <v>0.17435117527272068</v>
      </c>
      <c r="J169" s="216">
        <f>+('2.2.3.6.WACC'!J$28*'6.3.IPME'!K$21+'2.2.3.1.TasasDeprec'!$C169*'6.3.IPME'!K$22-('6.3.IPME'!K$22-'6.3.IPME'!K$21))/(1-'6.5.TasaImpuestos'!J$8)</f>
        <v>0.19869253024132569</v>
      </c>
      <c r="K169" s="216">
        <f>+('2.2.3.6.WACC'!K$28*'6.3.IPME'!L$21+'2.2.3.1.TasasDeprec'!$C169*'6.3.IPME'!L$22-('6.3.IPME'!L$22-'6.3.IPME'!L$21))/(1-'6.5.TasaImpuestos'!K$8)</f>
        <v>0.19497155031724081</v>
      </c>
    </row>
    <row r="170" spans="1:11" x14ac:dyDescent="0.2">
      <c r="A170" s="134"/>
      <c r="B170" s="268" t="s">
        <v>644</v>
      </c>
      <c r="C170" s="216">
        <f>+('2.2.3.6.WACC'!C$28*'6.3.IPME'!D$21+'2.2.3.1.TasasDeprec'!$C170*'6.3.IPME'!D$22-('6.3.IPME'!D$22-'6.3.IPME'!D$21))/(1-'6.5.TasaImpuestos'!C$8)</f>
        <v>0.22250559588456284</v>
      </c>
      <c r="D170" s="216">
        <f>+('2.2.3.6.WACC'!D$28*'6.3.IPME'!E$21+'2.2.3.1.TasasDeprec'!$C170*'6.3.IPME'!E$22-('6.3.IPME'!E$22-'6.3.IPME'!E$21))/(1-'6.5.TasaImpuestos'!D$8)</f>
        <v>0.20527030646136404</v>
      </c>
      <c r="E170" s="216">
        <f>+('2.2.3.6.WACC'!E$28*'6.3.IPME'!F$21+'2.2.3.1.TasasDeprec'!$C170*'6.3.IPME'!F$22-('6.3.IPME'!F$22-'6.3.IPME'!F$21))/(1-'6.5.TasaImpuestos'!E$8)</f>
        <v>0.20509767431478282</v>
      </c>
      <c r="F170" s="216">
        <f>+('2.2.3.6.WACC'!F$28*'6.3.IPME'!G$21+'2.2.3.1.TasasDeprec'!$C170*'6.3.IPME'!G$22-('6.3.IPME'!G$22-'6.3.IPME'!G$21))/(1-'6.5.TasaImpuestos'!F$8)</f>
        <v>0.2219313754032162</v>
      </c>
      <c r="G170" s="216">
        <f>+('2.2.3.6.WACC'!G$28*'6.3.IPME'!H$21+'2.2.3.1.TasasDeprec'!$C170*'6.3.IPME'!H$22-('6.3.IPME'!H$22-'6.3.IPME'!H$21))/(1-'6.5.TasaImpuestos'!G$8)</f>
        <v>0.25513241564654987</v>
      </c>
      <c r="H170" s="216">
        <f>+('2.2.3.6.WACC'!H$28*'6.3.IPME'!I$21+'2.2.3.1.TasasDeprec'!$C170*'6.3.IPME'!I$22-('6.3.IPME'!I$22-'6.3.IPME'!I$21))/(1-'6.5.TasaImpuestos'!H$8)</f>
        <v>0.22786233447861137</v>
      </c>
      <c r="I170" s="216">
        <f>+('2.2.3.6.WACC'!I$28*'6.3.IPME'!J$21+'2.2.3.1.TasasDeprec'!$C170*'6.3.IPME'!J$22-('6.3.IPME'!J$22-'6.3.IPME'!J$21))/(1-'6.5.TasaImpuestos'!I$8)</f>
        <v>0.19892032930419618</v>
      </c>
      <c r="J170" s="216">
        <f>+('2.2.3.6.WACC'!J$28*'6.3.IPME'!K$21+'2.2.3.1.TasasDeprec'!$C170*'6.3.IPME'!K$22-('6.3.IPME'!K$22-'6.3.IPME'!K$21))/(1-'6.5.TasaImpuestos'!J$8)</f>
        <v>0.2231953824775583</v>
      </c>
      <c r="K170" s="216">
        <f>+('2.2.3.6.WACC'!K$28*'6.3.IPME'!L$21+'2.2.3.1.TasasDeprec'!$C170*'6.3.IPME'!L$22-('6.3.IPME'!L$22-'6.3.IPME'!L$21))/(1-'6.5.TasaImpuestos'!K$8)</f>
        <v>0.21947949904396208</v>
      </c>
    </row>
    <row r="171" spans="1:11" x14ac:dyDescent="0.2">
      <c r="A171" s="134"/>
      <c r="B171" s="265" t="s">
        <v>408</v>
      </c>
      <c r="C171" s="216"/>
      <c r="D171" s="216"/>
      <c r="E171" s="216"/>
      <c r="F171" s="216"/>
      <c r="G171" s="216"/>
      <c r="H171" s="216"/>
      <c r="I171" s="216"/>
      <c r="J171" s="216"/>
      <c r="K171" s="216"/>
    </row>
    <row r="172" spans="1:11" x14ac:dyDescent="0.2">
      <c r="A172" s="134"/>
      <c r="B172" s="267" t="s">
        <v>403</v>
      </c>
      <c r="C172" s="216"/>
      <c r="D172" s="216"/>
      <c r="E172" s="216"/>
      <c r="F172" s="216"/>
      <c r="G172" s="216"/>
      <c r="H172" s="216"/>
      <c r="I172" s="216"/>
      <c r="J172" s="216"/>
      <c r="K172" s="216"/>
    </row>
    <row r="173" spans="1:11" x14ac:dyDescent="0.2">
      <c r="A173" s="134"/>
      <c r="B173" s="268" t="s">
        <v>511</v>
      </c>
      <c r="C173" s="216">
        <f>+('2.2.3.6.WACC'!C$28*'6.4.IPMC'!D$21+'2.2.3.1.TasasDeprec'!$C173*'6.4.IPMC'!D$22-('6.4.IPMC'!D$22-'6.4.IPMC'!D$21))/(1-'6.5.TasaImpuestos'!C$8)</f>
        <v>0.14593328926153312</v>
      </c>
      <c r="D173" s="216">
        <f>+('2.2.3.6.WACC'!D$28*'6.4.IPMC'!E$21+'2.2.3.1.TasasDeprec'!$C173*'6.4.IPMC'!E$22-('6.4.IPMC'!E$22-'6.4.IPMC'!E$21))/(1-'6.5.TasaImpuestos'!D$8)</f>
        <v>0.18223305395809944</v>
      </c>
      <c r="E173" s="216">
        <f>+('2.2.3.6.WACC'!E$28*'6.4.IPMC'!F$21+'2.2.3.1.TasasDeprec'!$C173*'6.4.IPMC'!F$22-('6.4.IPMC'!F$22-'6.4.IPMC'!F$21))/(1-'6.5.TasaImpuestos'!E$8)</f>
        <v>0.20422867208808643</v>
      </c>
      <c r="F173" s="216">
        <f>+('2.2.3.6.WACC'!F$28*'6.4.IPMC'!G$21+'2.2.3.1.TasasDeprec'!$C173*'6.4.IPMC'!G$22-('6.4.IPMC'!G$22-'6.4.IPMC'!G$21))/(1-'6.5.TasaImpuestos'!F$8)</f>
        <v>0.22960435123183817</v>
      </c>
      <c r="G173" s="216">
        <f>+('2.2.3.6.WACC'!G$28*'6.4.IPMC'!H$21+'2.2.3.1.TasasDeprec'!$C173*'6.4.IPMC'!H$22-('6.4.IPMC'!H$22-'6.4.IPMC'!H$21))/(1-'6.5.TasaImpuestos'!G$8)</f>
        <v>0.27723142612650109</v>
      </c>
      <c r="H173" s="216">
        <f>+('2.2.3.6.WACC'!H$28*'6.4.IPMC'!I$21+'2.2.3.1.TasasDeprec'!$C173*'6.4.IPMC'!I$22-('6.4.IPMC'!I$22-'6.4.IPMC'!I$21))/(1-'6.5.TasaImpuestos'!H$8)</f>
        <v>0.20459609068520535</v>
      </c>
      <c r="I173" s="216">
        <f>+('2.2.3.6.WACC'!I$28*'6.4.IPMC'!J$21+'2.2.3.1.TasasDeprec'!$C173*'6.4.IPMC'!J$22-('6.4.IPMC'!J$22-'6.4.IPMC'!J$21))/(1-'6.5.TasaImpuestos'!I$8)</f>
        <v>0.10099133173029262</v>
      </c>
      <c r="J173" s="216">
        <f>+('2.2.3.6.WACC'!J$28*'6.4.IPMC'!K$21+'2.2.3.1.TasasDeprec'!$C173*'6.4.IPMC'!K$22-('6.4.IPMC'!K$22-'6.4.IPMC'!K$21))/(1-'6.5.TasaImpuestos'!J$8)</f>
        <v>0.14388628564206998</v>
      </c>
      <c r="K173" s="216">
        <f>+('2.2.3.6.WACC'!K$28*'6.4.IPMC'!L$21+'2.2.3.1.TasasDeprec'!$C173*'6.4.IPMC'!L$22-('6.4.IPMC'!L$22-'6.4.IPMC'!L$21))/(1-'6.5.TasaImpuestos'!K$8)</f>
        <v>0.20267242714935299</v>
      </c>
    </row>
    <row r="174" spans="1:11" x14ac:dyDescent="0.2">
      <c r="A174" s="134"/>
      <c r="B174" s="267" t="s">
        <v>405</v>
      </c>
      <c r="C174" s="216"/>
      <c r="D174" s="216"/>
      <c r="E174" s="216"/>
      <c r="F174" s="216"/>
      <c r="G174" s="216"/>
      <c r="H174" s="216"/>
      <c r="I174" s="216"/>
      <c r="J174" s="216"/>
      <c r="K174" s="216"/>
    </row>
    <row r="175" spans="1:11" x14ac:dyDescent="0.2">
      <c r="A175" s="134"/>
      <c r="B175" s="268" t="s">
        <v>645</v>
      </c>
      <c r="C175" s="216">
        <f>+('2.2.3.6.WACC'!C$28*'6.3.IPME'!D$21+'2.2.3.1.TasasDeprec'!$C175*'6.3.IPME'!D$22-('6.3.IPME'!D$22-'6.3.IPME'!D$21))/(1-'6.5.TasaImpuestos'!C$8)</f>
        <v>0.33707774053189543</v>
      </c>
      <c r="D175" s="216">
        <f>+('2.2.3.6.WACC'!D$28*'6.3.IPME'!E$21+'2.2.3.1.TasasDeprec'!$C175*'6.3.IPME'!E$22-('6.3.IPME'!E$22-'6.3.IPME'!E$21))/(1-'6.5.TasaImpuestos'!D$8)</f>
        <v>0.32355508923681398</v>
      </c>
      <c r="E175" s="216">
        <f>+('2.2.3.6.WACC'!E$28*'6.3.IPME'!F$21+'2.2.3.1.TasasDeprec'!$C175*'6.3.IPME'!F$22-('6.3.IPME'!F$22-'6.3.IPME'!F$21))/(1-'6.5.TasaImpuestos'!E$8)</f>
        <v>0.32306223877560053</v>
      </c>
      <c r="F175" s="216">
        <f>+('2.2.3.6.WACC'!F$28*'6.3.IPME'!G$21+'2.2.3.1.TasasDeprec'!$C175*'6.3.IPME'!G$22-('6.3.IPME'!G$22-'6.3.IPME'!G$21))/(1-'6.5.TasaImpuestos'!F$8)</f>
        <v>0.3392707984858932</v>
      </c>
      <c r="G175" s="216">
        <f>+('2.2.3.6.WACC'!G$28*'6.3.IPME'!H$21+'2.2.3.1.TasasDeprec'!$C175*'6.3.IPME'!H$22-('6.3.IPME'!H$22-'6.3.IPME'!H$21))/(1-'6.5.TasaImpuestos'!G$8)</f>
        <v>0.36538100565642095</v>
      </c>
      <c r="H175" s="216">
        <f>+('2.2.3.6.WACC'!H$28*'6.3.IPME'!I$21+'2.2.3.1.TasasDeprec'!$C175*'6.3.IPME'!I$22-('6.3.IPME'!I$22-'6.3.IPME'!I$21))/(1-'6.5.TasaImpuestos'!H$8)</f>
        <v>0.33666674229120203</v>
      </c>
      <c r="I175" s="216">
        <f>+('2.2.3.6.WACC'!I$28*'6.3.IPME'!J$21+'2.2.3.1.TasasDeprec'!$C175*'6.3.IPME'!J$22-('6.3.IPME'!J$22-'6.3.IPME'!J$21))/(1-'6.5.TasaImpuestos'!I$8)</f>
        <v>0.31123646201951288</v>
      </c>
      <c r="J175" s="216">
        <f>+('2.2.3.6.WACC'!J$28*'6.3.IPME'!K$21+'2.2.3.1.TasasDeprec'!$C175*'6.3.IPME'!K$22-('6.3.IPME'!K$22-'6.3.IPME'!K$21))/(1-'6.5.TasaImpuestos'!J$8)</f>
        <v>0.33520842127176448</v>
      </c>
      <c r="K175" s="216">
        <f>+('2.2.3.6.WACC'!K$28*'6.3.IPME'!L$21+'2.2.3.1.TasasDeprec'!$C175*'6.3.IPME'!L$22-('6.3.IPME'!L$22-'6.3.IPME'!L$21))/(1-'6.5.TasaImpuestos'!K$8)</f>
        <v>0.33151583608040214</v>
      </c>
    </row>
    <row r="176" spans="1:11" x14ac:dyDescent="0.2">
      <c r="A176" s="134"/>
      <c r="B176" s="268" t="s">
        <v>646</v>
      </c>
      <c r="C176" s="216">
        <f>+('2.2.3.6.WACC'!C$28*'6.3.IPME'!D$21+'2.2.3.1.TasasDeprec'!$C176*'6.3.IPME'!D$22-('6.3.IPME'!D$22-'6.3.IPME'!D$21))/(1-'6.5.TasaImpuestos'!C$8)</f>
        <v>0.33707774053189543</v>
      </c>
      <c r="D176" s="216">
        <f>+('2.2.3.6.WACC'!D$28*'6.3.IPME'!E$21+'2.2.3.1.TasasDeprec'!$C176*'6.3.IPME'!E$22-('6.3.IPME'!E$22-'6.3.IPME'!E$21))/(1-'6.5.TasaImpuestos'!D$8)</f>
        <v>0.32355508923681398</v>
      </c>
      <c r="E176" s="216">
        <f>+('2.2.3.6.WACC'!E$28*'6.3.IPME'!F$21+'2.2.3.1.TasasDeprec'!$C176*'6.3.IPME'!F$22-('6.3.IPME'!F$22-'6.3.IPME'!F$21))/(1-'6.5.TasaImpuestos'!E$8)</f>
        <v>0.32306223877560053</v>
      </c>
      <c r="F176" s="216">
        <f>+('2.2.3.6.WACC'!F$28*'6.3.IPME'!G$21+'2.2.3.1.TasasDeprec'!$C176*'6.3.IPME'!G$22-('6.3.IPME'!G$22-'6.3.IPME'!G$21))/(1-'6.5.TasaImpuestos'!F$8)</f>
        <v>0.3392707984858932</v>
      </c>
      <c r="G176" s="216">
        <f>+('2.2.3.6.WACC'!G$28*'6.3.IPME'!H$21+'2.2.3.1.TasasDeprec'!$C176*'6.3.IPME'!H$22-('6.3.IPME'!H$22-'6.3.IPME'!H$21))/(1-'6.5.TasaImpuestos'!G$8)</f>
        <v>0.36538100565642095</v>
      </c>
      <c r="H176" s="216">
        <f>+('2.2.3.6.WACC'!H$28*'6.3.IPME'!I$21+'2.2.3.1.TasasDeprec'!$C176*'6.3.IPME'!I$22-('6.3.IPME'!I$22-'6.3.IPME'!I$21))/(1-'6.5.TasaImpuestos'!H$8)</f>
        <v>0.33666674229120203</v>
      </c>
      <c r="I176" s="216">
        <f>+('2.2.3.6.WACC'!I$28*'6.3.IPME'!J$21+'2.2.3.1.TasasDeprec'!$C176*'6.3.IPME'!J$22-('6.3.IPME'!J$22-'6.3.IPME'!J$21))/(1-'6.5.TasaImpuestos'!I$8)</f>
        <v>0.31123646201951288</v>
      </c>
      <c r="J176" s="216">
        <f>+('2.2.3.6.WACC'!J$28*'6.3.IPME'!K$21+'2.2.3.1.TasasDeprec'!$C176*'6.3.IPME'!K$22-('6.3.IPME'!K$22-'6.3.IPME'!K$21))/(1-'6.5.TasaImpuestos'!J$8)</f>
        <v>0.33520842127176448</v>
      </c>
      <c r="K176" s="216">
        <f>+('2.2.3.6.WACC'!K$28*'6.3.IPME'!L$21+'2.2.3.1.TasasDeprec'!$C176*'6.3.IPME'!L$22-('6.3.IPME'!L$22-'6.3.IPME'!L$21))/(1-'6.5.TasaImpuestos'!K$8)</f>
        <v>0.33151583608040214</v>
      </c>
    </row>
    <row r="177" spans="1:11" x14ac:dyDescent="0.2">
      <c r="A177" s="134"/>
      <c r="B177" s="268" t="s">
        <v>647</v>
      </c>
      <c r="C177" s="216">
        <f>+('2.2.3.6.WACC'!C$28*'6.3.IPME'!D$21+'2.2.3.1.TasasDeprec'!$C177*'6.3.IPME'!D$22-('6.3.IPME'!D$22-'6.3.IPME'!D$21))/(1-'6.5.TasaImpuestos'!C$8)</f>
        <v>0.33707774053189543</v>
      </c>
      <c r="D177" s="216">
        <f>+('2.2.3.6.WACC'!D$28*'6.3.IPME'!E$21+'2.2.3.1.TasasDeprec'!$C177*'6.3.IPME'!E$22-('6.3.IPME'!E$22-'6.3.IPME'!E$21))/(1-'6.5.TasaImpuestos'!D$8)</f>
        <v>0.32355508923681398</v>
      </c>
      <c r="E177" s="216">
        <f>+('2.2.3.6.WACC'!E$28*'6.3.IPME'!F$21+'2.2.3.1.TasasDeprec'!$C177*'6.3.IPME'!F$22-('6.3.IPME'!F$22-'6.3.IPME'!F$21))/(1-'6.5.TasaImpuestos'!E$8)</f>
        <v>0.32306223877560053</v>
      </c>
      <c r="F177" s="216">
        <f>+('2.2.3.6.WACC'!F$28*'6.3.IPME'!G$21+'2.2.3.1.TasasDeprec'!$C177*'6.3.IPME'!G$22-('6.3.IPME'!G$22-'6.3.IPME'!G$21))/(1-'6.5.TasaImpuestos'!F$8)</f>
        <v>0.3392707984858932</v>
      </c>
      <c r="G177" s="216">
        <f>+('2.2.3.6.WACC'!G$28*'6.3.IPME'!H$21+'2.2.3.1.TasasDeprec'!$C177*'6.3.IPME'!H$22-('6.3.IPME'!H$22-'6.3.IPME'!H$21))/(1-'6.5.TasaImpuestos'!G$8)</f>
        <v>0.36538100565642095</v>
      </c>
      <c r="H177" s="216">
        <f>+('2.2.3.6.WACC'!H$28*'6.3.IPME'!I$21+'2.2.3.1.TasasDeprec'!$C177*'6.3.IPME'!I$22-('6.3.IPME'!I$22-'6.3.IPME'!I$21))/(1-'6.5.TasaImpuestos'!H$8)</f>
        <v>0.33666674229120203</v>
      </c>
      <c r="I177" s="216">
        <f>+('2.2.3.6.WACC'!I$28*'6.3.IPME'!J$21+'2.2.3.1.TasasDeprec'!$C177*'6.3.IPME'!J$22-('6.3.IPME'!J$22-'6.3.IPME'!J$21))/(1-'6.5.TasaImpuestos'!I$8)</f>
        <v>0.31123646201951288</v>
      </c>
      <c r="J177" s="216">
        <f>+('2.2.3.6.WACC'!J$28*'6.3.IPME'!K$21+'2.2.3.1.TasasDeprec'!$C177*'6.3.IPME'!K$22-('6.3.IPME'!K$22-'6.3.IPME'!K$21))/(1-'6.5.TasaImpuestos'!J$8)</f>
        <v>0.33520842127176448</v>
      </c>
      <c r="K177" s="216">
        <f>+('2.2.3.6.WACC'!K$28*'6.3.IPME'!L$21+'2.2.3.1.TasasDeprec'!$C177*'6.3.IPME'!L$22-('6.3.IPME'!L$22-'6.3.IPME'!L$21))/(1-'6.5.TasaImpuestos'!K$8)</f>
        <v>0.33151583608040214</v>
      </c>
    </row>
    <row r="178" spans="1:11" x14ac:dyDescent="0.2">
      <c r="A178" s="134"/>
      <c r="B178" s="268" t="s">
        <v>648</v>
      </c>
      <c r="C178" s="216">
        <f>+('2.2.3.6.WACC'!C$28*'6.3.IPME'!D$21+'2.2.3.1.TasasDeprec'!$C178*'6.3.IPME'!D$22-('6.3.IPME'!D$22-'6.3.IPME'!D$21))/(1-'6.5.TasaImpuestos'!C$8)</f>
        <v>0.33707774053189543</v>
      </c>
      <c r="D178" s="216">
        <f>+('2.2.3.6.WACC'!D$28*'6.3.IPME'!E$21+'2.2.3.1.TasasDeprec'!$C178*'6.3.IPME'!E$22-('6.3.IPME'!E$22-'6.3.IPME'!E$21))/(1-'6.5.TasaImpuestos'!D$8)</f>
        <v>0.32355508923681398</v>
      </c>
      <c r="E178" s="216">
        <f>+('2.2.3.6.WACC'!E$28*'6.3.IPME'!F$21+'2.2.3.1.TasasDeprec'!$C178*'6.3.IPME'!F$22-('6.3.IPME'!F$22-'6.3.IPME'!F$21))/(1-'6.5.TasaImpuestos'!E$8)</f>
        <v>0.32306223877560053</v>
      </c>
      <c r="F178" s="216">
        <f>+('2.2.3.6.WACC'!F$28*'6.3.IPME'!G$21+'2.2.3.1.TasasDeprec'!$C178*'6.3.IPME'!G$22-('6.3.IPME'!G$22-'6.3.IPME'!G$21))/(1-'6.5.TasaImpuestos'!F$8)</f>
        <v>0.3392707984858932</v>
      </c>
      <c r="G178" s="216">
        <f>+('2.2.3.6.WACC'!G$28*'6.3.IPME'!H$21+'2.2.3.1.TasasDeprec'!$C178*'6.3.IPME'!H$22-('6.3.IPME'!H$22-'6.3.IPME'!H$21))/(1-'6.5.TasaImpuestos'!G$8)</f>
        <v>0.36538100565642095</v>
      </c>
      <c r="H178" s="216">
        <f>+('2.2.3.6.WACC'!H$28*'6.3.IPME'!I$21+'2.2.3.1.TasasDeprec'!$C178*'6.3.IPME'!I$22-('6.3.IPME'!I$22-'6.3.IPME'!I$21))/(1-'6.5.TasaImpuestos'!H$8)</f>
        <v>0.33666674229120203</v>
      </c>
      <c r="I178" s="216">
        <f>+('2.2.3.6.WACC'!I$28*'6.3.IPME'!J$21+'2.2.3.1.TasasDeprec'!$C178*'6.3.IPME'!J$22-('6.3.IPME'!J$22-'6.3.IPME'!J$21))/(1-'6.5.TasaImpuestos'!I$8)</f>
        <v>0.31123646201951288</v>
      </c>
      <c r="J178" s="216">
        <f>+('2.2.3.6.WACC'!J$28*'6.3.IPME'!K$21+'2.2.3.1.TasasDeprec'!$C178*'6.3.IPME'!K$22-('6.3.IPME'!K$22-'6.3.IPME'!K$21))/(1-'6.5.TasaImpuestos'!J$8)</f>
        <v>0.33520842127176448</v>
      </c>
      <c r="K178" s="216">
        <f>+('2.2.3.6.WACC'!K$28*'6.3.IPME'!L$21+'2.2.3.1.TasasDeprec'!$C178*'6.3.IPME'!L$22-('6.3.IPME'!L$22-'6.3.IPME'!L$21))/(1-'6.5.TasaImpuestos'!K$8)</f>
        <v>0.33151583608040214</v>
      </c>
    </row>
    <row r="179" spans="1:11" x14ac:dyDescent="0.2">
      <c r="A179" s="134"/>
      <c r="B179" s="268" t="s">
        <v>649</v>
      </c>
      <c r="C179" s="216">
        <f>+('2.2.3.6.WACC'!C$28*'6.3.IPME'!D$21+'2.2.3.1.TasasDeprec'!$C179*'6.3.IPME'!D$22-('6.3.IPME'!D$22-'6.3.IPME'!D$21))/(1-'6.5.TasaImpuestos'!C$8)</f>
        <v>0.33707774053189543</v>
      </c>
      <c r="D179" s="216">
        <f>+('2.2.3.6.WACC'!D$28*'6.3.IPME'!E$21+'2.2.3.1.TasasDeprec'!$C179*'6.3.IPME'!E$22-('6.3.IPME'!E$22-'6.3.IPME'!E$21))/(1-'6.5.TasaImpuestos'!D$8)</f>
        <v>0.32355508923681398</v>
      </c>
      <c r="E179" s="216">
        <f>+('2.2.3.6.WACC'!E$28*'6.3.IPME'!F$21+'2.2.3.1.TasasDeprec'!$C179*'6.3.IPME'!F$22-('6.3.IPME'!F$22-'6.3.IPME'!F$21))/(1-'6.5.TasaImpuestos'!E$8)</f>
        <v>0.32306223877560053</v>
      </c>
      <c r="F179" s="216">
        <f>+('2.2.3.6.WACC'!F$28*'6.3.IPME'!G$21+'2.2.3.1.TasasDeprec'!$C179*'6.3.IPME'!G$22-('6.3.IPME'!G$22-'6.3.IPME'!G$21))/(1-'6.5.TasaImpuestos'!F$8)</f>
        <v>0.3392707984858932</v>
      </c>
      <c r="G179" s="216">
        <f>+('2.2.3.6.WACC'!G$28*'6.3.IPME'!H$21+'2.2.3.1.TasasDeprec'!$C179*'6.3.IPME'!H$22-('6.3.IPME'!H$22-'6.3.IPME'!H$21))/(1-'6.5.TasaImpuestos'!G$8)</f>
        <v>0.36538100565642095</v>
      </c>
      <c r="H179" s="216">
        <f>+('2.2.3.6.WACC'!H$28*'6.3.IPME'!I$21+'2.2.3.1.TasasDeprec'!$C179*'6.3.IPME'!I$22-('6.3.IPME'!I$22-'6.3.IPME'!I$21))/(1-'6.5.TasaImpuestos'!H$8)</f>
        <v>0.33666674229120203</v>
      </c>
      <c r="I179" s="216">
        <f>+('2.2.3.6.WACC'!I$28*'6.3.IPME'!J$21+'2.2.3.1.TasasDeprec'!$C179*'6.3.IPME'!J$22-('6.3.IPME'!J$22-'6.3.IPME'!J$21))/(1-'6.5.TasaImpuestos'!I$8)</f>
        <v>0.31123646201951288</v>
      </c>
      <c r="J179" s="216">
        <f>+('2.2.3.6.WACC'!J$28*'6.3.IPME'!K$21+'2.2.3.1.TasasDeprec'!$C179*'6.3.IPME'!K$22-('6.3.IPME'!K$22-'6.3.IPME'!K$21))/(1-'6.5.TasaImpuestos'!J$8)</f>
        <v>0.33520842127176448</v>
      </c>
      <c r="K179" s="216">
        <f>+('2.2.3.6.WACC'!K$28*'6.3.IPME'!L$21+'2.2.3.1.TasasDeprec'!$C179*'6.3.IPME'!L$22-('6.3.IPME'!L$22-'6.3.IPME'!L$21))/(1-'6.5.TasaImpuestos'!K$8)</f>
        <v>0.33151583608040214</v>
      </c>
    </row>
    <row r="180" spans="1:11" x14ac:dyDescent="0.2">
      <c r="A180" s="134"/>
      <c r="B180" s="268" t="s">
        <v>409</v>
      </c>
      <c r="C180" s="216">
        <f>+('2.2.3.6.WACC'!C$28*'6.3.IPME'!D$21+'2.2.3.1.TasasDeprec'!$C180*'6.3.IPME'!D$22-('6.3.IPME'!D$22-'6.3.IPME'!D$21))/(1-'6.5.TasaImpuestos'!C$8)</f>
        <v>0.33707774053189543</v>
      </c>
      <c r="D180" s="216">
        <f>+('2.2.3.6.WACC'!D$28*'6.3.IPME'!E$21+'2.2.3.1.TasasDeprec'!$C180*'6.3.IPME'!E$22-('6.3.IPME'!E$22-'6.3.IPME'!E$21))/(1-'6.5.TasaImpuestos'!D$8)</f>
        <v>0.32355508923681398</v>
      </c>
      <c r="E180" s="216">
        <f>+('2.2.3.6.WACC'!E$28*'6.3.IPME'!F$21+'2.2.3.1.TasasDeprec'!$C180*'6.3.IPME'!F$22-('6.3.IPME'!F$22-'6.3.IPME'!F$21))/(1-'6.5.TasaImpuestos'!E$8)</f>
        <v>0.32306223877560053</v>
      </c>
      <c r="F180" s="216">
        <f>+('2.2.3.6.WACC'!F$28*'6.3.IPME'!G$21+'2.2.3.1.TasasDeprec'!$C180*'6.3.IPME'!G$22-('6.3.IPME'!G$22-'6.3.IPME'!G$21))/(1-'6.5.TasaImpuestos'!F$8)</f>
        <v>0.3392707984858932</v>
      </c>
      <c r="G180" s="216">
        <f>+('2.2.3.6.WACC'!G$28*'6.3.IPME'!H$21+'2.2.3.1.TasasDeprec'!$C180*'6.3.IPME'!H$22-('6.3.IPME'!H$22-'6.3.IPME'!H$21))/(1-'6.5.TasaImpuestos'!G$8)</f>
        <v>0.36538100565642095</v>
      </c>
      <c r="H180" s="216">
        <f>+('2.2.3.6.WACC'!H$28*'6.3.IPME'!I$21+'2.2.3.1.TasasDeprec'!$C180*'6.3.IPME'!I$22-('6.3.IPME'!I$22-'6.3.IPME'!I$21))/(1-'6.5.TasaImpuestos'!H$8)</f>
        <v>0.33666674229120203</v>
      </c>
      <c r="I180" s="216">
        <f>+('2.2.3.6.WACC'!I$28*'6.3.IPME'!J$21+'2.2.3.1.TasasDeprec'!$C180*'6.3.IPME'!J$22-('6.3.IPME'!J$22-'6.3.IPME'!J$21))/(1-'6.5.TasaImpuestos'!I$8)</f>
        <v>0.31123646201951288</v>
      </c>
      <c r="J180" s="216">
        <f>+('2.2.3.6.WACC'!J$28*'6.3.IPME'!K$21+'2.2.3.1.TasasDeprec'!$C180*'6.3.IPME'!K$22-('6.3.IPME'!K$22-'6.3.IPME'!K$21))/(1-'6.5.TasaImpuestos'!J$8)</f>
        <v>0.33520842127176448</v>
      </c>
      <c r="K180" s="216">
        <f>+('2.2.3.6.WACC'!K$28*'6.3.IPME'!L$21+'2.2.3.1.TasasDeprec'!$C180*'6.3.IPME'!L$22-('6.3.IPME'!L$22-'6.3.IPME'!L$21))/(1-'6.5.TasaImpuestos'!K$8)</f>
        <v>0.33151583608040214</v>
      </c>
    </row>
    <row r="181" spans="1:11" x14ac:dyDescent="0.2">
      <c r="A181" s="134"/>
      <c r="B181" s="268" t="s">
        <v>650</v>
      </c>
      <c r="C181" s="216">
        <f>+('2.2.3.6.WACC'!C$28*'6.3.IPME'!D$21+'2.2.3.1.TasasDeprec'!$C181*'6.3.IPME'!D$22-('6.3.IPME'!D$22-'6.3.IPME'!D$21))/(1-'6.5.TasaImpuestos'!C$8)</f>
        <v>0.33707774053189543</v>
      </c>
      <c r="D181" s="216">
        <f>+('2.2.3.6.WACC'!D$28*'6.3.IPME'!E$21+'2.2.3.1.TasasDeprec'!$C181*'6.3.IPME'!E$22-('6.3.IPME'!E$22-'6.3.IPME'!E$21))/(1-'6.5.TasaImpuestos'!D$8)</f>
        <v>0.32355508923681398</v>
      </c>
      <c r="E181" s="216">
        <f>+('2.2.3.6.WACC'!E$28*'6.3.IPME'!F$21+'2.2.3.1.TasasDeprec'!$C181*'6.3.IPME'!F$22-('6.3.IPME'!F$22-'6.3.IPME'!F$21))/(1-'6.5.TasaImpuestos'!E$8)</f>
        <v>0.32306223877560053</v>
      </c>
      <c r="F181" s="216">
        <f>+('2.2.3.6.WACC'!F$28*'6.3.IPME'!G$21+'2.2.3.1.TasasDeprec'!$C181*'6.3.IPME'!G$22-('6.3.IPME'!G$22-'6.3.IPME'!G$21))/(1-'6.5.TasaImpuestos'!F$8)</f>
        <v>0.3392707984858932</v>
      </c>
      <c r="G181" s="216">
        <f>+('2.2.3.6.WACC'!G$28*'6.3.IPME'!H$21+'2.2.3.1.TasasDeprec'!$C181*'6.3.IPME'!H$22-('6.3.IPME'!H$22-'6.3.IPME'!H$21))/(1-'6.5.TasaImpuestos'!G$8)</f>
        <v>0.36538100565642095</v>
      </c>
      <c r="H181" s="216">
        <f>+('2.2.3.6.WACC'!H$28*'6.3.IPME'!I$21+'2.2.3.1.TasasDeprec'!$C181*'6.3.IPME'!I$22-('6.3.IPME'!I$22-'6.3.IPME'!I$21))/(1-'6.5.TasaImpuestos'!H$8)</f>
        <v>0.33666674229120203</v>
      </c>
      <c r="I181" s="216">
        <f>+('2.2.3.6.WACC'!I$28*'6.3.IPME'!J$21+'2.2.3.1.TasasDeprec'!$C181*'6.3.IPME'!J$22-('6.3.IPME'!J$22-'6.3.IPME'!J$21))/(1-'6.5.TasaImpuestos'!I$8)</f>
        <v>0.31123646201951288</v>
      </c>
      <c r="J181" s="216">
        <f>+('2.2.3.6.WACC'!J$28*'6.3.IPME'!K$21+'2.2.3.1.TasasDeprec'!$C181*'6.3.IPME'!K$22-('6.3.IPME'!K$22-'6.3.IPME'!K$21))/(1-'6.5.TasaImpuestos'!J$8)</f>
        <v>0.33520842127176448</v>
      </c>
      <c r="K181" s="216">
        <f>+('2.2.3.6.WACC'!K$28*'6.3.IPME'!L$21+'2.2.3.1.TasasDeprec'!$C181*'6.3.IPME'!L$22-('6.3.IPME'!L$22-'6.3.IPME'!L$21))/(1-'6.5.TasaImpuestos'!K$8)</f>
        <v>0.33151583608040214</v>
      </c>
    </row>
    <row r="182" spans="1:11" x14ac:dyDescent="0.2">
      <c r="A182" s="134"/>
      <c r="B182" s="268" t="s">
        <v>651</v>
      </c>
      <c r="C182" s="216">
        <f>+('2.2.3.6.WACC'!C$28*'6.3.IPME'!D$21+'2.2.3.1.TasasDeprec'!$C182*'6.3.IPME'!D$22-('6.3.IPME'!D$22-'6.3.IPME'!D$21))/(1-'6.5.TasaImpuestos'!C$8)</f>
        <v>0.33707774053189543</v>
      </c>
      <c r="D182" s="216">
        <f>+('2.2.3.6.WACC'!D$28*'6.3.IPME'!E$21+'2.2.3.1.TasasDeprec'!$C182*'6.3.IPME'!E$22-('6.3.IPME'!E$22-'6.3.IPME'!E$21))/(1-'6.5.TasaImpuestos'!D$8)</f>
        <v>0.32355508923681398</v>
      </c>
      <c r="E182" s="216">
        <f>+('2.2.3.6.WACC'!E$28*'6.3.IPME'!F$21+'2.2.3.1.TasasDeprec'!$C182*'6.3.IPME'!F$22-('6.3.IPME'!F$22-'6.3.IPME'!F$21))/(1-'6.5.TasaImpuestos'!E$8)</f>
        <v>0.32306223877560053</v>
      </c>
      <c r="F182" s="216">
        <f>+('2.2.3.6.WACC'!F$28*'6.3.IPME'!G$21+'2.2.3.1.TasasDeprec'!$C182*'6.3.IPME'!G$22-('6.3.IPME'!G$22-'6.3.IPME'!G$21))/(1-'6.5.TasaImpuestos'!F$8)</f>
        <v>0.3392707984858932</v>
      </c>
      <c r="G182" s="216">
        <f>+('2.2.3.6.WACC'!G$28*'6.3.IPME'!H$21+'2.2.3.1.TasasDeprec'!$C182*'6.3.IPME'!H$22-('6.3.IPME'!H$22-'6.3.IPME'!H$21))/(1-'6.5.TasaImpuestos'!G$8)</f>
        <v>0.36538100565642095</v>
      </c>
      <c r="H182" s="216">
        <f>+('2.2.3.6.WACC'!H$28*'6.3.IPME'!I$21+'2.2.3.1.TasasDeprec'!$C182*'6.3.IPME'!I$22-('6.3.IPME'!I$22-'6.3.IPME'!I$21))/(1-'6.5.TasaImpuestos'!H$8)</f>
        <v>0.33666674229120203</v>
      </c>
      <c r="I182" s="216">
        <f>+('2.2.3.6.WACC'!I$28*'6.3.IPME'!J$21+'2.2.3.1.TasasDeprec'!$C182*'6.3.IPME'!J$22-('6.3.IPME'!J$22-'6.3.IPME'!J$21))/(1-'6.5.TasaImpuestos'!I$8)</f>
        <v>0.31123646201951288</v>
      </c>
      <c r="J182" s="216">
        <f>+('2.2.3.6.WACC'!J$28*'6.3.IPME'!K$21+'2.2.3.1.TasasDeprec'!$C182*'6.3.IPME'!K$22-('6.3.IPME'!K$22-'6.3.IPME'!K$21))/(1-'6.5.TasaImpuestos'!J$8)</f>
        <v>0.33520842127176448</v>
      </c>
      <c r="K182" s="216">
        <f>+('2.2.3.6.WACC'!K$28*'6.3.IPME'!L$21+'2.2.3.1.TasasDeprec'!$C182*'6.3.IPME'!L$22-('6.3.IPME'!L$22-'6.3.IPME'!L$21))/(1-'6.5.TasaImpuestos'!K$8)</f>
        <v>0.33151583608040214</v>
      </c>
    </row>
    <row r="183" spans="1:11" x14ac:dyDescent="0.2">
      <c r="A183" s="134"/>
      <c r="B183" s="268" t="s">
        <v>650</v>
      </c>
      <c r="C183" s="216">
        <f>+('2.2.3.6.WACC'!C$28*'6.3.IPME'!D$21+'2.2.3.1.TasasDeprec'!$C183*'6.3.IPME'!D$22-('6.3.IPME'!D$22-'6.3.IPME'!D$21))/(1-'6.5.TasaImpuestos'!C$8)</f>
        <v>0.33707774053189543</v>
      </c>
      <c r="D183" s="216">
        <f>+('2.2.3.6.WACC'!D$28*'6.3.IPME'!E$21+'2.2.3.1.TasasDeprec'!$C183*'6.3.IPME'!E$22-('6.3.IPME'!E$22-'6.3.IPME'!E$21))/(1-'6.5.TasaImpuestos'!D$8)</f>
        <v>0.32355508923681398</v>
      </c>
      <c r="E183" s="216">
        <f>+('2.2.3.6.WACC'!E$28*'6.3.IPME'!F$21+'2.2.3.1.TasasDeprec'!$C183*'6.3.IPME'!F$22-('6.3.IPME'!F$22-'6.3.IPME'!F$21))/(1-'6.5.TasaImpuestos'!E$8)</f>
        <v>0.32306223877560053</v>
      </c>
      <c r="F183" s="216">
        <f>+('2.2.3.6.WACC'!F$28*'6.3.IPME'!G$21+'2.2.3.1.TasasDeprec'!$C183*'6.3.IPME'!G$22-('6.3.IPME'!G$22-'6.3.IPME'!G$21))/(1-'6.5.TasaImpuestos'!F$8)</f>
        <v>0.3392707984858932</v>
      </c>
      <c r="G183" s="216">
        <f>+('2.2.3.6.WACC'!G$28*'6.3.IPME'!H$21+'2.2.3.1.TasasDeprec'!$C183*'6.3.IPME'!H$22-('6.3.IPME'!H$22-'6.3.IPME'!H$21))/(1-'6.5.TasaImpuestos'!G$8)</f>
        <v>0.36538100565642095</v>
      </c>
      <c r="H183" s="216">
        <f>+('2.2.3.6.WACC'!H$28*'6.3.IPME'!I$21+'2.2.3.1.TasasDeprec'!$C183*'6.3.IPME'!I$22-('6.3.IPME'!I$22-'6.3.IPME'!I$21))/(1-'6.5.TasaImpuestos'!H$8)</f>
        <v>0.33666674229120203</v>
      </c>
      <c r="I183" s="216">
        <f>+('2.2.3.6.WACC'!I$28*'6.3.IPME'!J$21+'2.2.3.1.TasasDeprec'!$C183*'6.3.IPME'!J$22-('6.3.IPME'!J$22-'6.3.IPME'!J$21))/(1-'6.5.TasaImpuestos'!I$8)</f>
        <v>0.31123646201951288</v>
      </c>
      <c r="J183" s="216">
        <f>+('2.2.3.6.WACC'!J$28*'6.3.IPME'!K$21+'2.2.3.1.TasasDeprec'!$C183*'6.3.IPME'!K$22-('6.3.IPME'!K$22-'6.3.IPME'!K$21))/(1-'6.5.TasaImpuestos'!J$8)</f>
        <v>0.33520842127176448</v>
      </c>
      <c r="K183" s="216">
        <f>+('2.2.3.6.WACC'!K$28*'6.3.IPME'!L$21+'2.2.3.1.TasasDeprec'!$C183*'6.3.IPME'!L$22-('6.3.IPME'!L$22-'6.3.IPME'!L$21))/(1-'6.5.TasaImpuestos'!K$8)</f>
        <v>0.33151583608040214</v>
      </c>
    </row>
    <row r="184" spans="1:11" x14ac:dyDescent="0.2">
      <c r="A184" s="134"/>
      <c r="B184" s="268" t="s">
        <v>647</v>
      </c>
      <c r="C184" s="216">
        <f>+('2.2.3.6.WACC'!C$28*'6.3.IPME'!D$21+'2.2.3.1.TasasDeprec'!$C184*'6.3.IPME'!D$22-('6.3.IPME'!D$22-'6.3.IPME'!D$21))/(1-'6.5.TasaImpuestos'!C$8)</f>
        <v>0.33707774053189543</v>
      </c>
      <c r="D184" s="216">
        <f>+('2.2.3.6.WACC'!D$28*'6.3.IPME'!E$21+'2.2.3.1.TasasDeprec'!$C184*'6.3.IPME'!E$22-('6.3.IPME'!E$22-'6.3.IPME'!E$21))/(1-'6.5.TasaImpuestos'!D$8)</f>
        <v>0.32355508923681398</v>
      </c>
      <c r="E184" s="216">
        <f>+('2.2.3.6.WACC'!E$28*'6.3.IPME'!F$21+'2.2.3.1.TasasDeprec'!$C184*'6.3.IPME'!F$22-('6.3.IPME'!F$22-'6.3.IPME'!F$21))/(1-'6.5.TasaImpuestos'!E$8)</f>
        <v>0.32306223877560053</v>
      </c>
      <c r="F184" s="216">
        <f>+('2.2.3.6.WACC'!F$28*'6.3.IPME'!G$21+'2.2.3.1.TasasDeprec'!$C184*'6.3.IPME'!G$22-('6.3.IPME'!G$22-'6.3.IPME'!G$21))/(1-'6.5.TasaImpuestos'!F$8)</f>
        <v>0.3392707984858932</v>
      </c>
      <c r="G184" s="216">
        <f>+('2.2.3.6.WACC'!G$28*'6.3.IPME'!H$21+'2.2.3.1.TasasDeprec'!$C184*'6.3.IPME'!H$22-('6.3.IPME'!H$22-'6.3.IPME'!H$21))/(1-'6.5.TasaImpuestos'!G$8)</f>
        <v>0.36538100565642095</v>
      </c>
      <c r="H184" s="216">
        <f>+('2.2.3.6.WACC'!H$28*'6.3.IPME'!I$21+'2.2.3.1.TasasDeprec'!$C184*'6.3.IPME'!I$22-('6.3.IPME'!I$22-'6.3.IPME'!I$21))/(1-'6.5.TasaImpuestos'!H$8)</f>
        <v>0.33666674229120203</v>
      </c>
      <c r="I184" s="216">
        <f>+('2.2.3.6.WACC'!I$28*'6.3.IPME'!J$21+'2.2.3.1.TasasDeprec'!$C184*'6.3.IPME'!J$22-('6.3.IPME'!J$22-'6.3.IPME'!J$21))/(1-'6.5.TasaImpuestos'!I$8)</f>
        <v>0.31123646201951288</v>
      </c>
      <c r="J184" s="216">
        <f>+('2.2.3.6.WACC'!J$28*'6.3.IPME'!K$21+'2.2.3.1.TasasDeprec'!$C184*'6.3.IPME'!K$22-('6.3.IPME'!K$22-'6.3.IPME'!K$21))/(1-'6.5.TasaImpuestos'!J$8)</f>
        <v>0.33520842127176448</v>
      </c>
      <c r="K184" s="216">
        <f>+('2.2.3.6.WACC'!K$28*'6.3.IPME'!L$21+'2.2.3.1.TasasDeprec'!$C184*'6.3.IPME'!L$22-('6.3.IPME'!L$22-'6.3.IPME'!L$21))/(1-'6.5.TasaImpuestos'!K$8)</f>
        <v>0.33151583608040214</v>
      </c>
    </row>
    <row r="185" spans="1:11" x14ac:dyDescent="0.2">
      <c r="A185" s="134"/>
      <c r="B185" s="268" t="s">
        <v>652</v>
      </c>
      <c r="C185" s="216">
        <f>+('2.2.3.6.WACC'!C$28*'6.3.IPME'!D$21+'2.2.3.1.TasasDeprec'!$C185*'6.3.IPME'!D$22-('6.3.IPME'!D$22-'6.3.IPME'!D$21))/(1-'6.5.TasaImpuestos'!C$8)</f>
        <v>0.33707774053189543</v>
      </c>
      <c r="D185" s="216">
        <f>+('2.2.3.6.WACC'!D$28*'6.3.IPME'!E$21+'2.2.3.1.TasasDeprec'!$C185*'6.3.IPME'!E$22-('6.3.IPME'!E$22-'6.3.IPME'!E$21))/(1-'6.5.TasaImpuestos'!D$8)</f>
        <v>0.32355508923681398</v>
      </c>
      <c r="E185" s="216">
        <f>+('2.2.3.6.WACC'!E$28*'6.3.IPME'!F$21+'2.2.3.1.TasasDeprec'!$C185*'6.3.IPME'!F$22-('6.3.IPME'!F$22-'6.3.IPME'!F$21))/(1-'6.5.TasaImpuestos'!E$8)</f>
        <v>0.32306223877560053</v>
      </c>
      <c r="F185" s="216">
        <f>+('2.2.3.6.WACC'!F$28*'6.3.IPME'!G$21+'2.2.3.1.TasasDeprec'!$C185*'6.3.IPME'!G$22-('6.3.IPME'!G$22-'6.3.IPME'!G$21))/(1-'6.5.TasaImpuestos'!F$8)</f>
        <v>0.3392707984858932</v>
      </c>
      <c r="G185" s="216">
        <f>+('2.2.3.6.WACC'!G$28*'6.3.IPME'!H$21+'2.2.3.1.TasasDeprec'!$C185*'6.3.IPME'!H$22-('6.3.IPME'!H$22-'6.3.IPME'!H$21))/(1-'6.5.TasaImpuestos'!G$8)</f>
        <v>0.36538100565642095</v>
      </c>
      <c r="H185" s="216">
        <f>+('2.2.3.6.WACC'!H$28*'6.3.IPME'!I$21+'2.2.3.1.TasasDeprec'!$C185*'6.3.IPME'!I$22-('6.3.IPME'!I$22-'6.3.IPME'!I$21))/(1-'6.5.TasaImpuestos'!H$8)</f>
        <v>0.33666674229120203</v>
      </c>
      <c r="I185" s="216">
        <f>+('2.2.3.6.WACC'!I$28*'6.3.IPME'!J$21+'2.2.3.1.TasasDeprec'!$C185*'6.3.IPME'!J$22-('6.3.IPME'!J$22-'6.3.IPME'!J$21))/(1-'6.5.TasaImpuestos'!I$8)</f>
        <v>0.31123646201951288</v>
      </c>
      <c r="J185" s="216">
        <f>+('2.2.3.6.WACC'!J$28*'6.3.IPME'!K$21+'2.2.3.1.TasasDeprec'!$C185*'6.3.IPME'!K$22-('6.3.IPME'!K$22-'6.3.IPME'!K$21))/(1-'6.5.TasaImpuestos'!J$8)</f>
        <v>0.33520842127176448</v>
      </c>
      <c r="K185" s="216">
        <f>+('2.2.3.6.WACC'!K$28*'6.3.IPME'!L$21+'2.2.3.1.TasasDeprec'!$C185*'6.3.IPME'!L$22-('6.3.IPME'!L$22-'6.3.IPME'!L$21))/(1-'6.5.TasaImpuestos'!K$8)</f>
        <v>0.33151583608040214</v>
      </c>
    </row>
    <row r="186" spans="1:11" x14ac:dyDescent="0.2">
      <c r="A186" s="134"/>
      <c r="B186" s="268" t="s">
        <v>512</v>
      </c>
      <c r="C186" s="216">
        <f>+('2.2.3.6.WACC'!C$28*'6.3.IPME'!D$21+'2.2.3.1.TasasDeprec'!$C186*'6.3.IPME'!D$22-('6.3.IPME'!D$22-'6.3.IPME'!D$21))/(1-'6.5.TasaImpuestos'!C$8)</f>
        <v>0.33707774053189543</v>
      </c>
      <c r="D186" s="216">
        <f>+('2.2.3.6.WACC'!D$28*'6.3.IPME'!E$21+'2.2.3.1.TasasDeprec'!$C186*'6.3.IPME'!E$22-('6.3.IPME'!E$22-'6.3.IPME'!E$21))/(1-'6.5.TasaImpuestos'!D$8)</f>
        <v>0.32355508923681398</v>
      </c>
      <c r="E186" s="216">
        <f>+('2.2.3.6.WACC'!E$28*'6.3.IPME'!F$21+'2.2.3.1.TasasDeprec'!$C186*'6.3.IPME'!F$22-('6.3.IPME'!F$22-'6.3.IPME'!F$21))/(1-'6.5.TasaImpuestos'!E$8)</f>
        <v>0.32306223877560053</v>
      </c>
      <c r="F186" s="216">
        <f>+('2.2.3.6.WACC'!F$28*'6.3.IPME'!G$21+'2.2.3.1.TasasDeprec'!$C186*'6.3.IPME'!G$22-('6.3.IPME'!G$22-'6.3.IPME'!G$21))/(1-'6.5.TasaImpuestos'!F$8)</f>
        <v>0.3392707984858932</v>
      </c>
      <c r="G186" s="216">
        <f>+('2.2.3.6.WACC'!G$28*'6.3.IPME'!H$21+'2.2.3.1.TasasDeprec'!$C186*'6.3.IPME'!H$22-('6.3.IPME'!H$22-'6.3.IPME'!H$21))/(1-'6.5.TasaImpuestos'!G$8)</f>
        <v>0.36538100565642095</v>
      </c>
      <c r="H186" s="216">
        <f>+('2.2.3.6.WACC'!H$28*'6.3.IPME'!I$21+'2.2.3.1.TasasDeprec'!$C186*'6.3.IPME'!I$22-('6.3.IPME'!I$22-'6.3.IPME'!I$21))/(1-'6.5.TasaImpuestos'!H$8)</f>
        <v>0.33666674229120203</v>
      </c>
      <c r="I186" s="216">
        <f>+('2.2.3.6.WACC'!I$28*'6.3.IPME'!J$21+'2.2.3.1.TasasDeprec'!$C186*'6.3.IPME'!J$22-('6.3.IPME'!J$22-'6.3.IPME'!J$21))/(1-'6.5.TasaImpuestos'!I$8)</f>
        <v>0.31123646201951288</v>
      </c>
      <c r="J186" s="216">
        <f>+('2.2.3.6.WACC'!J$28*'6.3.IPME'!K$21+'2.2.3.1.TasasDeprec'!$C186*'6.3.IPME'!K$22-('6.3.IPME'!K$22-'6.3.IPME'!K$21))/(1-'6.5.TasaImpuestos'!J$8)</f>
        <v>0.33520842127176448</v>
      </c>
      <c r="K186" s="216">
        <f>+('2.2.3.6.WACC'!K$28*'6.3.IPME'!L$21+'2.2.3.1.TasasDeprec'!$C186*'6.3.IPME'!L$22-('6.3.IPME'!L$22-'6.3.IPME'!L$21))/(1-'6.5.TasaImpuestos'!K$8)</f>
        <v>0.33151583608040214</v>
      </c>
    </row>
    <row r="187" spans="1:11" x14ac:dyDescent="0.2">
      <c r="A187" s="134"/>
      <c r="B187" s="268" t="s">
        <v>653</v>
      </c>
      <c r="C187" s="216">
        <f>+('2.2.3.6.WACC'!C$28*'6.3.IPME'!D$21+'2.2.3.1.TasasDeprec'!$C187*'6.3.IPME'!D$22-('6.3.IPME'!D$22-'6.3.IPME'!D$21))/(1-'6.5.TasaImpuestos'!C$8)</f>
        <v>0.33707774053189543</v>
      </c>
      <c r="D187" s="216">
        <f>+('2.2.3.6.WACC'!D$28*'6.3.IPME'!E$21+'2.2.3.1.TasasDeprec'!$C187*'6.3.IPME'!E$22-('6.3.IPME'!E$22-'6.3.IPME'!E$21))/(1-'6.5.TasaImpuestos'!D$8)</f>
        <v>0.32355508923681398</v>
      </c>
      <c r="E187" s="216">
        <f>+('2.2.3.6.WACC'!E$28*'6.3.IPME'!F$21+'2.2.3.1.TasasDeprec'!$C187*'6.3.IPME'!F$22-('6.3.IPME'!F$22-'6.3.IPME'!F$21))/(1-'6.5.TasaImpuestos'!E$8)</f>
        <v>0.32306223877560053</v>
      </c>
      <c r="F187" s="216">
        <f>+('2.2.3.6.WACC'!F$28*'6.3.IPME'!G$21+'2.2.3.1.TasasDeprec'!$C187*'6.3.IPME'!G$22-('6.3.IPME'!G$22-'6.3.IPME'!G$21))/(1-'6.5.TasaImpuestos'!F$8)</f>
        <v>0.3392707984858932</v>
      </c>
      <c r="G187" s="216">
        <f>+('2.2.3.6.WACC'!G$28*'6.3.IPME'!H$21+'2.2.3.1.TasasDeprec'!$C187*'6.3.IPME'!H$22-('6.3.IPME'!H$22-'6.3.IPME'!H$21))/(1-'6.5.TasaImpuestos'!G$8)</f>
        <v>0.36538100565642095</v>
      </c>
      <c r="H187" s="216">
        <f>+('2.2.3.6.WACC'!H$28*'6.3.IPME'!I$21+'2.2.3.1.TasasDeprec'!$C187*'6.3.IPME'!I$22-('6.3.IPME'!I$22-'6.3.IPME'!I$21))/(1-'6.5.TasaImpuestos'!H$8)</f>
        <v>0.33666674229120203</v>
      </c>
      <c r="I187" s="216">
        <f>+('2.2.3.6.WACC'!I$28*'6.3.IPME'!J$21+'2.2.3.1.TasasDeprec'!$C187*'6.3.IPME'!J$22-('6.3.IPME'!J$22-'6.3.IPME'!J$21))/(1-'6.5.TasaImpuestos'!I$8)</f>
        <v>0.31123646201951288</v>
      </c>
      <c r="J187" s="216">
        <f>+('2.2.3.6.WACC'!J$28*'6.3.IPME'!K$21+'2.2.3.1.TasasDeprec'!$C187*'6.3.IPME'!K$22-('6.3.IPME'!K$22-'6.3.IPME'!K$21))/(1-'6.5.TasaImpuestos'!J$8)</f>
        <v>0.33520842127176448</v>
      </c>
      <c r="K187" s="216">
        <f>+('2.2.3.6.WACC'!K$28*'6.3.IPME'!L$21+'2.2.3.1.TasasDeprec'!$C187*'6.3.IPME'!L$22-('6.3.IPME'!L$22-'6.3.IPME'!L$21))/(1-'6.5.TasaImpuestos'!K$8)</f>
        <v>0.33151583608040214</v>
      </c>
    </row>
    <row r="188" spans="1:11" x14ac:dyDescent="0.2">
      <c r="A188" s="134"/>
      <c r="B188" s="268" t="s">
        <v>654</v>
      </c>
      <c r="C188" s="216">
        <f>+('2.2.3.6.WACC'!C$28*'6.3.IPME'!D$21+'2.2.3.1.TasasDeprec'!$C188*'6.3.IPME'!D$22-('6.3.IPME'!D$22-'6.3.IPME'!D$21))/(1-'6.5.TasaImpuestos'!C$8)</f>
        <v>0.33707774053189543</v>
      </c>
      <c r="D188" s="216">
        <f>+('2.2.3.6.WACC'!D$28*'6.3.IPME'!E$21+'2.2.3.1.TasasDeprec'!$C188*'6.3.IPME'!E$22-('6.3.IPME'!E$22-'6.3.IPME'!E$21))/(1-'6.5.TasaImpuestos'!D$8)</f>
        <v>0.32355508923681398</v>
      </c>
      <c r="E188" s="216">
        <f>+('2.2.3.6.WACC'!E$28*'6.3.IPME'!F$21+'2.2.3.1.TasasDeprec'!$C188*'6.3.IPME'!F$22-('6.3.IPME'!F$22-'6.3.IPME'!F$21))/(1-'6.5.TasaImpuestos'!E$8)</f>
        <v>0.32306223877560053</v>
      </c>
      <c r="F188" s="216">
        <f>+('2.2.3.6.WACC'!F$28*'6.3.IPME'!G$21+'2.2.3.1.TasasDeprec'!$C188*'6.3.IPME'!G$22-('6.3.IPME'!G$22-'6.3.IPME'!G$21))/(1-'6.5.TasaImpuestos'!F$8)</f>
        <v>0.3392707984858932</v>
      </c>
      <c r="G188" s="216">
        <f>+('2.2.3.6.WACC'!G$28*'6.3.IPME'!H$21+'2.2.3.1.TasasDeprec'!$C188*'6.3.IPME'!H$22-('6.3.IPME'!H$22-'6.3.IPME'!H$21))/(1-'6.5.TasaImpuestos'!G$8)</f>
        <v>0.36538100565642095</v>
      </c>
      <c r="H188" s="216">
        <f>+('2.2.3.6.WACC'!H$28*'6.3.IPME'!I$21+'2.2.3.1.TasasDeprec'!$C188*'6.3.IPME'!I$22-('6.3.IPME'!I$22-'6.3.IPME'!I$21))/(1-'6.5.TasaImpuestos'!H$8)</f>
        <v>0.33666674229120203</v>
      </c>
      <c r="I188" s="216">
        <f>+('2.2.3.6.WACC'!I$28*'6.3.IPME'!J$21+'2.2.3.1.TasasDeprec'!$C188*'6.3.IPME'!J$22-('6.3.IPME'!J$22-'6.3.IPME'!J$21))/(1-'6.5.TasaImpuestos'!I$8)</f>
        <v>0.31123646201951288</v>
      </c>
      <c r="J188" s="216">
        <f>+('2.2.3.6.WACC'!J$28*'6.3.IPME'!K$21+'2.2.3.1.TasasDeprec'!$C188*'6.3.IPME'!K$22-('6.3.IPME'!K$22-'6.3.IPME'!K$21))/(1-'6.5.TasaImpuestos'!J$8)</f>
        <v>0.33520842127176448</v>
      </c>
      <c r="K188" s="216">
        <f>+('2.2.3.6.WACC'!K$28*'6.3.IPME'!L$21+'2.2.3.1.TasasDeprec'!$C188*'6.3.IPME'!L$22-('6.3.IPME'!L$22-'6.3.IPME'!L$21))/(1-'6.5.TasaImpuestos'!K$8)</f>
        <v>0.33151583608040214</v>
      </c>
    </row>
    <row r="189" spans="1:11" x14ac:dyDescent="0.2">
      <c r="A189" s="134"/>
      <c r="B189" s="268" t="s">
        <v>655</v>
      </c>
      <c r="C189" s="216">
        <f>+('2.2.3.6.WACC'!C$28*'6.3.IPME'!D$21+'2.2.3.1.TasasDeprec'!$C189*'6.3.IPME'!D$22-('6.3.IPME'!D$22-'6.3.IPME'!D$21))/(1-'6.5.TasaImpuestos'!C$8)</f>
        <v>0.33707774053189543</v>
      </c>
      <c r="D189" s="216">
        <f>+('2.2.3.6.WACC'!D$28*'6.3.IPME'!E$21+'2.2.3.1.TasasDeprec'!$C189*'6.3.IPME'!E$22-('6.3.IPME'!E$22-'6.3.IPME'!E$21))/(1-'6.5.TasaImpuestos'!D$8)</f>
        <v>0.32355508923681398</v>
      </c>
      <c r="E189" s="216">
        <f>+('2.2.3.6.WACC'!E$28*'6.3.IPME'!F$21+'2.2.3.1.TasasDeprec'!$C189*'6.3.IPME'!F$22-('6.3.IPME'!F$22-'6.3.IPME'!F$21))/(1-'6.5.TasaImpuestos'!E$8)</f>
        <v>0.32306223877560053</v>
      </c>
      <c r="F189" s="216">
        <f>+('2.2.3.6.WACC'!F$28*'6.3.IPME'!G$21+'2.2.3.1.TasasDeprec'!$C189*'6.3.IPME'!G$22-('6.3.IPME'!G$22-'6.3.IPME'!G$21))/(1-'6.5.TasaImpuestos'!F$8)</f>
        <v>0.3392707984858932</v>
      </c>
      <c r="G189" s="216">
        <f>+('2.2.3.6.WACC'!G$28*'6.3.IPME'!H$21+'2.2.3.1.TasasDeprec'!$C189*'6.3.IPME'!H$22-('6.3.IPME'!H$22-'6.3.IPME'!H$21))/(1-'6.5.TasaImpuestos'!G$8)</f>
        <v>0.36538100565642095</v>
      </c>
      <c r="H189" s="216">
        <f>+('2.2.3.6.WACC'!H$28*'6.3.IPME'!I$21+'2.2.3.1.TasasDeprec'!$C189*'6.3.IPME'!I$22-('6.3.IPME'!I$22-'6.3.IPME'!I$21))/(1-'6.5.TasaImpuestos'!H$8)</f>
        <v>0.33666674229120203</v>
      </c>
      <c r="I189" s="216">
        <f>+('2.2.3.6.WACC'!I$28*'6.3.IPME'!J$21+'2.2.3.1.TasasDeprec'!$C189*'6.3.IPME'!J$22-('6.3.IPME'!J$22-'6.3.IPME'!J$21))/(1-'6.5.TasaImpuestos'!I$8)</f>
        <v>0.31123646201951288</v>
      </c>
      <c r="J189" s="216">
        <f>+('2.2.3.6.WACC'!J$28*'6.3.IPME'!K$21+'2.2.3.1.TasasDeprec'!$C189*'6.3.IPME'!K$22-('6.3.IPME'!K$22-'6.3.IPME'!K$21))/(1-'6.5.TasaImpuestos'!J$8)</f>
        <v>0.33520842127176448</v>
      </c>
      <c r="K189" s="216">
        <f>+('2.2.3.6.WACC'!K$28*'6.3.IPME'!L$21+'2.2.3.1.TasasDeprec'!$C189*'6.3.IPME'!L$22-('6.3.IPME'!L$22-'6.3.IPME'!L$21))/(1-'6.5.TasaImpuestos'!K$8)</f>
        <v>0.33151583608040214</v>
      </c>
    </row>
    <row r="190" spans="1:11" x14ac:dyDescent="0.2">
      <c r="A190" s="134"/>
      <c r="B190" s="267" t="s">
        <v>407</v>
      </c>
      <c r="C190" s="216"/>
      <c r="D190" s="216"/>
      <c r="E190" s="216"/>
      <c r="F190" s="216"/>
      <c r="G190" s="216"/>
      <c r="H190" s="216"/>
      <c r="I190" s="216"/>
      <c r="J190" s="216"/>
      <c r="K190" s="216"/>
    </row>
    <row r="191" spans="1:11" x14ac:dyDescent="0.2">
      <c r="A191" s="134"/>
      <c r="B191" s="268" t="s">
        <v>410</v>
      </c>
      <c r="C191" s="216">
        <f>+('2.2.3.6.WACC'!C$28*'6.3.IPME'!D$21+'2.2.3.1.TasasDeprec'!$C191*'6.3.IPME'!D$22-('6.3.IPME'!D$22-'6.3.IPME'!D$21))/(1-'6.5.TasaImpuestos'!C$8)</f>
        <v>0.62350810215022689</v>
      </c>
      <c r="D191" s="216">
        <f>+('2.2.3.6.WACC'!D$28*'6.3.IPME'!E$21+'2.2.3.1.TasasDeprec'!$C191*'6.3.IPME'!E$22-('6.3.IPME'!E$22-'6.3.IPME'!E$21))/(1-'6.5.TasaImpuestos'!D$8)</f>
        <v>0.61926704617543871</v>
      </c>
      <c r="E191" s="216">
        <f>+('2.2.3.6.WACC'!E$28*'6.3.IPME'!F$21+'2.2.3.1.TasasDeprec'!$C191*'6.3.IPME'!F$22-('6.3.IPME'!F$22-'6.3.IPME'!F$21))/(1-'6.5.TasaImpuestos'!E$8)</f>
        <v>0.61797364992764492</v>
      </c>
      <c r="F191" s="216">
        <f>+('2.2.3.6.WACC'!F$28*'6.3.IPME'!G$21+'2.2.3.1.TasasDeprec'!$C191*'6.3.IPME'!G$22-('6.3.IPME'!G$22-'6.3.IPME'!G$21))/(1-'6.5.TasaImpuestos'!F$8)</f>
        <v>0.6326193561925858</v>
      </c>
      <c r="G191" s="216">
        <f>+('2.2.3.6.WACC'!G$28*'6.3.IPME'!H$21+'2.2.3.1.TasasDeprec'!$C191*'6.3.IPME'!H$22-('6.3.IPME'!H$22-'6.3.IPME'!H$21))/(1-'6.5.TasaImpuestos'!G$8)</f>
        <v>0.64100248068109877</v>
      </c>
      <c r="H191" s="216">
        <f>+('2.2.3.6.WACC'!H$28*'6.3.IPME'!I$21+'2.2.3.1.TasasDeprec'!$C191*'6.3.IPME'!I$22-('6.3.IPME'!I$22-'6.3.IPME'!I$21))/(1-'6.5.TasaImpuestos'!H$8)</f>
        <v>0.60867776182267874</v>
      </c>
      <c r="I191" s="216">
        <f>+('2.2.3.6.WACC'!I$28*'6.3.IPME'!J$21+'2.2.3.1.TasasDeprec'!$C191*'6.3.IPME'!J$22-('6.3.IPME'!J$22-'6.3.IPME'!J$21))/(1-'6.5.TasaImpuestos'!I$8)</f>
        <v>0.59202679380780476</v>
      </c>
      <c r="J191" s="216">
        <f>+('2.2.3.6.WACC'!J$28*'6.3.IPME'!K$21+'2.2.3.1.TasasDeprec'!$C191*'6.3.IPME'!K$22-('6.3.IPME'!K$22-'6.3.IPME'!K$21))/(1-'6.5.TasaImpuestos'!J$8)</f>
        <v>0.61524101825727984</v>
      </c>
      <c r="K191" s="216">
        <f>+('2.2.3.6.WACC'!K$28*'6.3.IPME'!L$21+'2.2.3.1.TasasDeprec'!$C191*'6.3.IPME'!L$22-('6.3.IPME'!L$22-'6.3.IPME'!L$21))/(1-'6.5.TasaImpuestos'!K$8)</f>
        <v>0.61160667867150231</v>
      </c>
    </row>
    <row r="192" spans="1:11" x14ac:dyDescent="0.2">
      <c r="A192" s="134"/>
      <c r="B192" s="269" t="s">
        <v>411</v>
      </c>
      <c r="C192" s="216"/>
      <c r="D192" s="216"/>
      <c r="E192" s="216"/>
      <c r="F192" s="216"/>
      <c r="G192" s="216"/>
      <c r="H192" s="216"/>
      <c r="I192" s="216"/>
      <c r="J192" s="216"/>
      <c r="K192" s="216"/>
    </row>
    <row r="193" spans="1:11" x14ac:dyDescent="0.2">
      <c r="A193" s="134"/>
      <c r="B193" s="265" t="s">
        <v>412</v>
      </c>
      <c r="C193" s="216"/>
      <c r="D193" s="216"/>
      <c r="E193" s="216"/>
      <c r="F193" s="216"/>
      <c r="G193" s="216"/>
      <c r="H193" s="216"/>
      <c r="I193" s="216"/>
      <c r="J193" s="216"/>
      <c r="K193" s="216"/>
    </row>
    <row r="194" spans="1:11" x14ac:dyDescent="0.2">
      <c r="A194" s="134"/>
      <c r="B194" s="266" t="s">
        <v>413</v>
      </c>
      <c r="C194" s="216">
        <f>+('2.2.3.6.WACC'!C$28*'6.3.IPME'!D$21+'2.2.3.1.TasasDeprec'!$C194*'6.3.IPME'!D$22-('6.3.IPME'!D$22-'6.3.IPME'!D$21))/(1-'6.5.TasaImpuestos'!C$8)</f>
        <v>0.62350810215022689</v>
      </c>
      <c r="D194" s="216">
        <f>+('2.2.3.6.WACC'!D$28*'6.3.IPME'!E$21+'2.2.3.1.TasasDeprec'!$C194*'6.3.IPME'!E$22-('6.3.IPME'!E$22-'6.3.IPME'!E$21))/(1-'6.5.TasaImpuestos'!D$8)</f>
        <v>0.61926704617543871</v>
      </c>
      <c r="E194" s="216">
        <f>+('2.2.3.6.WACC'!E$28*'6.3.IPME'!F$21+'2.2.3.1.TasasDeprec'!$C194*'6.3.IPME'!F$22-('6.3.IPME'!F$22-'6.3.IPME'!F$21))/(1-'6.5.TasaImpuestos'!E$8)</f>
        <v>0.61797364992764492</v>
      </c>
      <c r="F194" s="216">
        <f>+('2.2.3.6.WACC'!F$28*'6.3.IPME'!G$21+'2.2.3.1.TasasDeprec'!$C194*'6.3.IPME'!G$22-('6.3.IPME'!G$22-'6.3.IPME'!G$21))/(1-'6.5.TasaImpuestos'!F$8)</f>
        <v>0.6326193561925858</v>
      </c>
      <c r="G194" s="216">
        <f>+('2.2.3.6.WACC'!G$28*'6.3.IPME'!H$21+'2.2.3.1.TasasDeprec'!$C194*'6.3.IPME'!H$22-('6.3.IPME'!H$22-'6.3.IPME'!H$21))/(1-'6.5.TasaImpuestos'!G$8)</f>
        <v>0.64100248068109877</v>
      </c>
      <c r="H194" s="216">
        <f>+('2.2.3.6.WACC'!H$28*'6.3.IPME'!I$21+'2.2.3.1.TasasDeprec'!$C194*'6.3.IPME'!I$22-('6.3.IPME'!I$22-'6.3.IPME'!I$21))/(1-'6.5.TasaImpuestos'!H$8)</f>
        <v>0.60867776182267874</v>
      </c>
      <c r="I194" s="216">
        <f>+('2.2.3.6.WACC'!I$28*'6.3.IPME'!J$21+'2.2.3.1.TasasDeprec'!$C194*'6.3.IPME'!J$22-('6.3.IPME'!J$22-'6.3.IPME'!J$21))/(1-'6.5.TasaImpuestos'!I$8)</f>
        <v>0.59202679380780476</v>
      </c>
      <c r="J194" s="216">
        <f>+('2.2.3.6.WACC'!J$28*'6.3.IPME'!K$21+'2.2.3.1.TasasDeprec'!$C194*'6.3.IPME'!K$22-('6.3.IPME'!K$22-'6.3.IPME'!K$21))/(1-'6.5.TasaImpuestos'!J$8)</f>
        <v>0.61524101825727984</v>
      </c>
      <c r="K194" s="216">
        <f>+('2.2.3.6.WACC'!K$28*'6.3.IPME'!L$21+'2.2.3.1.TasasDeprec'!$C194*'6.3.IPME'!L$22-('6.3.IPME'!L$22-'6.3.IPME'!L$21))/(1-'6.5.TasaImpuestos'!K$8)</f>
        <v>0.61160667867150231</v>
      </c>
    </row>
    <row r="195" spans="1:11" x14ac:dyDescent="0.2">
      <c r="A195" s="134"/>
      <c r="B195" s="285" t="s">
        <v>414</v>
      </c>
      <c r="C195" s="216">
        <f>+('2.2.3.6.WACC'!C$28*'6.3.IPME'!D$21+'2.2.3.1.TasasDeprec'!$C195*'6.3.IPME'!D$22-('6.3.IPME'!D$22-'6.3.IPME'!D$21))/(1-'6.5.TasaImpuestos'!C$8)</f>
        <v>0.62350810215022689</v>
      </c>
      <c r="D195" s="216">
        <f>+('2.2.3.6.WACC'!D$28*'6.3.IPME'!E$21+'2.2.3.1.TasasDeprec'!$C195*'6.3.IPME'!E$22-('6.3.IPME'!E$22-'6.3.IPME'!E$21))/(1-'6.5.TasaImpuestos'!D$8)</f>
        <v>0.61926704617543871</v>
      </c>
      <c r="E195" s="216">
        <f>+('2.2.3.6.WACC'!E$28*'6.3.IPME'!F$21+'2.2.3.1.TasasDeprec'!$C195*'6.3.IPME'!F$22-('6.3.IPME'!F$22-'6.3.IPME'!F$21))/(1-'6.5.TasaImpuestos'!E$8)</f>
        <v>0.61797364992764492</v>
      </c>
      <c r="F195" s="216">
        <f>+('2.2.3.6.WACC'!F$28*'6.3.IPME'!G$21+'2.2.3.1.TasasDeprec'!$C195*'6.3.IPME'!G$22-('6.3.IPME'!G$22-'6.3.IPME'!G$21))/(1-'6.5.TasaImpuestos'!F$8)</f>
        <v>0.6326193561925858</v>
      </c>
      <c r="G195" s="216">
        <f>+('2.2.3.6.WACC'!G$28*'6.3.IPME'!H$21+'2.2.3.1.TasasDeprec'!$C195*'6.3.IPME'!H$22-('6.3.IPME'!H$22-'6.3.IPME'!H$21))/(1-'6.5.TasaImpuestos'!G$8)</f>
        <v>0.64100248068109877</v>
      </c>
      <c r="H195" s="216">
        <f>+('2.2.3.6.WACC'!H$28*'6.3.IPME'!I$21+'2.2.3.1.TasasDeprec'!$C195*'6.3.IPME'!I$22-('6.3.IPME'!I$22-'6.3.IPME'!I$21))/(1-'6.5.TasaImpuestos'!H$8)</f>
        <v>0.60867776182267874</v>
      </c>
      <c r="I195" s="216">
        <f>+('2.2.3.6.WACC'!I$28*'6.3.IPME'!J$21+'2.2.3.1.TasasDeprec'!$C195*'6.3.IPME'!J$22-('6.3.IPME'!J$22-'6.3.IPME'!J$21))/(1-'6.5.TasaImpuestos'!I$8)</f>
        <v>0.59202679380780476</v>
      </c>
      <c r="J195" s="216">
        <f>+('2.2.3.6.WACC'!J$28*'6.3.IPME'!K$21+'2.2.3.1.TasasDeprec'!$C195*'6.3.IPME'!K$22-('6.3.IPME'!K$22-'6.3.IPME'!K$21))/(1-'6.5.TasaImpuestos'!J$8)</f>
        <v>0.61524101825727984</v>
      </c>
      <c r="K195" s="216">
        <f>+('2.2.3.6.WACC'!K$28*'6.3.IPME'!L$21+'2.2.3.1.TasasDeprec'!$C195*'6.3.IPME'!L$22-('6.3.IPME'!L$22-'6.3.IPME'!L$21))/(1-'6.5.TasaImpuestos'!K$8)</f>
        <v>0.61160667867150231</v>
      </c>
    </row>
    <row r="196" spans="1:11" x14ac:dyDescent="0.2">
      <c r="A196" s="134"/>
      <c r="B196" s="266" t="s">
        <v>407</v>
      </c>
      <c r="C196" s="216">
        <f>+('2.2.3.6.WACC'!C$28*'6.3.IPME'!D$21+'2.2.3.1.TasasDeprec'!$C196*'6.3.IPME'!D$22-('6.3.IPME'!D$22-'6.3.IPME'!D$21))/(1-'6.5.TasaImpuestos'!C$8)</f>
        <v>0.62350810215022689</v>
      </c>
      <c r="D196" s="216">
        <f>+('2.2.3.6.WACC'!D$28*'6.3.IPME'!E$21+'2.2.3.1.TasasDeprec'!$C196*'6.3.IPME'!E$22-('6.3.IPME'!E$22-'6.3.IPME'!E$21))/(1-'6.5.TasaImpuestos'!D$8)</f>
        <v>0.61926704617543871</v>
      </c>
      <c r="E196" s="216">
        <f>+('2.2.3.6.WACC'!E$28*'6.3.IPME'!F$21+'2.2.3.1.TasasDeprec'!$C196*'6.3.IPME'!F$22-('6.3.IPME'!F$22-'6.3.IPME'!F$21))/(1-'6.5.TasaImpuestos'!E$8)</f>
        <v>0.61797364992764492</v>
      </c>
      <c r="F196" s="216">
        <f>+('2.2.3.6.WACC'!F$28*'6.3.IPME'!G$21+'2.2.3.1.TasasDeprec'!$C196*'6.3.IPME'!G$22-('6.3.IPME'!G$22-'6.3.IPME'!G$21))/(1-'6.5.TasaImpuestos'!F$8)</f>
        <v>0.6326193561925858</v>
      </c>
      <c r="G196" s="216">
        <f>+('2.2.3.6.WACC'!G$28*'6.3.IPME'!H$21+'2.2.3.1.TasasDeprec'!$C196*'6.3.IPME'!H$22-('6.3.IPME'!H$22-'6.3.IPME'!H$21))/(1-'6.5.TasaImpuestos'!G$8)</f>
        <v>0.64100248068109877</v>
      </c>
      <c r="H196" s="216">
        <f>+('2.2.3.6.WACC'!H$28*'6.3.IPME'!I$21+'2.2.3.1.TasasDeprec'!$C196*'6.3.IPME'!I$22-('6.3.IPME'!I$22-'6.3.IPME'!I$21))/(1-'6.5.TasaImpuestos'!H$8)</f>
        <v>0.60867776182267874</v>
      </c>
      <c r="I196" s="216">
        <f>+('2.2.3.6.WACC'!I$28*'6.3.IPME'!J$21+'2.2.3.1.TasasDeprec'!$C196*'6.3.IPME'!J$22-('6.3.IPME'!J$22-'6.3.IPME'!J$21))/(1-'6.5.TasaImpuestos'!I$8)</f>
        <v>0.59202679380780476</v>
      </c>
      <c r="J196" s="216">
        <f>+('2.2.3.6.WACC'!J$28*'6.3.IPME'!K$21+'2.2.3.1.TasasDeprec'!$C196*'6.3.IPME'!K$22-('6.3.IPME'!K$22-'6.3.IPME'!K$21))/(1-'6.5.TasaImpuestos'!J$8)</f>
        <v>0.61524101825727984</v>
      </c>
      <c r="K196" s="216">
        <f>+('2.2.3.6.WACC'!K$28*'6.3.IPME'!L$21+'2.2.3.1.TasasDeprec'!$C196*'6.3.IPME'!L$22-('6.3.IPME'!L$22-'6.3.IPME'!L$21))/(1-'6.5.TasaImpuestos'!K$8)</f>
        <v>0.61160667867150231</v>
      </c>
    </row>
    <row r="197" spans="1:11" x14ac:dyDescent="0.2">
      <c r="A197" s="134"/>
      <c r="B197" s="266" t="s">
        <v>579</v>
      </c>
      <c r="C197" s="216">
        <f>+('2.2.3.6.WACC'!C$28*'6.4.IPMC'!D$21+'2.2.3.1.TasasDeprec'!$C197*'6.4.IPMC'!D$22-('6.4.IPMC'!D$22-'6.4.IPMC'!D$21))/(1-'6.5.TasaImpuestos'!C$8)</f>
        <v>0.14593328926153312</v>
      </c>
      <c r="D197" s="216">
        <f>+('2.2.3.6.WACC'!D$28*'6.4.IPMC'!E$21+'2.2.3.1.TasasDeprec'!$C197*'6.4.IPMC'!E$22-('6.4.IPMC'!E$22-'6.4.IPMC'!E$21))/(1-'6.5.TasaImpuestos'!D$8)</f>
        <v>0.18223305395809944</v>
      </c>
      <c r="E197" s="216">
        <f>+('2.2.3.6.WACC'!E$28*'6.4.IPMC'!F$21+'2.2.3.1.TasasDeprec'!$C197*'6.4.IPMC'!F$22-('6.4.IPMC'!F$22-'6.4.IPMC'!F$21))/(1-'6.5.TasaImpuestos'!E$8)</f>
        <v>0.20422867208808643</v>
      </c>
      <c r="F197" s="216">
        <f>+('2.2.3.6.WACC'!F$28*'6.4.IPMC'!G$21+'2.2.3.1.TasasDeprec'!$C197*'6.4.IPMC'!G$22-('6.4.IPMC'!G$22-'6.4.IPMC'!G$21))/(1-'6.5.TasaImpuestos'!F$8)</f>
        <v>0.22960435123183817</v>
      </c>
      <c r="G197" s="216">
        <f>+('2.2.3.6.WACC'!G$28*'6.4.IPMC'!H$21+'2.2.3.1.TasasDeprec'!$C197*'6.4.IPMC'!H$22-('6.4.IPMC'!H$22-'6.4.IPMC'!H$21))/(1-'6.5.TasaImpuestos'!G$8)</f>
        <v>0.27723142612650109</v>
      </c>
      <c r="H197" s="216">
        <f>+('2.2.3.6.WACC'!H$28*'6.4.IPMC'!I$21+'2.2.3.1.TasasDeprec'!$C197*'6.4.IPMC'!I$22-('6.4.IPMC'!I$22-'6.4.IPMC'!I$21))/(1-'6.5.TasaImpuestos'!H$8)</f>
        <v>0.20459609068520535</v>
      </c>
      <c r="I197" s="216">
        <f>+('2.2.3.6.WACC'!I$28*'6.4.IPMC'!J$21+'2.2.3.1.TasasDeprec'!$C197*'6.4.IPMC'!J$22-('6.4.IPMC'!J$22-'6.4.IPMC'!J$21))/(1-'6.5.TasaImpuestos'!I$8)</f>
        <v>0.10099133173029262</v>
      </c>
      <c r="J197" s="216">
        <f>+('2.2.3.6.WACC'!J$28*'6.4.IPMC'!K$21+'2.2.3.1.TasasDeprec'!$C197*'6.4.IPMC'!K$22-('6.4.IPMC'!K$22-'6.4.IPMC'!K$21))/(1-'6.5.TasaImpuestos'!J$8)</f>
        <v>0.14388628564206998</v>
      </c>
      <c r="K197" s="216">
        <f>+('2.2.3.6.WACC'!K$28*'6.4.IPMC'!L$21+'2.2.3.1.TasasDeprec'!$C197*'6.4.IPMC'!L$22-('6.4.IPMC'!L$22-'6.4.IPMC'!L$21))/(1-'6.5.TasaImpuestos'!K$8)</f>
        <v>0.20267242714935299</v>
      </c>
    </row>
    <row r="198" spans="1:11" x14ac:dyDescent="0.2">
      <c r="A198" s="134"/>
      <c r="B198" s="266" t="s">
        <v>415</v>
      </c>
      <c r="C198" s="216">
        <f>+('2.2.3.6.WACC'!C$28*'6.4.IPMC'!D$21+'2.2.3.1.TasasDeprec'!$C198*'6.4.IPMC'!D$22-('6.4.IPMC'!D$22-'6.4.IPMC'!D$21))/(1-'6.5.TasaImpuestos'!C$8)</f>
        <v>0.13233331085951369</v>
      </c>
      <c r="D198" s="216">
        <f>+('2.2.3.6.WACC'!D$28*'6.4.IPMC'!E$21+'2.2.3.1.TasasDeprec'!$C198*'6.4.IPMC'!E$22-('6.4.IPMC'!E$22-'6.4.IPMC'!E$21))/(1-'6.5.TasaImpuestos'!D$8)</f>
        <v>0.16821939020194529</v>
      </c>
      <c r="E198" s="216">
        <f>+('2.2.3.6.WACC'!E$28*'6.4.IPMC'!F$21+'2.2.3.1.TasasDeprec'!$C198*'6.4.IPMC'!F$22-('6.4.IPMC'!F$22-'6.4.IPMC'!F$21))/(1-'6.5.TasaImpuestos'!E$8)</f>
        <v>0.19049361768522266</v>
      </c>
      <c r="F198" s="216">
        <f>+('2.2.3.6.WACC'!F$28*'6.4.IPMC'!G$21+'2.2.3.1.TasasDeprec'!$C198*'6.4.IPMC'!G$22-('6.4.IPMC'!G$22-'6.4.IPMC'!G$21))/(1-'6.5.TasaImpuestos'!F$8)</f>
        <v>0.21629519835409347</v>
      </c>
      <c r="G198" s="216">
        <f>+('2.2.3.6.WACC'!G$28*'6.4.IPMC'!H$21+'2.2.3.1.TasasDeprec'!$C198*'6.4.IPMC'!H$22-('6.4.IPMC'!H$22-'6.4.IPMC'!H$21))/(1-'6.5.TasaImpuestos'!G$8)</f>
        <v>0.26526430821295316</v>
      </c>
      <c r="H198" s="216">
        <f>+('2.2.3.6.WACC'!H$28*'6.4.IPMC'!I$21+'2.2.3.1.TasasDeprec'!$C198*'6.4.IPMC'!I$22-('6.4.IPMC'!I$22-'6.4.IPMC'!I$21))/(1-'6.5.TasaImpuestos'!H$8)</f>
        <v>0.19295702983276455</v>
      </c>
      <c r="I198" s="216">
        <f>+('2.2.3.6.WACC'!I$28*'6.4.IPMC'!J$21+'2.2.3.1.TasasDeprec'!$C198*'6.4.IPMC'!J$22-('6.4.IPMC'!J$22-'6.4.IPMC'!J$21))/(1-'6.5.TasaImpuestos'!I$8)</f>
        <v>8.844224984492019E-2</v>
      </c>
      <c r="J198" s="216">
        <f>+('2.2.3.6.WACC'!J$28*'6.4.IPMC'!K$21+'2.2.3.1.TasasDeprec'!$C198*'6.4.IPMC'!K$22-('6.4.IPMC'!K$22-'6.4.IPMC'!K$21))/(1-'6.5.TasaImpuestos'!J$8)</f>
        <v>0.13096041922860768</v>
      </c>
      <c r="K198" s="216">
        <f>+('2.2.3.6.WACC'!K$28*'6.4.IPMC'!L$21+'2.2.3.1.TasasDeprec'!$C198*'6.4.IPMC'!L$22-('6.4.IPMC'!L$22-'6.4.IPMC'!L$21))/(1-'6.5.TasaImpuestos'!K$8)</f>
        <v>0.18986888325904172</v>
      </c>
    </row>
    <row r="199" spans="1:11" x14ac:dyDescent="0.2">
      <c r="A199" s="134"/>
      <c r="B199" s="266" t="s">
        <v>532</v>
      </c>
      <c r="C199" s="216">
        <f>+('2.2.3.6.WACC'!C$28*'6.4.IPMC'!D$21+'2.2.3.1.TasasDeprec'!$C199*'6.4.IPMC'!D$22-('6.4.IPMC'!D$22-'6.4.IPMC'!D$21))/(1-'6.5.TasaImpuestos'!C$8)</f>
        <v>0.13233331085951369</v>
      </c>
      <c r="D199" s="216">
        <f>+('2.2.3.6.WACC'!D$28*'6.4.IPMC'!E$21+'2.2.3.1.TasasDeprec'!$C199*'6.4.IPMC'!E$22-('6.4.IPMC'!E$22-'6.4.IPMC'!E$21))/(1-'6.5.TasaImpuestos'!D$8)</f>
        <v>0.16821939020194529</v>
      </c>
      <c r="E199" s="216">
        <f>+('2.2.3.6.WACC'!E$28*'6.4.IPMC'!F$21+'2.2.3.1.TasasDeprec'!$C199*'6.4.IPMC'!F$22-('6.4.IPMC'!F$22-'6.4.IPMC'!F$21))/(1-'6.5.TasaImpuestos'!E$8)</f>
        <v>0.19049361768522266</v>
      </c>
      <c r="F199" s="216">
        <f>+('2.2.3.6.WACC'!F$28*'6.4.IPMC'!G$21+'2.2.3.1.TasasDeprec'!$C199*'6.4.IPMC'!G$22-('6.4.IPMC'!G$22-'6.4.IPMC'!G$21))/(1-'6.5.TasaImpuestos'!F$8)</f>
        <v>0.21629519835409347</v>
      </c>
      <c r="G199" s="216">
        <f>+('2.2.3.6.WACC'!G$28*'6.4.IPMC'!H$21+'2.2.3.1.TasasDeprec'!$C199*'6.4.IPMC'!H$22-('6.4.IPMC'!H$22-'6.4.IPMC'!H$21))/(1-'6.5.TasaImpuestos'!G$8)</f>
        <v>0.26526430821295316</v>
      </c>
      <c r="H199" s="216">
        <f>+('2.2.3.6.WACC'!H$28*'6.4.IPMC'!I$21+'2.2.3.1.TasasDeprec'!$C199*'6.4.IPMC'!I$22-('6.4.IPMC'!I$22-'6.4.IPMC'!I$21))/(1-'6.5.TasaImpuestos'!H$8)</f>
        <v>0.19295702983276455</v>
      </c>
      <c r="I199" s="216">
        <f>+('2.2.3.6.WACC'!I$28*'6.4.IPMC'!J$21+'2.2.3.1.TasasDeprec'!$C199*'6.4.IPMC'!J$22-('6.4.IPMC'!J$22-'6.4.IPMC'!J$21))/(1-'6.5.TasaImpuestos'!I$8)</f>
        <v>8.844224984492019E-2</v>
      </c>
      <c r="J199" s="216">
        <f>+('2.2.3.6.WACC'!J$28*'6.4.IPMC'!K$21+'2.2.3.1.TasasDeprec'!$C199*'6.4.IPMC'!K$22-('6.4.IPMC'!K$22-'6.4.IPMC'!K$21))/(1-'6.5.TasaImpuestos'!J$8)</f>
        <v>0.13096041922860768</v>
      </c>
      <c r="K199" s="216">
        <f>+('2.2.3.6.WACC'!K$28*'6.4.IPMC'!L$21+'2.2.3.1.TasasDeprec'!$C199*'6.4.IPMC'!L$22-('6.4.IPMC'!L$22-'6.4.IPMC'!L$21))/(1-'6.5.TasaImpuestos'!K$8)</f>
        <v>0.18986888325904172</v>
      </c>
    </row>
    <row r="200" spans="1:11" x14ac:dyDescent="0.2">
      <c r="A200" s="134"/>
      <c r="B200" s="266" t="s">
        <v>580</v>
      </c>
      <c r="C200" s="216">
        <f>+('2.2.3.6.WACC'!C$28*'6.4.IPMC'!D$21+'2.2.3.1.TasasDeprec'!$C200*'6.4.IPMC'!D$22-('6.4.IPMC'!D$22-'6.4.IPMC'!D$21))/(1-'6.5.TasaImpuestos'!C$8)</f>
        <v>0.13053531720721434</v>
      </c>
      <c r="D200" s="216">
        <f>+('2.2.3.6.WACC'!D$28*'6.4.IPMC'!E$21+'2.2.3.1.TasasDeprec'!$C200*'6.4.IPMC'!E$22-('6.4.IPMC'!E$22-'6.4.IPMC'!E$21))/(1-'6.5.TasaImpuestos'!D$8)</f>
        <v>0.16636670501861575</v>
      </c>
      <c r="E200" s="216">
        <f>+('2.2.3.6.WACC'!E$28*'6.4.IPMC'!F$21+'2.2.3.1.TasasDeprec'!$C200*'6.4.IPMC'!F$22-('6.4.IPMC'!F$22-'6.4.IPMC'!F$21))/(1-'6.5.TasaImpuestos'!E$8)</f>
        <v>0.1886777662257329</v>
      </c>
      <c r="F200" s="216">
        <f>+('2.2.3.6.WACC'!F$28*'6.4.IPMC'!G$21+'2.2.3.1.TasasDeprec'!$C200*'6.4.IPMC'!G$22-('6.4.IPMC'!G$22-'6.4.IPMC'!G$21))/(1-'6.5.TasaImpuestos'!F$8)</f>
        <v>0.21453565347216086</v>
      </c>
      <c r="G200" s="216">
        <f>+('2.2.3.6.WACC'!G$28*'6.4.IPMC'!H$21+'2.2.3.1.TasasDeprec'!$C200*'6.4.IPMC'!H$22-('6.4.IPMC'!H$22-'6.4.IPMC'!H$21))/(1-'6.5.TasaImpuestos'!G$8)</f>
        <v>0.26368218790299125</v>
      </c>
      <c r="H200" s="216">
        <f>+('2.2.3.6.WACC'!H$28*'6.4.IPMC'!I$21+'2.2.3.1.TasasDeprec'!$C200*'6.4.IPMC'!I$22-('6.4.IPMC'!I$22-'6.4.IPMC'!I$21))/(1-'6.5.TasaImpuestos'!H$8)</f>
        <v>0.19141828051178711</v>
      </c>
      <c r="I200" s="216">
        <f>+('2.2.3.6.WACC'!I$28*'6.4.IPMC'!J$21+'2.2.3.1.TasasDeprec'!$C200*'6.4.IPMC'!J$22-('6.4.IPMC'!J$22-'6.4.IPMC'!J$21))/(1-'6.5.TasaImpuestos'!I$8)</f>
        <v>8.6783190624007411E-2</v>
      </c>
      <c r="J200" s="216">
        <f>+('2.2.3.6.WACC'!J$28*'6.4.IPMC'!K$21+'2.2.3.1.TasasDeprec'!$C200*'6.4.IPMC'!K$22-('6.4.IPMC'!K$22-'6.4.IPMC'!K$21))/(1-'6.5.TasaImpuestos'!J$8)</f>
        <v>0.12925154697345584</v>
      </c>
      <c r="K200" s="216">
        <f>+('2.2.3.6.WACC'!K$28*'6.4.IPMC'!L$21+'2.2.3.1.TasasDeprec'!$C200*'6.4.IPMC'!L$22-('6.4.IPMC'!L$22-'6.4.IPMC'!L$21))/(1-'6.5.TasaImpuestos'!K$8)</f>
        <v>0.1881761827295837</v>
      </c>
    </row>
    <row r="201" spans="1:11" x14ac:dyDescent="0.2">
      <c r="A201" s="134"/>
      <c r="B201" s="266" t="s">
        <v>536</v>
      </c>
      <c r="C201" s="216">
        <f>+('2.2.3.6.WACC'!C$28*'6.4.IPMC'!D$21+'2.2.3.1.TasasDeprec'!$C201*'6.4.IPMC'!D$22-('6.4.IPMC'!D$22-'6.4.IPMC'!D$21))/(1-'6.5.TasaImpuestos'!C$8)</f>
        <v>0.13233331085951369</v>
      </c>
      <c r="D201" s="216">
        <f>+('2.2.3.6.WACC'!D$28*'6.4.IPMC'!E$21+'2.2.3.1.TasasDeprec'!$C201*'6.4.IPMC'!E$22-('6.4.IPMC'!E$22-'6.4.IPMC'!E$21))/(1-'6.5.TasaImpuestos'!D$8)</f>
        <v>0.16821939020194529</v>
      </c>
      <c r="E201" s="216">
        <f>+('2.2.3.6.WACC'!E$28*'6.4.IPMC'!F$21+'2.2.3.1.TasasDeprec'!$C201*'6.4.IPMC'!F$22-('6.4.IPMC'!F$22-'6.4.IPMC'!F$21))/(1-'6.5.TasaImpuestos'!E$8)</f>
        <v>0.19049361768522266</v>
      </c>
      <c r="F201" s="216">
        <f>+('2.2.3.6.WACC'!F$28*'6.4.IPMC'!G$21+'2.2.3.1.TasasDeprec'!$C201*'6.4.IPMC'!G$22-('6.4.IPMC'!G$22-'6.4.IPMC'!G$21))/(1-'6.5.TasaImpuestos'!F$8)</f>
        <v>0.21629519835409347</v>
      </c>
      <c r="G201" s="216">
        <f>+('2.2.3.6.WACC'!G$28*'6.4.IPMC'!H$21+'2.2.3.1.TasasDeprec'!$C201*'6.4.IPMC'!H$22-('6.4.IPMC'!H$22-'6.4.IPMC'!H$21))/(1-'6.5.TasaImpuestos'!G$8)</f>
        <v>0.26526430821295316</v>
      </c>
      <c r="H201" s="216">
        <f>+('2.2.3.6.WACC'!H$28*'6.4.IPMC'!I$21+'2.2.3.1.TasasDeprec'!$C201*'6.4.IPMC'!I$22-('6.4.IPMC'!I$22-'6.4.IPMC'!I$21))/(1-'6.5.TasaImpuestos'!H$8)</f>
        <v>0.19295702983276455</v>
      </c>
      <c r="I201" s="216">
        <f>+('2.2.3.6.WACC'!I$28*'6.4.IPMC'!J$21+'2.2.3.1.TasasDeprec'!$C201*'6.4.IPMC'!J$22-('6.4.IPMC'!J$22-'6.4.IPMC'!J$21))/(1-'6.5.TasaImpuestos'!I$8)</f>
        <v>8.844224984492019E-2</v>
      </c>
      <c r="J201" s="216">
        <f>+('2.2.3.6.WACC'!J$28*'6.4.IPMC'!K$21+'2.2.3.1.TasasDeprec'!$C201*'6.4.IPMC'!K$22-('6.4.IPMC'!K$22-'6.4.IPMC'!K$21))/(1-'6.5.TasaImpuestos'!J$8)</f>
        <v>0.13096041922860768</v>
      </c>
      <c r="K201" s="216">
        <f>+('2.2.3.6.WACC'!K$28*'6.4.IPMC'!L$21+'2.2.3.1.TasasDeprec'!$C201*'6.4.IPMC'!L$22-('6.4.IPMC'!L$22-'6.4.IPMC'!L$21))/(1-'6.5.TasaImpuestos'!K$8)</f>
        <v>0.18986888325904172</v>
      </c>
    </row>
    <row r="202" spans="1:11" x14ac:dyDescent="0.2">
      <c r="A202" s="134"/>
      <c r="B202" s="266" t="s">
        <v>404</v>
      </c>
      <c r="C202" s="216">
        <f>+('2.2.3.6.WACC'!C$28*'6.4.IPMC'!D$21+'2.2.3.1.TasasDeprec'!$C202*'6.4.IPMC'!D$22-('6.4.IPMC'!D$22-'6.4.IPMC'!D$21))/(1-'6.5.TasaImpuestos'!C$8)</f>
        <v>0.13418408268058699</v>
      </c>
      <c r="D202" s="216">
        <f>+('2.2.3.6.WACC'!D$28*'6.4.IPMC'!E$21+'2.2.3.1.TasasDeprec'!$C202*'6.4.IPMC'!E$22-('6.4.IPMC'!E$22-'6.4.IPMC'!E$21))/(1-'6.5.TasaImpuestos'!D$8)</f>
        <v>0.17012645896508649</v>
      </c>
      <c r="E202" s="216">
        <f>+('2.2.3.6.WACC'!E$28*'6.4.IPMC'!F$21+'2.2.3.1.TasasDeprec'!$C202*'6.4.IPMC'!F$22-('6.4.IPMC'!F$22-'6.4.IPMC'!F$21))/(1-'6.5.TasaImpuestos'!E$8)</f>
        <v>0.19236277151019887</v>
      </c>
      <c r="F202" s="216">
        <f>+('2.2.3.6.WACC'!F$28*'6.4.IPMC'!G$21+'2.2.3.1.TasasDeprec'!$C202*'6.4.IPMC'!G$22-('6.4.IPMC'!G$22-'6.4.IPMC'!G$21))/(1-'6.5.TasaImpuestos'!F$8)</f>
        <v>0.21810639278252203</v>
      </c>
      <c r="G202" s="216">
        <f>+('2.2.3.6.WACC'!G$28*'6.4.IPMC'!H$21+'2.2.3.1.TasasDeprec'!$C202*'6.4.IPMC'!H$22-('6.4.IPMC'!H$22-'6.4.IPMC'!H$21))/(1-'6.5.TasaImpuestos'!G$8)</f>
        <v>0.2668928699620341</v>
      </c>
      <c r="H202" s="216">
        <f>+('2.2.3.6.WACC'!H$28*'6.4.IPMC'!I$21+'2.2.3.1.TasasDeprec'!$C202*'6.4.IPMC'!I$22-('6.4.IPMC'!I$22-'6.4.IPMC'!I$21))/(1-'6.5.TasaImpuestos'!H$8)</f>
        <v>0.1945409474841526</v>
      </c>
      <c r="I202" s="216">
        <f>+('2.2.3.6.WACC'!I$28*'6.4.IPMC'!J$21+'2.2.3.1.TasasDeprec'!$C202*'6.4.IPMC'!J$22-('6.4.IPMC'!J$22-'6.4.IPMC'!J$21))/(1-'6.5.TasaImpuestos'!I$8)</f>
        <v>9.0150008963886141E-2</v>
      </c>
      <c r="J202" s="216">
        <f>+('2.2.3.6.WACC'!J$28*'6.4.IPMC'!K$21+'2.2.3.1.TasasDeprec'!$C202*'6.4.IPMC'!K$22-('6.4.IPMC'!K$22-'6.4.IPMC'!K$21))/(1-'6.5.TasaImpuestos'!J$8)</f>
        <v>0.13271945358982706</v>
      </c>
      <c r="K202" s="216">
        <f>+('2.2.3.6.WACC'!K$28*'6.4.IPMC'!L$21+'2.2.3.1.TasasDeprec'!$C202*'6.4.IPMC'!L$22-('6.4.IPMC'!L$22-'6.4.IPMC'!L$21))/(1-'6.5.TasaImpuestos'!K$8)</f>
        <v>0.19161127119096258</v>
      </c>
    </row>
    <row r="203" spans="1:11" x14ac:dyDescent="0.2">
      <c r="A203" s="134"/>
      <c r="B203" s="266" t="s">
        <v>679</v>
      </c>
      <c r="C203" s="216">
        <f>+('2.2.3.6.WACC'!C$28*'6.4.IPMC'!D$21+'2.2.3.1.TasasDeprec'!$C203*'6.4.IPMC'!D$22-('6.4.IPMC'!D$22-'6.4.IPMC'!D$21))/(1-'6.5.TasaImpuestos'!C$8)</f>
        <v>0.13233331085951369</v>
      </c>
      <c r="D203" s="216">
        <f>+('2.2.3.6.WACC'!D$28*'6.4.IPMC'!E$21+'2.2.3.1.TasasDeprec'!$C203*'6.4.IPMC'!E$22-('6.4.IPMC'!E$22-'6.4.IPMC'!E$21))/(1-'6.5.TasaImpuestos'!D$8)</f>
        <v>0.16821939020194529</v>
      </c>
      <c r="E203" s="216">
        <f>+('2.2.3.6.WACC'!E$28*'6.4.IPMC'!F$21+'2.2.3.1.TasasDeprec'!$C203*'6.4.IPMC'!F$22-('6.4.IPMC'!F$22-'6.4.IPMC'!F$21))/(1-'6.5.TasaImpuestos'!E$8)</f>
        <v>0.19049361768522266</v>
      </c>
      <c r="F203" s="216">
        <f>+('2.2.3.6.WACC'!F$28*'6.4.IPMC'!G$21+'2.2.3.1.TasasDeprec'!$C203*'6.4.IPMC'!G$22-('6.4.IPMC'!G$22-'6.4.IPMC'!G$21))/(1-'6.5.TasaImpuestos'!F$8)</f>
        <v>0.21629519835409347</v>
      </c>
      <c r="G203" s="216">
        <f>+('2.2.3.6.WACC'!G$28*'6.4.IPMC'!H$21+'2.2.3.1.TasasDeprec'!$C203*'6.4.IPMC'!H$22-('6.4.IPMC'!H$22-'6.4.IPMC'!H$21))/(1-'6.5.TasaImpuestos'!G$8)</f>
        <v>0.26526430821295316</v>
      </c>
      <c r="H203" s="216">
        <f>+('2.2.3.6.WACC'!H$28*'6.4.IPMC'!I$21+'2.2.3.1.TasasDeprec'!$C203*'6.4.IPMC'!I$22-('6.4.IPMC'!I$22-'6.4.IPMC'!I$21))/(1-'6.5.TasaImpuestos'!H$8)</f>
        <v>0.19295702983276455</v>
      </c>
      <c r="I203" s="216">
        <f>+('2.2.3.6.WACC'!I$28*'6.4.IPMC'!J$21+'2.2.3.1.TasasDeprec'!$C203*'6.4.IPMC'!J$22-('6.4.IPMC'!J$22-'6.4.IPMC'!J$21))/(1-'6.5.TasaImpuestos'!I$8)</f>
        <v>8.844224984492019E-2</v>
      </c>
      <c r="J203" s="216">
        <f>+('2.2.3.6.WACC'!J$28*'6.4.IPMC'!K$21+'2.2.3.1.TasasDeprec'!$C203*'6.4.IPMC'!K$22-('6.4.IPMC'!K$22-'6.4.IPMC'!K$21))/(1-'6.5.TasaImpuestos'!J$8)</f>
        <v>0.13096041922860768</v>
      </c>
      <c r="K203" s="216">
        <f>+('2.2.3.6.WACC'!K$28*'6.4.IPMC'!L$21+'2.2.3.1.TasasDeprec'!$C203*'6.4.IPMC'!L$22-('6.4.IPMC'!L$22-'6.4.IPMC'!L$21))/(1-'6.5.TasaImpuestos'!K$8)</f>
        <v>0.18986888325904172</v>
      </c>
    </row>
    <row r="204" spans="1:11" x14ac:dyDescent="0.2">
      <c r="A204" s="134"/>
      <c r="B204" s="266" t="s">
        <v>680</v>
      </c>
      <c r="C204" s="216">
        <f>+('2.2.3.6.WACC'!C$28*'6.4.IPMC'!D$21+'2.2.3.1.TasasDeprec'!$C204*'6.4.IPMC'!D$22-('6.4.IPMC'!D$22-'6.4.IPMC'!D$21))/(1-'6.5.TasaImpuestos'!C$8)</f>
        <v>0.13233331085951369</v>
      </c>
      <c r="D204" s="216">
        <f>+('2.2.3.6.WACC'!D$28*'6.4.IPMC'!E$21+'2.2.3.1.TasasDeprec'!$C204*'6.4.IPMC'!E$22-('6.4.IPMC'!E$22-'6.4.IPMC'!E$21))/(1-'6.5.TasaImpuestos'!D$8)</f>
        <v>0.16821939020194529</v>
      </c>
      <c r="E204" s="216">
        <f>+('2.2.3.6.WACC'!E$28*'6.4.IPMC'!F$21+'2.2.3.1.TasasDeprec'!$C204*'6.4.IPMC'!F$22-('6.4.IPMC'!F$22-'6.4.IPMC'!F$21))/(1-'6.5.TasaImpuestos'!E$8)</f>
        <v>0.19049361768522266</v>
      </c>
      <c r="F204" s="216">
        <f>+('2.2.3.6.WACC'!F$28*'6.4.IPMC'!G$21+'2.2.3.1.TasasDeprec'!$C204*'6.4.IPMC'!G$22-('6.4.IPMC'!G$22-'6.4.IPMC'!G$21))/(1-'6.5.TasaImpuestos'!F$8)</f>
        <v>0.21629519835409347</v>
      </c>
      <c r="G204" s="216">
        <f>+('2.2.3.6.WACC'!G$28*'6.4.IPMC'!H$21+'2.2.3.1.TasasDeprec'!$C204*'6.4.IPMC'!H$22-('6.4.IPMC'!H$22-'6.4.IPMC'!H$21))/(1-'6.5.TasaImpuestos'!G$8)</f>
        <v>0.26526430821295316</v>
      </c>
      <c r="H204" s="216">
        <f>+('2.2.3.6.WACC'!H$28*'6.4.IPMC'!I$21+'2.2.3.1.TasasDeprec'!$C204*'6.4.IPMC'!I$22-('6.4.IPMC'!I$22-'6.4.IPMC'!I$21))/(1-'6.5.TasaImpuestos'!H$8)</f>
        <v>0.19295702983276455</v>
      </c>
      <c r="I204" s="216">
        <f>+('2.2.3.6.WACC'!I$28*'6.4.IPMC'!J$21+'2.2.3.1.TasasDeprec'!$C204*'6.4.IPMC'!J$22-('6.4.IPMC'!J$22-'6.4.IPMC'!J$21))/(1-'6.5.TasaImpuestos'!I$8)</f>
        <v>8.844224984492019E-2</v>
      </c>
      <c r="J204" s="216">
        <f>+('2.2.3.6.WACC'!J$28*'6.4.IPMC'!K$21+'2.2.3.1.TasasDeprec'!$C204*'6.4.IPMC'!K$22-('6.4.IPMC'!K$22-'6.4.IPMC'!K$21))/(1-'6.5.TasaImpuestos'!J$8)</f>
        <v>0.13096041922860768</v>
      </c>
      <c r="K204" s="216">
        <f>+('2.2.3.6.WACC'!K$28*'6.4.IPMC'!L$21+'2.2.3.1.TasasDeprec'!$C204*'6.4.IPMC'!L$22-('6.4.IPMC'!L$22-'6.4.IPMC'!L$21))/(1-'6.5.TasaImpuestos'!K$8)</f>
        <v>0.18986888325904172</v>
      </c>
    </row>
    <row r="205" spans="1:11" x14ac:dyDescent="0.2">
      <c r="A205" s="134"/>
      <c r="B205" s="266" t="s">
        <v>681</v>
      </c>
      <c r="C205" s="216">
        <f>+('2.2.3.6.WACC'!C$28*'6.4.IPMC'!D$21+'2.2.3.1.TasasDeprec'!$C205*'6.4.IPMC'!D$22-('6.4.IPMC'!D$22-'6.4.IPMC'!D$21))/(1-'6.5.TasaImpuestos'!C$8)</f>
        <v>0.13233331085951369</v>
      </c>
      <c r="D205" s="216">
        <f>+('2.2.3.6.WACC'!D$28*'6.4.IPMC'!E$21+'2.2.3.1.TasasDeprec'!$C205*'6.4.IPMC'!E$22-('6.4.IPMC'!E$22-'6.4.IPMC'!E$21))/(1-'6.5.TasaImpuestos'!D$8)</f>
        <v>0.16821939020194529</v>
      </c>
      <c r="E205" s="216">
        <f>+('2.2.3.6.WACC'!E$28*'6.4.IPMC'!F$21+'2.2.3.1.TasasDeprec'!$C205*'6.4.IPMC'!F$22-('6.4.IPMC'!F$22-'6.4.IPMC'!F$21))/(1-'6.5.TasaImpuestos'!E$8)</f>
        <v>0.19049361768522266</v>
      </c>
      <c r="F205" s="216">
        <f>+('2.2.3.6.WACC'!F$28*'6.4.IPMC'!G$21+'2.2.3.1.TasasDeprec'!$C205*'6.4.IPMC'!G$22-('6.4.IPMC'!G$22-'6.4.IPMC'!G$21))/(1-'6.5.TasaImpuestos'!F$8)</f>
        <v>0.21629519835409347</v>
      </c>
      <c r="G205" s="216">
        <f>+('2.2.3.6.WACC'!G$28*'6.4.IPMC'!H$21+'2.2.3.1.TasasDeprec'!$C205*'6.4.IPMC'!H$22-('6.4.IPMC'!H$22-'6.4.IPMC'!H$21))/(1-'6.5.TasaImpuestos'!G$8)</f>
        <v>0.26526430821295316</v>
      </c>
      <c r="H205" s="216">
        <f>+('2.2.3.6.WACC'!H$28*'6.4.IPMC'!I$21+'2.2.3.1.TasasDeprec'!$C205*'6.4.IPMC'!I$22-('6.4.IPMC'!I$22-'6.4.IPMC'!I$21))/(1-'6.5.TasaImpuestos'!H$8)</f>
        <v>0.19295702983276455</v>
      </c>
      <c r="I205" s="216">
        <f>+('2.2.3.6.WACC'!I$28*'6.4.IPMC'!J$21+'2.2.3.1.TasasDeprec'!$C205*'6.4.IPMC'!J$22-('6.4.IPMC'!J$22-'6.4.IPMC'!J$21))/(1-'6.5.TasaImpuestos'!I$8)</f>
        <v>8.844224984492019E-2</v>
      </c>
      <c r="J205" s="216">
        <f>+('2.2.3.6.WACC'!J$28*'6.4.IPMC'!K$21+'2.2.3.1.TasasDeprec'!$C205*'6.4.IPMC'!K$22-('6.4.IPMC'!K$22-'6.4.IPMC'!K$21))/(1-'6.5.TasaImpuestos'!J$8)</f>
        <v>0.13096041922860768</v>
      </c>
      <c r="K205" s="216">
        <f>+('2.2.3.6.WACC'!K$28*'6.4.IPMC'!L$21+'2.2.3.1.TasasDeprec'!$C205*'6.4.IPMC'!L$22-('6.4.IPMC'!L$22-'6.4.IPMC'!L$21))/(1-'6.5.TasaImpuestos'!K$8)</f>
        <v>0.18986888325904172</v>
      </c>
    </row>
    <row r="206" spans="1:11" x14ac:dyDescent="0.2">
      <c r="A206" s="134"/>
      <c r="B206" s="266" t="s">
        <v>682</v>
      </c>
      <c r="C206" s="216">
        <f>+('2.2.3.6.WACC'!C$28*'6.4.IPMC'!D$21+'2.2.3.1.TasasDeprec'!$C206*'6.4.IPMC'!D$22-('6.4.IPMC'!D$22-'6.4.IPMC'!D$21))/(1-'6.5.TasaImpuestos'!C$8)</f>
        <v>0.13233331085951369</v>
      </c>
      <c r="D206" s="216">
        <f>+('2.2.3.6.WACC'!D$28*'6.4.IPMC'!E$21+'2.2.3.1.TasasDeprec'!$C206*'6.4.IPMC'!E$22-('6.4.IPMC'!E$22-'6.4.IPMC'!E$21))/(1-'6.5.TasaImpuestos'!D$8)</f>
        <v>0.16821939020194529</v>
      </c>
      <c r="E206" s="216">
        <f>+('2.2.3.6.WACC'!E$28*'6.4.IPMC'!F$21+'2.2.3.1.TasasDeprec'!$C206*'6.4.IPMC'!F$22-('6.4.IPMC'!F$22-'6.4.IPMC'!F$21))/(1-'6.5.TasaImpuestos'!E$8)</f>
        <v>0.19049361768522266</v>
      </c>
      <c r="F206" s="216">
        <f>+('2.2.3.6.WACC'!F$28*'6.4.IPMC'!G$21+'2.2.3.1.TasasDeprec'!$C206*'6.4.IPMC'!G$22-('6.4.IPMC'!G$22-'6.4.IPMC'!G$21))/(1-'6.5.TasaImpuestos'!F$8)</f>
        <v>0.21629519835409347</v>
      </c>
      <c r="G206" s="216">
        <f>+('2.2.3.6.WACC'!G$28*'6.4.IPMC'!H$21+'2.2.3.1.TasasDeprec'!$C206*'6.4.IPMC'!H$22-('6.4.IPMC'!H$22-'6.4.IPMC'!H$21))/(1-'6.5.TasaImpuestos'!G$8)</f>
        <v>0.26526430821295316</v>
      </c>
      <c r="H206" s="216">
        <f>+('2.2.3.6.WACC'!H$28*'6.4.IPMC'!I$21+'2.2.3.1.TasasDeprec'!$C206*'6.4.IPMC'!I$22-('6.4.IPMC'!I$22-'6.4.IPMC'!I$21))/(1-'6.5.TasaImpuestos'!H$8)</f>
        <v>0.19295702983276455</v>
      </c>
      <c r="I206" s="216">
        <f>+('2.2.3.6.WACC'!I$28*'6.4.IPMC'!J$21+'2.2.3.1.TasasDeprec'!$C206*'6.4.IPMC'!J$22-('6.4.IPMC'!J$22-'6.4.IPMC'!J$21))/(1-'6.5.TasaImpuestos'!I$8)</f>
        <v>8.844224984492019E-2</v>
      </c>
      <c r="J206" s="216">
        <f>+('2.2.3.6.WACC'!J$28*'6.4.IPMC'!K$21+'2.2.3.1.TasasDeprec'!$C206*'6.4.IPMC'!K$22-('6.4.IPMC'!K$22-'6.4.IPMC'!K$21))/(1-'6.5.TasaImpuestos'!J$8)</f>
        <v>0.13096041922860768</v>
      </c>
      <c r="K206" s="216">
        <f>+('2.2.3.6.WACC'!K$28*'6.4.IPMC'!L$21+'2.2.3.1.TasasDeprec'!$C206*'6.4.IPMC'!L$22-('6.4.IPMC'!L$22-'6.4.IPMC'!L$21))/(1-'6.5.TasaImpuestos'!K$8)</f>
        <v>0.18986888325904172</v>
      </c>
    </row>
    <row r="207" spans="1:11" x14ac:dyDescent="0.2">
      <c r="A207" s="134"/>
      <c r="B207" s="266" t="s">
        <v>683</v>
      </c>
      <c r="C207" s="216">
        <f>+('2.2.3.6.WACC'!C$28*'6.4.IPMC'!D$21+'2.2.3.1.TasasDeprec'!$C207*'6.4.IPMC'!D$22-('6.4.IPMC'!D$22-'6.4.IPMC'!D$21))/(1-'6.5.TasaImpuestos'!C$8)</f>
        <v>0.13233331085951369</v>
      </c>
      <c r="D207" s="216">
        <f>+('2.2.3.6.WACC'!D$28*'6.4.IPMC'!E$21+'2.2.3.1.TasasDeprec'!$C207*'6.4.IPMC'!E$22-('6.4.IPMC'!E$22-'6.4.IPMC'!E$21))/(1-'6.5.TasaImpuestos'!D$8)</f>
        <v>0.16821939020194529</v>
      </c>
      <c r="E207" s="216">
        <f>+('2.2.3.6.WACC'!E$28*'6.4.IPMC'!F$21+'2.2.3.1.TasasDeprec'!$C207*'6.4.IPMC'!F$22-('6.4.IPMC'!F$22-'6.4.IPMC'!F$21))/(1-'6.5.TasaImpuestos'!E$8)</f>
        <v>0.19049361768522266</v>
      </c>
      <c r="F207" s="216">
        <f>+('2.2.3.6.WACC'!F$28*'6.4.IPMC'!G$21+'2.2.3.1.TasasDeprec'!$C207*'6.4.IPMC'!G$22-('6.4.IPMC'!G$22-'6.4.IPMC'!G$21))/(1-'6.5.TasaImpuestos'!F$8)</f>
        <v>0.21629519835409347</v>
      </c>
      <c r="G207" s="216">
        <f>+('2.2.3.6.WACC'!G$28*'6.4.IPMC'!H$21+'2.2.3.1.TasasDeprec'!$C207*'6.4.IPMC'!H$22-('6.4.IPMC'!H$22-'6.4.IPMC'!H$21))/(1-'6.5.TasaImpuestos'!G$8)</f>
        <v>0.26526430821295316</v>
      </c>
      <c r="H207" s="216">
        <f>+('2.2.3.6.WACC'!H$28*'6.4.IPMC'!I$21+'2.2.3.1.TasasDeprec'!$C207*'6.4.IPMC'!I$22-('6.4.IPMC'!I$22-'6.4.IPMC'!I$21))/(1-'6.5.TasaImpuestos'!H$8)</f>
        <v>0.19295702983276455</v>
      </c>
      <c r="I207" s="216">
        <f>+('2.2.3.6.WACC'!I$28*'6.4.IPMC'!J$21+'2.2.3.1.TasasDeprec'!$C207*'6.4.IPMC'!J$22-('6.4.IPMC'!J$22-'6.4.IPMC'!J$21))/(1-'6.5.TasaImpuestos'!I$8)</f>
        <v>8.844224984492019E-2</v>
      </c>
      <c r="J207" s="216">
        <f>+('2.2.3.6.WACC'!J$28*'6.4.IPMC'!K$21+'2.2.3.1.TasasDeprec'!$C207*'6.4.IPMC'!K$22-('6.4.IPMC'!K$22-'6.4.IPMC'!K$21))/(1-'6.5.TasaImpuestos'!J$8)</f>
        <v>0.13096041922860768</v>
      </c>
      <c r="K207" s="216">
        <f>+('2.2.3.6.WACC'!K$28*'6.4.IPMC'!L$21+'2.2.3.1.TasasDeprec'!$C207*'6.4.IPMC'!L$22-('6.4.IPMC'!L$22-'6.4.IPMC'!L$21))/(1-'6.5.TasaImpuestos'!K$8)</f>
        <v>0.18986888325904172</v>
      </c>
    </row>
    <row r="208" spans="1:11" x14ac:dyDescent="0.2">
      <c r="A208" s="134"/>
      <c r="B208" s="266" t="s">
        <v>684</v>
      </c>
      <c r="C208" s="216">
        <f>+('2.2.3.6.WACC'!C$28*'6.4.IPMC'!D$21+'2.2.3.1.TasasDeprec'!$C208*'6.4.IPMC'!D$22-('6.4.IPMC'!D$22-'6.4.IPMC'!D$21))/(1-'6.5.TasaImpuestos'!C$8)</f>
        <v>0.13233331085951369</v>
      </c>
      <c r="D208" s="216">
        <f>+('2.2.3.6.WACC'!D$28*'6.4.IPMC'!E$21+'2.2.3.1.TasasDeprec'!$C208*'6.4.IPMC'!E$22-('6.4.IPMC'!E$22-'6.4.IPMC'!E$21))/(1-'6.5.TasaImpuestos'!D$8)</f>
        <v>0.16821939020194529</v>
      </c>
      <c r="E208" s="216">
        <f>+('2.2.3.6.WACC'!E$28*'6.4.IPMC'!F$21+'2.2.3.1.TasasDeprec'!$C208*'6.4.IPMC'!F$22-('6.4.IPMC'!F$22-'6.4.IPMC'!F$21))/(1-'6.5.TasaImpuestos'!E$8)</f>
        <v>0.19049361768522266</v>
      </c>
      <c r="F208" s="216">
        <f>+('2.2.3.6.WACC'!F$28*'6.4.IPMC'!G$21+'2.2.3.1.TasasDeprec'!$C208*'6.4.IPMC'!G$22-('6.4.IPMC'!G$22-'6.4.IPMC'!G$21))/(1-'6.5.TasaImpuestos'!F$8)</f>
        <v>0.21629519835409347</v>
      </c>
      <c r="G208" s="216">
        <f>+('2.2.3.6.WACC'!G$28*'6.4.IPMC'!H$21+'2.2.3.1.TasasDeprec'!$C208*'6.4.IPMC'!H$22-('6.4.IPMC'!H$22-'6.4.IPMC'!H$21))/(1-'6.5.TasaImpuestos'!G$8)</f>
        <v>0.26526430821295316</v>
      </c>
      <c r="H208" s="216">
        <f>+('2.2.3.6.WACC'!H$28*'6.4.IPMC'!I$21+'2.2.3.1.TasasDeprec'!$C208*'6.4.IPMC'!I$22-('6.4.IPMC'!I$22-'6.4.IPMC'!I$21))/(1-'6.5.TasaImpuestos'!H$8)</f>
        <v>0.19295702983276455</v>
      </c>
      <c r="I208" s="216">
        <f>+('2.2.3.6.WACC'!I$28*'6.4.IPMC'!J$21+'2.2.3.1.TasasDeprec'!$C208*'6.4.IPMC'!J$22-('6.4.IPMC'!J$22-'6.4.IPMC'!J$21))/(1-'6.5.TasaImpuestos'!I$8)</f>
        <v>8.844224984492019E-2</v>
      </c>
      <c r="J208" s="216">
        <f>+('2.2.3.6.WACC'!J$28*'6.4.IPMC'!K$21+'2.2.3.1.TasasDeprec'!$C208*'6.4.IPMC'!K$22-('6.4.IPMC'!K$22-'6.4.IPMC'!K$21))/(1-'6.5.TasaImpuestos'!J$8)</f>
        <v>0.13096041922860768</v>
      </c>
      <c r="K208" s="216">
        <f>+('2.2.3.6.WACC'!K$28*'6.4.IPMC'!L$21+'2.2.3.1.TasasDeprec'!$C208*'6.4.IPMC'!L$22-('6.4.IPMC'!L$22-'6.4.IPMC'!L$21))/(1-'6.5.TasaImpuestos'!K$8)</f>
        <v>0.18986888325904172</v>
      </c>
    </row>
    <row r="209" spans="1:11" x14ac:dyDescent="0.2">
      <c r="A209" s="134"/>
      <c r="B209" s="266" t="s">
        <v>685</v>
      </c>
      <c r="C209" s="216">
        <f>+('2.2.3.6.WACC'!C$28*'6.4.IPMC'!D$21+'2.2.3.1.TasasDeprec'!$C209*'6.4.IPMC'!D$22-('6.4.IPMC'!D$22-'6.4.IPMC'!D$21))/(1-'6.5.TasaImpuestos'!C$8)</f>
        <v>0.13233331085951369</v>
      </c>
      <c r="D209" s="216">
        <f>+('2.2.3.6.WACC'!D$28*'6.4.IPMC'!E$21+'2.2.3.1.TasasDeprec'!$C209*'6.4.IPMC'!E$22-('6.4.IPMC'!E$22-'6.4.IPMC'!E$21))/(1-'6.5.TasaImpuestos'!D$8)</f>
        <v>0.16821939020194529</v>
      </c>
      <c r="E209" s="216">
        <f>+('2.2.3.6.WACC'!E$28*'6.4.IPMC'!F$21+'2.2.3.1.TasasDeprec'!$C209*'6.4.IPMC'!F$22-('6.4.IPMC'!F$22-'6.4.IPMC'!F$21))/(1-'6.5.TasaImpuestos'!E$8)</f>
        <v>0.19049361768522266</v>
      </c>
      <c r="F209" s="216">
        <f>+('2.2.3.6.WACC'!F$28*'6.4.IPMC'!G$21+'2.2.3.1.TasasDeprec'!$C209*'6.4.IPMC'!G$22-('6.4.IPMC'!G$22-'6.4.IPMC'!G$21))/(1-'6.5.TasaImpuestos'!F$8)</f>
        <v>0.21629519835409347</v>
      </c>
      <c r="G209" s="216">
        <f>+('2.2.3.6.WACC'!G$28*'6.4.IPMC'!H$21+'2.2.3.1.TasasDeprec'!$C209*'6.4.IPMC'!H$22-('6.4.IPMC'!H$22-'6.4.IPMC'!H$21))/(1-'6.5.TasaImpuestos'!G$8)</f>
        <v>0.26526430821295316</v>
      </c>
      <c r="H209" s="216">
        <f>+('2.2.3.6.WACC'!H$28*'6.4.IPMC'!I$21+'2.2.3.1.TasasDeprec'!$C209*'6.4.IPMC'!I$22-('6.4.IPMC'!I$22-'6.4.IPMC'!I$21))/(1-'6.5.TasaImpuestos'!H$8)</f>
        <v>0.19295702983276455</v>
      </c>
      <c r="I209" s="216">
        <f>+('2.2.3.6.WACC'!I$28*'6.4.IPMC'!J$21+'2.2.3.1.TasasDeprec'!$C209*'6.4.IPMC'!J$22-('6.4.IPMC'!J$22-'6.4.IPMC'!J$21))/(1-'6.5.TasaImpuestos'!I$8)</f>
        <v>8.844224984492019E-2</v>
      </c>
      <c r="J209" s="216">
        <f>+('2.2.3.6.WACC'!J$28*'6.4.IPMC'!K$21+'2.2.3.1.TasasDeprec'!$C209*'6.4.IPMC'!K$22-('6.4.IPMC'!K$22-'6.4.IPMC'!K$21))/(1-'6.5.TasaImpuestos'!J$8)</f>
        <v>0.13096041922860768</v>
      </c>
      <c r="K209" s="216">
        <f>+('2.2.3.6.WACC'!K$28*'6.4.IPMC'!L$21+'2.2.3.1.TasasDeprec'!$C209*'6.4.IPMC'!L$22-('6.4.IPMC'!L$22-'6.4.IPMC'!L$21))/(1-'6.5.TasaImpuestos'!K$8)</f>
        <v>0.18986888325904172</v>
      </c>
    </row>
    <row r="210" spans="1:11" x14ac:dyDescent="0.2">
      <c r="A210" s="134"/>
      <c r="B210" s="266" t="s">
        <v>686</v>
      </c>
      <c r="C210" s="216">
        <f>+('2.2.3.6.WACC'!C$28*'6.4.IPMC'!D$21+'2.2.3.1.TasasDeprec'!$C210*'6.4.IPMC'!D$22-('6.4.IPMC'!D$22-'6.4.IPMC'!D$21))/(1-'6.5.TasaImpuestos'!C$8)</f>
        <v>0.13233331085951369</v>
      </c>
      <c r="D210" s="216">
        <f>+('2.2.3.6.WACC'!D$28*'6.4.IPMC'!E$21+'2.2.3.1.TasasDeprec'!$C210*'6.4.IPMC'!E$22-('6.4.IPMC'!E$22-'6.4.IPMC'!E$21))/(1-'6.5.TasaImpuestos'!D$8)</f>
        <v>0.16821939020194529</v>
      </c>
      <c r="E210" s="216">
        <f>+('2.2.3.6.WACC'!E$28*'6.4.IPMC'!F$21+'2.2.3.1.TasasDeprec'!$C210*'6.4.IPMC'!F$22-('6.4.IPMC'!F$22-'6.4.IPMC'!F$21))/(1-'6.5.TasaImpuestos'!E$8)</f>
        <v>0.19049361768522266</v>
      </c>
      <c r="F210" s="216">
        <f>+('2.2.3.6.WACC'!F$28*'6.4.IPMC'!G$21+'2.2.3.1.TasasDeprec'!$C210*'6.4.IPMC'!G$22-('6.4.IPMC'!G$22-'6.4.IPMC'!G$21))/(1-'6.5.TasaImpuestos'!F$8)</f>
        <v>0.21629519835409347</v>
      </c>
      <c r="G210" s="216">
        <f>+('2.2.3.6.WACC'!G$28*'6.4.IPMC'!H$21+'2.2.3.1.TasasDeprec'!$C210*'6.4.IPMC'!H$22-('6.4.IPMC'!H$22-'6.4.IPMC'!H$21))/(1-'6.5.TasaImpuestos'!G$8)</f>
        <v>0.26526430821295316</v>
      </c>
      <c r="H210" s="216">
        <f>+('2.2.3.6.WACC'!H$28*'6.4.IPMC'!I$21+'2.2.3.1.TasasDeprec'!$C210*'6.4.IPMC'!I$22-('6.4.IPMC'!I$22-'6.4.IPMC'!I$21))/(1-'6.5.TasaImpuestos'!H$8)</f>
        <v>0.19295702983276455</v>
      </c>
      <c r="I210" s="216">
        <f>+('2.2.3.6.WACC'!I$28*'6.4.IPMC'!J$21+'2.2.3.1.TasasDeprec'!$C210*'6.4.IPMC'!J$22-('6.4.IPMC'!J$22-'6.4.IPMC'!J$21))/(1-'6.5.TasaImpuestos'!I$8)</f>
        <v>8.844224984492019E-2</v>
      </c>
      <c r="J210" s="216">
        <f>+('2.2.3.6.WACC'!J$28*'6.4.IPMC'!K$21+'2.2.3.1.TasasDeprec'!$C210*'6.4.IPMC'!K$22-('6.4.IPMC'!K$22-'6.4.IPMC'!K$21))/(1-'6.5.TasaImpuestos'!J$8)</f>
        <v>0.13096041922860768</v>
      </c>
      <c r="K210" s="216">
        <f>+('2.2.3.6.WACC'!K$28*'6.4.IPMC'!L$21+'2.2.3.1.TasasDeprec'!$C210*'6.4.IPMC'!L$22-('6.4.IPMC'!L$22-'6.4.IPMC'!L$21))/(1-'6.5.TasaImpuestos'!K$8)</f>
        <v>0.18986888325904172</v>
      </c>
    </row>
    <row r="211" spans="1:11" x14ac:dyDescent="0.2">
      <c r="A211" s="134"/>
      <c r="B211" s="266" t="s">
        <v>687</v>
      </c>
      <c r="C211" s="216">
        <f>+('2.2.3.6.WACC'!C$28*'6.4.IPMC'!D$21+'2.2.3.1.TasasDeprec'!$C211*'6.4.IPMC'!D$22-('6.4.IPMC'!D$22-'6.4.IPMC'!D$21))/(1-'6.5.TasaImpuestos'!C$8)</f>
        <v>0.13233331085951369</v>
      </c>
      <c r="D211" s="216">
        <f>+('2.2.3.6.WACC'!D$28*'6.4.IPMC'!E$21+'2.2.3.1.TasasDeprec'!$C211*'6.4.IPMC'!E$22-('6.4.IPMC'!E$22-'6.4.IPMC'!E$21))/(1-'6.5.TasaImpuestos'!D$8)</f>
        <v>0.16821939020194529</v>
      </c>
      <c r="E211" s="216">
        <f>+('2.2.3.6.WACC'!E$28*'6.4.IPMC'!F$21+'2.2.3.1.TasasDeprec'!$C211*'6.4.IPMC'!F$22-('6.4.IPMC'!F$22-'6.4.IPMC'!F$21))/(1-'6.5.TasaImpuestos'!E$8)</f>
        <v>0.19049361768522266</v>
      </c>
      <c r="F211" s="216">
        <f>+('2.2.3.6.WACC'!F$28*'6.4.IPMC'!G$21+'2.2.3.1.TasasDeprec'!$C211*'6.4.IPMC'!G$22-('6.4.IPMC'!G$22-'6.4.IPMC'!G$21))/(1-'6.5.TasaImpuestos'!F$8)</f>
        <v>0.21629519835409347</v>
      </c>
      <c r="G211" s="216">
        <f>+('2.2.3.6.WACC'!G$28*'6.4.IPMC'!H$21+'2.2.3.1.TasasDeprec'!$C211*'6.4.IPMC'!H$22-('6.4.IPMC'!H$22-'6.4.IPMC'!H$21))/(1-'6.5.TasaImpuestos'!G$8)</f>
        <v>0.26526430821295316</v>
      </c>
      <c r="H211" s="216">
        <f>+('2.2.3.6.WACC'!H$28*'6.4.IPMC'!I$21+'2.2.3.1.TasasDeprec'!$C211*'6.4.IPMC'!I$22-('6.4.IPMC'!I$22-'6.4.IPMC'!I$21))/(1-'6.5.TasaImpuestos'!H$8)</f>
        <v>0.19295702983276455</v>
      </c>
      <c r="I211" s="216">
        <f>+('2.2.3.6.WACC'!I$28*'6.4.IPMC'!J$21+'2.2.3.1.TasasDeprec'!$C211*'6.4.IPMC'!J$22-('6.4.IPMC'!J$22-'6.4.IPMC'!J$21))/(1-'6.5.TasaImpuestos'!I$8)</f>
        <v>8.844224984492019E-2</v>
      </c>
      <c r="J211" s="216">
        <f>+('2.2.3.6.WACC'!J$28*'6.4.IPMC'!K$21+'2.2.3.1.TasasDeprec'!$C211*'6.4.IPMC'!K$22-('6.4.IPMC'!K$22-'6.4.IPMC'!K$21))/(1-'6.5.TasaImpuestos'!J$8)</f>
        <v>0.13096041922860768</v>
      </c>
      <c r="K211" s="216">
        <f>+('2.2.3.6.WACC'!K$28*'6.4.IPMC'!L$21+'2.2.3.1.TasasDeprec'!$C211*'6.4.IPMC'!L$22-('6.4.IPMC'!L$22-'6.4.IPMC'!L$21))/(1-'6.5.TasaImpuestos'!K$8)</f>
        <v>0.18986888325904172</v>
      </c>
    </row>
    <row r="212" spans="1:11" x14ac:dyDescent="0.2">
      <c r="A212" s="134"/>
      <c r="B212" s="266" t="s">
        <v>688</v>
      </c>
      <c r="C212" s="216">
        <f>+('2.2.3.6.WACC'!C$28*'6.4.IPMC'!D$21+'2.2.3.1.TasasDeprec'!$C212*'6.4.IPMC'!D$22-('6.4.IPMC'!D$22-'6.4.IPMC'!D$21))/(1-'6.5.TasaImpuestos'!C$8)</f>
        <v>0.13233331085951369</v>
      </c>
      <c r="D212" s="216">
        <f>+('2.2.3.6.WACC'!D$28*'6.4.IPMC'!E$21+'2.2.3.1.TasasDeprec'!$C212*'6.4.IPMC'!E$22-('6.4.IPMC'!E$22-'6.4.IPMC'!E$21))/(1-'6.5.TasaImpuestos'!D$8)</f>
        <v>0.16821939020194529</v>
      </c>
      <c r="E212" s="216">
        <f>+('2.2.3.6.WACC'!E$28*'6.4.IPMC'!F$21+'2.2.3.1.TasasDeprec'!$C212*'6.4.IPMC'!F$22-('6.4.IPMC'!F$22-'6.4.IPMC'!F$21))/(1-'6.5.TasaImpuestos'!E$8)</f>
        <v>0.19049361768522266</v>
      </c>
      <c r="F212" s="216">
        <f>+('2.2.3.6.WACC'!F$28*'6.4.IPMC'!G$21+'2.2.3.1.TasasDeprec'!$C212*'6.4.IPMC'!G$22-('6.4.IPMC'!G$22-'6.4.IPMC'!G$21))/(1-'6.5.TasaImpuestos'!F$8)</f>
        <v>0.21629519835409347</v>
      </c>
      <c r="G212" s="216">
        <f>+('2.2.3.6.WACC'!G$28*'6.4.IPMC'!H$21+'2.2.3.1.TasasDeprec'!$C212*'6.4.IPMC'!H$22-('6.4.IPMC'!H$22-'6.4.IPMC'!H$21))/(1-'6.5.TasaImpuestos'!G$8)</f>
        <v>0.26526430821295316</v>
      </c>
      <c r="H212" s="216">
        <f>+('2.2.3.6.WACC'!H$28*'6.4.IPMC'!I$21+'2.2.3.1.TasasDeprec'!$C212*'6.4.IPMC'!I$22-('6.4.IPMC'!I$22-'6.4.IPMC'!I$21))/(1-'6.5.TasaImpuestos'!H$8)</f>
        <v>0.19295702983276455</v>
      </c>
      <c r="I212" s="216">
        <f>+('2.2.3.6.WACC'!I$28*'6.4.IPMC'!J$21+'2.2.3.1.TasasDeprec'!$C212*'6.4.IPMC'!J$22-('6.4.IPMC'!J$22-'6.4.IPMC'!J$21))/(1-'6.5.TasaImpuestos'!I$8)</f>
        <v>8.844224984492019E-2</v>
      </c>
      <c r="J212" s="216">
        <f>+('2.2.3.6.WACC'!J$28*'6.4.IPMC'!K$21+'2.2.3.1.TasasDeprec'!$C212*'6.4.IPMC'!K$22-('6.4.IPMC'!K$22-'6.4.IPMC'!K$21))/(1-'6.5.TasaImpuestos'!J$8)</f>
        <v>0.13096041922860768</v>
      </c>
      <c r="K212" s="216">
        <f>+('2.2.3.6.WACC'!K$28*'6.4.IPMC'!L$21+'2.2.3.1.TasasDeprec'!$C212*'6.4.IPMC'!L$22-('6.4.IPMC'!L$22-'6.4.IPMC'!L$21))/(1-'6.5.TasaImpuestos'!K$8)</f>
        <v>0.18986888325904172</v>
      </c>
    </row>
    <row r="213" spans="1:11" x14ac:dyDescent="0.2">
      <c r="A213" s="134"/>
      <c r="B213" s="266" t="s">
        <v>689</v>
      </c>
      <c r="C213" s="216">
        <f>+('2.2.3.6.WACC'!C$28*'6.4.IPMC'!D$21+'2.2.3.1.TasasDeprec'!$C213*'6.4.IPMC'!D$22-('6.4.IPMC'!D$22-'6.4.IPMC'!D$21))/(1-'6.5.TasaImpuestos'!C$8)</f>
        <v>0.13233331085951369</v>
      </c>
      <c r="D213" s="216">
        <f>+('2.2.3.6.WACC'!D$28*'6.4.IPMC'!E$21+'2.2.3.1.TasasDeprec'!$C213*'6.4.IPMC'!E$22-('6.4.IPMC'!E$22-'6.4.IPMC'!E$21))/(1-'6.5.TasaImpuestos'!D$8)</f>
        <v>0.16821939020194529</v>
      </c>
      <c r="E213" s="216">
        <f>+('2.2.3.6.WACC'!E$28*'6.4.IPMC'!F$21+'2.2.3.1.TasasDeprec'!$C213*'6.4.IPMC'!F$22-('6.4.IPMC'!F$22-'6.4.IPMC'!F$21))/(1-'6.5.TasaImpuestos'!E$8)</f>
        <v>0.19049361768522266</v>
      </c>
      <c r="F213" s="216">
        <f>+('2.2.3.6.WACC'!F$28*'6.4.IPMC'!G$21+'2.2.3.1.TasasDeprec'!$C213*'6.4.IPMC'!G$22-('6.4.IPMC'!G$22-'6.4.IPMC'!G$21))/(1-'6.5.TasaImpuestos'!F$8)</f>
        <v>0.21629519835409347</v>
      </c>
      <c r="G213" s="216">
        <f>+('2.2.3.6.WACC'!G$28*'6.4.IPMC'!H$21+'2.2.3.1.TasasDeprec'!$C213*'6.4.IPMC'!H$22-('6.4.IPMC'!H$22-'6.4.IPMC'!H$21))/(1-'6.5.TasaImpuestos'!G$8)</f>
        <v>0.26526430821295316</v>
      </c>
      <c r="H213" s="216">
        <f>+('2.2.3.6.WACC'!H$28*'6.4.IPMC'!I$21+'2.2.3.1.TasasDeprec'!$C213*'6.4.IPMC'!I$22-('6.4.IPMC'!I$22-'6.4.IPMC'!I$21))/(1-'6.5.TasaImpuestos'!H$8)</f>
        <v>0.19295702983276455</v>
      </c>
      <c r="I213" s="216">
        <f>+('2.2.3.6.WACC'!I$28*'6.4.IPMC'!J$21+'2.2.3.1.TasasDeprec'!$C213*'6.4.IPMC'!J$22-('6.4.IPMC'!J$22-'6.4.IPMC'!J$21))/(1-'6.5.TasaImpuestos'!I$8)</f>
        <v>8.844224984492019E-2</v>
      </c>
      <c r="J213" s="216">
        <f>+('2.2.3.6.WACC'!J$28*'6.4.IPMC'!K$21+'2.2.3.1.TasasDeprec'!$C213*'6.4.IPMC'!K$22-('6.4.IPMC'!K$22-'6.4.IPMC'!K$21))/(1-'6.5.TasaImpuestos'!J$8)</f>
        <v>0.13096041922860768</v>
      </c>
      <c r="K213" s="216">
        <f>+('2.2.3.6.WACC'!K$28*'6.4.IPMC'!L$21+'2.2.3.1.TasasDeprec'!$C213*'6.4.IPMC'!L$22-('6.4.IPMC'!L$22-'6.4.IPMC'!L$21))/(1-'6.5.TasaImpuestos'!K$8)</f>
        <v>0.18986888325904172</v>
      </c>
    </row>
    <row r="214" spans="1:11" x14ac:dyDescent="0.2">
      <c r="A214" s="134"/>
      <c r="B214" s="266" t="s">
        <v>690</v>
      </c>
      <c r="C214" s="216">
        <f>+('2.2.3.6.WACC'!C$28*'6.4.IPMC'!D$21+'2.2.3.1.TasasDeprec'!$C214*'6.4.IPMC'!D$22-('6.4.IPMC'!D$22-'6.4.IPMC'!D$21))/(1-'6.5.TasaImpuestos'!C$8)</f>
        <v>0.13279983380264851</v>
      </c>
      <c r="D214" s="216">
        <f>+('2.2.3.6.WACC'!D$28*'6.4.IPMC'!E$21+'2.2.3.1.TasasDeprec'!$C214*'6.4.IPMC'!E$22-('6.4.IPMC'!E$22-'6.4.IPMC'!E$21))/(1-'6.5.TasaImpuestos'!D$8)</f>
        <v>0.16870010388150905</v>
      </c>
      <c r="E214" s="216">
        <f>+('2.2.3.6.WACC'!E$28*'6.4.IPMC'!F$21+'2.2.3.1.TasasDeprec'!$C214*'6.4.IPMC'!F$22-('6.4.IPMC'!F$22-'6.4.IPMC'!F$21))/(1-'6.5.TasaImpuestos'!E$8)</f>
        <v>0.19096477416905858</v>
      </c>
      <c r="F214" s="216">
        <f>+('2.2.3.6.WACC'!F$28*'6.4.IPMC'!G$21+'2.2.3.1.TasasDeprec'!$C214*'6.4.IPMC'!G$22-('6.4.IPMC'!G$22-'6.4.IPMC'!G$21))/(1-'6.5.TasaImpuestos'!F$8)</f>
        <v>0.21675174504759662</v>
      </c>
      <c r="G214" s="216">
        <f>+('2.2.3.6.WACC'!G$28*'6.4.IPMC'!H$21+'2.2.3.1.TasasDeprec'!$C214*'6.4.IPMC'!H$22-('6.4.IPMC'!H$22-'6.4.IPMC'!H$21))/(1-'6.5.TasaImpuestos'!G$8)</f>
        <v>0.26567481879648763</v>
      </c>
      <c r="H214" s="216">
        <f>+('2.2.3.6.WACC'!H$28*'6.4.IPMC'!I$21+'2.2.3.1.TasasDeprec'!$C214*'6.4.IPMC'!I$22-('6.4.IPMC'!I$22-'6.4.IPMC'!I$21))/(1-'6.5.TasaImpuestos'!H$8)</f>
        <v>0.19335628700536409</v>
      </c>
      <c r="I214" s="216">
        <f>+('2.2.3.6.WACC'!I$28*'6.4.IPMC'!J$21+'2.2.3.1.TasasDeprec'!$C214*'6.4.IPMC'!J$22-('6.4.IPMC'!J$22-'6.4.IPMC'!J$21))/(1-'6.5.TasaImpuestos'!I$8)</f>
        <v>8.8872723661991393E-2</v>
      </c>
      <c r="J214" s="216">
        <f>+('2.2.3.6.WACC'!J$28*'6.4.IPMC'!K$21+'2.2.3.1.TasasDeprec'!$C214*'6.4.IPMC'!K$22-('6.4.IPMC'!K$22-'6.4.IPMC'!K$21))/(1-'6.5.TasaImpuestos'!J$8)</f>
        <v>0.13140381796524683</v>
      </c>
      <c r="K214" s="216">
        <f>+('2.2.3.6.WACC'!K$28*'6.4.IPMC'!L$21+'2.2.3.1.TasasDeprec'!$C214*'6.4.IPMC'!L$22-('6.4.IPMC'!L$22-'6.4.IPMC'!L$21))/(1-'6.5.TasaImpuestos'!K$8)</f>
        <v>0.19030808594022952</v>
      </c>
    </row>
    <row r="215" spans="1:11" x14ac:dyDescent="0.2">
      <c r="A215" s="134"/>
      <c r="B215" s="265" t="s">
        <v>405</v>
      </c>
      <c r="C215" s="216"/>
      <c r="D215" s="216"/>
      <c r="E215" s="216"/>
      <c r="F215" s="216"/>
      <c r="G215" s="216"/>
      <c r="H215" s="216"/>
      <c r="I215" s="216"/>
      <c r="J215" s="216"/>
      <c r="K215" s="216"/>
    </row>
    <row r="216" spans="1:11" x14ac:dyDescent="0.2">
      <c r="A216" s="134"/>
      <c r="B216" s="266" t="s">
        <v>406</v>
      </c>
      <c r="C216" s="216">
        <f>+('2.2.3.6.WACC'!C$28*'6.3.IPME'!D$21+'2.2.3.1.TasasDeprec'!$C216*'6.3.IPME'!D$22-('6.3.IPME'!D$22-'6.3.IPME'!D$21))/(1-'6.5.TasaImpuestos'!C$8)</f>
        <v>0.27263090916777089</v>
      </c>
      <c r="D216" s="216">
        <f>+('2.2.3.6.WACC'!D$28*'6.3.IPME'!E$21+'2.2.3.1.TasasDeprec'!$C216*'6.3.IPME'!E$22-('6.3.IPME'!E$22-'6.3.IPME'!E$21))/(1-'6.5.TasaImpuestos'!D$8)</f>
        <v>0.25701989892562344</v>
      </c>
      <c r="E216" s="216">
        <f>+('2.2.3.6.WACC'!E$28*'6.3.IPME'!F$21+'2.2.3.1.TasasDeprec'!$C216*'6.3.IPME'!F$22-('6.3.IPME'!F$22-'6.3.IPME'!F$21))/(1-'6.5.TasaImpuestos'!E$8)</f>
        <v>0.25670717126639059</v>
      </c>
      <c r="F216" s="216">
        <f>+('2.2.3.6.WACC'!F$28*'6.3.IPME'!G$21+'2.2.3.1.TasasDeprec'!$C216*'6.3.IPME'!G$22-('6.3.IPME'!G$22-'6.3.IPME'!G$21))/(1-'6.5.TasaImpuestos'!F$8)</f>
        <v>0.27326737300188741</v>
      </c>
      <c r="G216" s="216">
        <f>+('2.2.3.6.WACC'!G$28*'6.3.IPME'!H$21+'2.2.3.1.TasasDeprec'!$C216*'6.3.IPME'!H$22-('6.3.IPME'!H$22-'6.3.IPME'!H$21))/(1-'6.5.TasaImpuestos'!G$8)</f>
        <v>0.3033661737758685</v>
      </c>
      <c r="H216" s="216">
        <f>+('2.2.3.6.WACC'!H$28*'6.3.IPME'!I$21+'2.2.3.1.TasasDeprec'!$C216*'6.3.IPME'!I$22-('6.3.IPME'!I$22-'6.3.IPME'!I$21))/(1-'6.5.TasaImpuestos'!H$8)</f>
        <v>0.27546426289661979</v>
      </c>
      <c r="I216" s="216">
        <f>+('2.2.3.6.WACC'!I$28*'6.3.IPME'!J$21+'2.2.3.1.TasasDeprec'!$C216*'6.3.IPME'!J$22-('6.3.IPME'!J$22-'6.3.IPME'!J$21))/(1-'6.5.TasaImpuestos'!I$8)</f>
        <v>0.24805863736714728</v>
      </c>
      <c r="J216" s="216">
        <f>+('2.2.3.6.WACC'!J$28*'6.3.IPME'!K$21+'2.2.3.1.TasasDeprec'!$C216*'6.3.IPME'!K$22-('6.3.IPME'!K$22-'6.3.IPME'!K$21))/(1-'6.5.TasaImpuestos'!J$8)</f>
        <v>0.27220108695002349</v>
      </c>
      <c r="K216" s="216">
        <f>+('2.2.3.6.WACC'!K$28*'6.3.IPME'!L$21+'2.2.3.1.TasasDeprec'!$C216*'6.3.IPME'!L$22-('6.3.IPME'!L$22-'6.3.IPME'!L$21))/(1-'6.5.TasaImpuestos'!K$8)</f>
        <v>0.26849539649740461</v>
      </c>
    </row>
    <row r="217" spans="1:11" x14ac:dyDescent="0.2">
      <c r="A217" s="134"/>
      <c r="B217" s="266" t="s">
        <v>387</v>
      </c>
      <c r="C217" s="216">
        <f>+('2.2.3.6.WACC'!C$28*'6.3.IPME'!D$21+'2.2.3.1.TasasDeprec'!$C217*'6.3.IPME'!D$22-('6.3.IPME'!D$22-'6.3.IPME'!D$21))/(1-'6.5.TasaImpuestos'!C$8)</f>
        <v>0.33707774053189543</v>
      </c>
      <c r="D217" s="216">
        <f>+('2.2.3.6.WACC'!D$28*'6.3.IPME'!E$21+'2.2.3.1.TasasDeprec'!$C217*'6.3.IPME'!E$22-('6.3.IPME'!E$22-'6.3.IPME'!E$21))/(1-'6.5.TasaImpuestos'!D$8)</f>
        <v>0.32355508923681398</v>
      </c>
      <c r="E217" s="216">
        <f>+('2.2.3.6.WACC'!E$28*'6.3.IPME'!F$21+'2.2.3.1.TasasDeprec'!$C217*'6.3.IPME'!F$22-('6.3.IPME'!F$22-'6.3.IPME'!F$21))/(1-'6.5.TasaImpuestos'!E$8)</f>
        <v>0.32306223877560053</v>
      </c>
      <c r="F217" s="216">
        <f>+('2.2.3.6.WACC'!F$28*'6.3.IPME'!G$21+'2.2.3.1.TasasDeprec'!$C217*'6.3.IPME'!G$22-('6.3.IPME'!G$22-'6.3.IPME'!G$21))/(1-'6.5.TasaImpuestos'!F$8)</f>
        <v>0.3392707984858932</v>
      </c>
      <c r="G217" s="216">
        <f>+('2.2.3.6.WACC'!G$28*'6.3.IPME'!H$21+'2.2.3.1.TasasDeprec'!$C217*'6.3.IPME'!H$22-('6.3.IPME'!H$22-'6.3.IPME'!H$21))/(1-'6.5.TasaImpuestos'!G$8)</f>
        <v>0.36538100565642095</v>
      </c>
      <c r="H217" s="216">
        <f>+('2.2.3.6.WACC'!H$28*'6.3.IPME'!I$21+'2.2.3.1.TasasDeprec'!$C217*'6.3.IPME'!I$22-('6.3.IPME'!I$22-'6.3.IPME'!I$21))/(1-'6.5.TasaImpuestos'!H$8)</f>
        <v>0.33666674229120203</v>
      </c>
      <c r="I217" s="216">
        <f>+('2.2.3.6.WACC'!I$28*'6.3.IPME'!J$21+'2.2.3.1.TasasDeprec'!$C217*'6.3.IPME'!J$22-('6.3.IPME'!J$22-'6.3.IPME'!J$21))/(1-'6.5.TasaImpuestos'!I$8)</f>
        <v>0.31123646201951288</v>
      </c>
      <c r="J217" s="216">
        <f>+('2.2.3.6.WACC'!J$28*'6.3.IPME'!K$21+'2.2.3.1.TasasDeprec'!$C217*'6.3.IPME'!K$22-('6.3.IPME'!K$22-'6.3.IPME'!K$21))/(1-'6.5.TasaImpuestos'!J$8)</f>
        <v>0.33520842127176448</v>
      </c>
      <c r="K217" s="216">
        <f>+('2.2.3.6.WACC'!K$28*'6.3.IPME'!L$21+'2.2.3.1.TasasDeprec'!$C217*'6.3.IPME'!L$22-('6.3.IPME'!L$22-'6.3.IPME'!L$21))/(1-'6.5.TasaImpuestos'!K$8)</f>
        <v>0.33151583608040214</v>
      </c>
    </row>
    <row r="218" spans="1:11" x14ac:dyDescent="0.2">
      <c r="A218" s="134"/>
      <c r="B218" s="266" t="s">
        <v>381</v>
      </c>
      <c r="C218" s="216">
        <f>+('2.2.3.6.WACC'!C$28*'6.3.IPME'!D$21+'2.2.3.1.TasasDeprec'!$C218*'6.3.IPME'!D$22-('6.3.IPME'!D$22-'6.3.IPME'!D$21))/(1-'6.5.TasaImpuestos'!C$8)</f>
        <v>0.33707774053189543</v>
      </c>
      <c r="D218" s="216">
        <f>+('2.2.3.6.WACC'!D$28*'6.3.IPME'!E$21+'2.2.3.1.TasasDeprec'!$C218*'6.3.IPME'!E$22-('6.3.IPME'!E$22-'6.3.IPME'!E$21))/(1-'6.5.TasaImpuestos'!D$8)</f>
        <v>0.32355508923681398</v>
      </c>
      <c r="E218" s="216">
        <f>+('2.2.3.6.WACC'!E$28*'6.3.IPME'!F$21+'2.2.3.1.TasasDeprec'!$C218*'6.3.IPME'!F$22-('6.3.IPME'!F$22-'6.3.IPME'!F$21))/(1-'6.5.TasaImpuestos'!E$8)</f>
        <v>0.32306223877560053</v>
      </c>
      <c r="F218" s="216">
        <f>+('2.2.3.6.WACC'!F$28*'6.3.IPME'!G$21+'2.2.3.1.TasasDeprec'!$C218*'6.3.IPME'!G$22-('6.3.IPME'!G$22-'6.3.IPME'!G$21))/(1-'6.5.TasaImpuestos'!F$8)</f>
        <v>0.3392707984858932</v>
      </c>
      <c r="G218" s="216">
        <f>+('2.2.3.6.WACC'!G$28*'6.3.IPME'!H$21+'2.2.3.1.TasasDeprec'!$C218*'6.3.IPME'!H$22-('6.3.IPME'!H$22-'6.3.IPME'!H$21))/(1-'6.5.TasaImpuestos'!G$8)</f>
        <v>0.36538100565642095</v>
      </c>
      <c r="H218" s="216">
        <f>+('2.2.3.6.WACC'!H$28*'6.3.IPME'!I$21+'2.2.3.1.TasasDeprec'!$C218*'6.3.IPME'!I$22-('6.3.IPME'!I$22-'6.3.IPME'!I$21))/(1-'6.5.TasaImpuestos'!H$8)</f>
        <v>0.33666674229120203</v>
      </c>
      <c r="I218" s="216">
        <f>+('2.2.3.6.WACC'!I$28*'6.3.IPME'!J$21+'2.2.3.1.TasasDeprec'!$C218*'6.3.IPME'!J$22-('6.3.IPME'!J$22-'6.3.IPME'!J$21))/(1-'6.5.TasaImpuestos'!I$8)</f>
        <v>0.31123646201951288</v>
      </c>
      <c r="J218" s="216">
        <f>+('2.2.3.6.WACC'!J$28*'6.3.IPME'!K$21+'2.2.3.1.TasasDeprec'!$C218*'6.3.IPME'!K$22-('6.3.IPME'!K$22-'6.3.IPME'!K$21))/(1-'6.5.TasaImpuestos'!J$8)</f>
        <v>0.33520842127176448</v>
      </c>
      <c r="K218" s="216">
        <f>+('2.2.3.6.WACC'!K$28*'6.3.IPME'!L$21+'2.2.3.1.TasasDeprec'!$C218*'6.3.IPME'!L$22-('6.3.IPME'!L$22-'6.3.IPME'!L$21))/(1-'6.5.TasaImpuestos'!K$8)</f>
        <v>0.33151583608040214</v>
      </c>
    </row>
    <row r="219" spans="1:11" x14ac:dyDescent="0.2">
      <c r="A219" s="134"/>
      <c r="B219" s="266" t="s">
        <v>581</v>
      </c>
      <c r="C219" s="216">
        <f>+('2.2.3.6.WACC'!C$28*'6.3.IPME'!D$21+'2.2.3.1.TasasDeprec'!$C219*'6.3.IPME'!D$22-('6.3.IPME'!D$22-'6.3.IPME'!D$21))/(1-'6.5.TasaImpuestos'!C$8)</f>
        <v>0.33707774053189543</v>
      </c>
      <c r="D219" s="216">
        <f>+('2.2.3.6.WACC'!D$28*'6.3.IPME'!E$21+'2.2.3.1.TasasDeprec'!$C219*'6.3.IPME'!E$22-('6.3.IPME'!E$22-'6.3.IPME'!E$21))/(1-'6.5.TasaImpuestos'!D$8)</f>
        <v>0.32355508923681398</v>
      </c>
      <c r="E219" s="216">
        <f>+('2.2.3.6.WACC'!E$28*'6.3.IPME'!F$21+'2.2.3.1.TasasDeprec'!$C219*'6.3.IPME'!F$22-('6.3.IPME'!F$22-'6.3.IPME'!F$21))/(1-'6.5.TasaImpuestos'!E$8)</f>
        <v>0.32306223877560053</v>
      </c>
      <c r="F219" s="216">
        <f>+('2.2.3.6.WACC'!F$28*'6.3.IPME'!G$21+'2.2.3.1.TasasDeprec'!$C219*'6.3.IPME'!G$22-('6.3.IPME'!G$22-'6.3.IPME'!G$21))/(1-'6.5.TasaImpuestos'!F$8)</f>
        <v>0.3392707984858932</v>
      </c>
      <c r="G219" s="216">
        <f>+('2.2.3.6.WACC'!G$28*'6.3.IPME'!H$21+'2.2.3.1.TasasDeprec'!$C219*'6.3.IPME'!H$22-('6.3.IPME'!H$22-'6.3.IPME'!H$21))/(1-'6.5.TasaImpuestos'!G$8)</f>
        <v>0.36538100565642095</v>
      </c>
      <c r="H219" s="216">
        <f>+('2.2.3.6.WACC'!H$28*'6.3.IPME'!I$21+'2.2.3.1.TasasDeprec'!$C219*'6.3.IPME'!I$22-('6.3.IPME'!I$22-'6.3.IPME'!I$21))/(1-'6.5.TasaImpuestos'!H$8)</f>
        <v>0.33666674229120203</v>
      </c>
      <c r="I219" s="216">
        <f>+('2.2.3.6.WACC'!I$28*'6.3.IPME'!J$21+'2.2.3.1.TasasDeprec'!$C219*'6.3.IPME'!J$22-('6.3.IPME'!J$22-'6.3.IPME'!J$21))/(1-'6.5.TasaImpuestos'!I$8)</f>
        <v>0.31123646201951288</v>
      </c>
      <c r="J219" s="216">
        <f>+('2.2.3.6.WACC'!J$28*'6.3.IPME'!K$21+'2.2.3.1.TasasDeprec'!$C219*'6.3.IPME'!K$22-('6.3.IPME'!K$22-'6.3.IPME'!K$21))/(1-'6.5.TasaImpuestos'!J$8)</f>
        <v>0.33520842127176448</v>
      </c>
      <c r="K219" s="216">
        <f>+('2.2.3.6.WACC'!K$28*'6.3.IPME'!L$21+'2.2.3.1.TasasDeprec'!$C219*'6.3.IPME'!L$22-('6.3.IPME'!L$22-'6.3.IPME'!L$21))/(1-'6.5.TasaImpuestos'!K$8)</f>
        <v>0.33151583608040214</v>
      </c>
    </row>
    <row r="220" spans="1:11" x14ac:dyDescent="0.2">
      <c r="A220" s="134"/>
      <c r="B220" s="266" t="s">
        <v>416</v>
      </c>
      <c r="C220" s="216">
        <f>+('2.2.3.6.WACC'!C$28*'6.3.IPME'!D$21+'2.2.3.1.TasasDeprec'!$C220*'6.3.IPME'!D$22-('6.3.IPME'!D$22-'6.3.IPME'!D$21))/(1-'6.5.TasaImpuestos'!C$8)</f>
        <v>0.33707774053189543</v>
      </c>
      <c r="D220" s="216">
        <f>+('2.2.3.6.WACC'!D$28*'6.3.IPME'!E$21+'2.2.3.1.TasasDeprec'!$C220*'6.3.IPME'!E$22-('6.3.IPME'!E$22-'6.3.IPME'!E$21))/(1-'6.5.TasaImpuestos'!D$8)</f>
        <v>0.32355508923681398</v>
      </c>
      <c r="E220" s="216">
        <f>+('2.2.3.6.WACC'!E$28*'6.3.IPME'!F$21+'2.2.3.1.TasasDeprec'!$C220*'6.3.IPME'!F$22-('6.3.IPME'!F$22-'6.3.IPME'!F$21))/(1-'6.5.TasaImpuestos'!E$8)</f>
        <v>0.32306223877560053</v>
      </c>
      <c r="F220" s="216">
        <f>+('2.2.3.6.WACC'!F$28*'6.3.IPME'!G$21+'2.2.3.1.TasasDeprec'!$C220*'6.3.IPME'!G$22-('6.3.IPME'!G$22-'6.3.IPME'!G$21))/(1-'6.5.TasaImpuestos'!F$8)</f>
        <v>0.3392707984858932</v>
      </c>
      <c r="G220" s="216">
        <f>+('2.2.3.6.WACC'!G$28*'6.3.IPME'!H$21+'2.2.3.1.TasasDeprec'!$C220*'6.3.IPME'!H$22-('6.3.IPME'!H$22-'6.3.IPME'!H$21))/(1-'6.5.TasaImpuestos'!G$8)</f>
        <v>0.36538100565642095</v>
      </c>
      <c r="H220" s="216">
        <f>+('2.2.3.6.WACC'!H$28*'6.3.IPME'!I$21+'2.2.3.1.TasasDeprec'!$C220*'6.3.IPME'!I$22-('6.3.IPME'!I$22-'6.3.IPME'!I$21))/(1-'6.5.TasaImpuestos'!H$8)</f>
        <v>0.33666674229120203</v>
      </c>
      <c r="I220" s="216">
        <f>+('2.2.3.6.WACC'!I$28*'6.3.IPME'!J$21+'2.2.3.1.TasasDeprec'!$C220*'6.3.IPME'!J$22-('6.3.IPME'!J$22-'6.3.IPME'!J$21))/(1-'6.5.TasaImpuestos'!I$8)</f>
        <v>0.31123646201951288</v>
      </c>
      <c r="J220" s="216">
        <f>+('2.2.3.6.WACC'!J$28*'6.3.IPME'!K$21+'2.2.3.1.TasasDeprec'!$C220*'6.3.IPME'!K$22-('6.3.IPME'!K$22-'6.3.IPME'!K$21))/(1-'6.5.TasaImpuestos'!J$8)</f>
        <v>0.33520842127176448</v>
      </c>
      <c r="K220" s="216">
        <f>+('2.2.3.6.WACC'!K$28*'6.3.IPME'!L$21+'2.2.3.1.TasasDeprec'!$C220*'6.3.IPME'!L$22-('6.3.IPME'!L$22-'6.3.IPME'!L$21))/(1-'6.5.TasaImpuestos'!K$8)</f>
        <v>0.33151583608040214</v>
      </c>
    </row>
    <row r="221" spans="1:11" x14ac:dyDescent="0.2">
      <c r="A221" s="134"/>
      <c r="B221" s="266" t="s">
        <v>409</v>
      </c>
      <c r="C221" s="216">
        <f>+('2.2.3.6.WACC'!C$28*'6.3.IPME'!D$21+'2.2.3.1.TasasDeprec'!$C221*'6.3.IPME'!D$22-('6.3.IPME'!D$22-'6.3.IPME'!D$21))/(1-'6.5.TasaImpuestos'!C$8)</f>
        <v>0.33707774053189543</v>
      </c>
      <c r="D221" s="216">
        <f>+('2.2.3.6.WACC'!D$28*'6.3.IPME'!E$21+'2.2.3.1.TasasDeprec'!$C221*'6.3.IPME'!E$22-('6.3.IPME'!E$22-'6.3.IPME'!E$21))/(1-'6.5.TasaImpuestos'!D$8)</f>
        <v>0.32355508923681398</v>
      </c>
      <c r="E221" s="216">
        <f>+('2.2.3.6.WACC'!E$28*'6.3.IPME'!F$21+'2.2.3.1.TasasDeprec'!$C221*'6.3.IPME'!F$22-('6.3.IPME'!F$22-'6.3.IPME'!F$21))/(1-'6.5.TasaImpuestos'!E$8)</f>
        <v>0.32306223877560053</v>
      </c>
      <c r="F221" s="216">
        <f>+('2.2.3.6.WACC'!F$28*'6.3.IPME'!G$21+'2.2.3.1.TasasDeprec'!$C221*'6.3.IPME'!G$22-('6.3.IPME'!G$22-'6.3.IPME'!G$21))/(1-'6.5.TasaImpuestos'!F$8)</f>
        <v>0.3392707984858932</v>
      </c>
      <c r="G221" s="216">
        <f>+('2.2.3.6.WACC'!G$28*'6.3.IPME'!H$21+'2.2.3.1.TasasDeprec'!$C221*'6.3.IPME'!H$22-('6.3.IPME'!H$22-'6.3.IPME'!H$21))/(1-'6.5.TasaImpuestos'!G$8)</f>
        <v>0.36538100565642095</v>
      </c>
      <c r="H221" s="216">
        <f>+('2.2.3.6.WACC'!H$28*'6.3.IPME'!I$21+'2.2.3.1.TasasDeprec'!$C221*'6.3.IPME'!I$22-('6.3.IPME'!I$22-'6.3.IPME'!I$21))/(1-'6.5.TasaImpuestos'!H$8)</f>
        <v>0.33666674229120203</v>
      </c>
      <c r="I221" s="216">
        <f>+('2.2.3.6.WACC'!I$28*'6.3.IPME'!J$21+'2.2.3.1.TasasDeprec'!$C221*'6.3.IPME'!J$22-('6.3.IPME'!J$22-'6.3.IPME'!J$21))/(1-'6.5.TasaImpuestos'!I$8)</f>
        <v>0.31123646201951288</v>
      </c>
      <c r="J221" s="216">
        <f>+('2.2.3.6.WACC'!J$28*'6.3.IPME'!K$21+'2.2.3.1.TasasDeprec'!$C221*'6.3.IPME'!K$22-('6.3.IPME'!K$22-'6.3.IPME'!K$21))/(1-'6.5.TasaImpuestos'!J$8)</f>
        <v>0.33520842127176448</v>
      </c>
      <c r="K221" s="216">
        <f>+('2.2.3.6.WACC'!K$28*'6.3.IPME'!L$21+'2.2.3.1.TasasDeprec'!$C221*'6.3.IPME'!L$22-('6.3.IPME'!L$22-'6.3.IPME'!L$21))/(1-'6.5.TasaImpuestos'!K$8)</f>
        <v>0.33151583608040214</v>
      </c>
    </row>
    <row r="222" spans="1:11" x14ac:dyDescent="0.2">
      <c r="A222" s="134"/>
      <c r="B222" s="266" t="s">
        <v>417</v>
      </c>
      <c r="C222" s="216">
        <f>+('2.2.3.6.WACC'!C$28*'6.3.IPME'!D$21+'2.2.3.1.TasasDeprec'!$C222*'6.3.IPME'!D$22-('6.3.IPME'!D$22-'6.3.IPME'!D$21))/(1-'6.5.TasaImpuestos'!C$8)</f>
        <v>0.33707774053189543</v>
      </c>
      <c r="D222" s="216">
        <f>+('2.2.3.6.WACC'!D$28*'6.3.IPME'!E$21+'2.2.3.1.TasasDeprec'!$C222*'6.3.IPME'!E$22-('6.3.IPME'!E$22-'6.3.IPME'!E$21))/(1-'6.5.TasaImpuestos'!D$8)</f>
        <v>0.32355508923681398</v>
      </c>
      <c r="E222" s="216">
        <f>+('2.2.3.6.WACC'!E$28*'6.3.IPME'!F$21+'2.2.3.1.TasasDeprec'!$C222*'6.3.IPME'!F$22-('6.3.IPME'!F$22-'6.3.IPME'!F$21))/(1-'6.5.TasaImpuestos'!E$8)</f>
        <v>0.32306223877560053</v>
      </c>
      <c r="F222" s="216">
        <f>+('2.2.3.6.WACC'!F$28*'6.3.IPME'!G$21+'2.2.3.1.TasasDeprec'!$C222*'6.3.IPME'!G$22-('6.3.IPME'!G$22-'6.3.IPME'!G$21))/(1-'6.5.TasaImpuestos'!F$8)</f>
        <v>0.3392707984858932</v>
      </c>
      <c r="G222" s="216">
        <f>+('2.2.3.6.WACC'!G$28*'6.3.IPME'!H$21+'2.2.3.1.TasasDeprec'!$C222*'6.3.IPME'!H$22-('6.3.IPME'!H$22-'6.3.IPME'!H$21))/(1-'6.5.TasaImpuestos'!G$8)</f>
        <v>0.36538100565642095</v>
      </c>
      <c r="H222" s="216">
        <f>+('2.2.3.6.WACC'!H$28*'6.3.IPME'!I$21+'2.2.3.1.TasasDeprec'!$C222*'6.3.IPME'!I$22-('6.3.IPME'!I$22-'6.3.IPME'!I$21))/(1-'6.5.TasaImpuestos'!H$8)</f>
        <v>0.33666674229120203</v>
      </c>
      <c r="I222" s="216">
        <f>+('2.2.3.6.WACC'!I$28*'6.3.IPME'!J$21+'2.2.3.1.TasasDeprec'!$C222*'6.3.IPME'!J$22-('6.3.IPME'!J$22-'6.3.IPME'!J$21))/(1-'6.5.TasaImpuestos'!I$8)</f>
        <v>0.31123646201951288</v>
      </c>
      <c r="J222" s="216">
        <f>+('2.2.3.6.WACC'!J$28*'6.3.IPME'!K$21+'2.2.3.1.TasasDeprec'!$C222*'6.3.IPME'!K$22-('6.3.IPME'!K$22-'6.3.IPME'!K$21))/(1-'6.5.TasaImpuestos'!J$8)</f>
        <v>0.33520842127176448</v>
      </c>
      <c r="K222" s="216">
        <f>+('2.2.3.6.WACC'!K$28*'6.3.IPME'!L$21+'2.2.3.1.TasasDeprec'!$C222*'6.3.IPME'!L$22-('6.3.IPME'!L$22-'6.3.IPME'!L$21))/(1-'6.5.TasaImpuestos'!K$8)</f>
        <v>0.33151583608040214</v>
      </c>
    </row>
    <row r="223" spans="1:11" x14ac:dyDescent="0.2">
      <c r="A223" s="134"/>
      <c r="B223" s="266" t="s">
        <v>418</v>
      </c>
      <c r="C223" s="216">
        <f>+('2.2.3.6.WACC'!C$28*'6.3.IPME'!D$21+'2.2.3.1.TasasDeprec'!$C223*'6.3.IPME'!D$22-('6.3.IPME'!D$22-'6.3.IPME'!D$21))/(1-'6.5.TasaImpuestos'!C$8)</f>
        <v>0.42300684901739494</v>
      </c>
      <c r="D223" s="216">
        <f>+('2.2.3.6.WACC'!D$28*'6.3.IPME'!E$21+'2.2.3.1.TasasDeprec'!$C223*'6.3.IPME'!E$22-('6.3.IPME'!E$22-'6.3.IPME'!E$21))/(1-'6.5.TasaImpuestos'!D$8)</f>
        <v>0.41226867631840142</v>
      </c>
      <c r="E223" s="216">
        <f>+('2.2.3.6.WACC'!E$28*'6.3.IPME'!F$21+'2.2.3.1.TasasDeprec'!$C223*'6.3.IPME'!F$22-('6.3.IPME'!F$22-'6.3.IPME'!F$21))/(1-'6.5.TasaImpuestos'!E$8)</f>
        <v>0.41153566212121384</v>
      </c>
      <c r="F223" s="216">
        <f>+('2.2.3.6.WACC'!F$28*'6.3.IPME'!G$21+'2.2.3.1.TasasDeprec'!$C223*'6.3.IPME'!G$22-('6.3.IPME'!G$22-'6.3.IPME'!G$21))/(1-'6.5.TasaImpuestos'!F$8)</f>
        <v>0.42727536579790104</v>
      </c>
      <c r="G223" s="216">
        <f>+('2.2.3.6.WACC'!G$28*'6.3.IPME'!H$21+'2.2.3.1.TasasDeprec'!$C223*'6.3.IPME'!H$22-('6.3.IPME'!H$22-'6.3.IPME'!H$21))/(1-'6.5.TasaImpuestos'!G$8)</f>
        <v>0.44806744816382432</v>
      </c>
      <c r="H223" s="216">
        <f>+('2.2.3.6.WACC'!H$28*'6.3.IPME'!I$21+'2.2.3.1.TasasDeprec'!$C223*'6.3.IPME'!I$22-('6.3.IPME'!I$22-'6.3.IPME'!I$21))/(1-'6.5.TasaImpuestos'!H$8)</f>
        <v>0.41827004815064506</v>
      </c>
      <c r="I223" s="216">
        <f>+('2.2.3.6.WACC'!I$28*'6.3.IPME'!J$21+'2.2.3.1.TasasDeprec'!$C223*'6.3.IPME'!J$22-('6.3.IPME'!J$22-'6.3.IPME'!J$21))/(1-'6.5.TasaImpuestos'!I$8)</f>
        <v>0.39547356155600055</v>
      </c>
      <c r="J223" s="216">
        <f>+('2.2.3.6.WACC'!J$28*'6.3.IPME'!K$21+'2.2.3.1.TasasDeprec'!$C223*'6.3.IPME'!K$22-('6.3.IPME'!K$22-'6.3.IPME'!K$21))/(1-'6.5.TasaImpuestos'!J$8)</f>
        <v>0.41921820036741908</v>
      </c>
      <c r="K223" s="216">
        <f>+('2.2.3.6.WACC'!K$28*'6.3.IPME'!L$21+'2.2.3.1.TasasDeprec'!$C223*'6.3.IPME'!L$22-('6.3.IPME'!L$22-'6.3.IPME'!L$21))/(1-'6.5.TasaImpuestos'!K$8)</f>
        <v>0.41554308885773222</v>
      </c>
    </row>
    <row r="224" spans="1:11" x14ac:dyDescent="0.2">
      <c r="A224" s="134"/>
      <c r="B224" s="266" t="s">
        <v>419</v>
      </c>
      <c r="C224" s="216">
        <f>+('2.2.3.6.WACC'!C$28*'6.3.IPME'!D$21+'2.2.3.1.TasasDeprec'!$C224*'6.3.IPME'!D$22-('6.3.IPME'!D$22-'6.3.IPME'!D$21))/(1-'6.5.TasaImpuestos'!C$8)</f>
        <v>0.49819481894220691</v>
      </c>
      <c r="D224" s="216">
        <f>+('2.2.3.6.WACC'!D$28*'6.3.IPME'!E$21+'2.2.3.1.TasasDeprec'!$C224*'6.3.IPME'!E$22-('6.3.IPME'!E$22-'6.3.IPME'!E$21))/(1-'6.5.TasaImpuestos'!D$8)</f>
        <v>0.48989306501479052</v>
      </c>
      <c r="E224" s="216">
        <f>+('2.2.3.6.WACC'!E$28*'6.3.IPME'!F$21+'2.2.3.1.TasasDeprec'!$C224*'6.3.IPME'!F$22-('6.3.IPME'!F$22-'6.3.IPME'!F$21))/(1-'6.5.TasaImpuestos'!E$8)</f>
        <v>0.48894990754862555</v>
      </c>
      <c r="F224" s="216">
        <f>+('2.2.3.6.WACC'!F$28*'6.3.IPME'!G$21+'2.2.3.1.TasasDeprec'!$C224*'6.3.IPME'!G$22-('6.3.IPME'!G$22-'6.3.IPME'!G$21))/(1-'6.5.TasaImpuestos'!F$8)</f>
        <v>0.50427936219590774</v>
      </c>
      <c r="G224" s="216">
        <f>+('2.2.3.6.WACC'!G$28*'6.3.IPME'!H$21+'2.2.3.1.TasasDeprec'!$C224*'6.3.IPME'!H$22-('6.3.IPME'!H$22-'6.3.IPME'!H$21))/(1-'6.5.TasaImpuestos'!G$8)</f>
        <v>0.52041808535780221</v>
      </c>
      <c r="H224" s="216">
        <f>+('2.2.3.6.WACC'!H$28*'6.3.IPME'!I$21+'2.2.3.1.TasasDeprec'!$C224*'6.3.IPME'!I$22-('6.3.IPME'!I$22-'6.3.IPME'!I$21))/(1-'6.5.TasaImpuestos'!H$8)</f>
        <v>0.48967294077765772</v>
      </c>
      <c r="I224" s="216">
        <f>+('2.2.3.6.WACC'!I$28*'6.3.IPME'!J$21+'2.2.3.1.TasasDeprec'!$C224*'6.3.IPME'!J$22-('6.3.IPME'!J$22-'6.3.IPME'!J$21))/(1-'6.5.TasaImpuestos'!I$8)</f>
        <v>0.46918102365042713</v>
      </c>
      <c r="J224" s="216">
        <f>+('2.2.3.6.WACC'!J$28*'6.3.IPME'!K$21+'2.2.3.1.TasasDeprec'!$C224*'6.3.IPME'!K$22-('6.3.IPME'!K$22-'6.3.IPME'!K$21))/(1-'6.5.TasaImpuestos'!J$8)</f>
        <v>0.49272675707611691</v>
      </c>
      <c r="K224" s="216">
        <f>+('2.2.3.6.WACC'!K$28*'6.3.IPME'!L$21+'2.2.3.1.TasasDeprec'!$C224*'6.3.IPME'!L$22-('6.3.IPME'!L$22-'6.3.IPME'!L$21))/(1-'6.5.TasaImpuestos'!K$8)</f>
        <v>0.489066935037896</v>
      </c>
    </row>
    <row r="225" spans="1:11" x14ac:dyDescent="0.2">
      <c r="A225" s="134"/>
      <c r="B225" s="266" t="s">
        <v>420</v>
      </c>
      <c r="C225" s="216">
        <f>+('2.2.3.6.WACC'!C$28*'6.3.IPME'!D$21+'2.2.3.1.TasasDeprec'!$C225*'6.3.IPME'!D$22-('6.3.IPME'!D$22-'6.3.IPME'!D$21))/(1-'6.5.TasaImpuestos'!C$8)</f>
        <v>0.22250559588456284</v>
      </c>
      <c r="D225" s="216">
        <f>+('2.2.3.6.WACC'!D$28*'6.3.IPME'!E$21+'2.2.3.1.TasasDeprec'!$C225*'6.3.IPME'!E$22-('6.3.IPME'!E$22-'6.3.IPME'!E$21))/(1-'6.5.TasaImpuestos'!D$8)</f>
        <v>0.20527030646136404</v>
      </c>
      <c r="E225" s="216">
        <f>+('2.2.3.6.WACC'!E$28*'6.3.IPME'!F$21+'2.2.3.1.TasasDeprec'!$C225*'6.3.IPME'!F$22-('6.3.IPME'!F$22-'6.3.IPME'!F$21))/(1-'6.5.TasaImpuestos'!E$8)</f>
        <v>0.20509767431478282</v>
      </c>
      <c r="F225" s="216">
        <f>+('2.2.3.6.WACC'!F$28*'6.3.IPME'!G$21+'2.2.3.1.TasasDeprec'!$C225*'6.3.IPME'!G$22-('6.3.IPME'!G$22-'6.3.IPME'!G$21))/(1-'6.5.TasaImpuestos'!F$8)</f>
        <v>0.2219313754032162</v>
      </c>
      <c r="G225" s="216">
        <f>+('2.2.3.6.WACC'!G$28*'6.3.IPME'!H$21+'2.2.3.1.TasasDeprec'!$C225*'6.3.IPME'!H$22-('6.3.IPME'!H$22-'6.3.IPME'!H$21))/(1-'6.5.TasaImpuestos'!G$8)</f>
        <v>0.25513241564654987</v>
      </c>
      <c r="H225" s="216">
        <f>+('2.2.3.6.WACC'!H$28*'6.3.IPME'!I$21+'2.2.3.1.TasasDeprec'!$C225*'6.3.IPME'!I$22-('6.3.IPME'!I$22-'6.3.IPME'!I$21))/(1-'6.5.TasaImpuestos'!H$8)</f>
        <v>0.22786233447861137</v>
      </c>
      <c r="I225" s="216">
        <f>+('2.2.3.6.WACC'!I$28*'6.3.IPME'!J$21+'2.2.3.1.TasasDeprec'!$C225*'6.3.IPME'!J$22-('6.3.IPME'!J$22-'6.3.IPME'!J$21))/(1-'6.5.TasaImpuestos'!I$8)</f>
        <v>0.19892032930419618</v>
      </c>
      <c r="J225" s="216">
        <f>+('2.2.3.6.WACC'!J$28*'6.3.IPME'!K$21+'2.2.3.1.TasasDeprec'!$C225*'6.3.IPME'!K$22-('6.3.IPME'!K$22-'6.3.IPME'!K$21))/(1-'6.5.TasaImpuestos'!J$8)</f>
        <v>0.2231953824775583</v>
      </c>
      <c r="K225" s="216">
        <f>+('2.2.3.6.WACC'!K$28*'6.3.IPME'!L$21+'2.2.3.1.TasasDeprec'!$C225*'6.3.IPME'!L$22-('6.3.IPME'!L$22-'6.3.IPME'!L$21))/(1-'6.5.TasaImpuestos'!K$8)</f>
        <v>0.21947949904396208</v>
      </c>
    </row>
    <row r="226" spans="1:11" x14ac:dyDescent="0.2">
      <c r="A226" s="134"/>
      <c r="B226" s="266" t="s">
        <v>421</v>
      </c>
      <c r="C226" s="216">
        <f>+('2.2.3.6.WACC'!C$28*'6.3.IPME'!D$21+'2.2.3.1.TasasDeprec'!$C226*'6.3.IPME'!D$22-('6.3.IPME'!D$22-'6.3.IPME'!D$21))/(1-'6.5.TasaImpuestos'!C$8)</f>
        <v>0.27263090916777089</v>
      </c>
      <c r="D226" s="216">
        <f>+('2.2.3.6.WACC'!D$28*'6.3.IPME'!E$21+'2.2.3.1.TasasDeprec'!$C226*'6.3.IPME'!E$22-('6.3.IPME'!E$22-'6.3.IPME'!E$21))/(1-'6.5.TasaImpuestos'!D$8)</f>
        <v>0.25701989892562344</v>
      </c>
      <c r="E226" s="216">
        <f>+('2.2.3.6.WACC'!E$28*'6.3.IPME'!F$21+'2.2.3.1.TasasDeprec'!$C226*'6.3.IPME'!F$22-('6.3.IPME'!F$22-'6.3.IPME'!F$21))/(1-'6.5.TasaImpuestos'!E$8)</f>
        <v>0.25670717126639059</v>
      </c>
      <c r="F226" s="216">
        <f>+('2.2.3.6.WACC'!F$28*'6.3.IPME'!G$21+'2.2.3.1.TasasDeprec'!$C226*'6.3.IPME'!G$22-('6.3.IPME'!G$22-'6.3.IPME'!G$21))/(1-'6.5.TasaImpuestos'!F$8)</f>
        <v>0.27326737300188741</v>
      </c>
      <c r="G226" s="216">
        <f>+('2.2.3.6.WACC'!G$28*'6.3.IPME'!H$21+'2.2.3.1.TasasDeprec'!$C226*'6.3.IPME'!H$22-('6.3.IPME'!H$22-'6.3.IPME'!H$21))/(1-'6.5.TasaImpuestos'!G$8)</f>
        <v>0.3033661737758685</v>
      </c>
      <c r="H226" s="216">
        <f>+('2.2.3.6.WACC'!H$28*'6.3.IPME'!I$21+'2.2.3.1.TasasDeprec'!$C226*'6.3.IPME'!I$22-('6.3.IPME'!I$22-'6.3.IPME'!I$21))/(1-'6.5.TasaImpuestos'!H$8)</f>
        <v>0.27546426289661979</v>
      </c>
      <c r="I226" s="216">
        <f>+('2.2.3.6.WACC'!I$28*'6.3.IPME'!J$21+'2.2.3.1.TasasDeprec'!$C226*'6.3.IPME'!J$22-('6.3.IPME'!J$22-'6.3.IPME'!J$21))/(1-'6.5.TasaImpuestos'!I$8)</f>
        <v>0.24805863736714728</v>
      </c>
      <c r="J226" s="216">
        <f>+('2.2.3.6.WACC'!J$28*'6.3.IPME'!K$21+'2.2.3.1.TasasDeprec'!$C226*'6.3.IPME'!K$22-('6.3.IPME'!K$22-'6.3.IPME'!K$21))/(1-'6.5.TasaImpuestos'!J$8)</f>
        <v>0.27220108695002349</v>
      </c>
      <c r="K226" s="216">
        <f>+('2.2.3.6.WACC'!K$28*'6.3.IPME'!L$21+'2.2.3.1.TasasDeprec'!$C226*'6.3.IPME'!L$22-('6.3.IPME'!L$22-'6.3.IPME'!L$21))/(1-'6.5.TasaImpuestos'!K$8)</f>
        <v>0.26849539649740461</v>
      </c>
    </row>
    <row r="227" spans="1:11" x14ac:dyDescent="0.2">
      <c r="A227" s="134"/>
      <c r="B227" s="266" t="s">
        <v>422</v>
      </c>
      <c r="C227" s="216">
        <f>+('2.2.3.6.WACC'!C$28*'6.3.IPME'!D$21+'2.2.3.1.TasasDeprec'!$C227*'6.3.IPME'!D$22-('6.3.IPME'!D$22-'6.3.IPME'!D$21))/(1-'6.5.TasaImpuestos'!C$8)</f>
        <v>0.33707774053189543</v>
      </c>
      <c r="D227" s="216">
        <f>+('2.2.3.6.WACC'!D$28*'6.3.IPME'!E$21+'2.2.3.1.TasasDeprec'!$C227*'6.3.IPME'!E$22-('6.3.IPME'!E$22-'6.3.IPME'!E$21))/(1-'6.5.TasaImpuestos'!D$8)</f>
        <v>0.32355508923681398</v>
      </c>
      <c r="E227" s="216">
        <f>+('2.2.3.6.WACC'!E$28*'6.3.IPME'!F$21+'2.2.3.1.TasasDeprec'!$C227*'6.3.IPME'!F$22-('6.3.IPME'!F$22-'6.3.IPME'!F$21))/(1-'6.5.TasaImpuestos'!E$8)</f>
        <v>0.32306223877560053</v>
      </c>
      <c r="F227" s="216">
        <f>+('2.2.3.6.WACC'!F$28*'6.3.IPME'!G$21+'2.2.3.1.TasasDeprec'!$C227*'6.3.IPME'!G$22-('6.3.IPME'!G$22-'6.3.IPME'!G$21))/(1-'6.5.TasaImpuestos'!F$8)</f>
        <v>0.3392707984858932</v>
      </c>
      <c r="G227" s="216">
        <f>+('2.2.3.6.WACC'!G$28*'6.3.IPME'!H$21+'2.2.3.1.TasasDeprec'!$C227*'6.3.IPME'!H$22-('6.3.IPME'!H$22-'6.3.IPME'!H$21))/(1-'6.5.TasaImpuestos'!G$8)</f>
        <v>0.36538100565642095</v>
      </c>
      <c r="H227" s="216">
        <f>+('2.2.3.6.WACC'!H$28*'6.3.IPME'!I$21+'2.2.3.1.TasasDeprec'!$C227*'6.3.IPME'!I$22-('6.3.IPME'!I$22-'6.3.IPME'!I$21))/(1-'6.5.TasaImpuestos'!H$8)</f>
        <v>0.33666674229120203</v>
      </c>
      <c r="I227" s="216">
        <f>+('2.2.3.6.WACC'!I$28*'6.3.IPME'!J$21+'2.2.3.1.TasasDeprec'!$C227*'6.3.IPME'!J$22-('6.3.IPME'!J$22-'6.3.IPME'!J$21))/(1-'6.5.TasaImpuestos'!I$8)</f>
        <v>0.31123646201951288</v>
      </c>
      <c r="J227" s="216">
        <f>+('2.2.3.6.WACC'!J$28*'6.3.IPME'!K$21+'2.2.3.1.TasasDeprec'!$C227*'6.3.IPME'!K$22-('6.3.IPME'!K$22-'6.3.IPME'!K$21))/(1-'6.5.TasaImpuestos'!J$8)</f>
        <v>0.33520842127176448</v>
      </c>
      <c r="K227" s="216">
        <f>+('2.2.3.6.WACC'!K$28*'6.3.IPME'!L$21+'2.2.3.1.TasasDeprec'!$C227*'6.3.IPME'!L$22-('6.3.IPME'!L$22-'6.3.IPME'!L$21))/(1-'6.5.TasaImpuestos'!K$8)</f>
        <v>0.33151583608040214</v>
      </c>
    </row>
    <row r="228" spans="1:11" x14ac:dyDescent="0.2">
      <c r="A228" s="134"/>
      <c r="B228" s="266" t="s">
        <v>423</v>
      </c>
      <c r="C228" s="216">
        <f>+('2.2.3.6.WACC'!C$28*'6.3.IPME'!D$21+'2.2.3.1.TasasDeprec'!$C228*'6.3.IPME'!D$22-('6.3.IPME'!D$22-'6.3.IPME'!D$21))/(1-'6.5.TasaImpuestos'!C$8)</f>
        <v>0.27263090916777089</v>
      </c>
      <c r="D228" s="216">
        <f>+('2.2.3.6.WACC'!D$28*'6.3.IPME'!E$21+'2.2.3.1.TasasDeprec'!$C228*'6.3.IPME'!E$22-('6.3.IPME'!E$22-'6.3.IPME'!E$21))/(1-'6.5.TasaImpuestos'!D$8)</f>
        <v>0.25701989892562344</v>
      </c>
      <c r="E228" s="216">
        <f>+('2.2.3.6.WACC'!E$28*'6.3.IPME'!F$21+'2.2.3.1.TasasDeprec'!$C228*'6.3.IPME'!F$22-('6.3.IPME'!F$22-'6.3.IPME'!F$21))/(1-'6.5.TasaImpuestos'!E$8)</f>
        <v>0.25670717126639059</v>
      </c>
      <c r="F228" s="216">
        <f>+('2.2.3.6.WACC'!F$28*'6.3.IPME'!G$21+'2.2.3.1.TasasDeprec'!$C228*'6.3.IPME'!G$22-('6.3.IPME'!G$22-'6.3.IPME'!G$21))/(1-'6.5.TasaImpuestos'!F$8)</f>
        <v>0.27326737300188741</v>
      </c>
      <c r="G228" s="216">
        <f>+('2.2.3.6.WACC'!G$28*'6.3.IPME'!H$21+'2.2.3.1.TasasDeprec'!$C228*'6.3.IPME'!H$22-('6.3.IPME'!H$22-'6.3.IPME'!H$21))/(1-'6.5.TasaImpuestos'!G$8)</f>
        <v>0.3033661737758685</v>
      </c>
      <c r="H228" s="216">
        <f>+('2.2.3.6.WACC'!H$28*'6.3.IPME'!I$21+'2.2.3.1.TasasDeprec'!$C228*'6.3.IPME'!I$22-('6.3.IPME'!I$22-'6.3.IPME'!I$21))/(1-'6.5.TasaImpuestos'!H$8)</f>
        <v>0.27546426289661979</v>
      </c>
      <c r="I228" s="216">
        <f>+('2.2.3.6.WACC'!I$28*'6.3.IPME'!J$21+'2.2.3.1.TasasDeprec'!$C228*'6.3.IPME'!J$22-('6.3.IPME'!J$22-'6.3.IPME'!J$21))/(1-'6.5.TasaImpuestos'!I$8)</f>
        <v>0.24805863736714728</v>
      </c>
      <c r="J228" s="216">
        <f>+('2.2.3.6.WACC'!J$28*'6.3.IPME'!K$21+'2.2.3.1.TasasDeprec'!$C228*'6.3.IPME'!K$22-('6.3.IPME'!K$22-'6.3.IPME'!K$21))/(1-'6.5.TasaImpuestos'!J$8)</f>
        <v>0.27220108695002349</v>
      </c>
      <c r="K228" s="216">
        <f>+('2.2.3.6.WACC'!K$28*'6.3.IPME'!L$21+'2.2.3.1.TasasDeprec'!$C228*'6.3.IPME'!L$22-('6.3.IPME'!L$22-'6.3.IPME'!L$21))/(1-'6.5.TasaImpuestos'!K$8)</f>
        <v>0.26849539649740461</v>
      </c>
    </row>
    <row r="229" spans="1:11" x14ac:dyDescent="0.2">
      <c r="A229" s="134"/>
      <c r="B229" s="266" t="s">
        <v>424</v>
      </c>
      <c r="C229" s="216">
        <f>+('2.2.3.6.WACC'!C$28*'6.3.IPME'!D$21+'2.2.3.1.TasasDeprec'!$C229*'6.3.IPME'!D$22-('6.3.IPME'!D$22-'6.3.IPME'!D$21))/(1-'6.5.TasaImpuestos'!C$8)</f>
        <v>0.33707774053189543</v>
      </c>
      <c r="D229" s="216">
        <f>+('2.2.3.6.WACC'!D$28*'6.3.IPME'!E$21+'2.2.3.1.TasasDeprec'!$C229*'6.3.IPME'!E$22-('6.3.IPME'!E$22-'6.3.IPME'!E$21))/(1-'6.5.TasaImpuestos'!D$8)</f>
        <v>0.32355508923681398</v>
      </c>
      <c r="E229" s="216">
        <f>+('2.2.3.6.WACC'!E$28*'6.3.IPME'!F$21+'2.2.3.1.TasasDeprec'!$C229*'6.3.IPME'!F$22-('6.3.IPME'!F$22-'6.3.IPME'!F$21))/(1-'6.5.TasaImpuestos'!E$8)</f>
        <v>0.32306223877560053</v>
      </c>
      <c r="F229" s="216">
        <f>+('2.2.3.6.WACC'!F$28*'6.3.IPME'!G$21+'2.2.3.1.TasasDeprec'!$C229*'6.3.IPME'!G$22-('6.3.IPME'!G$22-'6.3.IPME'!G$21))/(1-'6.5.TasaImpuestos'!F$8)</f>
        <v>0.3392707984858932</v>
      </c>
      <c r="G229" s="216">
        <f>+('2.2.3.6.WACC'!G$28*'6.3.IPME'!H$21+'2.2.3.1.TasasDeprec'!$C229*'6.3.IPME'!H$22-('6.3.IPME'!H$22-'6.3.IPME'!H$21))/(1-'6.5.TasaImpuestos'!G$8)</f>
        <v>0.36538100565642095</v>
      </c>
      <c r="H229" s="216">
        <f>+('2.2.3.6.WACC'!H$28*'6.3.IPME'!I$21+'2.2.3.1.TasasDeprec'!$C229*'6.3.IPME'!I$22-('6.3.IPME'!I$22-'6.3.IPME'!I$21))/(1-'6.5.TasaImpuestos'!H$8)</f>
        <v>0.33666674229120203</v>
      </c>
      <c r="I229" s="216">
        <f>+('2.2.3.6.WACC'!I$28*'6.3.IPME'!J$21+'2.2.3.1.TasasDeprec'!$C229*'6.3.IPME'!J$22-('6.3.IPME'!J$22-'6.3.IPME'!J$21))/(1-'6.5.TasaImpuestos'!I$8)</f>
        <v>0.31123646201951288</v>
      </c>
      <c r="J229" s="216">
        <f>+('2.2.3.6.WACC'!J$28*'6.3.IPME'!K$21+'2.2.3.1.TasasDeprec'!$C229*'6.3.IPME'!K$22-('6.3.IPME'!K$22-'6.3.IPME'!K$21))/(1-'6.5.TasaImpuestos'!J$8)</f>
        <v>0.33520842127176448</v>
      </c>
      <c r="K229" s="216">
        <f>+('2.2.3.6.WACC'!K$28*'6.3.IPME'!L$21+'2.2.3.1.TasasDeprec'!$C229*'6.3.IPME'!L$22-('6.3.IPME'!L$22-'6.3.IPME'!L$21))/(1-'6.5.TasaImpuestos'!K$8)</f>
        <v>0.33151583608040214</v>
      </c>
    </row>
    <row r="230" spans="1:11" x14ac:dyDescent="0.2">
      <c r="A230" s="134"/>
      <c r="B230" s="266" t="s">
        <v>582</v>
      </c>
      <c r="C230" s="216">
        <f>+('2.2.3.6.WACC'!C$28*'6.3.IPME'!D$21+'2.2.3.1.TasasDeprec'!$C230*'6.3.IPME'!D$22-('6.3.IPME'!D$22-'6.3.IPME'!D$21))/(1-'6.5.TasaImpuestos'!C$8)</f>
        <v>0.33707774053189543</v>
      </c>
      <c r="D230" s="216">
        <f>+('2.2.3.6.WACC'!D$28*'6.3.IPME'!E$21+'2.2.3.1.TasasDeprec'!$C230*'6.3.IPME'!E$22-('6.3.IPME'!E$22-'6.3.IPME'!E$21))/(1-'6.5.TasaImpuestos'!D$8)</f>
        <v>0.32355508923681398</v>
      </c>
      <c r="E230" s="216">
        <f>+('2.2.3.6.WACC'!E$28*'6.3.IPME'!F$21+'2.2.3.1.TasasDeprec'!$C230*'6.3.IPME'!F$22-('6.3.IPME'!F$22-'6.3.IPME'!F$21))/(1-'6.5.TasaImpuestos'!E$8)</f>
        <v>0.32306223877560053</v>
      </c>
      <c r="F230" s="216">
        <f>+('2.2.3.6.WACC'!F$28*'6.3.IPME'!G$21+'2.2.3.1.TasasDeprec'!$C230*'6.3.IPME'!G$22-('6.3.IPME'!G$22-'6.3.IPME'!G$21))/(1-'6.5.TasaImpuestos'!F$8)</f>
        <v>0.3392707984858932</v>
      </c>
      <c r="G230" s="216">
        <f>+('2.2.3.6.WACC'!G$28*'6.3.IPME'!H$21+'2.2.3.1.TasasDeprec'!$C230*'6.3.IPME'!H$22-('6.3.IPME'!H$22-'6.3.IPME'!H$21))/(1-'6.5.TasaImpuestos'!G$8)</f>
        <v>0.36538100565642095</v>
      </c>
      <c r="H230" s="216">
        <f>+('2.2.3.6.WACC'!H$28*'6.3.IPME'!I$21+'2.2.3.1.TasasDeprec'!$C230*'6.3.IPME'!I$22-('6.3.IPME'!I$22-'6.3.IPME'!I$21))/(1-'6.5.TasaImpuestos'!H$8)</f>
        <v>0.33666674229120203</v>
      </c>
      <c r="I230" s="216">
        <f>+('2.2.3.6.WACC'!I$28*'6.3.IPME'!J$21+'2.2.3.1.TasasDeprec'!$C230*'6.3.IPME'!J$22-('6.3.IPME'!J$22-'6.3.IPME'!J$21))/(1-'6.5.TasaImpuestos'!I$8)</f>
        <v>0.31123646201951288</v>
      </c>
      <c r="J230" s="216">
        <f>+('2.2.3.6.WACC'!J$28*'6.3.IPME'!K$21+'2.2.3.1.TasasDeprec'!$C230*'6.3.IPME'!K$22-('6.3.IPME'!K$22-'6.3.IPME'!K$21))/(1-'6.5.TasaImpuestos'!J$8)</f>
        <v>0.33520842127176448</v>
      </c>
      <c r="K230" s="216">
        <f>+('2.2.3.6.WACC'!K$28*'6.3.IPME'!L$21+'2.2.3.1.TasasDeprec'!$C230*'6.3.IPME'!L$22-('6.3.IPME'!L$22-'6.3.IPME'!L$21))/(1-'6.5.TasaImpuestos'!K$8)</f>
        <v>0.33151583608040214</v>
      </c>
    </row>
    <row r="231" spans="1:11" x14ac:dyDescent="0.2">
      <c r="A231" s="134"/>
      <c r="B231" s="265" t="s">
        <v>425</v>
      </c>
      <c r="C231" s="216"/>
      <c r="D231" s="216"/>
      <c r="E231" s="216"/>
      <c r="F231" s="216"/>
      <c r="G231" s="216"/>
      <c r="H231" s="216"/>
      <c r="I231" s="216"/>
      <c r="J231" s="216"/>
      <c r="K231" s="216"/>
    </row>
    <row r="232" spans="1:11" x14ac:dyDescent="0.2">
      <c r="A232" s="134"/>
      <c r="B232" s="266" t="s">
        <v>426</v>
      </c>
      <c r="C232" s="216">
        <f>+('2.2.3.6.WACC'!C$28*'6.3.IPME'!D$21+'2.2.3.1.TasasDeprec'!$C232*'6.3.IPME'!D$22-('6.3.IPME'!D$22-'6.3.IPME'!D$21))/(1-'6.5.TasaImpuestos'!C$8)</f>
        <v>0.62350810215022689</v>
      </c>
      <c r="D232" s="216">
        <f>+('2.2.3.6.WACC'!D$28*'6.3.IPME'!E$21+'2.2.3.1.TasasDeprec'!$C232*'6.3.IPME'!E$22-('6.3.IPME'!E$22-'6.3.IPME'!E$21))/(1-'6.5.TasaImpuestos'!D$8)</f>
        <v>0.61926704617543871</v>
      </c>
      <c r="E232" s="216">
        <f>+('2.2.3.6.WACC'!E$28*'6.3.IPME'!F$21+'2.2.3.1.TasasDeprec'!$C232*'6.3.IPME'!F$22-('6.3.IPME'!F$22-'6.3.IPME'!F$21))/(1-'6.5.TasaImpuestos'!E$8)</f>
        <v>0.61797364992764492</v>
      </c>
      <c r="F232" s="216">
        <f>+('2.2.3.6.WACC'!F$28*'6.3.IPME'!G$21+'2.2.3.1.TasasDeprec'!$C232*'6.3.IPME'!G$22-('6.3.IPME'!G$22-'6.3.IPME'!G$21))/(1-'6.5.TasaImpuestos'!F$8)</f>
        <v>0.6326193561925858</v>
      </c>
      <c r="G232" s="216">
        <f>+('2.2.3.6.WACC'!G$28*'6.3.IPME'!H$21+'2.2.3.1.TasasDeprec'!$C232*'6.3.IPME'!H$22-('6.3.IPME'!H$22-'6.3.IPME'!H$21))/(1-'6.5.TasaImpuestos'!G$8)</f>
        <v>0.64100248068109877</v>
      </c>
      <c r="H232" s="216">
        <f>+('2.2.3.6.WACC'!H$28*'6.3.IPME'!I$21+'2.2.3.1.TasasDeprec'!$C232*'6.3.IPME'!I$22-('6.3.IPME'!I$22-'6.3.IPME'!I$21))/(1-'6.5.TasaImpuestos'!H$8)</f>
        <v>0.60867776182267874</v>
      </c>
      <c r="I232" s="216">
        <f>+('2.2.3.6.WACC'!I$28*'6.3.IPME'!J$21+'2.2.3.1.TasasDeprec'!$C232*'6.3.IPME'!J$22-('6.3.IPME'!J$22-'6.3.IPME'!J$21))/(1-'6.5.TasaImpuestos'!I$8)</f>
        <v>0.59202679380780476</v>
      </c>
      <c r="J232" s="216">
        <f>+('2.2.3.6.WACC'!J$28*'6.3.IPME'!K$21+'2.2.3.1.TasasDeprec'!$C232*'6.3.IPME'!K$22-('6.3.IPME'!K$22-'6.3.IPME'!K$21))/(1-'6.5.TasaImpuestos'!J$8)</f>
        <v>0.61524101825727984</v>
      </c>
      <c r="K232" s="216">
        <f>+('2.2.3.6.WACC'!K$28*'6.3.IPME'!L$21+'2.2.3.1.TasasDeprec'!$C232*'6.3.IPME'!L$22-('6.3.IPME'!L$22-'6.3.IPME'!L$21))/(1-'6.5.TasaImpuestos'!K$8)</f>
        <v>0.61160667867150231</v>
      </c>
    </row>
    <row r="233" spans="1:11" x14ac:dyDescent="0.2">
      <c r="A233" s="134"/>
      <c r="B233" s="31" t="s">
        <v>427</v>
      </c>
      <c r="C233" s="284"/>
      <c r="D233" s="284"/>
      <c r="E233" s="284"/>
      <c r="F233" s="284"/>
      <c r="G233" s="284"/>
      <c r="H233" s="284"/>
      <c r="I233" s="284"/>
      <c r="J233" s="284"/>
      <c r="K233" s="284"/>
    </row>
    <row r="234" spans="1:11" x14ac:dyDescent="0.2">
      <c r="A234" s="134"/>
      <c r="B234" s="270" t="s">
        <v>403</v>
      </c>
      <c r="C234" s="282">
        <f>+('2.2.3.6.WACC'!C$28*'6.4.IPMC'!D$21+'2.2.3.1.TasasDeprec'!$C234*'6.4.IPMC'!D$22-('6.4.IPMC'!D$22-'6.4.IPMC'!D$21))/(1-'6.5.TasaImpuestos'!C$8)</f>
        <v>0.1208706326199291</v>
      </c>
      <c r="D234" s="282">
        <f>+('2.2.3.6.WACC'!D$28*'6.4.IPMC'!E$21+'2.2.3.1.TasasDeprec'!$C234*'6.4.IPMC'!E$22-('6.4.IPMC'!E$22-'6.4.IPMC'!E$21))/(1-'6.5.TasaImpuestos'!D$8)</f>
        <v>0.15640803919489721</v>
      </c>
      <c r="E234" s="282">
        <f>+('2.2.3.6.WACC'!E$28*'6.4.IPMC'!F$21+'2.2.3.1.TasasDeprec'!$C234*'6.4.IPMC'!F$22-('6.4.IPMC'!F$22-'6.4.IPMC'!F$21))/(1-'6.5.TasaImpuestos'!E$8)</f>
        <v>0.17891709126957483</v>
      </c>
      <c r="F234" s="282">
        <f>+('2.2.3.6.WACC'!F$28*'6.4.IPMC'!G$21+'2.2.3.1.TasasDeprec'!$C234*'6.4.IPMC'!G$22-('6.4.IPMC'!G$22-'6.4.IPMC'!G$21))/(1-'6.5.TasaImpuestos'!F$8)</f>
        <v>0.20507764104853368</v>
      </c>
      <c r="G234" s="282">
        <f>+('2.2.3.6.WACC'!G$28*'6.4.IPMC'!H$21+'2.2.3.1.TasasDeprec'!$C234*'6.4.IPMC'!H$22-('6.4.IPMC'!H$22-'6.4.IPMC'!H$21))/(1-'6.5.TasaImpuestos'!G$8)</f>
        <v>0.25517787880525639</v>
      </c>
      <c r="H234" s="282">
        <f>+('2.2.3.6.WACC'!H$28*'6.4.IPMC'!I$21+'2.2.3.1.TasasDeprec'!$C234*'6.4.IPMC'!I$22-('6.4.IPMC'!I$22-'6.4.IPMC'!I$21))/(1-'6.5.TasaImpuestos'!H$8)</f>
        <v>0.18314710178591825</v>
      </c>
      <c r="I234" s="282">
        <f>+('2.2.3.6.WACC'!I$28*'6.4.IPMC'!J$21+'2.2.3.1.TasasDeprec'!$C234*'6.4.IPMC'!J$22-('6.4.IPMC'!J$22-'6.4.IPMC'!J$21))/(1-'6.5.TasaImpuestos'!I$8)</f>
        <v>7.7865314823253942E-2</v>
      </c>
      <c r="J234" s="282">
        <f>+('2.2.3.6.WACC'!J$28*'6.4.IPMC'!K$21+'2.2.3.1.TasasDeprec'!$C234*'6.4.IPMC'!K$22-('6.4.IPMC'!K$22-'6.4.IPMC'!K$21))/(1-'6.5.TasaImpuestos'!J$8)</f>
        <v>0.12006591312826187</v>
      </c>
      <c r="K234" s="282">
        <f>+('2.2.3.6.WACC'!K$28*'6.4.IPMC'!L$21+'2.2.3.1.TasasDeprec'!$C234*'6.4.IPMC'!L$22-('6.4.IPMC'!L$22-'6.4.IPMC'!L$21))/(1-'6.5.TasaImpuestos'!K$8)</f>
        <v>0.17907747612568592</v>
      </c>
    </row>
    <row r="235" spans="1:11" x14ac:dyDescent="0.2">
      <c r="A235" s="134"/>
      <c r="B235" s="206" t="s">
        <v>405</v>
      </c>
      <c r="C235" s="283">
        <f>+('2.2.3.6.WACC'!C$28*'6.3.IPME'!D$21+'2.2.3.1.TasasDeprec'!$C235*'6.3.IPME'!D$22-('6.3.IPME'!D$22-'6.3.IPME'!D$21))/(1-'6.5.TasaImpuestos'!C$8)</f>
        <v>0.27263090916777089</v>
      </c>
      <c r="D235" s="283">
        <f>+('2.2.3.6.WACC'!D$28*'6.3.IPME'!E$21+'2.2.3.1.TasasDeprec'!$C235*'6.3.IPME'!E$22-('6.3.IPME'!E$22-'6.3.IPME'!E$21))/(1-'6.5.TasaImpuestos'!D$8)</f>
        <v>0.25701989892562344</v>
      </c>
      <c r="E235" s="283">
        <f>+('2.2.3.6.WACC'!E$28*'6.3.IPME'!F$21+'2.2.3.1.TasasDeprec'!$C235*'6.3.IPME'!F$22-('6.3.IPME'!F$22-'6.3.IPME'!F$21))/(1-'6.5.TasaImpuestos'!E$8)</f>
        <v>0.25670717126639059</v>
      </c>
      <c r="F235" s="283">
        <f>+('2.2.3.6.WACC'!F$28*'6.3.IPME'!G$21+'2.2.3.1.TasasDeprec'!$C235*'6.3.IPME'!G$22-('6.3.IPME'!G$22-'6.3.IPME'!G$21))/(1-'6.5.TasaImpuestos'!F$8)</f>
        <v>0.27326737300188741</v>
      </c>
      <c r="G235" s="283">
        <f>+('2.2.3.6.WACC'!G$28*'6.3.IPME'!H$21+'2.2.3.1.TasasDeprec'!$C235*'6.3.IPME'!H$22-('6.3.IPME'!H$22-'6.3.IPME'!H$21))/(1-'6.5.TasaImpuestos'!G$8)</f>
        <v>0.3033661737758685</v>
      </c>
      <c r="H235" s="283">
        <f>+('2.2.3.6.WACC'!H$28*'6.3.IPME'!I$21+'2.2.3.1.TasasDeprec'!$C235*'6.3.IPME'!I$22-('6.3.IPME'!I$22-'6.3.IPME'!I$21))/(1-'6.5.TasaImpuestos'!H$8)</f>
        <v>0.27546426289661979</v>
      </c>
      <c r="I235" s="283">
        <f>+('2.2.3.6.WACC'!I$28*'6.3.IPME'!J$21+'2.2.3.1.TasasDeprec'!$C235*'6.3.IPME'!J$22-('6.3.IPME'!J$22-'6.3.IPME'!J$21))/(1-'6.5.TasaImpuestos'!I$8)</f>
        <v>0.24805863736714728</v>
      </c>
      <c r="J235" s="283">
        <f>+('2.2.3.6.WACC'!J$28*'6.3.IPME'!K$21+'2.2.3.1.TasasDeprec'!$C235*'6.3.IPME'!K$22-('6.3.IPME'!K$22-'6.3.IPME'!K$21))/(1-'6.5.TasaImpuestos'!J$8)</f>
        <v>0.27220108695002349</v>
      </c>
      <c r="K235" s="283">
        <f>+('2.2.3.6.WACC'!K$28*'6.3.IPME'!L$21+'2.2.3.1.TasasDeprec'!$C235*'6.3.IPME'!L$22-('6.3.IPME'!L$22-'6.3.IPME'!L$21))/(1-'6.5.TasaImpuestos'!K$8)</f>
        <v>0.26849539649740461</v>
      </c>
    </row>
    <row r="236" spans="1:11" x14ac:dyDescent="0.2"/>
    <row r="237" spans="1:11" x14ac:dyDescent="0.2"/>
  </sheetData>
  <hyperlinks>
    <hyperlink ref="A2" location="Índice!A1" display="Índice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39997558519241921"/>
  </sheetPr>
  <dimension ref="A1:O84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84" customWidth="1"/>
    <col min="3" max="15" width="11.42578125" customWidth="1"/>
    <col min="16" max="16384" width="11.42578125" hidden="1"/>
  </cols>
  <sheetData>
    <row r="1" spans="1:10" x14ac:dyDescent="0.2">
      <c r="A1" s="1"/>
      <c r="B1" s="1"/>
    </row>
    <row r="2" spans="1:10" x14ac:dyDescent="0.2">
      <c r="A2" s="5" t="s">
        <v>13</v>
      </c>
      <c r="B2" s="1"/>
    </row>
    <row r="3" spans="1:10" x14ac:dyDescent="0.2">
      <c r="A3" s="1"/>
      <c r="B3" s="1"/>
    </row>
    <row r="4" spans="1:10" x14ac:dyDescent="0.2">
      <c r="A4" s="1"/>
      <c r="B4" s="7" t="s">
        <v>7</v>
      </c>
    </row>
    <row r="5" spans="1:10" x14ac:dyDescent="0.2">
      <c r="A5" s="1"/>
      <c r="B5" s="1"/>
    </row>
    <row r="6" spans="1:10" x14ac:dyDescent="0.2">
      <c r="A6" s="1"/>
      <c r="B6" s="1"/>
    </row>
    <row r="7" spans="1:10" x14ac:dyDescent="0.2">
      <c r="A7" s="1"/>
      <c r="B7" s="39" t="s">
        <v>50</v>
      </c>
    </row>
    <row r="8" spans="1:10" x14ac:dyDescent="0.2">
      <c r="A8" s="1"/>
      <c r="B8" s="1"/>
    </row>
    <row r="9" spans="1:10" x14ac:dyDescent="0.2">
      <c r="A9" s="1"/>
      <c r="B9" s="35"/>
      <c r="C9" s="213">
        <v>2012</v>
      </c>
      <c r="D9" s="213">
        <v>2013</v>
      </c>
      <c r="E9" s="213">
        <v>2014</v>
      </c>
      <c r="F9" s="213">
        <v>2015</v>
      </c>
      <c r="G9" s="213">
        <v>2016</v>
      </c>
      <c r="H9" s="213">
        <v>2017</v>
      </c>
      <c r="I9" s="213">
        <v>2018</v>
      </c>
      <c r="J9" s="213">
        <v>2019</v>
      </c>
    </row>
    <row r="10" spans="1:10" x14ac:dyDescent="0.2">
      <c r="A10" s="1"/>
      <c r="B10" s="1" t="s">
        <v>22</v>
      </c>
      <c r="C10" s="217">
        <f>+SUMPRODUCT(D27:D430,C441:C844)/SUMPRODUCT(C27:C430,C441:C844)</f>
        <v>1.0281761346591733</v>
      </c>
      <c r="D10" s="217">
        <f>+SUMPRODUCT(E27:E430,D441:D844)/SUMPRODUCT(D27:D430,D441:D844)</f>
        <v>0.96609476412108175</v>
      </c>
      <c r="E10" s="217">
        <f t="shared" ref="E10:G10" si="0">+SUMPRODUCT(F27:F430,E441:E844)/SUMPRODUCT(E27:E430,E441:E844)</f>
        <v>1.0679444836154222</v>
      </c>
      <c r="F10" s="217">
        <f t="shared" si="0"/>
        <v>0.97486684733780304</v>
      </c>
      <c r="G10" s="217">
        <f t="shared" si="0"/>
        <v>0.88066945138631925</v>
      </c>
      <c r="H10" s="217">
        <f>+SUMPRODUCT(I27:I430,H441:H844)/SUMPRODUCT(H27:H430,H441:H844)</f>
        <v>0.80324002970150621</v>
      </c>
      <c r="I10" s="217">
        <f>+SUMPRODUCT(J27:J430,I441:I844)/SUMPRODUCT(I27:I430,I441:I844)</f>
        <v>1.1385450885673276</v>
      </c>
      <c r="J10" s="217">
        <f>+SUMPRODUCT(K27:K430,J441:J844)/SUMPRODUCT(J27:J430,J441:J844)</f>
        <v>1.1060801872694581</v>
      </c>
    </row>
    <row r="11" spans="1:10" x14ac:dyDescent="0.2">
      <c r="A11" s="1"/>
      <c r="B11" s="1" t="s">
        <v>23</v>
      </c>
      <c r="C11" s="217">
        <f>+SUMPRODUCT(D27:D430,D441:D844)/SUMPRODUCT(C27:C430,D441:D844)</f>
        <v>1.0347057471362906</v>
      </c>
      <c r="D11" s="217">
        <f>+SUMPRODUCT(E27:E430,E441:E844)/SUMPRODUCT(D27:D430,E441:E844)</f>
        <v>0.96306898684672759</v>
      </c>
      <c r="E11" s="217">
        <f t="shared" ref="E11:G11" si="1">+SUMPRODUCT(F27:F430,F441:F844)/SUMPRODUCT(E27:E430,F441:F844)</f>
        <v>1.0450398484479351</v>
      </c>
      <c r="F11" s="217">
        <f t="shared" si="1"/>
        <v>1.0159998660814427</v>
      </c>
      <c r="G11" s="217">
        <f t="shared" si="1"/>
        <v>0.83918250907015135</v>
      </c>
      <c r="H11" s="217">
        <f>+SUMPRODUCT(I27:I430,I441:I844)/SUMPRODUCT(H27:H430,I441:I844)</f>
        <v>0.80618904024063975</v>
      </c>
      <c r="I11" s="217">
        <f>+SUMPRODUCT(J27:J430,J441:J844)/SUMPRODUCT(I27:I430,J441:J844)</f>
        <v>1.1303791395196199</v>
      </c>
      <c r="J11" s="217">
        <f>+SUMPRODUCT(K27:K430,K441:K844)/SUMPRODUCT(J27:J430,K441:K844)</f>
        <v>1.1064921147589513</v>
      </c>
    </row>
    <row r="12" spans="1:10" x14ac:dyDescent="0.2">
      <c r="A12" s="1"/>
      <c r="B12" s="1" t="s">
        <v>24</v>
      </c>
      <c r="C12" s="217">
        <f t="shared" ref="C12" si="2">+SQRT(C10*C11)</f>
        <v>1.0314357738609921</v>
      </c>
      <c r="D12" s="217">
        <f t="shared" ref="D12:H12" si="3">+SQRT(D10*D11)</f>
        <v>0.96458068904577321</v>
      </c>
      <c r="E12" s="217">
        <f t="shared" ref="E12:G12" si="4">+SQRT(E10*E11)</f>
        <v>1.0564300929584831</v>
      </c>
      <c r="F12" s="217">
        <f t="shared" si="4"/>
        <v>0.99522087314447238</v>
      </c>
      <c r="G12" s="217">
        <f t="shared" si="4"/>
        <v>0.85967575275554042</v>
      </c>
      <c r="H12" s="217">
        <f t="shared" si="3"/>
        <v>0.80471318407735826</v>
      </c>
      <c r="I12" s="217">
        <f>+SQRT(I10*I11)</f>
        <v>1.134454766625371</v>
      </c>
      <c r="J12" s="217">
        <f>+SQRT(J10*J11)</f>
        <v>1.1062861318414687</v>
      </c>
    </row>
    <row r="13" spans="1:10" x14ac:dyDescent="0.2">
      <c r="A13" s="1"/>
      <c r="B13" s="1"/>
    </row>
    <row r="14" spans="1:10" x14ac:dyDescent="0.2">
      <c r="A14" s="1"/>
      <c r="B14" s="31" t="s">
        <v>25</v>
      </c>
      <c r="C14" s="32">
        <f t="shared" ref="C14:G14" si="5">+LN(C12)</f>
        <v>3.0951786792761581E-2</v>
      </c>
      <c r="D14" s="32">
        <f t="shared" si="5"/>
        <v>-3.6061791197492213E-2</v>
      </c>
      <c r="E14" s="32">
        <f t="shared" si="5"/>
        <v>5.4895387364611671E-2</v>
      </c>
      <c r="F14" s="32">
        <f t="shared" si="5"/>
        <v>-4.7905833983668796E-3</v>
      </c>
      <c r="G14" s="32">
        <f t="shared" si="5"/>
        <v>-0.15119999250850194</v>
      </c>
      <c r="H14" s="32">
        <f>+LN(H12)</f>
        <v>-0.21726935812263531</v>
      </c>
      <c r="I14" s="32">
        <f>+LN(I12)</f>
        <v>0.12615215368518343</v>
      </c>
      <c r="J14" s="32">
        <f>+LN(J12)</f>
        <v>0.10100857835823551</v>
      </c>
    </row>
    <row r="15" spans="1:10" x14ac:dyDescent="0.2">
      <c r="A15" s="1"/>
      <c r="B15" s="30"/>
    </row>
    <row r="16" spans="1:10" x14ac:dyDescent="0.2">
      <c r="A16" s="1"/>
      <c r="B16" s="33" t="s">
        <v>21</v>
      </c>
      <c r="C16" s="66">
        <f>+AVERAGE(C14:J14)</f>
        <v>-1.2039227378275518E-2</v>
      </c>
    </row>
    <row r="17" spans="1:11" x14ac:dyDescent="0.2">
      <c r="A17" s="1"/>
      <c r="B17" s="1"/>
    </row>
    <row r="18" spans="1:11" x14ac:dyDescent="0.2">
      <c r="A18" s="1"/>
      <c r="B18" s="1"/>
    </row>
    <row r="19" spans="1:11" x14ac:dyDescent="0.2">
      <c r="A19" s="1"/>
      <c r="B19" s="39" t="s">
        <v>32</v>
      </c>
    </row>
    <row r="20" spans="1:11" x14ac:dyDescent="0.2">
      <c r="A20" s="1"/>
      <c r="B20" s="1"/>
    </row>
    <row r="21" spans="1:11" x14ac:dyDescent="0.2">
      <c r="A21" s="1"/>
      <c r="B21" s="40" t="s">
        <v>33</v>
      </c>
    </row>
    <row r="22" spans="1:11" x14ac:dyDescent="0.2">
      <c r="A22" s="1"/>
      <c r="B22" s="1"/>
    </row>
    <row r="23" spans="1:11" x14ac:dyDescent="0.2">
      <c r="A23" s="1"/>
      <c r="B23" s="25"/>
      <c r="C23" s="219" t="s">
        <v>239</v>
      </c>
      <c r="D23" s="226">
        <v>2012</v>
      </c>
      <c r="E23" s="226">
        <v>2013</v>
      </c>
      <c r="F23" s="226">
        <v>2014</v>
      </c>
      <c r="G23" s="226">
        <v>2015</v>
      </c>
      <c r="H23" s="226">
        <v>2016</v>
      </c>
      <c r="I23" s="226">
        <v>2017</v>
      </c>
      <c r="J23" s="226">
        <v>2018</v>
      </c>
      <c r="K23" s="226">
        <v>2019</v>
      </c>
    </row>
    <row r="24" spans="1:11" x14ac:dyDescent="0.2">
      <c r="A24" s="1"/>
      <c r="B24" s="1"/>
    </row>
    <row r="25" spans="1:11" x14ac:dyDescent="0.2">
      <c r="A25" s="1"/>
      <c r="B25" s="41" t="s">
        <v>34</v>
      </c>
      <c r="C25" s="138"/>
      <c r="D25" s="138"/>
      <c r="E25" s="138"/>
      <c r="F25" s="138"/>
      <c r="G25" s="138"/>
      <c r="H25" s="138"/>
      <c r="I25" s="138"/>
      <c r="J25" s="138"/>
      <c r="K25" s="138"/>
    </row>
    <row r="26" spans="1:11" x14ac:dyDescent="0.2">
      <c r="A26" s="1"/>
      <c r="B26" s="1" t="s">
        <v>35</v>
      </c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1" x14ac:dyDescent="0.2">
      <c r="A27" s="1"/>
      <c r="B27" s="42" t="s">
        <v>242</v>
      </c>
      <c r="C27" s="291">
        <f>+'2.2.1.ManoObra'!D77</f>
        <v>42.672093640615302</v>
      </c>
      <c r="D27" s="291">
        <f>+'2.2.1.ManoObra'!E77</f>
        <v>54.496212943958461</v>
      </c>
      <c r="E27" s="291">
        <f>+'2.2.1.ManoObra'!F77</f>
        <v>45.896090176304014</v>
      </c>
      <c r="F27" s="291">
        <f>+'2.2.1.ManoObra'!G77</f>
        <v>87.354594720311553</v>
      </c>
      <c r="G27" s="291">
        <f>+'2.2.1.ManoObra'!H77</f>
        <v>64.528898624034454</v>
      </c>
      <c r="H27" s="291">
        <f>+'2.2.1.ManoObra'!I77</f>
        <v>57.248705223965516</v>
      </c>
      <c r="I27" s="291">
        <f>+'2.2.1.ManoObra'!J77</f>
        <v>61.372538622893373</v>
      </c>
      <c r="J27" s="291">
        <f>+'2.2.1.ManoObra'!K77</f>
        <v>65.611712944582266</v>
      </c>
      <c r="K27" s="291">
        <f>+'2.2.1.ManoObra'!L77</f>
        <v>61.297463544148144</v>
      </c>
    </row>
    <row r="28" spans="1:11" x14ac:dyDescent="0.2">
      <c r="A28" s="1"/>
      <c r="B28" s="42" t="s">
        <v>36</v>
      </c>
      <c r="C28" s="291">
        <f>+'2.2.1.ManoObra'!D78</f>
        <v>12.524177458154609</v>
      </c>
      <c r="D28" s="291">
        <f>+'2.2.1.ManoObra'!E78</f>
        <v>12.548118666814018</v>
      </c>
      <c r="E28" s="291">
        <f>+'2.2.1.ManoObra'!F78</f>
        <v>13.004637492976377</v>
      </c>
      <c r="F28" s="291">
        <f>+'2.2.1.ManoObra'!G78</f>
        <v>13.560413727502464</v>
      </c>
      <c r="G28" s="291">
        <f>+'2.2.1.ManoObra'!H78</f>
        <v>12.291599824191415</v>
      </c>
      <c r="H28" s="291">
        <f>+'2.2.1.ManoObra'!I78</f>
        <v>10.690376778661456</v>
      </c>
      <c r="I28" s="291">
        <f>+'2.2.1.ManoObra'!J78</f>
        <v>11.168149908110518</v>
      </c>
      <c r="J28" s="291">
        <f>+'2.2.1.ManoObra'!K78</f>
        <v>11.515161481572395</v>
      </c>
      <c r="K28" s="291">
        <f>+'2.2.1.ManoObra'!L78</f>
        <v>11.237226591886191</v>
      </c>
    </row>
    <row r="29" spans="1:11" x14ac:dyDescent="0.2">
      <c r="A29" s="1"/>
      <c r="B29" s="1"/>
      <c r="C29" s="291"/>
      <c r="D29" s="291"/>
      <c r="E29" s="291"/>
      <c r="F29" s="291"/>
      <c r="G29" s="291"/>
      <c r="H29" s="291"/>
      <c r="I29" s="291"/>
      <c r="J29" s="291"/>
      <c r="K29" s="291"/>
    </row>
    <row r="30" spans="1:11" ht="14.25" x14ac:dyDescent="0.2">
      <c r="A30" s="1"/>
      <c r="B30" s="145" t="s">
        <v>243</v>
      </c>
      <c r="C30" s="292">
        <f>+'2.2.1.ManoObra'!D80</f>
        <v>12.85284273991644</v>
      </c>
      <c r="D30" s="292">
        <f>+'2.2.1.ManoObra'!E80</f>
        <v>12.0649796408436</v>
      </c>
      <c r="E30" s="292">
        <f>+'2.2.1.ManoObra'!F80</f>
        <v>9.5009063255463992</v>
      </c>
      <c r="F30" s="292">
        <f>+'2.2.1.ManoObra'!G80</f>
        <v>8.5553902086238143</v>
      </c>
      <c r="G30" s="292">
        <f>+'2.2.1.ManoObra'!H80</f>
        <v>8.4591232785173442</v>
      </c>
      <c r="H30" s="292">
        <f>+'2.2.1.ManoObra'!I80</f>
        <v>8.3782815621841422</v>
      </c>
      <c r="I30" s="292">
        <f>+'2.2.1.ManoObra'!J80</f>
        <v>9.3155172417335024</v>
      </c>
      <c r="J30" s="292">
        <f>+'2.2.1.ManoObra'!K80</f>
        <v>9.7957627227500712</v>
      </c>
      <c r="K30" s="292">
        <f>+'2.2.1.ManoObra'!L80</f>
        <v>9.6919420360417057</v>
      </c>
    </row>
    <row r="31" spans="1:11" x14ac:dyDescent="0.2">
      <c r="A31" s="1"/>
      <c r="B31" s="142" t="s">
        <v>244</v>
      </c>
    </row>
    <row r="32" spans="1:11" x14ac:dyDescent="0.2">
      <c r="A32" s="1"/>
      <c r="B32" s="1"/>
    </row>
    <row r="33" spans="1:11" x14ac:dyDescent="0.2">
      <c r="A33" s="1"/>
      <c r="B33" s="40" t="s">
        <v>37</v>
      </c>
    </row>
    <row r="34" spans="1:11" x14ac:dyDescent="0.2">
      <c r="A34" s="1"/>
      <c r="B34" s="1"/>
    </row>
    <row r="35" spans="1:11" x14ac:dyDescent="0.2">
      <c r="A35" s="1"/>
      <c r="B35" s="31" t="s">
        <v>38</v>
      </c>
      <c r="C35" s="138"/>
      <c r="D35" s="138"/>
      <c r="E35" s="138"/>
      <c r="F35" s="138"/>
      <c r="G35" s="138"/>
      <c r="H35" s="138"/>
      <c r="I35" s="138"/>
      <c r="J35" s="138"/>
      <c r="K35" s="138"/>
    </row>
    <row r="36" spans="1:11" x14ac:dyDescent="0.2">
      <c r="A36" s="1"/>
      <c r="B36" s="147" t="s">
        <v>97</v>
      </c>
      <c r="C36" s="165">
        <f>+'2.2.2.ProdIntermed'!D$181</f>
        <v>1</v>
      </c>
      <c r="D36" s="165">
        <f>+'2.2.2.ProdIntermed'!E$181</f>
        <v>1.0823337409044773</v>
      </c>
      <c r="E36" s="165">
        <f>+'2.2.2.ProdIntermed'!F$181</f>
        <v>1.0861114475827298</v>
      </c>
      <c r="F36" s="165">
        <f>+'2.2.2.ProdIntermed'!G$181</f>
        <v>1.0674186490149371</v>
      </c>
      <c r="G36" s="165">
        <f>+'2.2.2.ProdIntermed'!H$181</f>
        <v>0.98501177623314329</v>
      </c>
      <c r="H36" s="165">
        <f>+'2.2.2.ProdIntermed'!I$181</f>
        <v>0.96268258178319388</v>
      </c>
      <c r="I36" s="165">
        <f>+'2.2.2.ProdIntermed'!J$181</f>
        <v>1.0245513427973163</v>
      </c>
      <c r="J36" s="165">
        <f>+'2.2.2.ProdIntermed'!K$181</f>
        <v>1.0298434949399453</v>
      </c>
      <c r="K36" s="165">
        <f>+'2.2.2.ProdIntermed'!L$181</f>
        <v>1.0358907338897501</v>
      </c>
    </row>
    <row r="37" spans="1:11" x14ac:dyDescent="0.2">
      <c r="A37" s="1"/>
      <c r="B37" s="147" t="s">
        <v>98</v>
      </c>
      <c r="C37" s="165">
        <f>+'2.2.2.ProdIntermed'!D$181</f>
        <v>1</v>
      </c>
      <c r="D37" s="165">
        <f>+'2.2.2.ProdIntermed'!E$181</f>
        <v>1.0823337409044773</v>
      </c>
      <c r="E37" s="165">
        <f>+'2.2.2.ProdIntermed'!F$181</f>
        <v>1.0861114475827298</v>
      </c>
      <c r="F37" s="165">
        <f>+'2.2.2.ProdIntermed'!G$181</f>
        <v>1.0674186490149371</v>
      </c>
      <c r="G37" s="165">
        <f>+'2.2.2.ProdIntermed'!H$181</f>
        <v>0.98501177623314329</v>
      </c>
      <c r="H37" s="165">
        <f>+'2.2.2.ProdIntermed'!I$181</f>
        <v>0.96268258178319388</v>
      </c>
      <c r="I37" s="165">
        <f>+'2.2.2.ProdIntermed'!J$181</f>
        <v>1.0245513427973163</v>
      </c>
      <c r="J37" s="165">
        <f>+'2.2.2.ProdIntermed'!K$181</f>
        <v>1.0298434949399453</v>
      </c>
      <c r="K37" s="165">
        <f>+'2.2.2.ProdIntermed'!L$181</f>
        <v>1.0358907338897501</v>
      </c>
    </row>
    <row r="38" spans="1:11" x14ac:dyDescent="0.2">
      <c r="A38" s="1"/>
      <c r="B38" s="147" t="s">
        <v>111</v>
      </c>
      <c r="C38" s="165">
        <f>+'2.2.2.ProdIntermed'!D$181</f>
        <v>1</v>
      </c>
      <c r="D38" s="165">
        <f>+'2.2.2.ProdIntermed'!E$181</f>
        <v>1.0823337409044773</v>
      </c>
      <c r="E38" s="165">
        <f>+'2.2.2.ProdIntermed'!F$181</f>
        <v>1.0861114475827298</v>
      </c>
      <c r="F38" s="165">
        <f>+'2.2.2.ProdIntermed'!G$181</f>
        <v>1.0674186490149371</v>
      </c>
      <c r="G38" s="165">
        <f>+'2.2.2.ProdIntermed'!H$181</f>
        <v>0.98501177623314329</v>
      </c>
      <c r="H38" s="165">
        <f>+'2.2.2.ProdIntermed'!I$181</f>
        <v>0.96268258178319388</v>
      </c>
      <c r="I38" s="165">
        <f>+'2.2.2.ProdIntermed'!J$181</f>
        <v>1.0245513427973163</v>
      </c>
      <c r="J38" s="165">
        <f>+'2.2.2.ProdIntermed'!K$181</f>
        <v>1.0298434949399453</v>
      </c>
      <c r="K38" s="165">
        <f>+'2.2.2.ProdIntermed'!L$181</f>
        <v>1.0358907338897501</v>
      </c>
    </row>
    <row r="39" spans="1:11" x14ac:dyDescent="0.2">
      <c r="A39" s="1"/>
      <c r="B39" s="147" t="s">
        <v>112</v>
      </c>
      <c r="C39" s="165">
        <f>+'2.2.2.ProdIntermed'!D$181</f>
        <v>1</v>
      </c>
      <c r="D39" s="165">
        <f>+'2.2.2.ProdIntermed'!E$181</f>
        <v>1.0823337409044773</v>
      </c>
      <c r="E39" s="165">
        <f>+'2.2.2.ProdIntermed'!F$181</f>
        <v>1.0861114475827298</v>
      </c>
      <c r="F39" s="165">
        <f>+'2.2.2.ProdIntermed'!G$181</f>
        <v>1.0674186490149371</v>
      </c>
      <c r="G39" s="165">
        <f>+'2.2.2.ProdIntermed'!H$181</f>
        <v>0.98501177623314329</v>
      </c>
      <c r="H39" s="165">
        <f>+'2.2.2.ProdIntermed'!I$181</f>
        <v>0.96268258178319388</v>
      </c>
      <c r="I39" s="165">
        <f>+'2.2.2.ProdIntermed'!J$181</f>
        <v>1.0245513427973163</v>
      </c>
      <c r="J39" s="165">
        <f>+'2.2.2.ProdIntermed'!K$181</f>
        <v>1.0298434949399453</v>
      </c>
      <c r="K39" s="165">
        <f>+'2.2.2.ProdIntermed'!L$181</f>
        <v>1.0358907338897501</v>
      </c>
    </row>
    <row r="40" spans="1:11" x14ac:dyDescent="0.2">
      <c r="A40" s="1"/>
      <c r="B40" s="142" t="s">
        <v>113</v>
      </c>
      <c r="C40" s="165">
        <f>+'2.2.2.ProdIntermed'!D$181</f>
        <v>1</v>
      </c>
      <c r="D40" s="165">
        <f>+'2.2.2.ProdIntermed'!E$181</f>
        <v>1.0823337409044773</v>
      </c>
      <c r="E40" s="165">
        <f>+'2.2.2.ProdIntermed'!F$181</f>
        <v>1.0861114475827298</v>
      </c>
      <c r="F40" s="165">
        <f>+'2.2.2.ProdIntermed'!G$181</f>
        <v>1.0674186490149371</v>
      </c>
      <c r="G40" s="165">
        <f>+'2.2.2.ProdIntermed'!H$181</f>
        <v>0.98501177623314329</v>
      </c>
      <c r="H40" s="165">
        <f>+'2.2.2.ProdIntermed'!I$181</f>
        <v>0.96268258178319388</v>
      </c>
      <c r="I40" s="165">
        <f>+'2.2.2.ProdIntermed'!J$181</f>
        <v>1.0245513427973163</v>
      </c>
      <c r="J40" s="165">
        <f>+'2.2.2.ProdIntermed'!K$181</f>
        <v>1.0298434949399453</v>
      </c>
      <c r="K40" s="165">
        <f>+'2.2.2.ProdIntermed'!L$181</f>
        <v>1.0358907338897501</v>
      </c>
    </row>
    <row r="41" spans="1:11" x14ac:dyDescent="0.2">
      <c r="A41" s="1"/>
      <c r="B41" s="147" t="s">
        <v>114</v>
      </c>
      <c r="C41" s="165">
        <f>+'2.2.2.ProdIntermed'!D$181</f>
        <v>1</v>
      </c>
      <c r="D41" s="165">
        <f>+'2.2.2.ProdIntermed'!E$181</f>
        <v>1.0823337409044773</v>
      </c>
      <c r="E41" s="165">
        <f>+'2.2.2.ProdIntermed'!F$181</f>
        <v>1.0861114475827298</v>
      </c>
      <c r="F41" s="165">
        <f>+'2.2.2.ProdIntermed'!G$181</f>
        <v>1.0674186490149371</v>
      </c>
      <c r="G41" s="165">
        <f>+'2.2.2.ProdIntermed'!H$181</f>
        <v>0.98501177623314329</v>
      </c>
      <c r="H41" s="165">
        <f>+'2.2.2.ProdIntermed'!I$181</f>
        <v>0.96268258178319388</v>
      </c>
      <c r="I41" s="165">
        <f>+'2.2.2.ProdIntermed'!J$181</f>
        <v>1.0245513427973163</v>
      </c>
      <c r="J41" s="165">
        <f>+'2.2.2.ProdIntermed'!K$181</f>
        <v>1.0298434949399453</v>
      </c>
      <c r="K41" s="165">
        <f>+'2.2.2.ProdIntermed'!L$181</f>
        <v>1.0358907338897501</v>
      </c>
    </row>
    <row r="42" spans="1:11" x14ac:dyDescent="0.2">
      <c r="A42" s="1"/>
      <c r="B42" s="147" t="s">
        <v>115</v>
      </c>
      <c r="C42" s="165">
        <f>+'2.2.2.ProdIntermed'!D$181</f>
        <v>1</v>
      </c>
      <c r="D42" s="165">
        <f>+'2.2.2.ProdIntermed'!E$181</f>
        <v>1.0823337409044773</v>
      </c>
      <c r="E42" s="165">
        <f>+'2.2.2.ProdIntermed'!F$181</f>
        <v>1.0861114475827298</v>
      </c>
      <c r="F42" s="165">
        <f>+'2.2.2.ProdIntermed'!G$181</f>
        <v>1.0674186490149371</v>
      </c>
      <c r="G42" s="165">
        <f>+'2.2.2.ProdIntermed'!H$181</f>
        <v>0.98501177623314329</v>
      </c>
      <c r="H42" s="165">
        <f>+'2.2.2.ProdIntermed'!I$181</f>
        <v>0.96268258178319388</v>
      </c>
      <c r="I42" s="165">
        <f>+'2.2.2.ProdIntermed'!J$181</f>
        <v>1.0245513427973163</v>
      </c>
      <c r="J42" s="165">
        <f>+'2.2.2.ProdIntermed'!K$181</f>
        <v>1.0298434949399453</v>
      </c>
      <c r="K42" s="165">
        <f>+'2.2.2.ProdIntermed'!L$181</f>
        <v>1.0358907338897501</v>
      </c>
    </row>
    <row r="43" spans="1:11" x14ac:dyDescent="0.2">
      <c r="A43" s="1"/>
      <c r="B43" s="147" t="s">
        <v>99</v>
      </c>
      <c r="C43" s="165">
        <f>+'2.2.2.ProdIntermed'!D$181</f>
        <v>1</v>
      </c>
      <c r="D43" s="165">
        <f>+'2.2.2.ProdIntermed'!E$181</f>
        <v>1.0823337409044773</v>
      </c>
      <c r="E43" s="165">
        <f>+'2.2.2.ProdIntermed'!F$181</f>
        <v>1.0861114475827298</v>
      </c>
      <c r="F43" s="165">
        <f>+'2.2.2.ProdIntermed'!G$181</f>
        <v>1.0674186490149371</v>
      </c>
      <c r="G43" s="165">
        <f>+'2.2.2.ProdIntermed'!H$181</f>
        <v>0.98501177623314329</v>
      </c>
      <c r="H43" s="165">
        <f>+'2.2.2.ProdIntermed'!I$181</f>
        <v>0.96268258178319388</v>
      </c>
      <c r="I43" s="165">
        <f>+'2.2.2.ProdIntermed'!J$181</f>
        <v>1.0245513427973163</v>
      </c>
      <c r="J43" s="165">
        <f>+'2.2.2.ProdIntermed'!K$181</f>
        <v>1.0298434949399453</v>
      </c>
      <c r="K43" s="165">
        <f>+'2.2.2.ProdIntermed'!L$181</f>
        <v>1.0358907338897501</v>
      </c>
    </row>
    <row r="44" spans="1:11" x14ac:dyDescent="0.2">
      <c r="A44" s="1"/>
      <c r="B44" s="147" t="s">
        <v>100</v>
      </c>
      <c r="C44" s="165">
        <f>+'2.2.2.ProdIntermed'!D$181</f>
        <v>1</v>
      </c>
      <c r="D44" s="165">
        <f>+'2.2.2.ProdIntermed'!E$181</f>
        <v>1.0823337409044773</v>
      </c>
      <c r="E44" s="165">
        <f>+'2.2.2.ProdIntermed'!F$181</f>
        <v>1.0861114475827298</v>
      </c>
      <c r="F44" s="165">
        <f>+'2.2.2.ProdIntermed'!G$181</f>
        <v>1.0674186490149371</v>
      </c>
      <c r="G44" s="165">
        <f>+'2.2.2.ProdIntermed'!H$181</f>
        <v>0.98501177623314329</v>
      </c>
      <c r="H44" s="165">
        <f>+'2.2.2.ProdIntermed'!I$181</f>
        <v>0.96268258178319388</v>
      </c>
      <c r="I44" s="165">
        <f>+'2.2.2.ProdIntermed'!J$181</f>
        <v>1.0245513427973163</v>
      </c>
      <c r="J44" s="165">
        <f>+'2.2.2.ProdIntermed'!K$181</f>
        <v>1.0298434949399453</v>
      </c>
      <c r="K44" s="165">
        <f>+'2.2.2.ProdIntermed'!L$181</f>
        <v>1.0358907338897501</v>
      </c>
    </row>
    <row r="45" spans="1:11" x14ac:dyDescent="0.2">
      <c r="A45" s="1"/>
      <c r="B45" s="147" t="s">
        <v>116</v>
      </c>
      <c r="C45" s="165">
        <f>+'2.2.2.ProdIntermed'!D$181</f>
        <v>1</v>
      </c>
      <c r="D45" s="165">
        <f>+'2.2.2.ProdIntermed'!E$181</f>
        <v>1.0823337409044773</v>
      </c>
      <c r="E45" s="165">
        <f>+'2.2.2.ProdIntermed'!F$181</f>
        <v>1.0861114475827298</v>
      </c>
      <c r="F45" s="165">
        <f>+'2.2.2.ProdIntermed'!G$181</f>
        <v>1.0674186490149371</v>
      </c>
      <c r="G45" s="165">
        <f>+'2.2.2.ProdIntermed'!H$181</f>
        <v>0.98501177623314329</v>
      </c>
      <c r="H45" s="165">
        <f>+'2.2.2.ProdIntermed'!I$181</f>
        <v>0.96268258178319388</v>
      </c>
      <c r="I45" s="165">
        <f>+'2.2.2.ProdIntermed'!J$181</f>
        <v>1.0245513427973163</v>
      </c>
      <c r="J45" s="165">
        <f>+'2.2.2.ProdIntermed'!K$181</f>
        <v>1.0298434949399453</v>
      </c>
      <c r="K45" s="165">
        <f>+'2.2.2.ProdIntermed'!L$181</f>
        <v>1.0358907338897501</v>
      </c>
    </row>
    <row r="46" spans="1:11" x14ac:dyDescent="0.2">
      <c r="A46" s="1"/>
      <c r="B46" s="147" t="s">
        <v>117</v>
      </c>
      <c r="C46" s="165">
        <f>+'2.2.2.ProdIntermed'!D$181</f>
        <v>1</v>
      </c>
      <c r="D46" s="165">
        <f>+'2.2.2.ProdIntermed'!E$181</f>
        <v>1.0823337409044773</v>
      </c>
      <c r="E46" s="165">
        <f>+'2.2.2.ProdIntermed'!F$181</f>
        <v>1.0861114475827298</v>
      </c>
      <c r="F46" s="165">
        <f>+'2.2.2.ProdIntermed'!G$181</f>
        <v>1.0674186490149371</v>
      </c>
      <c r="G46" s="165">
        <f>+'2.2.2.ProdIntermed'!H$181</f>
        <v>0.98501177623314329</v>
      </c>
      <c r="H46" s="165">
        <f>+'2.2.2.ProdIntermed'!I$181</f>
        <v>0.96268258178319388</v>
      </c>
      <c r="I46" s="165">
        <f>+'2.2.2.ProdIntermed'!J$181</f>
        <v>1.0245513427973163</v>
      </c>
      <c r="J46" s="165">
        <f>+'2.2.2.ProdIntermed'!K$181</f>
        <v>1.0298434949399453</v>
      </c>
      <c r="K46" s="165">
        <f>+'2.2.2.ProdIntermed'!L$181</f>
        <v>1.0358907338897501</v>
      </c>
    </row>
    <row r="47" spans="1:11" x14ac:dyDescent="0.2">
      <c r="A47" s="1"/>
      <c r="B47" s="147" t="s">
        <v>118</v>
      </c>
      <c r="C47" s="165">
        <f>+'2.2.2.ProdIntermed'!D$181</f>
        <v>1</v>
      </c>
      <c r="D47" s="165">
        <f>+'2.2.2.ProdIntermed'!E$181</f>
        <v>1.0823337409044773</v>
      </c>
      <c r="E47" s="165">
        <f>+'2.2.2.ProdIntermed'!F$181</f>
        <v>1.0861114475827298</v>
      </c>
      <c r="F47" s="165">
        <f>+'2.2.2.ProdIntermed'!G$181</f>
        <v>1.0674186490149371</v>
      </c>
      <c r="G47" s="165">
        <f>+'2.2.2.ProdIntermed'!H$181</f>
        <v>0.98501177623314329</v>
      </c>
      <c r="H47" s="165">
        <f>+'2.2.2.ProdIntermed'!I$181</f>
        <v>0.96268258178319388</v>
      </c>
      <c r="I47" s="165">
        <f>+'2.2.2.ProdIntermed'!J$181</f>
        <v>1.0245513427973163</v>
      </c>
      <c r="J47" s="165">
        <f>+'2.2.2.ProdIntermed'!K$181</f>
        <v>1.0298434949399453</v>
      </c>
      <c r="K47" s="165">
        <f>+'2.2.2.ProdIntermed'!L$181</f>
        <v>1.0358907338897501</v>
      </c>
    </row>
    <row r="48" spans="1:11" x14ac:dyDescent="0.2">
      <c r="A48" s="1"/>
      <c r="B48" s="142" t="s">
        <v>546</v>
      </c>
      <c r="C48" s="165">
        <f>+'2.2.2.ProdIntermed'!D$181</f>
        <v>1</v>
      </c>
      <c r="D48" s="165">
        <f>+'2.2.2.ProdIntermed'!E$181</f>
        <v>1.0823337409044773</v>
      </c>
      <c r="E48" s="165">
        <f>+'2.2.2.ProdIntermed'!F$181</f>
        <v>1.0861114475827298</v>
      </c>
      <c r="F48" s="165">
        <f>+'2.2.2.ProdIntermed'!G$181</f>
        <v>1.0674186490149371</v>
      </c>
      <c r="G48" s="165">
        <f>+'2.2.2.ProdIntermed'!H$181</f>
        <v>0.98501177623314329</v>
      </c>
      <c r="H48" s="165">
        <f>+'2.2.2.ProdIntermed'!I$181</f>
        <v>0.96268258178319388</v>
      </c>
      <c r="I48" s="165">
        <f>+'2.2.2.ProdIntermed'!J$181</f>
        <v>1.0245513427973163</v>
      </c>
      <c r="J48" s="165">
        <f>+'2.2.2.ProdIntermed'!K$181</f>
        <v>1.0298434949399453</v>
      </c>
      <c r="K48" s="165">
        <f>+'2.2.2.ProdIntermed'!L$181</f>
        <v>1.0358907338897501</v>
      </c>
    </row>
    <row r="49" spans="1:11" x14ac:dyDescent="0.2">
      <c r="A49" s="1"/>
      <c r="B49" s="142" t="s">
        <v>547</v>
      </c>
      <c r="C49" s="165">
        <f>+'2.2.2.ProdIntermed'!D$181</f>
        <v>1</v>
      </c>
      <c r="D49" s="165">
        <f>+'2.2.2.ProdIntermed'!E$181</f>
        <v>1.0823337409044773</v>
      </c>
      <c r="E49" s="165">
        <f>+'2.2.2.ProdIntermed'!F$181</f>
        <v>1.0861114475827298</v>
      </c>
      <c r="F49" s="165">
        <f>+'2.2.2.ProdIntermed'!G$181</f>
        <v>1.0674186490149371</v>
      </c>
      <c r="G49" s="165">
        <f>+'2.2.2.ProdIntermed'!H$181</f>
        <v>0.98501177623314329</v>
      </c>
      <c r="H49" s="165">
        <f>+'2.2.2.ProdIntermed'!I$181</f>
        <v>0.96268258178319388</v>
      </c>
      <c r="I49" s="165">
        <f>+'2.2.2.ProdIntermed'!J$181</f>
        <v>1.0245513427973163</v>
      </c>
      <c r="J49" s="165">
        <f>+'2.2.2.ProdIntermed'!K$181</f>
        <v>1.0298434949399453</v>
      </c>
      <c r="K49" s="165">
        <f>+'2.2.2.ProdIntermed'!L$181</f>
        <v>1.0358907338897501</v>
      </c>
    </row>
    <row r="50" spans="1:11" x14ac:dyDescent="0.2">
      <c r="A50" s="1"/>
      <c r="B50" s="142" t="s">
        <v>548</v>
      </c>
      <c r="C50" s="165">
        <f>+'2.2.2.ProdIntermed'!D$181</f>
        <v>1</v>
      </c>
      <c r="D50" s="165">
        <f>+'2.2.2.ProdIntermed'!E$181</f>
        <v>1.0823337409044773</v>
      </c>
      <c r="E50" s="165">
        <f>+'2.2.2.ProdIntermed'!F$181</f>
        <v>1.0861114475827298</v>
      </c>
      <c r="F50" s="165">
        <f>+'2.2.2.ProdIntermed'!G$181</f>
        <v>1.0674186490149371</v>
      </c>
      <c r="G50" s="165">
        <f>+'2.2.2.ProdIntermed'!H$181</f>
        <v>0.98501177623314329</v>
      </c>
      <c r="H50" s="165">
        <f>+'2.2.2.ProdIntermed'!I$181</f>
        <v>0.96268258178319388</v>
      </c>
      <c r="I50" s="165">
        <f>+'2.2.2.ProdIntermed'!J$181</f>
        <v>1.0245513427973163</v>
      </c>
      <c r="J50" s="165">
        <f>+'2.2.2.ProdIntermed'!K$181</f>
        <v>1.0298434949399453</v>
      </c>
      <c r="K50" s="165">
        <f>+'2.2.2.ProdIntermed'!L$181</f>
        <v>1.0358907338897501</v>
      </c>
    </row>
    <row r="51" spans="1:11" x14ac:dyDescent="0.2">
      <c r="A51" s="1"/>
      <c r="B51" s="142" t="s">
        <v>549</v>
      </c>
      <c r="C51" s="165">
        <f>+'2.2.2.ProdIntermed'!D$181</f>
        <v>1</v>
      </c>
      <c r="D51" s="165">
        <f>+'2.2.2.ProdIntermed'!E$181</f>
        <v>1.0823337409044773</v>
      </c>
      <c r="E51" s="165">
        <f>+'2.2.2.ProdIntermed'!F$181</f>
        <v>1.0861114475827298</v>
      </c>
      <c r="F51" s="165">
        <f>+'2.2.2.ProdIntermed'!G$181</f>
        <v>1.0674186490149371</v>
      </c>
      <c r="G51" s="165">
        <f>+'2.2.2.ProdIntermed'!H$181</f>
        <v>0.98501177623314329</v>
      </c>
      <c r="H51" s="165">
        <f>+'2.2.2.ProdIntermed'!I$181</f>
        <v>0.96268258178319388</v>
      </c>
      <c r="I51" s="165">
        <f>+'2.2.2.ProdIntermed'!J$181</f>
        <v>1.0245513427973163</v>
      </c>
      <c r="J51" s="165">
        <f>+'2.2.2.ProdIntermed'!K$181</f>
        <v>1.0298434949399453</v>
      </c>
      <c r="K51" s="165">
        <f>+'2.2.2.ProdIntermed'!L$181</f>
        <v>1.0358907338897501</v>
      </c>
    </row>
    <row r="52" spans="1:11" x14ac:dyDescent="0.2">
      <c r="A52" s="1"/>
      <c r="B52" s="142" t="s">
        <v>550</v>
      </c>
      <c r="C52" s="165">
        <f>+'2.2.2.ProdIntermed'!D$181</f>
        <v>1</v>
      </c>
      <c r="D52" s="165">
        <f>+'2.2.2.ProdIntermed'!E$181</f>
        <v>1.0823337409044773</v>
      </c>
      <c r="E52" s="165">
        <f>+'2.2.2.ProdIntermed'!F$181</f>
        <v>1.0861114475827298</v>
      </c>
      <c r="F52" s="165">
        <f>+'2.2.2.ProdIntermed'!G$181</f>
        <v>1.0674186490149371</v>
      </c>
      <c r="G52" s="165">
        <f>+'2.2.2.ProdIntermed'!H$181</f>
        <v>0.98501177623314329</v>
      </c>
      <c r="H52" s="165">
        <f>+'2.2.2.ProdIntermed'!I$181</f>
        <v>0.96268258178319388</v>
      </c>
      <c r="I52" s="165">
        <f>+'2.2.2.ProdIntermed'!J$181</f>
        <v>1.0245513427973163</v>
      </c>
      <c r="J52" s="165">
        <f>+'2.2.2.ProdIntermed'!K$181</f>
        <v>1.0298434949399453</v>
      </c>
      <c r="K52" s="165">
        <f>+'2.2.2.ProdIntermed'!L$181</f>
        <v>1.0358907338897501</v>
      </c>
    </row>
    <row r="53" spans="1:11" x14ac:dyDescent="0.2">
      <c r="A53" s="1"/>
      <c r="B53" s="142" t="s">
        <v>119</v>
      </c>
      <c r="C53" s="165">
        <f>+'2.2.2.ProdIntermed'!D$181</f>
        <v>1</v>
      </c>
      <c r="D53" s="165">
        <f>+'2.2.2.ProdIntermed'!E$181</f>
        <v>1.0823337409044773</v>
      </c>
      <c r="E53" s="165">
        <f>+'2.2.2.ProdIntermed'!F$181</f>
        <v>1.0861114475827298</v>
      </c>
      <c r="F53" s="165">
        <f>+'2.2.2.ProdIntermed'!G$181</f>
        <v>1.0674186490149371</v>
      </c>
      <c r="G53" s="165">
        <f>+'2.2.2.ProdIntermed'!H$181</f>
        <v>0.98501177623314329</v>
      </c>
      <c r="H53" s="165">
        <f>+'2.2.2.ProdIntermed'!I$181</f>
        <v>0.96268258178319388</v>
      </c>
      <c r="I53" s="165">
        <f>+'2.2.2.ProdIntermed'!J$181</f>
        <v>1.0245513427973163</v>
      </c>
      <c r="J53" s="165">
        <f>+'2.2.2.ProdIntermed'!K$181</f>
        <v>1.0298434949399453</v>
      </c>
      <c r="K53" s="165">
        <f>+'2.2.2.ProdIntermed'!L$181</f>
        <v>1.0358907338897501</v>
      </c>
    </row>
    <row r="54" spans="1:11" x14ac:dyDescent="0.2">
      <c r="A54" s="1"/>
      <c r="B54" s="147" t="s">
        <v>120</v>
      </c>
      <c r="C54" s="165">
        <f>+'2.2.2.ProdIntermed'!D$181</f>
        <v>1</v>
      </c>
      <c r="D54" s="165">
        <f>+'2.2.2.ProdIntermed'!E$181</f>
        <v>1.0823337409044773</v>
      </c>
      <c r="E54" s="165">
        <f>+'2.2.2.ProdIntermed'!F$181</f>
        <v>1.0861114475827298</v>
      </c>
      <c r="F54" s="165">
        <f>+'2.2.2.ProdIntermed'!G$181</f>
        <v>1.0674186490149371</v>
      </c>
      <c r="G54" s="165">
        <f>+'2.2.2.ProdIntermed'!H$181</f>
        <v>0.98501177623314329</v>
      </c>
      <c r="H54" s="165">
        <f>+'2.2.2.ProdIntermed'!I$181</f>
        <v>0.96268258178319388</v>
      </c>
      <c r="I54" s="165">
        <f>+'2.2.2.ProdIntermed'!J$181</f>
        <v>1.0245513427973163</v>
      </c>
      <c r="J54" s="165">
        <f>+'2.2.2.ProdIntermed'!K$181</f>
        <v>1.0298434949399453</v>
      </c>
      <c r="K54" s="165">
        <f>+'2.2.2.ProdIntermed'!L$181</f>
        <v>1.0358907338897501</v>
      </c>
    </row>
    <row r="55" spans="1:11" x14ac:dyDescent="0.2">
      <c r="A55" s="1"/>
      <c r="B55" s="147" t="s">
        <v>122</v>
      </c>
      <c r="C55" s="165">
        <f>+'2.2.2.ProdIntermed'!D$181</f>
        <v>1</v>
      </c>
      <c r="D55" s="165">
        <f>+'2.2.2.ProdIntermed'!E$181</f>
        <v>1.0823337409044773</v>
      </c>
      <c r="E55" s="165">
        <f>+'2.2.2.ProdIntermed'!F$181</f>
        <v>1.0861114475827298</v>
      </c>
      <c r="F55" s="165">
        <f>+'2.2.2.ProdIntermed'!G$181</f>
        <v>1.0674186490149371</v>
      </c>
      <c r="G55" s="165">
        <f>+'2.2.2.ProdIntermed'!H$181</f>
        <v>0.98501177623314329</v>
      </c>
      <c r="H55" s="165">
        <f>+'2.2.2.ProdIntermed'!I$181</f>
        <v>0.96268258178319388</v>
      </c>
      <c r="I55" s="165">
        <f>+'2.2.2.ProdIntermed'!J$181</f>
        <v>1.0245513427973163</v>
      </c>
      <c r="J55" s="165">
        <f>+'2.2.2.ProdIntermed'!K$181</f>
        <v>1.0298434949399453</v>
      </c>
      <c r="K55" s="165">
        <f>+'2.2.2.ProdIntermed'!L$181</f>
        <v>1.0358907338897501</v>
      </c>
    </row>
    <row r="56" spans="1:11" x14ac:dyDescent="0.2">
      <c r="A56" s="1"/>
      <c r="B56" s="147" t="s">
        <v>121</v>
      </c>
      <c r="C56" s="165">
        <f>+'2.2.2.ProdIntermed'!D$181</f>
        <v>1</v>
      </c>
      <c r="D56" s="165">
        <f>+'2.2.2.ProdIntermed'!E$181</f>
        <v>1.0823337409044773</v>
      </c>
      <c r="E56" s="165">
        <f>+'2.2.2.ProdIntermed'!F$181</f>
        <v>1.0861114475827298</v>
      </c>
      <c r="F56" s="165">
        <f>+'2.2.2.ProdIntermed'!G$181</f>
        <v>1.0674186490149371</v>
      </c>
      <c r="G56" s="165">
        <f>+'2.2.2.ProdIntermed'!H$181</f>
        <v>0.98501177623314329</v>
      </c>
      <c r="H56" s="165">
        <f>+'2.2.2.ProdIntermed'!I$181</f>
        <v>0.96268258178319388</v>
      </c>
      <c r="I56" s="165">
        <f>+'2.2.2.ProdIntermed'!J$181</f>
        <v>1.0245513427973163</v>
      </c>
      <c r="J56" s="165">
        <f>+'2.2.2.ProdIntermed'!K$181</f>
        <v>1.0298434949399453</v>
      </c>
      <c r="K56" s="165">
        <f>+'2.2.2.ProdIntermed'!L$181</f>
        <v>1.0358907338897501</v>
      </c>
    </row>
    <row r="57" spans="1:11" x14ac:dyDescent="0.2">
      <c r="A57" s="1"/>
      <c r="B57" s="147" t="s">
        <v>584</v>
      </c>
      <c r="C57" s="165">
        <f>+'2.2.2.ProdIntermed'!D$181</f>
        <v>1</v>
      </c>
      <c r="D57" s="165">
        <f>+'2.2.2.ProdIntermed'!E$181</f>
        <v>1.0823337409044773</v>
      </c>
      <c r="E57" s="165">
        <f>+'2.2.2.ProdIntermed'!F$181</f>
        <v>1.0861114475827298</v>
      </c>
      <c r="F57" s="165">
        <f>+'2.2.2.ProdIntermed'!G$181</f>
        <v>1.0674186490149371</v>
      </c>
      <c r="G57" s="165">
        <f>+'2.2.2.ProdIntermed'!H$181</f>
        <v>0.98501177623314329</v>
      </c>
      <c r="H57" s="165">
        <f>+'2.2.2.ProdIntermed'!I$181</f>
        <v>0.96268258178319388</v>
      </c>
      <c r="I57" s="165">
        <f>+'2.2.2.ProdIntermed'!J$181</f>
        <v>1.0245513427973163</v>
      </c>
      <c r="J57" s="165">
        <f>+'2.2.2.ProdIntermed'!K$181</f>
        <v>1.0298434949399453</v>
      </c>
      <c r="K57" s="165">
        <f>+'2.2.2.ProdIntermed'!L$181</f>
        <v>1.0358907338897501</v>
      </c>
    </row>
    <row r="58" spans="1:11" x14ac:dyDescent="0.2">
      <c r="A58" s="1"/>
      <c r="B58" s="147" t="s">
        <v>123</v>
      </c>
      <c r="C58" s="165">
        <f>+'2.2.2.ProdIntermed'!D$181</f>
        <v>1</v>
      </c>
      <c r="D58" s="165">
        <f>+'2.2.2.ProdIntermed'!E$181</f>
        <v>1.0823337409044773</v>
      </c>
      <c r="E58" s="165">
        <f>+'2.2.2.ProdIntermed'!F$181</f>
        <v>1.0861114475827298</v>
      </c>
      <c r="F58" s="165">
        <f>+'2.2.2.ProdIntermed'!G$181</f>
        <v>1.0674186490149371</v>
      </c>
      <c r="G58" s="165">
        <f>+'2.2.2.ProdIntermed'!H$181</f>
        <v>0.98501177623314329</v>
      </c>
      <c r="H58" s="165">
        <f>+'2.2.2.ProdIntermed'!I$181</f>
        <v>0.96268258178319388</v>
      </c>
      <c r="I58" s="165">
        <f>+'2.2.2.ProdIntermed'!J$181</f>
        <v>1.0245513427973163</v>
      </c>
      <c r="J58" s="165">
        <f>+'2.2.2.ProdIntermed'!K$181</f>
        <v>1.0298434949399453</v>
      </c>
      <c r="K58" s="165">
        <f>+'2.2.2.ProdIntermed'!L$181</f>
        <v>1.0358907338897501</v>
      </c>
    </row>
    <row r="59" spans="1:11" x14ac:dyDescent="0.2">
      <c r="A59" s="1"/>
      <c r="B59" s="147" t="s">
        <v>124</v>
      </c>
      <c r="C59" s="165">
        <f>+'2.2.2.ProdIntermed'!D$181</f>
        <v>1</v>
      </c>
      <c r="D59" s="165">
        <f>+'2.2.2.ProdIntermed'!E$181</f>
        <v>1.0823337409044773</v>
      </c>
      <c r="E59" s="165">
        <f>+'2.2.2.ProdIntermed'!F$181</f>
        <v>1.0861114475827298</v>
      </c>
      <c r="F59" s="165">
        <f>+'2.2.2.ProdIntermed'!G$181</f>
        <v>1.0674186490149371</v>
      </c>
      <c r="G59" s="165">
        <f>+'2.2.2.ProdIntermed'!H$181</f>
        <v>0.98501177623314329</v>
      </c>
      <c r="H59" s="165">
        <f>+'2.2.2.ProdIntermed'!I$181</f>
        <v>0.96268258178319388</v>
      </c>
      <c r="I59" s="165">
        <f>+'2.2.2.ProdIntermed'!J$181</f>
        <v>1.0245513427973163</v>
      </c>
      <c r="J59" s="165">
        <f>+'2.2.2.ProdIntermed'!K$181</f>
        <v>1.0298434949399453</v>
      </c>
      <c r="K59" s="165">
        <f>+'2.2.2.ProdIntermed'!L$181</f>
        <v>1.0358907338897501</v>
      </c>
    </row>
    <row r="60" spans="1:11" x14ac:dyDescent="0.2">
      <c r="A60" s="1"/>
      <c r="B60" s="147" t="s">
        <v>585</v>
      </c>
      <c r="C60" s="165">
        <f>+'2.2.2.ProdIntermed'!D$181</f>
        <v>1</v>
      </c>
      <c r="D60" s="165">
        <f>+'2.2.2.ProdIntermed'!E$181</f>
        <v>1.0823337409044773</v>
      </c>
      <c r="E60" s="165">
        <f>+'2.2.2.ProdIntermed'!F$181</f>
        <v>1.0861114475827298</v>
      </c>
      <c r="F60" s="165">
        <f>+'2.2.2.ProdIntermed'!G$181</f>
        <v>1.0674186490149371</v>
      </c>
      <c r="G60" s="165">
        <f>+'2.2.2.ProdIntermed'!H$181</f>
        <v>0.98501177623314329</v>
      </c>
      <c r="H60" s="165">
        <f>+'2.2.2.ProdIntermed'!I$181</f>
        <v>0.96268258178319388</v>
      </c>
      <c r="I60" s="165">
        <f>+'2.2.2.ProdIntermed'!J$181</f>
        <v>1.0245513427973163</v>
      </c>
      <c r="J60" s="165">
        <f>+'2.2.2.ProdIntermed'!K$181</f>
        <v>1.0298434949399453</v>
      </c>
      <c r="K60" s="165">
        <f>+'2.2.2.ProdIntermed'!L$181</f>
        <v>1.0358907338897501</v>
      </c>
    </row>
    <row r="61" spans="1:11" x14ac:dyDescent="0.2">
      <c r="A61" s="1"/>
      <c r="B61" s="147" t="s">
        <v>125</v>
      </c>
      <c r="C61" s="165">
        <f>+'2.2.2.ProdIntermed'!D$181</f>
        <v>1</v>
      </c>
      <c r="D61" s="165">
        <f>+'2.2.2.ProdIntermed'!E$181</f>
        <v>1.0823337409044773</v>
      </c>
      <c r="E61" s="165">
        <f>+'2.2.2.ProdIntermed'!F$181</f>
        <v>1.0861114475827298</v>
      </c>
      <c r="F61" s="165">
        <f>+'2.2.2.ProdIntermed'!G$181</f>
        <v>1.0674186490149371</v>
      </c>
      <c r="G61" s="165">
        <f>+'2.2.2.ProdIntermed'!H$181</f>
        <v>0.98501177623314329</v>
      </c>
      <c r="H61" s="165">
        <f>+'2.2.2.ProdIntermed'!I$181</f>
        <v>0.96268258178319388</v>
      </c>
      <c r="I61" s="165">
        <f>+'2.2.2.ProdIntermed'!J$181</f>
        <v>1.0245513427973163</v>
      </c>
      <c r="J61" s="165">
        <f>+'2.2.2.ProdIntermed'!K$181</f>
        <v>1.0298434949399453</v>
      </c>
      <c r="K61" s="165">
        <f>+'2.2.2.ProdIntermed'!L$181</f>
        <v>1.0358907338897501</v>
      </c>
    </row>
    <row r="62" spans="1:11" x14ac:dyDescent="0.2">
      <c r="A62" s="1"/>
      <c r="B62" s="147" t="s">
        <v>126</v>
      </c>
      <c r="C62" s="165">
        <f>+'2.2.2.ProdIntermed'!D$181</f>
        <v>1</v>
      </c>
      <c r="D62" s="165">
        <f>+'2.2.2.ProdIntermed'!E$181</f>
        <v>1.0823337409044773</v>
      </c>
      <c r="E62" s="165">
        <f>+'2.2.2.ProdIntermed'!F$181</f>
        <v>1.0861114475827298</v>
      </c>
      <c r="F62" s="165">
        <f>+'2.2.2.ProdIntermed'!G$181</f>
        <v>1.0674186490149371</v>
      </c>
      <c r="G62" s="165">
        <f>+'2.2.2.ProdIntermed'!H$181</f>
        <v>0.98501177623314329</v>
      </c>
      <c r="H62" s="165">
        <f>+'2.2.2.ProdIntermed'!I$181</f>
        <v>0.96268258178319388</v>
      </c>
      <c r="I62" s="165">
        <f>+'2.2.2.ProdIntermed'!J$181</f>
        <v>1.0245513427973163</v>
      </c>
      <c r="J62" s="165">
        <f>+'2.2.2.ProdIntermed'!K$181</f>
        <v>1.0298434949399453</v>
      </c>
      <c r="K62" s="165">
        <f>+'2.2.2.ProdIntermed'!L$181</f>
        <v>1.0358907338897501</v>
      </c>
    </row>
    <row r="63" spans="1:11" x14ac:dyDescent="0.2">
      <c r="A63" s="1"/>
      <c r="B63" s="147" t="s">
        <v>586</v>
      </c>
      <c r="C63" s="165">
        <f>+'2.2.2.ProdIntermed'!D$181</f>
        <v>1</v>
      </c>
      <c r="D63" s="165">
        <f>+'2.2.2.ProdIntermed'!E$181</f>
        <v>1.0823337409044773</v>
      </c>
      <c r="E63" s="165">
        <f>+'2.2.2.ProdIntermed'!F$181</f>
        <v>1.0861114475827298</v>
      </c>
      <c r="F63" s="165">
        <f>+'2.2.2.ProdIntermed'!G$181</f>
        <v>1.0674186490149371</v>
      </c>
      <c r="G63" s="165">
        <f>+'2.2.2.ProdIntermed'!H$181</f>
        <v>0.98501177623314329</v>
      </c>
      <c r="H63" s="165">
        <f>+'2.2.2.ProdIntermed'!I$181</f>
        <v>0.96268258178319388</v>
      </c>
      <c r="I63" s="165">
        <f>+'2.2.2.ProdIntermed'!J$181</f>
        <v>1.0245513427973163</v>
      </c>
      <c r="J63" s="165">
        <f>+'2.2.2.ProdIntermed'!K$181</f>
        <v>1.0298434949399453</v>
      </c>
      <c r="K63" s="165">
        <f>+'2.2.2.ProdIntermed'!L$181</f>
        <v>1.0358907338897501</v>
      </c>
    </row>
    <row r="64" spans="1:11" x14ac:dyDescent="0.2">
      <c r="A64" s="1"/>
      <c r="B64" s="147" t="s">
        <v>127</v>
      </c>
      <c r="C64" s="165">
        <f>+'2.2.2.ProdIntermed'!D$181</f>
        <v>1</v>
      </c>
      <c r="D64" s="165">
        <f>+'2.2.2.ProdIntermed'!E$181</f>
        <v>1.0823337409044773</v>
      </c>
      <c r="E64" s="165">
        <f>+'2.2.2.ProdIntermed'!F$181</f>
        <v>1.0861114475827298</v>
      </c>
      <c r="F64" s="165">
        <f>+'2.2.2.ProdIntermed'!G$181</f>
        <v>1.0674186490149371</v>
      </c>
      <c r="G64" s="165">
        <f>+'2.2.2.ProdIntermed'!H$181</f>
        <v>0.98501177623314329</v>
      </c>
      <c r="H64" s="165">
        <f>+'2.2.2.ProdIntermed'!I$181</f>
        <v>0.96268258178319388</v>
      </c>
      <c r="I64" s="165">
        <f>+'2.2.2.ProdIntermed'!J$181</f>
        <v>1.0245513427973163</v>
      </c>
      <c r="J64" s="165">
        <f>+'2.2.2.ProdIntermed'!K$181</f>
        <v>1.0298434949399453</v>
      </c>
      <c r="K64" s="165">
        <f>+'2.2.2.ProdIntermed'!L$181</f>
        <v>1.0358907338897501</v>
      </c>
    </row>
    <row r="65" spans="1:11" x14ac:dyDescent="0.2">
      <c r="A65" s="1"/>
      <c r="B65" s="147" t="s">
        <v>587</v>
      </c>
      <c r="C65" s="165">
        <f>+'2.2.2.ProdIntermed'!D$181</f>
        <v>1</v>
      </c>
      <c r="D65" s="165">
        <f>+'2.2.2.ProdIntermed'!E$181</f>
        <v>1.0823337409044773</v>
      </c>
      <c r="E65" s="165">
        <f>+'2.2.2.ProdIntermed'!F$181</f>
        <v>1.0861114475827298</v>
      </c>
      <c r="F65" s="165">
        <f>+'2.2.2.ProdIntermed'!G$181</f>
        <v>1.0674186490149371</v>
      </c>
      <c r="G65" s="165">
        <f>+'2.2.2.ProdIntermed'!H$181</f>
        <v>0.98501177623314329</v>
      </c>
      <c r="H65" s="165">
        <f>+'2.2.2.ProdIntermed'!I$181</f>
        <v>0.96268258178319388</v>
      </c>
      <c r="I65" s="165">
        <f>+'2.2.2.ProdIntermed'!J$181</f>
        <v>1.0245513427973163</v>
      </c>
      <c r="J65" s="165">
        <f>+'2.2.2.ProdIntermed'!K$181</f>
        <v>1.0298434949399453</v>
      </c>
      <c r="K65" s="165">
        <f>+'2.2.2.ProdIntermed'!L$181</f>
        <v>1.0358907338897501</v>
      </c>
    </row>
    <row r="66" spans="1:11" x14ac:dyDescent="0.2">
      <c r="A66" s="1"/>
      <c r="B66" s="147" t="s">
        <v>128</v>
      </c>
      <c r="C66" s="165">
        <f>+'2.2.2.ProdIntermed'!D$181</f>
        <v>1</v>
      </c>
      <c r="D66" s="165">
        <f>+'2.2.2.ProdIntermed'!E$181</f>
        <v>1.0823337409044773</v>
      </c>
      <c r="E66" s="165">
        <f>+'2.2.2.ProdIntermed'!F$181</f>
        <v>1.0861114475827298</v>
      </c>
      <c r="F66" s="165">
        <f>+'2.2.2.ProdIntermed'!G$181</f>
        <v>1.0674186490149371</v>
      </c>
      <c r="G66" s="165">
        <f>+'2.2.2.ProdIntermed'!H$181</f>
        <v>0.98501177623314329</v>
      </c>
      <c r="H66" s="165">
        <f>+'2.2.2.ProdIntermed'!I$181</f>
        <v>0.96268258178319388</v>
      </c>
      <c r="I66" s="165">
        <f>+'2.2.2.ProdIntermed'!J$181</f>
        <v>1.0245513427973163</v>
      </c>
      <c r="J66" s="165">
        <f>+'2.2.2.ProdIntermed'!K$181</f>
        <v>1.0298434949399453</v>
      </c>
      <c r="K66" s="165">
        <f>+'2.2.2.ProdIntermed'!L$181</f>
        <v>1.0358907338897501</v>
      </c>
    </row>
    <row r="67" spans="1:11" x14ac:dyDescent="0.2">
      <c r="A67" s="1"/>
      <c r="B67" s="147" t="s">
        <v>129</v>
      </c>
      <c r="C67" s="165">
        <f>+'2.2.2.ProdIntermed'!D$181</f>
        <v>1</v>
      </c>
      <c r="D67" s="165">
        <f>+'2.2.2.ProdIntermed'!E$181</f>
        <v>1.0823337409044773</v>
      </c>
      <c r="E67" s="165">
        <f>+'2.2.2.ProdIntermed'!F$181</f>
        <v>1.0861114475827298</v>
      </c>
      <c r="F67" s="165">
        <f>+'2.2.2.ProdIntermed'!G$181</f>
        <v>1.0674186490149371</v>
      </c>
      <c r="G67" s="165">
        <f>+'2.2.2.ProdIntermed'!H$181</f>
        <v>0.98501177623314329</v>
      </c>
      <c r="H67" s="165">
        <f>+'2.2.2.ProdIntermed'!I$181</f>
        <v>0.96268258178319388</v>
      </c>
      <c r="I67" s="165">
        <f>+'2.2.2.ProdIntermed'!J$181</f>
        <v>1.0245513427973163</v>
      </c>
      <c r="J67" s="165">
        <f>+'2.2.2.ProdIntermed'!K$181</f>
        <v>1.0298434949399453</v>
      </c>
      <c r="K67" s="165">
        <f>+'2.2.2.ProdIntermed'!L$181</f>
        <v>1.0358907338897501</v>
      </c>
    </row>
    <row r="68" spans="1:11" x14ac:dyDescent="0.2">
      <c r="A68" s="1"/>
      <c r="B68" s="142" t="s">
        <v>130</v>
      </c>
      <c r="C68" s="165">
        <f>+'2.2.2.ProdIntermed'!D$181</f>
        <v>1</v>
      </c>
      <c r="D68" s="165">
        <f>+'2.2.2.ProdIntermed'!E$181</f>
        <v>1.0823337409044773</v>
      </c>
      <c r="E68" s="165">
        <f>+'2.2.2.ProdIntermed'!F$181</f>
        <v>1.0861114475827298</v>
      </c>
      <c r="F68" s="165">
        <f>+'2.2.2.ProdIntermed'!G$181</f>
        <v>1.0674186490149371</v>
      </c>
      <c r="G68" s="165">
        <f>+'2.2.2.ProdIntermed'!H$181</f>
        <v>0.98501177623314329</v>
      </c>
      <c r="H68" s="165">
        <f>+'2.2.2.ProdIntermed'!I$181</f>
        <v>0.96268258178319388</v>
      </c>
      <c r="I68" s="165">
        <f>+'2.2.2.ProdIntermed'!J$181</f>
        <v>1.0245513427973163</v>
      </c>
      <c r="J68" s="165">
        <f>+'2.2.2.ProdIntermed'!K$181</f>
        <v>1.0298434949399453</v>
      </c>
      <c r="K68" s="165">
        <f>+'2.2.2.ProdIntermed'!L$181</f>
        <v>1.0358907338897501</v>
      </c>
    </row>
    <row r="69" spans="1:11" x14ac:dyDescent="0.2">
      <c r="A69" s="1"/>
      <c r="B69" s="147" t="s">
        <v>131</v>
      </c>
      <c r="C69" s="165">
        <f>+'2.2.2.ProdIntermed'!D$181</f>
        <v>1</v>
      </c>
      <c r="D69" s="165">
        <f>+'2.2.2.ProdIntermed'!E$181</f>
        <v>1.0823337409044773</v>
      </c>
      <c r="E69" s="165">
        <f>+'2.2.2.ProdIntermed'!F$181</f>
        <v>1.0861114475827298</v>
      </c>
      <c r="F69" s="165">
        <f>+'2.2.2.ProdIntermed'!G$181</f>
        <v>1.0674186490149371</v>
      </c>
      <c r="G69" s="165">
        <f>+'2.2.2.ProdIntermed'!H$181</f>
        <v>0.98501177623314329</v>
      </c>
      <c r="H69" s="165">
        <f>+'2.2.2.ProdIntermed'!I$181</f>
        <v>0.96268258178319388</v>
      </c>
      <c r="I69" s="165">
        <f>+'2.2.2.ProdIntermed'!J$181</f>
        <v>1.0245513427973163</v>
      </c>
      <c r="J69" s="165">
        <f>+'2.2.2.ProdIntermed'!K$181</f>
        <v>1.0298434949399453</v>
      </c>
      <c r="K69" s="165">
        <f>+'2.2.2.ProdIntermed'!L$181</f>
        <v>1.0358907338897501</v>
      </c>
    </row>
    <row r="70" spans="1:11" x14ac:dyDescent="0.2">
      <c r="A70" s="1"/>
      <c r="B70" s="147" t="s">
        <v>132</v>
      </c>
      <c r="C70" s="165">
        <f>+'2.2.2.ProdIntermed'!D$181</f>
        <v>1</v>
      </c>
      <c r="D70" s="165">
        <f>+'2.2.2.ProdIntermed'!E$181</f>
        <v>1.0823337409044773</v>
      </c>
      <c r="E70" s="165">
        <f>+'2.2.2.ProdIntermed'!F$181</f>
        <v>1.0861114475827298</v>
      </c>
      <c r="F70" s="165">
        <f>+'2.2.2.ProdIntermed'!G$181</f>
        <v>1.0674186490149371</v>
      </c>
      <c r="G70" s="165">
        <f>+'2.2.2.ProdIntermed'!H$181</f>
        <v>0.98501177623314329</v>
      </c>
      <c r="H70" s="165">
        <f>+'2.2.2.ProdIntermed'!I$181</f>
        <v>0.96268258178319388</v>
      </c>
      <c r="I70" s="165">
        <f>+'2.2.2.ProdIntermed'!J$181</f>
        <v>1.0245513427973163</v>
      </c>
      <c r="J70" s="165">
        <f>+'2.2.2.ProdIntermed'!K$181</f>
        <v>1.0298434949399453</v>
      </c>
      <c r="K70" s="165">
        <f>+'2.2.2.ProdIntermed'!L$181</f>
        <v>1.0358907338897501</v>
      </c>
    </row>
    <row r="71" spans="1:11" x14ac:dyDescent="0.2">
      <c r="A71" s="1"/>
      <c r="B71" s="147" t="s">
        <v>133</v>
      </c>
      <c r="C71" s="165">
        <f>+'2.2.2.ProdIntermed'!D$181</f>
        <v>1</v>
      </c>
      <c r="D71" s="165">
        <f>+'2.2.2.ProdIntermed'!E$181</f>
        <v>1.0823337409044773</v>
      </c>
      <c r="E71" s="165">
        <f>+'2.2.2.ProdIntermed'!F$181</f>
        <v>1.0861114475827298</v>
      </c>
      <c r="F71" s="165">
        <f>+'2.2.2.ProdIntermed'!G$181</f>
        <v>1.0674186490149371</v>
      </c>
      <c r="G71" s="165">
        <f>+'2.2.2.ProdIntermed'!H$181</f>
        <v>0.98501177623314329</v>
      </c>
      <c r="H71" s="165">
        <f>+'2.2.2.ProdIntermed'!I$181</f>
        <v>0.96268258178319388</v>
      </c>
      <c r="I71" s="165">
        <f>+'2.2.2.ProdIntermed'!J$181</f>
        <v>1.0245513427973163</v>
      </c>
      <c r="J71" s="165">
        <f>+'2.2.2.ProdIntermed'!K$181</f>
        <v>1.0298434949399453</v>
      </c>
      <c r="K71" s="165">
        <f>+'2.2.2.ProdIntermed'!L$181</f>
        <v>1.0358907338897501</v>
      </c>
    </row>
    <row r="72" spans="1:11" x14ac:dyDescent="0.2">
      <c r="A72" s="1"/>
      <c r="B72" s="147" t="s">
        <v>134</v>
      </c>
      <c r="C72" s="165">
        <f>+'2.2.2.ProdIntermed'!D$181</f>
        <v>1</v>
      </c>
      <c r="D72" s="165">
        <f>+'2.2.2.ProdIntermed'!E$181</f>
        <v>1.0823337409044773</v>
      </c>
      <c r="E72" s="165">
        <f>+'2.2.2.ProdIntermed'!F$181</f>
        <v>1.0861114475827298</v>
      </c>
      <c r="F72" s="165">
        <f>+'2.2.2.ProdIntermed'!G$181</f>
        <v>1.0674186490149371</v>
      </c>
      <c r="G72" s="165">
        <f>+'2.2.2.ProdIntermed'!H$181</f>
        <v>0.98501177623314329</v>
      </c>
      <c r="H72" s="165">
        <f>+'2.2.2.ProdIntermed'!I$181</f>
        <v>0.96268258178319388</v>
      </c>
      <c r="I72" s="165">
        <f>+'2.2.2.ProdIntermed'!J$181</f>
        <v>1.0245513427973163</v>
      </c>
      <c r="J72" s="165">
        <f>+'2.2.2.ProdIntermed'!K$181</f>
        <v>1.0298434949399453</v>
      </c>
      <c r="K72" s="165">
        <f>+'2.2.2.ProdIntermed'!L$181</f>
        <v>1.0358907338897501</v>
      </c>
    </row>
    <row r="73" spans="1:11" x14ac:dyDescent="0.2">
      <c r="A73" s="1"/>
      <c r="B73" s="142" t="s">
        <v>135</v>
      </c>
      <c r="C73" s="165">
        <f>+'2.2.2.ProdIntermed'!D$181</f>
        <v>1</v>
      </c>
      <c r="D73" s="165">
        <f>+'2.2.2.ProdIntermed'!E$181</f>
        <v>1.0823337409044773</v>
      </c>
      <c r="E73" s="165">
        <f>+'2.2.2.ProdIntermed'!F$181</f>
        <v>1.0861114475827298</v>
      </c>
      <c r="F73" s="165">
        <f>+'2.2.2.ProdIntermed'!G$181</f>
        <v>1.0674186490149371</v>
      </c>
      <c r="G73" s="165">
        <f>+'2.2.2.ProdIntermed'!H$181</f>
        <v>0.98501177623314329</v>
      </c>
      <c r="H73" s="165">
        <f>+'2.2.2.ProdIntermed'!I$181</f>
        <v>0.96268258178319388</v>
      </c>
      <c r="I73" s="165">
        <f>+'2.2.2.ProdIntermed'!J$181</f>
        <v>1.0245513427973163</v>
      </c>
      <c r="J73" s="165">
        <f>+'2.2.2.ProdIntermed'!K$181</f>
        <v>1.0298434949399453</v>
      </c>
      <c r="K73" s="165">
        <f>+'2.2.2.ProdIntermed'!L$181</f>
        <v>1.0358907338897501</v>
      </c>
    </row>
    <row r="74" spans="1:11" x14ac:dyDescent="0.2">
      <c r="A74" s="1"/>
      <c r="B74" s="142" t="s">
        <v>551</v>
      </c>
      <c r="C74" s="165">
        <f>+'2.2.2.ProdIntermed'!D$181</f>
        <v>1</v>
      </c>
      <c r="D74" s="165">
        <f>+'2.2.2.ProdIntermed'!E$181</f>
        <v>1.0823337409044773</v>
      </c>
      <c r="E74" s="165">
        <f>+'2.2.2.ProdIntermed'!F$181</f>
        <v>1.0861114475827298</v>
      </c>
      <c r="F74" s="165">
        <f>+'2.2.2.ProdIntermed'!G$181</f>
        <v>1.0674186490149371</v>
      </c>
      <c r="G74" s="165">
        <f>+'2.2.2.ProdIntermed'!H$181</f>
        <v>0.98501177623314329</v>
      </c>
      <c r="H74" s="165">
        <f>+'2.2.2.ProdIntermed'!I$181</f>
        <v>0.96268258178319388</v>
      </c>
      <c r="I74" s="165">
        <f>+'2.2.2.ProdIntermed'!J$181</f>
        <v>1.0245513427973163</v>
      </c>
      <c r="J74" s="165">
        <f>+'2.2.2.ProdIntermed'!K$181</f>
        <v>1.0298434949399453</v>
      </c>
      <c r="K74" s="165">
        <f>+'2.2.2.ProdIntermed'!L$181</f>
        <v>1.0358907338897501</v>
      </c>
    </row>
    <row r="75" spans="1:11" x14ac:dyDescent="0.2">
      <c r="A75" s="1"/>
      <c r="B75" s="142" t="s">
        <v>136</v>
      </c>
      <c r="C75" s="165">
        <f>+'2.2.2.ProdIntermed'!D$181</f>
        <v>1</v>
      </c>
      <c r="D75" s="165">
        <f>+'2.2.2.ProdIntermed'!E$181</f>
        <v>1.0823337409044773</v>
      </c>
      <c r="E75" s="165">
        <f>+'2.2.2.ProdIntermed'!F$181</f>
        <v>1.0861114475827298</v>
      </c>
      <c r="F75" s="165">
        <f>+'2.2.2.ProdIntermed'!G$181</f>
        <v>1.0674186490149371</v>
      </c>
      <c r="G75" s="165">
        <f>+'2.2.2.ProdIntermed'!H$181</f>
        <v>0.98501177623314329</v>
      </c>
      <c r="H75" s="165">
        <f>+'2.2.2.ProdIntermed'!I$181</f>
        <v>0.96268258178319388</v>
      </c>
      <c r="I75" s="165">
        <f>+'2.2.2.ProdIntermed'!J$181</f>
        <v>1.0245513427973163</v>
      </c>
      <c r="J75" s="165">
        <f>+'2.2.2.ProdIntermed'!K$181</f>
        <v>1.0298434949399453</v>
      </c>
      <c r="K75" s="165">
        <f>+'2.2.2.ProdIntermed'!L$181</f>
        <v>1.0358907338897501</v>
      </c>
    </row>
    <row r="76" spans="1:11" x14ac:dyDescent="0.2">
      <c r="A76" s="1"/>
      <c r="B76" s="142" t="s">
        <v>552</v>
      </c>
      <c r="C76" s="165">
        <f>+'2.2.2.ProdIntermed'!D$181</f>
        <v>1</v>
      </c>
      <c r="D76" s="165">
        <f>+'2.2.2.ProdIntermed'!E$181</f>
        <v>1.0823337409044773</v>
      </c>
      <c r="E76" s="165">
        <f>+'2.2.2.ProdIntermed'!F$181</f>
        <v>1.0861114475827298</v>
      </c>
      <c r="F76" s="165">
        <f>+'2.2.2.ProdIntermed'!G$181</f>
        <v>1.0674186490149371</v>
      </c>
      <c r="G76" s="165">
        <f>+'2.2.2.ProdIntermed'!H$181</f>
        <v>0.98501177623314329</v>
      </c>
      <c r="H76" s="165">
        <f>+'2.2.2.ProdIntermed'!I$181</f>
        <v>0.96268258178319388</v>
      </c>
      <c r="I76" s="165">
        <f>+'2.2.2.ProdIntermed'!J$181</f>
        <v>1.0245513427973163</v>
      </c>
      <c r="J76" s="165">
        <f>+'2.2.2.ProdIntermed'!K$181</f>
        <v>1.0298434949399453</v>
      </c>
      <c r="K76" s="165">
        <f>+'2.2.2.ProdIntermed'!L$181</f>
        <v>1.0358907338897501</v>
      </c>
    </row>
    <row r="77" spans="1:11" x14ac:dyDescent="0.2">
      <c r="A77" s="1"/>
      <c r="B77" s="142" t="s">
        <v>553</v>
      </c>
      <c r="C77" s="165">
        <f>+'2.2.2.ProdIntermed'!D$181</f>
        <v>1</v>
      </c>
      <c r="D77" s="165">
        <f>+'2.2.2.ProdIntermed'!E$181</f>
        <v>1.0823337409044773</v>
      </c>
      <c r="E77" s="165">
        <f>+'2.2.2.ProdIntermed'!F$181</f>
        <v>1.0861114475827298</v>
      </c>
      <c r="F77" s="165">
        <f>+'2.2.2.ProdIntermed'!G$181</f>
        <v>1.0674186490149371</v>
      </c>
      <c r="G77" s="165">
        <f>+'2.2.2.ProdIntermed'!H$181</f>
        <v>0.98501177623314329</v>
      </c>
      <c r="H77" s="165">
        <f>+'2.2.2.ProdIntermed'!I$181</f>
        <v>0.96268258178319388</v>
      </c>
      <c r="I77" s="165">
        <f>+'2.2.2.ProdIntermed'!J$181</f>
        <v>1.0245513427973163</v>
      </c>
      <c r="J77" s="165">
        <f>+'2.2.2.ProdIntermed'!K$181</f>
        <v>1.0298434949399453</v>
      </c>
      <c r="K77" s="165">
        <f>+'2.2.2.ProdIntermed'!L$181</f>
        <v>1.0358907338897501</v>
      </c>
    </row>
    <row r="78" spans="1:11" x14ac:dyDescent="0.2">
      <c r="A78" s="1"/>
      <c r="B78" s="142" t="s">
        <v>137</v>
      </c>
      <c r="C78" s="165">
        <f>+'2.2.2.ProdIntermed'!D$181</f>
        <v>1</v>
      </c>
      <c r="D78" s="165">
        <f>+'2.2.2.ProdIntermed'!E$181</f>
        <v>1.0823337409044773</v>
      </c>
      <c r="E78" s="165">
        <f>+'2.2.2.ProdIntermed'!F$181</f>
        <v>1.0861114475827298</v>
      </c>
      <c r="F78" s="165">
        <f>+'2.2.2.ProdIntermed'!G$181</f>
        <v>1.0674186490149371</v>
      </c>
      <c r="G78" s="165">
        <f>+'2.2.2.ProdIntermed'!H$181</f>
        <v>0.98501177623314329</v>
      </c>
      <c r="H78" s="165">
        <f>+'2.2.2.ProdIntermed'!I$181</f>
        <v>0.96268258178319388</v>
      </c>
      <c r="I78" s="165">
        <f>+'2.2.2.ProdIntermed'!J$181</f>
        <v>1.0245513427973163</v>
      </c>
      <c r="J78" s="165">
        <f>+'2.2.2.ProdIntermed'!K$181</f>
        <v>1.0298434949399453</v>
      </c>
      <c r="K78" s="165">
        <f>+'2.2.2.ProdIntermed'!L$181</f>
        <v>1.0358907338897501</v>
      </c>
    </row>
    <row r="79" spans="1:11" x14ac:dyDescent="0.2">
      <c r="A79" s="1"/>
      <c r="B79" s="142" t="s">
        <v>138</v>
      </c>
      <c r="C79" s="165">
        <f>+'2.2.2.ProdIntermed'!D$181</f>
        <v>1</v>
      </c>
      <c r="D79" s="165">
        <f>+'2.2.2.ProdIntermed'!E$181</f>
        <v>1.0823337409044773</v>
      </c>
      <c r="E79" s="165">
        <f>+'2.2.2.ProdIntermed'!F$181</f>
        <v>1.0861114475827298</v>
      </c>
      <c r="F79" s="165">
        <f>+'2.2.2.ProdIntermed'!G$181</f>
        <v>1.0674186490149371</v>
      </c>
      <c r="G79" s="165">
        <f>+'2.2.2.ProdIntermed'!H$181</f>
        <v>0.98501177623314329</v>
      </c>
      <c r="H79" s="165">
        <f>+'2.2.2.ProdIntermed'!I$181</f>
        <v>0.96268258178319388</v>
      </c>
      <c r="I79" s="165">
        <f>+'2.2.2.ProdIntermed'!J$181</f>
        <v>1.0245513427973163</v>
      </c>
      <c r="J79" s="165">
        <f>+'2.2.2.ProdIntermed'!K$181</f>
        <v>1.0298434949399453</v>
      </c>
      <c r="K79" s="165">
        <f>+'2.2.2.ProdIntermed'!L$181</f>
        <v>1.0358907338897501</v>
      </c>
    </row>
    <row r="80" spans="1:11" x14ac:dyDescent="0.2">
      <c r="A80" s="1"/>
      <c r="B80" s="142" t="s">
        <v>139</v>
      </c>
      <c r="C80" s="165">
        <f>+'2.2.2.ProdIntermed'!D$181</f>
        <v>1</v>
      </c>
      <c r="D80" s="165">
        <f>+'2.2.2.ProdIntermed'!E$181</f>
        <v>1.0823337409044773</v>
      </c>
      <c r="E80" s="165">
        <f>+'2.2.2.ProdIntermed'!F$181</f>
        <v>1.0861114475827298</v>
      </c>
      <c r="F80" s="165">
        <f>+'2.2.2.ProdIntermed'!G$181</f>
        <v>1.0674186490149371</v>
      </c>
      <c r="G80" s="165">
        <f>+'2.2.2.ProdIntermed'!H$181</f>
        <v>0.98501177623314329</v>
      </c>
      <c r="H80" s="165">
        <f>+'2.2.2.ProdIntermed'!I$181</f>
        <v>0.96268258178319388</v>
      </c>
      <c r="I80" s="165">
        <f>+'2.2.2.ProdIntermed'!J$181</f>
        <v>1.0245513427973163</v>
      </c>
      <c r="J80" s="165">
        <f>+'2.2.2.ProdIntermed'!K$181</f>
        <v>1.0298434949399453</v>
      </c>
      <c r="K80" s="165">
        <f>+'2.2.2.ProdIntermed'!L$181</f>
        <v>1.0358907338897501</v>
      </c>
    </row>
    <row r="81" spans="1:11" x14ac:dyDescent="0.2">
      <c r="A81" s="1"/>
      <c r="B81" s="142" t="s">
        <v>554</v>
      </c>
      <c r="C81" s="165">
        <f>+'2.2.2.ProdIntermed'!D$181</f>
        <v>1</v>
      </c>
      <c r="D81" s="165">
        <f>+'2.2.2.ProdIntermed'!E$181</f>
        <v>1.0823337409044773</v>
      </c>
      <c r="E81" s="165">
        <f>+'2.2.2.ProdIntermed'!F$181</f>
        <v>1.0861114475827298</v>
      </c>
      <c r="F81" s="165">
        <f>+'2.2.2.ProdIntermed'!G$181</f>
        <v>1.0674186490149371</v>
      </c>
      <c r="G81" s="165">
        <f>+'2.2.2.ProdIntermed'!H$181</f>
        <v>0.98501177623314329</v>
      </c>
      <c r="H81" s="165">
        <f>+'2.2.2.ProdIntermed'!I$181</f>
        <v>0.96268258178319388</v>
      </c>
      <c r="I81" s="165">
        <f>+'2.2.2.ProdIntermed'!J$181</f>
        <v>1.0245513427973163</v>
      </c>
      <c r="J81" s="165">
        <f>+'2.2.2.ProdIntermed'!K$181</f>
        <v>1.0298434949399453</v>
      </c>
      <c r="K81" s="165">
        <f>+'2.2.2.ProdIntermed'!L$181</f>
        <v>1.0358907338897501</v>
      </c>
    </row>
    <row r="82" spans="1:11" x14ac:dyDescent="0.2">
      <c r="A82" s="1"/>
      <c r="B82" s="147" t="s">
        <v>140</v>
      </c>
      <c r="C82" s="165">
        <f>+'2.2.2.ProdIntermed'!D$181</f>
        <v>1</v>
      </c>
      <c r="D82" s="165">
        <f>+'2.2.2.ProdIntermed'!E$181</f>
        <v>1.0823337409044773</v>
      </c>
      <c r="E82" s="165">
        <f>+'2.2.2.ProdIntermed'!F$181</f>
        <v>1.0861114475827298</v>
      </c>
      <c r="F82" s="165">
        <f>+'2.2.2.ProdIntermed'!G$181</f>
        <v>1.0674186490149371</v>
      </c>
      <c r="G82" s="165">
        <f>+'2.2.2.ProdIntermed'!H$181</f>
        <v>0.98501177623314329</v>
      </c>
      <c r="H82" s="165">
        <f>+'2.2.2.ProdIntermed'!I$181</f>
        <v>0.96268258178319388</v>
      </c>
      <c r="I82" s="165">
        <f>+'2.2.2.ProdIntermed'!J$181</f>
        <v>1.0245513427973163</v>
      </c>
      <c r="J82" s="165">
        <f>+'2.2.2.ProdIntermed'!K$181</f>
        <v>1.0298434949399453</v>
      </c>
      <c r="K82" s="165">
        <f>+'2.2.2.ProdIntermed'!L$181</f>
        <v>1.0358907338897501</v>
      </c>
    </row>
    <row r="83" spans="1:11" x14ac:dyDescent="0.2">
      <c r="A83" s="1"/>
      <c r="B83" s="147" t="s">
        <v>141</v>
      </c>
      <c r="C83" s="165">
        <f>+'2.2.2.ProdIntermed'!D$181</f>
        <v>1</v>
      </c>
      <c r="D83" s="165">
        <f>+'2.2.2.ProdIntermed'!E$181</f>
        <v>1.0823337409044773</v>
      </c>
      <c r="E83" s="165">
        <f>+'2.2.2.ProdIntermed'!F$181</f>
        <v>1.0861114475827298</v>
      </c>
      <c r="F83" s="165">
        <f>+'2.2.2.ProdIntermed'!G$181</f>
        <v>1.0674186490149371</v>
      </c>
      <c r="G83" s="165">
        <f>+'2.2.2.ProdIntermed'!H$181</f>
        <v>0.98501177623314329</v>
      </c>
      <c r="H83" s="165">
        <f>+'2.2.2.ProdIntermed'!I$181</f>
        <v>0.96268258178319388</v>
      </c>
      <c r="I83" s="165">
        <f>+'2.2.2.ProdIntermed'!J$181</f>
        <v>1.0245513427973163</v>
      </c>
      <c r="J83" s="165">
        <f>+'2.2.2.ProdIntermed'!K$181</f>
        <v>1.0298434949399453</v>
      </c>
      <c r="K83" s="165">
        <f>+'2.2.2.ProdIntermed'!L$181</f>
        <v>1.0358907338897501</v>
      </c>
    </row>
    <row r="84" spans="1:11" x14ac:dyDescent="0.2">
      <c r="A84" s="1"/>
      <c r="B84" s="147" t="s">
        <v>142</v>
      </c>
      <c r="C84" s="165">
        <f>+'2.2.2.ProdIntermed'!D$181</f>
        <v>1</v>
      </c>
      <c r="D84" s="165">
        <f>+'2.2.2.ProdIntermed'!E$181</f>
        <v>1.0823337409044773</v>
      </c>
      <c r="E84" s="165">
        <f>+'2.2.2.ProdIntermed'!F$181</f>
        <v>1.0861114475827298</v>
      </c>
      <c r="F84" s="165">
        <f>+'2.2.2.ProdIntermed'!G$181</f>
        <v>1.0674186490149371</v>
      </c>
      <c r="G84" s="165">
        <f>+'2.2.2.ProdIntermed'!H$181</f>
        <v>0.98501177623314329</v>
      </c>
      <c r="H84" s="165">
        <f>+'2.2.2.ProdIntermed'!I$181</f>
        <v>0.96268258178319388</v>
      </c>
      <c r="I84" s="165">
        <f>+'2.2.2.ProdIntermed'!J$181</f>
        <v>1.0245513427973163</v>
      </c>
      <c r="J84" s="165">
        <f>+'2.2.2.ProdIntermed'!K$181</f>
        <v>1.0298434949399453</v>
      </c>
      <c r="K84" s="165">
        <f>+'2.2.2.ProdIntermed'!L$181</f>
        <v>1.0358907338897501</v>
      </c>
    </row>
    <row r="85" spans="1:11" x14ac:dyDescent="0.2">
      <c r="A85" s="1"/>
      <c r="B85" s="147" t="s">
        <v>143</v>
      </c>
      <c r="C85" s="165">
        <f>+'2.2.2.ProdIntermed'!D$181</f>
        <v>1</v>
      </c>
      <c r="D85" s="165">
        <f>+'2.2.2.ProdIntermed'!E$181</f>
        <v>1.0823337409044773</v>
      </c>
      <c r="E85" s="165">
        <f>+'2.2.2.ProdIntermed'!F$181</f>
        <v>1.0861114475827298</v>
      </c>
      <c r="F85" s="165">
        <f>+'2.2.2.ProdIntermed'!G$181</f>
        <v>1.0674186490149371</v>
      </c>
      <c r="G85" s="165">
        <f>+'2.2.2.ProdIntermed'!H$181</f>
        <v>0.98501177623314329</v>
      </c>
      <c r="H85" s="165">
        <f>+'2.2.2.ProdIntermed'!I$181</f>
        <v>0.96268258178319388</v>
      </c>
      <c r="I85" s="165">
        <f>+'2.2.2.ProdIntermed'!J$181</f>
        <v>1.0245513427973163</v>
      </c>
      <c r="J85" s="165">
        <f>+'2.2.2.ProdIntermed'!K$181</f>
        <v>1.0298434949399453</v>
      </c>
      <c r="K85" s="165">
        <f>+'2.2.2.ProdIntermed'!L$181</f>
        <v>1.0358907338897501</v>
      </c>
    </row>
    <row r="86" spans="1:11" x14ac:dyDescent="0.2">
      <c r="A86" s="1"/>
      <c r="B86" s="147" t="s">
        <v>588</v>
      </c>
      <c r="C86" s="165">
        <f>+'2.2.2.ProdIntermed'!D$181</f>
        <v>1</v>
      </c>
      <c r="D86" s="165">
        <f>+'2.2.2.ProdIntermed'!E$181</f>
        <v>1.0823337409044773</v>
      </c>
      <c r="E86" s="165">
        <f>+'2.2.2.ProdIntermed'!F$181</f>
        <v>1.0861114475827298</v>
      </c>
      <c r="F86" s="165">
        <f>+'2.2.2.ProdIntermed'!G$181</f>
        <v>1.0674186490149371</v>
      </c>
      <c r="G86" s="165">
        <f>+'2.2.2.ProdIntermed'!H$181</f>
        <v>0.98501177623314329</v>
      </c>
      <c r="H86" s="165">
        <f>+'2.2.2.ProdIntermed'!I$181</f>
        <v>0.96268258178319388</v>
      </c>
      <c r="I86" s="165">
        <f>+'2.2.2.ProdIntermed'!J$181</f>
        <v>1.0245513427973163</v>
      </c>
      <c r="J86" s="165">
        <f>+'2.2.2.ProdIntermed'!K$181</f>
        <v>1.0298434949399453</v>
      </c>
      <c r="K86" s="165">
        <f>+'2.2.2.ProdIntermed'!L$181</f>
        <v>1.0358907338897501</v>
      </c>
    </row>
    <row r="87" spans="1:11" x14ac:dyDescent="0.2">
      <c r="A87" s="1"/>
      <c r="B87" s="147" t="s">
        <v>144</v>
      </c>
      <c r="C87" s="165">
        <f>+'2.2.2.ProdIntermed'!D$181</f>
        <v>1</v>
      </c>
      <c r="D87" s="165">
        <f>+'2.2.2.ProdIntermed'!E$181</f>
        <v>1.0823337409044773</v>
      </c>
      <c r="E87" s="165">
        <f>+'2.2.2.ProdIntermed'!F$181</f>
        <v>1.0861114475827298</v>
      </c>
      <c r="F87" s="165">
        <f>+'2.2.2.ProdIntermed'!G$181</f>
        <v>1.0674186490149371</v>
      </c>
      <c r="G87" s="165">
        <f>+'2.2.2.ProdIntermed'!H$181</f>
        <v>0.98501177623314329</v>
      </c>
      <c r="H87" s="165">
        <f>+'2.2.2.ProdIntermed'!I$181</f>
        <v>0.96268258178319388</v>
      </c>
      <c r="I87" s="165">
        <f>+'2.2.2.ProdIntermed'!J$181</f>
        <v>1.0245513427973163</v>
      </c>
      <c r="J87" s="165">
        <f>+'2.2.2.ProdIntermed'!K$181</f>
        <v>1.0298434949399453</v>
      </c>
      <c r="K87" s="165">
        <f>+'2.2.2.ProdIntermed'!L$181</f>
        <v>1.0358907338897501</v>
      </c>
    </row>
    <row r="88" spans="1:11" x14ac:dyDescent="0.2">
      <c r="A88" s="1"/>
      <c r="B88" s="147" t="s">
        <v>145</v>
      </c>
      <c r="C88" s="165">
        <f>+'2.2.2.ProdIntermed'!D$181</f>
        <v>1</v>
      </c>
      <c r="D88" s="165">
        <f>+'2.2.2.ProdIntermed'!E$181</f>
        <v>1.0823337409044773</v>
      </c>
      <c r="E88" s="165">
        <f>+'2.2.2.ProdIntermed'!F$181</f>
        <v>1.0861114475827298</v>
      </c>
      <c r="F88" s="165">
        <f>+'2.2.2.ProdIntermed'!G$181</f>
        <v>1.0674186490149371</v>
      </c>
      <c r="G88" s="165">
        <f>+'2.2.2.ProdIntermed'!H$181</f>
        <v>0.98501177623314329</v>
      </c>
      <c r="H88" s="165">
        <f>+'2.2.2.ProdIntermed'!I$181</f>
        <v>0.96268258178319388</v>
      </c>
      <c r="I88" s="165">
        <f>+'2.2.2.ProdIntermed'!J$181</f>
        <v>1.0245513427973163</v>
      </c>
      <c r="J88" s="165">
        <f>+'2.2.2.ProdIntermed'!K$181</f>
        <v>1.0298434949399453</v>
      </c>
      <c r="K88" s="165">
        <f>+'2.2.2.ProdIntermed'!L$181</f>
        <v>1.0358907338897501</v>
      </c>
    </row>
    <row r="89" spans="1:11" x14ac:dyDescent="0.2">
      <c r="A89" s="1"/>
      <c r="B89" s="147" t="s">
        <v>146</v>
      </c>
      <c r="C89" s="165">
        <f>+'2.2.2.ProdIntermed'!D$181</f>
        <v>1</v>
      </c>
      <c r="D89" s="165">
        <f>+'2.2.2.ProdIntermed'!E$181</f>
        <v>1.0823337409044773</v>
      </c>
      <c r="E89" s="165">
        <f>+'2.2.2.ProdIntermed'!F$181</f>
        <v>1.0861114475827298</v>
      </c>
      <c r="F89" s="165">
        <f>+'2.2.2.ProdIntermed'!G$181</f>
        <v>1.0674186490149371</v>
      </c>
      <c r="G89" s="165">
        <f>+'2.2.2.ProdIntermed'!H$181</f>
        <v>0.98501177623314329</v>
      </c>
      <c r="H89" s="165">
        <f>+'2.2.2.ProdIntermed'!I$181</f>
        <v>0.96268258178319388</v>
      </c>
      <c r="I89" s="165">
        <f>+'2.2.2.ProdIntermed'!J$181</f>
        <v>1.0245513427973163</v>
      </c>
      <c r="J89" s="165">
        <f>+'2.2.2.ProdIntermed'!K$181</f>
        <v>1.0298434949399453</v>
      </c>
      <c r="K89" s="165">
        <f>+'2.2.2.ProdIntermed'!L$181</f>
        <v>1.0358907338897501</v>
      </c>
    </row>
    <row r="90" spans="1:11" x14ac:dyDescent="0.2">
      <c r="A90" s="1"/>
      <c r="B90" s="147" t="s">
        <v>147</v>
      </c>
      <c r="C90" s="165">
        <f>+'2.2.2.ProdIntermed'!D$181</f>
        <v>1</v>
      </c>
      <c r="D90" s="165">
        <f>+'2.2.2.ProdIntermed'!E$181</f>
        <v>1.0823337409044773</v>
      </c>
      <c r="E90" s="165">
        <f>+'2.2.2.ProdIntermed'!F$181</f>
        <v>1.0861114475827298</v>
      </c>
      <c r="F90" s="165">
        <f>+'2.2.2.ProdIntermed'!G$181</f>
        <v>1.0674186490149371</v>
      </c>
      <c r="G90" s="165">
        <f>+'2.2.2.ProdIntermed'!H$181</f>
        <v>0.98501177623314329</v>
      </c>
      <c r="H90" s="165">
        <f>+'2.2.2.ProdIntermed'!I$181</f>
        <v>0.96268258178319388</v>
      </c>
      <c r="I90" s="165">
        <f>+'2.2.2.ProdIntermed'!J$181</f>
        <v>1.0245513427973163</v>
      </c>
      <c r="J90" s="165">
        <f>+'2.2.2.ProdIntermed'!K$181</f>
        <v>1.0298434949399453</v>
      </c>
      <c r="K90" s="165">
        <f>+'2.2.2.ProdIntermed'!L$181</f>
        <v>1.0358907338897501</v>
      </c>
    </row>
    <row r="91" spans="1:11" x14ac:dyDescent="0.2">
      <c r="A91" s="1"/>
      <c r="B91" s="147" t="s">
        <v>101</v>
      </c>
      <c r="C91" s="165">
        <f>+'2.2.2.ProdIntermed'!D$181</f>
        <v>1</v>
      </c>
      <c r="D91" s="165">
        <f>+'2.2.2.ProdIntermed'!E$181</f>
        <v>1.0823337409044773</v>
      </c>
      <c r="E91" s="165">
        <f>+'2.2.2.ProdIntermed'!F$181</f>
        <v>1.0861114475827298</v>
      </c>
      <c r="F91" s="165">
        <f>+'2.2.2.ProdIntermed'!G$181</f>
        <v>1.0674186490149371</v>
      </c>
      <c r="G91" s="165">
        <f>+'2.2.2.ProdIntermed'!H$181</f>
        <v>0.98501177623314329</v>
      </c>
      <c r="H91" s="165">
        <f>+'2.2.2.ProdIntermed'!I$181</f>
        <v>0.96268258178319388</v>
      </c>
      <c r="I91" s="165">
        <f>+'2.2.2.ProdIntermed'!J$181</f>
        <v>1.0245513427973163</v>
      </c>
      <c r="J91" s="165">
        <f>+'2.2.2.ProdIntermed'!K$181</f>
        <v>1.0298434949399453</v>
      </c>
      <c r="K91" s="165">
        <f>+'2.2.2.ProdIntermed'!L$181</f>
        <v>1.0358907338897501</v>
      </c>
    </row>
    <row r="92" spans="1:11" x14ac:dyDescent="0.2">
      <c r="A92" s="1"/>
      <c r="B92" s="147" t="s">
        <v>148</v>
      </c>
      <c r="C92" s="165">
        <f>+'2.2.2.ProdIntermed'!D$181</f>
        <v>1</v>
      </c>
      <c r="D92" s="165">
        <f>+'2.2.2.ProdIntermed'!E$181</f>
        <v>1.0823337409044773</v>
      </c>
      <c r="E92" s="165">
        <f>+'2.2.2.ProdIntermed'!F$181</f>
        <v>1.0861114475827298</v>
      </c>
      <c r="F92" s="165">
        <f>+'2.2.2.ProdIntermed'!G$181</f>
        <v>1.0674186490149371</v>
      </c>
      <c r="G92" s="165">
        <f>+'2.2.2.ProdIntermed'!H$181</f>
        <v>0.98501177623314329</v>
      </c>
      <c r="H92" s="165">
        <f>+'2.2.2.ProdIntermed'!I$181</f>
        <v>0.96268258178319388</v>
      </c>
      <c r="I92" s="165">
        <f>+'2.2.2.ProdIntermed'!J$181</f>
        <v>1.0245513427973163</v>
      </c>
      <c r="J92" s="165">
        <f>+'2.2.2.ProdIntermed'!K$181</f>
        <v>1.0298434949399453</v>
      </c>
      <c r="K92" s="165">
        <f>+'2.2.2.ProdIntermed'!L$181</f>
        <v>1.0358907338897501</v>
      </c>
    </row>
    <row r="93" spans="1:11" x14ac:dyDescent="0.2">
      <c r="A93" s="1"/>
      <c r="B93" s="147" t="s">
        <v>149</v>
      </c>
      <c r="C93" s="165">
        <f>+'2.2.2.ProdIntermed'!D$181</f>
        <v>1</v>
      </c>
      <c r="D93" s="165">
        <f>+'2.2.2.ProdIntermed'!E$181</f>
        <v>1.0823337409044773</v>
      </c>
      <c r="E93" s="165">
        <f>+'2.2.2.ProdIntermed'!F$181</f>
        <v>1.0861114475827298</v>
      </c>
      <c r="F93" s="165">
        <f>+'2.2.2.ProdIntermed'!G$181</f>
        <v>1.0674186490149371</v>
      </c>
      <c r="G93" s="165">
        <f>+'2.2.2.ProdIntermed'!H$181</f>
        <v>0.98501177623314329</v>
      </c>
      <c r="H93" s="165">
        <f>+'2.2.2.ProdIntermed'!I$181</f>
        <v>0.96268258178319388</v>
      </c>
      <c r="I93" s="165">
        <f>+'2.2.2.ProdIntermed'!J$181</f>
        <v>1.0245513427973163</v>
      </c>
      <c r="J93" s="165">
        <f>+'2.2.2.ProdIntermed'!K$181</f>
        <v>1.0298434949399453</v>
      </c>
      <c r="K93" s="165">
        <f>+'2.2.2.ProdIntermed'!L$181</f>
        <v>1.0358907338897501</v>
      </c>
    </row>
    <row r="94" spans="1:11" x14ac:dyDescent="0.2">
      <c r="A94" s="1"/>
      <c r="B94" s="147" t="s">
        <v>102</v>
      </c>
      <c r="C94" s="165">
        <f>+'2.2.2.ProdIntermed'!D$181</f>
        <v>1</v>
      </c>
      <c r="D94" s="165">
        <f>+'2.2.2.ProdIntermed'!E$181</f>
        <v>1.0823337409044773</v>
      </c>
      <c r="E94" s="165">
        <f>+'2.2.2.ProdIntermed'!F$181</f>
        <v>1.0861114475827298</v>
      </c>
      <c r="F94" s="165">
        <f>+'2.2.2.ProdIntermed'!G$181</f>
        <v>1.0674186490149371</v>
      </c>
      <c r="G94" s="165">
        <f>+'2.2.2.ProdIntermed'!H$181</f>
        <v>0.98501177623314329</v>
      </c>
      <c r="H94" s="165">
        <f>+'2.2.2.ProdIntermed'!I$181</f>
        <v>0.96268258178319388</v>
      </c>
      <c r="I94" s="165">
        <f>+'2.2.2.ProdIntermed'!J$181</f>
        <v>1.0245513427973163</v>
      </c>
      <c r="J94" s="165">
        <f>+'2.2.2.ProdIntermed'!K$181</f>
        <v>1.0298434949399453</v>
      </c>
      <c r="K94" s="165">
        <f>+'2.2.2.ProdIntermed'!L$181</f>
        <v>1.0358907338897501</v>
      </c>
    </row>
    <row r="95" spans="1:11" x14ac:dyDescent="0.2">
      <c r="A95" s="1"/>
      <c r="B95" s="147" t="s">
        <v>103</v>
      </c>
      <c r="C95" s="165">
        <f>+'2.2.2.ProdIntermed'!D$181</f>
        <v>1</v>
      </c>
      <c r="D95" s="165">
        <f>+'2.2.2.ProdIntermed'!E$181</f>
        <v>1.0823337409044773</v>
      </c>
      <c r="E95" s="165">
        <f>+'2.2.2.ProdIntermed'!F$181</f>
        <v>1.0861114475827298</v>
      </c>
      <c r="F95" s="165">
        <f>+'2.2.2.ProdIntermed'!G$181</f>
        <v>1.0674186490149371</v>
      </c>
      <c r="G95" s="165">
        <f>+'2.2.2.ProdIntermed'!H$181</f>
        <v>0.98501177623314329</v>
      </c>
      <c r="H95" s="165">
        <f>+'2.2.2.ProdIntermed'!I$181</f>
        <v>0.96268258178319388</v>
      </c>
      <c r="I95" s="165">
        <f>+'2.2.2.ProdIntermed'!J$181</f>
        <v>1.0245513427973163</v>
      </c>
      <c r="J95" s="165">
        <f>+'2.2.2.ProdIntermed'!K$181</f>
        <v>1.0298434949399453</v>
      </c>
      <c r="K95" s="165">
        <f>+'2.2.2.ProdIntermed'!L$181</f>
        <v>1.0358907338897501</v>
      </c>
    </row>
    <row r="96" spans="1:11" x14ac:dyDescent="0.2">
      <c r="A96" s="1"/>
      <c r="B96" s="147" t="s">
        <v>104</v>
      </c>
      <c r="C96" s="165">
        <f>+'2.2.2.ProdIntermed'!D$181</f>
        <v>1</v>
      </c>
      <c r="D96" s="165">
        <f>+'2.2.2.ProdIntermed'!E$181</f>
        <v>1.0823337409044773</v>
      </c>
      <c r="E96" s="165">
        <f>+'2.2.2.ProdIntermed'!F$181</f>
        <v>1.0861114475827298</v>
      </c>
      <c r="F96" s="165">
        <f>+'2.2.2.ProdIntermed'!G$181</f>
        <v>1.0674186490149371</v>
      </c>
      <c r="G96" s="165">
        <f>+'2.2.2.ProdIntermed'!H$181</f>
        <v>0.98501177623314329</v>
      </c>
      <c r="H96" s="165">
        <f>+'2.2.2.ProdIntermed'!I$181</f>
        <v>0.96268258178319388</v>
      </c>
      <c r="I96" s="165">
        <f>+'2.2.2.ProdIntermed'!J$181</f>
        <v>1.0245513427973163</v>
      </c>
      <c r="J96" s="165">
        <f>+'2.2.2.ProdIntermed'!K$181</f>
        <v>1.0298434949399453</v>
      </c>
      <c r="K96" s="165">
        <f>+'2.2.2.ProdIntermed'!L$181</f>
        <v>1.0358907338897501</v>
      </c>
    </row>
    <row r="97" spans="1:11" x14ac:dyDescent="0.2">
      <c r="A97" s="1"/>
      <c r="B97" s="147" t="s">
        <v>150</v>
      </c>
      <c r="C97" s="165">
        <f>+'2.2.2.ProdIntermed'!D$181</f>
        <v>1</v>
      </c>
      <c r="D97" s="165">
        <f>+'2.2.2.ProdIntermed'!E$181</f>
        <v>1.0823337409044773</v>
      </c>
      <c r="E97" s="165">
        <f>+'2.2.2.ProdIntermed'!F$181</f>
        <v>1.0861114475827298</v>
      </c>
      <c r="F97" s="165">
        <f>+'2.2.2.ProdIntermed'!G$181</f>
        <v>1.0674186490149371</v>
      </c>
      <c r="G97" s="165">
        <f>+'2.2.2.ProdIntermed'!H$181</f>
        <v>0.98501177623314329</v>
      </c>
      <c r="H97" s="165">
        <f>+'2.2.2.ProdIntermed'!I$181</f>
        <v>0.96268258178319388</v>
      </c>
      <c r="I97" s="165">
        <f>+'2.2.2.ProdIntermed'!J$181</f>
        <v>1.0245513427973163</v>
      </c>
      <c r="J97" s="165">
        <f>+'2.2.2.ProdIntermed'!K$181</f>
        <v>1.0298434949399453</v>
      </c>
      <c r="K97" s="165">
        <f>+'2.2.2.ProdIntermed'!L$181</f>
        <v>1.0358907338897501</v>
      </c>
    </row>
    <row r="98" spans="1:11" x14ac:dyDescent="0.2">
      <c r="A98" s="1"/>
      <c r="B98" s="147" t="s">
        <v>151</v>
      </c>
      <c r="C98" s="165">
        <f>+'2.2.2.ProdIntermed'!D$181</f>
        <v>1</v>
      </c>
      <c r="D98" s="165">
        <f>+'2.2.2.ProdIntermed'!E$181</f>
        <v>1.0823337409044773</v>
      </c>
      <c r="E98" s="165">
        <f>+'2.2.2.ProdIntermed'!F$181</f>
        <v>1.0861114475827298</v>
      </c>
      <c r="F98" s="165">
        <f>+'2.2.2.ProdIntermed'!G$181</f>
        <v>1.0674186490149371</v>
      </c>
      <c r="G98" s="165">
        <f>+'2.2.2.ProdIntermed'!H$181</f>
        <v>0.98501177623314329</v>
      </c>
      <c r="H98" s="165">
        <f>+'2.2.2.ProdIntermed'!I$181</f>
        <v>0.96268258178319388</v>
      </c>
      <c r="I98" s="165">
        <f>+'2.2.2.ProdIntermed'!J$181</f>
        <v>1.0245513427973163</v>
      </c>
      <c r="J98" s="165">
        <f>+'2.2.2.ProdIntermed'!K$181</f>
        <v>1.0298434949399453</v>
      </c>
      <c r="K98" s="165">
        <f>+'2.2.2.ProdIntermed'!L$181</f>
        <v>1.0358907338897501</v>
      </c>
    </row>
    <row r="99" spans="1:11" x14ac:dyDescent="0.2">
      <c r="A99" s="1"/>
      <c r="B99" s="147" t="s">
        <v>152</v>
      </c>
      <c r="C99" s="165">
        <f>+'2.2.2.ProdIntermed'!D$181</f>
        <v>1</v>
      </c>
      <c r="D99" s="165">
        <f>+'2.2.2.ProdIntermed'!E$181</f>
        <v>1.0823337409044773</v>
      </c>
      <c r="E99" s="165">
        <f>+'2.2.2.ProdIntermed'!F$181</f>
        <v>1.0861114475827298</v>
      </c>
      <c r="F99" s="165">
        <f>+'2.2.2.ProdIntermed'!G$181</f>
        <v>1.0674186490149371</v>
      </c>
      <c r="G99" s="165">
        <f>+'2.2.2.ProdIntermed'!H$181</f>
        <v>0.98501177623314329</v>
      </c>
      <c r="H99" s="165">
        <f>+'2.2.2.ProdIntermed'!I$181</f>
        <v>0.96268258178319388</v>
      </c>
      <c r="I99" s="165">
        <f>+'2.2.2.ProdIntermed'!J$181</f>
        <v>1.0245513427973163</v>
      </c>
      <c r="J99" s="165">
        <f>+'2.2.2.ProdIntermed'!K$181</f>
        <v>1.0298434949399453</v>
      </c>
      <c r="K99" s="165">
        <f>+'2.2.2.ProdIntermed'!L$181</f>
        <v>1.0358907338897501</v>
      </c>
    </row>
    <row r="100" spans="1:11" x14ac:dyDescent="0.2">
      <c r="A100" s="1"/>
      <c r="B100" s="147" t="s">
        <v>153</v>
      </c>
      <c r="C100" s="165">
        <f>+'2.2.2.ProdIntermed'!D$181</f>
        <v>1</v>
      </c>
      <c r="D100" s="165">
        <f>+'2.2.2.ProdIntermed'!E$181</f>
        <v>1.0823337409044773</v>
      </c>
      <c r="E100" s="165">
        <f>+'2.2.2.ProdIntermed'!F$181</f>
        <v>1.0861114475827298</v>
      </c>
      <c r="F100" s="165">
        <f>+'2.2.2.ProdIntermed'!G$181</f>
        <v>1.0674186490149371</v>
      </c>
      <c r="G100" s="165">
        <f>+'2.2.2.ProdIntermed'!H$181</f>
        <v>0.98501177623314329</v>
      </c>
      <c r="H100" s="165">
        <f>+'2.2.2.ProdIntermed'!I$181</f>
        <v>0.96268258178319388</v>
      </c>
      <c r="I100" s="165">
        <f>+'2.2.2.ProdIntermed'!J$181</f>
        <v>1.0245513427973163</v>
      </c>
      <c r="J100" s="165">
        <f>+'2.2.2.ProdIntermed'!K$181</f>
        <v>1.0298434949399453</v>
      </c>
      <c r="K100" s="165">
        <f>+'2.2.2.ProdIntermed'!L$181</f>
        <v>1.0358907338897501</v>
      </c>
    </row>
    <row r="101" spans="1:11" x14ac:dyDescent="0.2">
      <c r="A101" s="1"/>
      <c r="B101" s="147" t="s">
        <v>154</v>
      </c>
      <c r="C101" s="165">
        <f>+'2.2.2.ProdIntermed'!D$181</f>
        <v>1</v>
      </c>
      <c r="D101" s="165">
        <f>+'2.2.2.ProdIntermed'!E$181</f>
        <v>1.0823337409044773</v>
      </c>
      <c r="E101" s="165">
        <f>+'2.2.2.ProdIntermed'!F$181</f>
        <v>1.0861114475827298</v>
      </c>
      <c r="F101" s="165">
        <f>+'2.2.2.ProdIntermed'!G$181</f>
        <v>1.0674186490149371</v>
      </c>
      <c r="G101" s="165">
        <f>+'2.2.2.ProdIntermed'!H$181</f>
        <v>0.98501177623314329</v>
      </c>
      <c r="H101" s="165">
        <f>+'2.2.2.ProdIntermed'!I$181</f>
        <v>0.96268258178319388</v>
      </c>
      <c r="I101" s="165">
        <f>+'2.2.2.ProdIntermed'!J$181</f>
        <v>1.0245513427973163</v>
      </c>
      <c r="J101" s="165">
        <f>+'2.2.2.ProdIntermed'!K$181</f>
        <v>1.0298434949399453</v>
      </c>
      <c r="K101" s="165">
        <f>+'2.2.2.ProdIntermed'!L$181</f>
        <v>1.0358907338897501</v>
      </c>
    </row>
    <row r="102" spans="1:11" x14ac:dyDescent="0.2">
      <c r="A102" s="1"/>
      <c r="B102" s="147" t="s">
        <v>156</v>
      </c>
      <c r="C102" s="165">
        <f>+'2.2.2.ProdIntermed'!D$181</f>
        <v>1</v>
      </c>
      <c r="D102" s="165">
        <f>+'2.2.2.ProdIntermed'!E$181</f>
        <v>1.0823337409044773</v>
      </c>
      <c r="E102" s="165">
        <f>+'2.2.2.ProdIntermed'!F$181</f>
        <v>1.0861114475827298</v>
      </c>
      <c r="F102" s="165">
        <f>+'2.2.2.ProdIntermed'!G$181</f>
        <v>1.0674186490149371</v>
      </c>
      <c r="G102" s="165">
        <f>+'2.2.2.ProdIntermed'!H$181</f>
        <v>0.98501177623314329</v>
      </c>
      <c r="H102" s="165">
        <f>+'2.2.2.ProdIntermed'!I$181</f>
        <v>0.96268258178319388</v>
      </c>
      <c r="I102" s="165">
        <f>+'2.2.2.ProdIntermed'!J$181</f>
        <v>1.0245513427973163</v>
      </c>
      <c r="J102" s="165">
        <f>+'2.2.2.ProdIntermed'!K$181</f>
        <v>1.0298434949399453</v>
      </c>
      <c r="K102" s="165">
        <f>+'2.2.2.ProdIntermed'!L$181</f>
        <v>1.0358907338897501</v>
      </c>
    </row>
    <row r="103" spans="1:11" x14ac:dyDescent="0.2">
      <c r="A103" s="1"/>
      <c r="B103" s="147" t="s">
        <v>155</v>
      </c>
      <c r="C103" s="165">
        <f>+'2.2.2.ProdIntermed'!D$181</f>
        <v>1</v>
      </c>
      <c r="D103" s="165">
        <f>+'2.2.2.ProdIntermed'!E$181</f>
        <v>1.0823337409044773</v>
      </c>
      <c r="E103" s="165">
        <f>+'2.2.2.ProdIntermed'!F$181</f>
        <v>1.0861114475827298</v>
      </c>
      <c r="F103" s="165">
        <f>+'2.2.2.ProdIntermed'!G$181</f>
        <v>1.0674186490149371</v>
      </c>
      <c r="G103" s="165">
        <f>+'2.2.2.ProdIntermed'!H$181</f>
        <v>0.98501177623314329</v>
      </c>
      <c r="H103" s="165">
        <f>+'2.2.2.ProdIntermed'!I$181</f>
        <v>0.96268258178319388</v>
      </c>
      <c r="I103" s="165">
        <f>+'2.2.2.ProdIntermed'!J$181</f>
        <v>1.0245513427973163</v>
      </c>
      <c r="J103" s="165">
        <f>+'2.2.2.ProdIntermed'!K$181</f>
        <v>1.0298434949399453</v>
      </c>
      <c r="K103" s="165">
        <f>+'2.2.2.ProdIntermed'!L$181</f>
        <v>1.0358907338897501</v>
      </c>
    </row>
    <row r="104" spans="1:11" x14ac:dyDescent="0.2">
      <c r="A104" s="1"/>
      <c r="B104" s="147" t="s">
        <v>157</v>
      </c>
      <c r="C104" s="165">
        <f>+'2.2.2.ProdIntermed'!D$181</f>
        <v>1</v>
      </c>
      <c r="D104" s="165">
        <f>+'2.2.2.ProdIntermed'!E$181</f>
        <v>1.0823337409044773</v>
      </c>
      <c r="E104" s="165">
        <f>+'2.2.2.ProdIntermed'!F$181</f>
        <v>1.0861114475827298</v>
      </c>
      <c r="F104" s="165">
        <f>+'2.2.2.ProdIntermed'!G$181</f>
        <v>1.0674186490149371</v>
      </c>
      <c r="G104" s="165">
        <f>+'2.2.2.ProdIntermed'!H$181</f>
        <v>0.98501177623314329</v>
      </c>
      <c r="H104" s="165">
        <f>+'2.2.2.ProdIntermed'!I$181</f>
        <v>0.96268258178319388</v>
      </c>
      <c r="I104" s="165">
        <f>+'2.2.2.ProdIntermed'!J$181</f>
        <v>1.0245513427973163</v>
      </c>
      <c r="J104" s="165">
        <f>+'2.2.2.ProdIntermed'!K$181</f>
        <v>1.0298434949399453</v>
      </c>
      <c r="K104" s="165">
        <f>+'2.2.2.ProdIntermed'!L$181</f>
        <v>1.0358907338897501</v>
      </c>
    </row>
    <row r="105" spans="1:11" x14ac:dyDescent="0.2">
      <c r="A105" s="1"/>
      <c r="B105" s="147" t="s">
        <v>158</v>
      </c>
      <c r="C105" s="165">
        <f>+'2.2.2.ProdIntermed'!D$181</f>
        <v>1</v>
      </c>
      <c r="D105" s="165">
        <f>+'2.2.2.ProdIntermed'!E$181</f>
        <v>1.0823337409044773</v>
      </c>
      <c r="E105" s="165">
        <f>+'2.2.2.ProdIntermed'!F$181</f>
        <v>1.0861114475827298</v>
      </c>
      <c r="F105" s="165">
        <f>+'2.2.2.ProdIntermed'!G$181</f>
        <v>1.0674186490149371</v>
      </c>
      <c r="G105" s="165">
        <f>+'2.2.2.ProdIntermed'!H$181</f>
        <v>0.98501177623314329</v>
      </c>
      <c r="H105" s="165">
        <f>+'2.2.2.ProdIntermed'!I$181</f>
        <v>0.96268258178319388</v>
      </c>
      <c r="I105" s="165">
        <f>+'2.2.2.ProdIntermed'!J$181</f>
        <v>1.0245513427973163</v>
      </c>
      <c r="J105" s="165">
        <f>+'2.2.2.ProdIntermed'!K$181</f>
        <v>1.0298434949399453</v>
      </c>
      <c r="K105" s="165">
        <f>+'2.2.2.ProdIntermed'!L$181</f>
        <v>1.0358907338897501</v>
      </c>
    </row>
    <row r="106" spans="1:11" x14ac:dyDescent="0.2">
      <c r="A106" s="1"/>
      <c r="B106" s="142" t="s">
        <v>159</v>
      </c>
      <c r="C106" s="165">
        <f>+'2.2.2.ProdIntermed'!D$181</f>
        <v>1</v>
      </c>
      <c r="D106" s="165">
        <f>+'2.2.2.ProdIntermed'!E$181</f>
        <v>1.0823337409044773</v>
      </c>
      <c r="E106" s="165">
        <f>+'2.2.2.ProdIntermed'!F$181</f>
        <v>1.0861114475827298</v>
      </c>
      <c r="F106" s="165">
        <f>+'2.2.2.ProdIntermed'!G$181</f>
        <v>1.0674186490149371</v>
      </c>
      <c r="G106" s="165">
        <f>+'2.2.2.ProdIntermed'!H$181</f>
        <v>0.98501177623314329</v>
      </c>
      <c r="H106" s="165">
        <f>+'2.2.2.ProdIntermed'!I$181</f>
        <v>0.96268258178319388</v>
      </c>
      <c r="I106" s="165">
        <f>+'2.2.2.ProdIntermed'!J$181</f>
        <v>1.0245513427973163</v>
      </c>
      <c r="J106" s="165">
        <f>+'2.2.2.ProdIntermed'!K$181</f>
        <v>1.0298434949399453</v>
      </c>
      <c r="K106" s="165">
        <f>+'2.2.2.ProdIntermed'!L$181</f>
        <v>1.0358907338897501</v>
      </c>
    </row>
    <row r="107" spans="1:11" x14ac:dyDescent="0.2">
      <c r="A107" s="1"/>
      <c r="B107" s="142" t="s">
        <v>555</v>
      </c>
      <c r="C107" s="165">
        <f>+'2.2.2.ProdIntermed'!D$181</f>
        <v>1</v>
      </c>
      <c r="D107" s="165">
        <f>+'2.2.2.ProdIntermed'!E$181</f>
        <v>1.0823337409044773</v>
      </c>
      <c r="E107" s="165">
        <f>+'2.2.2.ProdIntermed'!F$181</f>
        <v>1.0861114475827298</v>
      </c>
      <c r="F107" s="165">
        <f>+'2.2.2.ProdIntermed'!G$181</f>
        <v>1.0674186490149371</v>
      </c>
      <c r="G107" s="165">
        <f>+'2.2.2.ProdIntermed'!H$181</f>
        <v>0.98501177623314329</v>
      </c>
      <c r="H107" s="165">
        <f>+'2.2.2.ProdIntermed'!I$181</f>
        <v>0.96268258178319388</v>
      </c>
      <c r="I107" s="165">
        <f>+'2.2.2.ProdIntermed'!J$181</f>
        <v>1.0245513427973163</v>
      </c>
      <c r="J107" s="165">
        <f>+'2.2.2.ProdIntermed'!K$181</f>
        <v>1.0298434949399453</v>
      </c>
      <c r="K107" s="165">
        <f>+'2.2.2.ProdIntermed'!L$181</f>
        <v>1.0358907338897501</v>
      </c>
    </row>
    <row r="108" spans="1:11" x14ac:dyDescent="0.2">
      <c r="A108" s="1"/>
      <c r="B108" s="142" t="s">
        <v>556</v>
      </c>
      <c r="C108" s="165">
        <f>+'2.2.2.ProdIntermed'!D$181</f>
        <v>1</v>
      </c>
      <c r="D108" s="165">
        <f>+'2.2.2.ProdIntermed'!E$181</f>
        <v>1.0823337409044773</v>
      </c>
      <c r="E108" s="165">
        <f>+'2.2.2.ProdIntermed'!F$181</f>
        <v>1.0861114475827298</v>
      </c>
      <c r="F108" s="165">
        <f>+'2.2.2.ProdIntermed'!G$181</f>
        <v>1.0674186490149371</v>
      </c>
      <c r="G108" s="165">
        <f>+'2.2.2.ProdIntermed'!H$181</f>
        <v>0.98501177623314329</v>
      </c>
      <c r="H108" s="165">
        <f>+'2.2.2.ProdIntermed'!I$181</f>
        <v>0.96268258178319388</v>
      </c>
      <c r="I108" s="165">
        <f>+'2.2.2.ProdIntermed'!J$181</f>
        <v>1.0245513427973163</v>
      </c>
      <c r="J108" s="165">
        <f>+'2.2.2.ProdIntermed'!K$181</f>
        <v>1.0298434949399453</v>
      </c>
      <c r="K108" s="165">
        <f>+'2.2.2.ProdIntermed'!L$181</f>
        <v>1.0358907338897501</v>
      </c>
    </row>
    <row r="109" spans="1:11" x14ac:dyDescent="0.2">
      <c r="A109" s="1"/>
      <c r="B109" s="142" t="s">
        <v>105</v>
      </c>
      <c r="C109" s="165">
        <f>+'2.2.2.ProdIntermed'!D$181</f>
        <v>1</v>
      </c>
      <c r="D109" s="165">
        <f>+'2.2.2.ProdIntermed'!E$181</f>
        <v>1.0823337409044773</v>
      </c>
      <c r="E109" s="165">
        <f>+'2.2.2.ProdIntermed'!F$181</f>
        <v>1.0861114475827298</v>
      </c>
      <c r="F109" s="165">
        <f>+'2.2.2.ProdIntermed'!G$181</f>
        <v>1.0674186490149371</v>
      </c>
      <c r="G109" s="165">
        <f>+'2.2.2.ProdIntermed'!H$181</f>
        <v>0.98501177623314329</v>
      </c>
      <c r="H109" s="165">
        <f>+'2.2.2.ProdIntermed'!I$181</f>
        <v>0.96268258178319388</v>
      </c>
      <c r="I109" s="165">
        <f>+'2.2.2.ProdIntermed'!J$181</f>
        <v>1.0245513427973163</v>
      </c>
      <c r="J109" s="165">
        <f>+'2.2.2.ProdIntermed'!K$181</f>
        <v>1.0298434949399453</v>
      </c>
      <c r="K109" s="165">
        <f>+'2.2.2.ProdIntermed'!L$181</f>
        <v>1.0358907338897501</v>
      </c>
    </row>
    <row r="110" spans="1:11" x14ac:dyDescent="0.2">
      <c r="A110" s="1"/>
      <c r="B110" s="142" t="s">
        <v>160</v>
      </c>
      <c r="C110" s="165">
        <f>+'2.2.2.ProdIntermed'!D$181</f>
        <v>1</v>
      </c>
      <c r="D110" s="165">
        <f>+'2.2.2.ProdIntermed'!E$181</f>
        <v>1.0823337409044773</v>
      </c>
      <c r="E110" s="165">
        <f>+'2.2.2.ProdIntermed'!F$181</f>
        <v>1.0861114475827298</v>
      </c>
      <c r="F110" s="165">
        <f>+'2.2.2.ProdIntermed'!G$181</f>
        <v>1.0674186490149371</v>
      </c>
      <c r="G110" s="165">
        <f>+'2.2.2.ProdIntermed'!H$181</f>
        <v>0.98501177623314329</v>
      </c>
      <c r="H110" s="165">
        <f>+'2.2.2.ProdIntermed'!I$181</f>
        <v>0.96268258178319388</v>
      </c>
      <c r="I110" s="165">
        <f>+'2.2.2.ProdIntermed'!J$181</f>
        <v>1.0245513427973163</v>
      </c>
      <c r="J110" s="165">
        <f>+'2.2.2.ProdIntermed'!K$181</f>
        <v>1.0298434949399453</v>
      </c>
      <c r="K110" s="165">
        <f>+'2.2.2.ProdIntermed'!L$181</f>
        <v>1.0358907338897501</v>
      </c>
    </row>
    <row r="111" spans="1:11" x14ac:dyDescent="0.2">
      <c r="A111" s="1"/>
      <c r="B111" s="142" t="s">
        <v>557</v>
      </c>
      <c r="C111" s="165">
        <f>+'2.2.2.ProdIntermed'!D$181</f>
        <v>1</v>
      </c>
      <c r="D111" s="165">
        <f>+'2.2.2.ProdIntermed'!E$181</f>
        <v>1.0823337409044773</v>
      </c>
      <c r="E111" s="165">
        <f>+'2.2.2.ProdIntermed'!F$181</f>
        <v>1.0861114475827298</v>
      </c>
      <c r="F111" s="165">
        <f>+'2.2.2.ProdIntermed'!G$181</f>
        <v>1.0674186490149371</v>
      </c>
      <c r="G111" s="165">
        <f>+'2.2.2.ProdIntermed'!H$181</f>
        <v>0.98501177623314329</v>
      </c>
      <c r="H111" s="165">
        <f>+'2.2.2.ProdIntermed'!I$181</f>
        <v>0.96268258178319388</v>
      </c>
      <c r="I111" s="165">
        <f>+'2.2.2.ProdIntermed'!J$181</f>
        <v>1.0245513427973163</v>
      </c>
      <c r="J111" s="165">
        <f>+'2.2.2.ProdIntermed'!K$181</f>
        <v>1.0298434949399453</v>
      </c>
      <c r="K111" s="165">
        <f>+'2.2.2.ProdIntermed'!L$181</f>
        <v>1.0358907338897501</v>
      </c>
    </row>
    <row r="112" spans="1:11" x14ac:dyDescent="0.2">
      <c r="A112" s="1"/>
      <c r="B112" s="147" t="s">
        <v>161</v>
      </c>
      <c r="C112" s="165">
        <f>+'2.2.2.ProdIntermed'!D$181</f>
        <v>1</v>
      </c>
      <c r="D112" s="165">
        <f>+'2.2.2.ProdIntermed'!E$181</f>
        <v>1.0823337409044773</v>
      </c>
      <c r="E112" s="165">
        <f>+'2.2.2.ProdIntermed'!F$181</f>
        <v>1.0861114475827298</v>
      </c>
      <c r="F112" s="165">
        <f>+'2.2.2.ProdIntermed'!G$181</f>
        <v>1.0674186490149371</v>
      </c>
      <c r="G112" s="165">
        <f>+'2.2.2.ProdIntermed'!H$181</f>
        <v>0.98501177623314329</v>
      </c>
      <c r="H112" s="165">
        <f>+'2.2.2.ProdIntermed'!I$181</f>
        <v>0.96268258178319388</v>
      </c>
      <c r="I112" s="165">
        <f>+'2.2.2.ProdIntermed'!J$181</f>
        <v>1.0245513427973163</v>
      </c>
      <c r="J112" s="165">
        <f>+'2.2.2.ProdIntermed'!K$181</f>
        <v>1.0298434949399453</v>
      </c>
      <c r="K112" s="165">
        <f>+'2.2.2.ProdIntermed'!L$181</f>
        <v>1.0358907338897501</v>
      </c>
    </row>
    <row r="113" spans="1:11" x14ac:dyDescent="0.2">
      <c r="A113" s="1"/>
      <c r="B113" s="142" t="s">
        <v>589</v>
      </c>
      <c r="C113" s="165">
        <f>+'2.2.2.ProdIntermed'!D$181</f>
        <v>1</v>
      </c>
      <c r="D113" s="165">
        <f>+'2.2.2.ProdIntermed'!E$181</f>
        <v>1.0823337409044773</v>
      </c>
      <c r="E113" s="165">
        <f>+'2.2.2.ProdIntermed'!F$181</f>
        <v>1.0861114475827298</v>
      </c>
      <c r="F113" s="165">
        <f>+'2.2.2.ProdIntermed'!G$181</f>
        <v>1.0674186490149371</v>
      </c>
      <c r="G113" s="165">
        <f>+'2.2.2.ProdIntermed'!H$181</f>
        <v>0.98501177623314329</v>
      </c>
      <c r="H113" s="165">
        <f>+'2.2.2.ProdIntermed'!I$181</f>
        <v>0.96268258178319388</v>
      </c>
      <c r="I113" s="165">
        <f>+'2.2.2.ProdIntermed'!J$181</f>
        <v>1.0245513427973163</v>
      </c>
      <c r="J113" s="165">
        <f>+'2.2.2.ProdIntermed'!K$181</f>
        <v>1.0298434949399453</v>
      </c>
      <c r="K113" s="165">
        <f>+'2.2.2.ProdIntermed'!L$181</f>
        <v>1.0358907338897501</v>
      </c>
    </row>
    <row r="114" spans="1:11" x14ac:dyDescent="0.2">
      <c r="A114" s="1"/>
      <c r="B114" s="147" t="s">
        <v>162</v>
      </c>
      <c r="C114" s="165">
        <f>+'2.2.2.ProdIntermed'!D$181</f>
        <v>1</v>
      </c>
      <c r="D114" s="165">
        <f>+'2.2.2.ProdIntermed'!E$181</f>
        <v>1.0823337409044773</v>
      </c>
      <c r="E114" s="165">
        <f>+'2.2.2.ProdIntermed'!F$181</f>
        <v>1.0861114475827298</v>
      </c>
      <c r="F114" s="165">
        <f>+'2.2.2.ProdIntermed'!G$181</f>
        <v>1.0674186490149371</v>
      </c>
      <c r="G114" s="165">
        <f>+'2.2.2.ProdIntermed'!H$181</f>
        <v>0.98501177623314329</v>
      </c>
      <c r="H114" s="165">
        <f>+'2.2.2.ProdIntermed'!I$181</f>
        <v>0.96268258178319388</v>
      </c>
      <c r="I114" s="165">
        <f>+'2.2.2.ProdIntermed'!J$181</f>
        <v>1.0245513427973163</v>
      </c>
      <c r="J114" s="165">
        <f>+'2.2.2.ProdIntermed'!K$181</f>
        <v>1.0298434949399453</v>
      </c>
      <c r="K114" s="165">
        <f>+'2.2.2.ProdIntermed'!L$181</f>
        <v>1.0358907338897501</v>
      </c>
    </row>
    <row r="115" spans="1:11" x14ac:dyDescent="0.2">
      <c r="A115" s="1"/>
      <c r="B115" s="147" t="s">
        <v>163</v>
      </c>
      <c r="C115" s="165">
        <f>+'2.2.2.ProdIntermed'!D$181</f>
        <v>1</v>
      </c>
      <c r="D115" s="165">
        <f>+'2.2.2.ProdIntermed'!E$181</f>
        <v>1.0823337409044773</v>
      </c>
      <c r="E115" s="165">
        <f>+'2.2.2.ProdIntermed'!F$181</f>
        <v>1.0861114475827298</v>
      </c>
      <c r="F115" s="165">
        <f>+'2.2.2.ProdIntermed'!G$181</f>
        <v>1.0674186490149371</v>
      </c>
      <c r="G115" s="165">
        <f>+'2.2.2.ProdIntermed'!H$181</f>
        <v>0.98501177623314329</v>
      </c>
      <c r="H115" s="165">
        <f>+'2.2.2.ProdIntermed'!I$181</f>
        <v>0.96268258178319388</v>
      </c>
      <c r="I115" s="165">
        <f>+'2.2.2.ProdIntermed'!J$181</f>
        <v>1.0245513427973163</v>
      </c>
      <c r="J115" s="165">
        <f>+'2.2.2.ProdIntermed'!K$181</f>
        <v>1.0298434949399453</v>
      </c>
      <c r="K115" s="165">
        <f>+'2.2.2.ProdIntermed'!L$181</f>
        <v>1.0358907338897501</v>
      </c>
    </row>
    <row r="116" spans="1:11" x14ac:dyDescent="0.2">
      <c r="A116" s="1"/>
      <c r="B116" s="147" t="s">
        <v>164</v>
      </c>
      <c r="C116" s="165">
        <f>+'2.2.2.ProdIntermed'!D$181</f>
        <v>1</v>
      </c>
      <c r="D116" s="165">
        <f>+'2.2.2.ProdIntermed'!E$181</f>
        <v>1.0823337409044773</v>
      </c>
      <c r="E116" s="165">
        <f>+'2.2.2.ProdIntermed'!F$181</f>
        <v>1.0861114475827298</v>
      </c>
      <c r="F116" s="165">
        <f>+'2.2.2.ProdIntermed'!G$181</f>
        <v>1.0674186490149371</v>
      </c>
      <c r="G116" s="165">
        <f>+'2.2.2.ProdIntermed'!H$181</f>
        <v>0.98501177623314329</v>
      </c>
      <c r="H116" s="165">
        <f>+'2.2.2.ProdIntermed'!I$181</f>
        <v>0.96268258178319388</v>
      </c>
      <c r="I116" s="165">
        <f>+'2.2.2.ProdIntermed'!J$181</f>
        <v>1.0245513427973163</v>
      </c>
      <c r="J116" s="165">
        <f>+'2.2.2.ProdIntermed'!K$181</f>
        <v>1.0298434949399453</v>
      </c>
      <c r="K116" s="165">
        <f>+'2.2.2.ProdIntermed'!L$181</f>
        <v>1.0358907338897501</v>
      </c>
    </row>
    <row r="117" spans="1:11" x14ac:dyDescent="0.2">
      <c r="A117" s="1"/>
      <c r="B117" s="147" t="s">
        <v>165</v>
      </c>
      <c r="C117" s="165">
        <f>+'2.2.2.ProdIntermed'!D$181</f>
        <v>1</v>
      </c>
      <c r="D117" s="165">
        <f>+'2.2.2.ProdIntermed'!E$181</f>
        <v>1.0823337409044773</v>
      </c>
      <c r="E117" s="165">
        <f>+'2.2.2.ProdIntermed'!F$181</f>
        <v>1.0861114475827298</v>
      </c>
      <c r="F117" s="165">
        <f>+'2.2.2.ProdIntermed'!G$181</f>
        <v>1.0674186490149371</v>
      </c>
      <c r="G117" s="165">
        <f>+'2.2.2.ProdIntermed'!H$181</f>
        <v>0.98501177623314329</v>
      </c>
      <c r="H117" s="165">
        <f>+'2.2.2.ProdIntermed'!I$181</f>
        <v>0.96268258178319388</v>
      </c>
      <c r="I117" s="165">
        <f>+'2.2.2.ProdIntermed'!J$181</f>
        <v>1.0245513427973163</v>
      </c>
      <c r="J117" s="165">
        <f>+'2.2.2.ProdIntermed'!K$181</f>
        <v>1.0298434949399453</v>
      </c>
      <c r="K117" s="165">
        <f>+'2.2.2.ProdIntermed'!L$181</f>
        <v>1.0358907338897501</v>
      </c>
    </row>
    <row r="118" spans="1:11" x14ac:dyDescent="0.2">
      <c r="A118" s="1"/>
      <c r="B118" s="147" t="s">
        <v>166</v>
      </c>
      <c r="C118" s="165">
        <f>+'2.2.2.ProdIntermed'!D$181</f>
        <v>1</v>
      </c>
      <c r="D118" s="165">
        <f>+'2.2.2.ProdIntermed'!E$181</f>
        <v>1.0823337409044773</v>
      </c>
      <c r="E118" s="165">
        <f>+'2.2.2.ProdIntermed'!F$181</f>
        <v>1.0861114475827298</v>
      </c>
      <c r="F118" s="165">
        <f>+'2.2.2.ProdIntermed'!G$181</f>
        <v>1.0674186490149371</v>
      </c>
      <c r="G118" s="165">
        <f>+'2.2.2.ProdIntermed'!H$181</f>
        <v>0.98501177623314329</v>
      </c>
      <c r="H118" s="165">
        <f>+'2.2.2.ProdIntermed'!I$181</f>
        <v>0.96268258178319388</v>
      </c>
      <c r="I118" s="165">
        <f>+'2.2.2.ProdIntermed'!J$181</f>
        <v>1.0245513427973163</v>
      </c>
      <c r="J118" s="165">
        <f>+'2.2.2.ProdIntermed'!K$181</f>
        <v>1.0298434949399453</v>
      </c>
      <c r="K118" s="165">
        <f>+'2.2.2.ProdIntermed'!L$181</f>
        <v>1.0358907338897501</v>
      </c>
    </row>
    <row r="119" spans="1:11" x14ac:dyDescent="0.2">
      <c r="A119" s="1"/>
      <c r="B119" s="147" t="s">
        <v>167</v>
      </c>
      <c r="C119" s="165">
        <f>+'2.2.2.ProdIntermed'!D$181</f>
        <v>1</v>
      </c>
      <c r="D119" s="165">
        <f>+'2.2.2.ProdIntermed'!E$181</f>
        <v>1.0823337409044773</v>
      </c>
      <c r="E119" s="165">
        <f>+'2.2.2.ProdIntermed'!F$181</f>
        <v>1.0861114475827298</v>
      </c>
      <c r="F119" s="165">
        <f>+'2.2.2.ProdIntermed'!G$181</f>
        <v>1.0674186490149371</v>
      </c>
      <c r="G119" s="165">
        <f>+'2.2.2.ProdIntermed'!H$181</f>
        <v>0.98501177623314329</v>
      </c>
      <c r="H119" s="165">
        <f>+'2.2.2.ProdIntermed'!I$181</f>
        <v>0.96268258178319388</v>
      </c>
      <c r="I119" s="165">
        <f>+'2.2.2.ProdIntermed'!J$181</f>
        <v>1.0245513427973163</v>
      </c>
      <c r="J119" s="165">
        <f>+'2.2.2.ProdIntermed'!K$181</f>
        <v>1.0298434949399453</v>
      </c>
      <c r="K119" s="165">
        <f>+'2.2.2.ProdIntermed'!L$181</f>
        <v>1.0358907338897501</v>
      </c>
    </row>
    <row r="120" spans="1:11" x14ac:dyDescent="0.2">
      <c r="A120" s="1"/>
      <c r="B120" s="147" t="s">
        <v>168</v>
      </c>
      <c r="C120" s="165">
        <f>+'2.2.2.ProdIntermed'!D$181</f>
        <v>1</v>
      </c>
      <c r="D120" s="165">
        <f>+'2.2.2.ProdIntermed'!E$181</f>
        <v>1.0823337409044773</v>
      </c>
      <c r="E120" s="165">
        <f>+'2.2.2.ProdIntermed'!F$181</f>
        <v>1.0861114475827298</v>
      </c>
      <c r="F120" s="165">
        <f>+'2.2.2.ProdIntermed'!G$181</f>
        <v>1.0674186490149371</v>
      </c>
      <c r="G120" s="165">
        <f>+'2.2.2.ProdIntermed'!H$181</f>
        <v>0.98501177623314329</v>
      </c>
      <c r="H120" s="165">
        <f>+'2.2.2.ProdIntermed'!I$181</f>
        <v>0.96268258178319388</v>
      </c>
      <c r="I120" s="165">
        <f>+'2.2.2.ProdIntermed'!J$181</f>
        <v>1.0245513427973163</v>
      </c>
      <c r="J120" s="165">
        <f>+'2.2.2.ProdIntermed'!K$181</f>
        <v>1.0298434949399453</v>
      </c>
      <c r="K120" s="165">
        <f>+'2.2.2.ProdIntermed'!L$181</f>
        <v>1.0358907338897501</v>
      </c>
    </row>
    <row r="121" spans="1:11" x14ac:dyDescent="0.2">
      <c r="A121" s="1"/>
      <c r="B121" s="147" t="s">
        <v>169</v>
      </c>
      <c r="C121" s="165">
        <f>+'2.2.2.ProdIntermed'!D$181</f>
        <v>1</v>
      </c>
      <c r="D121" s="165">
        <f>+'2.2.2.ProdIntermed'!E$181</f>
        <v>1.0823337409044773</v>
      </c>
      <c r="E121" s="165">
        <f>+'2.2.2.ProdIntermed'!F$181</f>
        <v>1.0861114475827298</v>
      </c>
      <c r="F121" s="165">
        <f>+'2.2.2.ProdIntermed'!G$181</f>
        <v>1.0674186490149371</v>
      </c>
      <c r="G121" s="165">
        <f>+'2.2.2.ProdIntermed'!H$181</f>
        <v>0.98501177623314329</v>
      </c>
      <c r="H121" s="165">
        <f>+'2.2.2.ProdIntermed'!I$181</f>
        <v>0.96268258178319388</v>
      </c>
      <c r="I121" s="165">
        <f>+'2.2.2.ProdIntermed'!J$181</f>
        <v>1.0245513427973163</v>
      </c>
      <c r="J121" s="165">
        <f>+'2.2.2.ProdIntermed'!K$181</f>
        <v>1.0298434949399453</v>
      </c>
      <c r="K121" s="165">
        <f>+'2.2.2.ProdIntermed'!L$181</f>
        <v>1.0358907338897501</v>
      </c>
    </row>
    <row r="122" spans="1:11" x14ac:dyDescent="0.2">
      <c r="A122" s="1"/>
      <c r="B122" s="147" t="s">
        <v>170</v>
      </c>
      <c r="C122" s="165">
        <f>+'2.2.2.ProdIntermed'!D$181</f>
        <v>1</v>
      </c>
      <c r="D122" s="165">
        <f>+'2.2.2.ProdIntermed'!E$181</f>
        <v>1.0823337409044773</v>
      </c>
      <c r="E122" s="165">
        <f>+'2.2.2.ProdIntermed'!F$181</f>
        <v>1.0861114475827298</v>
      </c>
      <c r="F122" s="165">
        <f>+'2.2.2.ProdIntermed'!G$181</f>
        <v>1.0674186490149371</v>
      </c>
      <c r="G122" s="165">
        <f>+'2.2.2.ProdIntermed'!H$181</f>
        <v>0.98501177623314329</v>
      </c>
      <c r="H122" s="165">
        <f>+'2.2.2.ProdIntermed'!I$181</f>
        <v>0.96268258178319388</v>
      </c>
      <c r="I122" s="165">
        <f>+'2.2.2.ProdIntermed'!J$181</f>
        <v>1.0245513427973163</v>
      </c>
      <c r="J122" s="165">
        <f>+'2.2.2.ProdIntermed'!K$181</f>
        <v>1.0298434949399453</v>
      </c>
      <c r="K122" s="165">
        <f>+'2.2.2.ProdIntermed'!L$181</f>
        <v>1.0358907338897501</v>
      </c>
    </row>
    <row r="123" spans="1:11" x14ac:dyDescent="0.2">
      <c r="A123" s="1"/>
      <c r="B123" s="147" t="s">
        <v>171</v>
      </c>
      <c r="C123" s="165">
        <f>+'2.2.2.ProdIntermed'!D$181</f>
        <v>1</v>
      </c>
      <c r="D123" s="165">
        <f>+'2.2.2.ProdIntermed'!E$181</f>
        <v>1.0823337409044773</v>
      </c>
      <c r="E123" s="165">
        <f>+'2.2.2.ProdIntermed'!F$181</f>
        <v>1.0861114475827298</v>
      </c>
      <c r="F123" s="165">
        <f>+'2.2.2.ProdIntermed'!G$181</f>
        <v>1.0674186490149371</v>
      </c>
      <c r="G123" s="165">
        <f>+'2.2.2.ProdIntermed'!H$181</f>
        <v>0.98501177623314329</v>
      </c>
      <c r="H123" s="165">
        <f>+'2.2.2.ProdIntermed'!I$181</f>
        <v>0.96268258178319388</v>
      </c>
      <c r="I123" s="165">
        <f>+'2.2.2.ProdIntermed'!J$181</f>
        <v>1.0245513427973163</v>
      </c>
      <c r="J123" s="165">
        <f>+'2.2.2.ProdIntermed'!K$181</f>
        <v>1.0298434949399453</v>
      </c>
      <c r="K123" s="165">
        <f>+'2.2.2.ProdIntermed'!L$181</f>
        <v>1.0358907338897501</v>
      </c>
    </row>
    <row r="124" spans="1:11" x14ac:dyDescent="0.2">
      <c r="A124" s="1"/>
      <c r="B124" s="147" t="s">
        <v>172</v>
      </c>
      <c r="C124" s="165">
        <f>+'2.2.2.ProdIntermed'!D$181</f>
        <v>1</v>
      </c>
      <c r="D124" s="165">
        <f>+'2.2.2.ProdIntermed'!E$181</f>
        <v>1.0823337409044773</v>
      </c>
      <c r="E124" s="165">
        <f>+'2.2.2.ProdIntermed'!F$181</f>
        <v>1.0861114475827298</v>
      </c>
      <c r="F124" s="165">
        <f>+'2.2.2.ProdIntermed'!G$181</f>
        <v>1.0674186490149371</v>
      </c>
      <c r="G124" s="165">
        <f>+'2.2.2.ProdIntermed'!H$181</f>
        <v>0.98501177623314329</v>
      </c>
      <c r="H124" s="165">
        <f>+'2.2.2.ProdIntermed'!I$181</f>
        <v>0.96268258178319388</v>
      </c>
      <c r="I124" s="165">
        <f>+'2.2.2.ProdIntermed'!J$181</f>
        <v>1.0245513427973163</v>
      </c>
      <c r="J124" s="165">
        <f>+'2.2.2.ProdIntermed'!K$181</f>
        <v>1.0298434949399453</v>
      </c>
      <c r="K124" s="165">
        <f>+'2.2.2.ProdIntermed'!L$181</f>
        <v>1.0358907338897501</v>
      </c>
    </row>
    <row r="125" spans="1:11" x14ac:dyDescent="0.2">
      <c r="A125" s="1"/>
      <c r="B125" s="147" t="s">
        <v>167</v>
      </c>
      <c r="C125" s="165">
        <f>+'2.2.2.ProdIntermed'!D$181</f>
        <v>1</v>
      </c>
      <c r="D125" s="165">
        <f>+'2.2.2.ProdIntermed'!E$181</f>
        <v>1.0823337409044773</v>
      </c>
      <c r="E125" s="165">
        <f>+'2.2.2.ProdIntermed'!F$181</f>
        <v>1.0861114475827298</v>
      </c>
      <c r="F125" s="165">
        <f>+'2.2.2.ProdIntermed'!G$181</f>
        <v>1.0674186490149371</v>
      </c>
      <c r="G125" s="165">
        <f>+'2.2.2.ProdIntermed'!H$181</f>
        <v>0.98501177623314329</v>
      </c>
      <c r="H125" s="165">
        <f>+'2.2.2.ProdIntermed'!I$181</f>
        <v>0.96268258178319388</v>
      </c>
      <c r="I125" s="165">
        <f>+'2.2.2.ProdIntermed'!J$181</f>
        <v>1.0245513427973163</v>
      </c>
      <c r="J125" s="165">
        <f>+'2.2.2.ProdIntermed'!K$181</f>
        <v>1.0298434949399453</v>
      </c>
      <c r="K125" s="165">
        <f>+'2.2.2.ProdIntermed'!L$181</f>
        <v>1.0358907338897501</v>
      </c>
    </row>
    <row r="126" spans="1:11" x14ac:dyDescent="0.2">
      <c r="A126" s="1"/>
      <c r="B126" s="147" t="s">
        <v>173</v>
      </c>
      <c r="C126" s="165">
        <f>+'2.2.2.ProdIntermed'!D$181</f>
        <v>1</v>
      </c>
      <c r="D126" s="165">
        <f>+'2.2.2.ProdIntermed'!E$181</f>
        <v>1.0823337409044773</v>
      </c>
      <c r="E126" s="165">
        <f>+'2.2.2.ProdIntermed'!F$181</f>
        <v>1.0861114475827298</v>
      </c>
      <c r="F126" s="165">
        <f>+'2.2.2.ProdIntermed'!G$181</f>
        <v>1.0674186490149371</v>
      </c>
      <c r="G126" s="165">
        <f>+'2.2.2.ProdIntermed'!H$181</f>
        <v>0.98501177623314329</v>
      </c>
      <c r="H126" s="165">
        <f>+'2.2.2.ProdIntermed'!I$181</f>
        <v>0.96268258178319388</v>
      </c>
      <c r="I126" s="165">
        <f>+'2.2.2.ProdIntermed'!J$181</f>
        <v>1.0245513427973163</v>
      </c>
      <c r="J126" s="165">
        <f>+'2.2.2.ProdIntermed'!K$181</f>
        <v>1.0298434949399453</v>
      </c>
      <c r="K126" s="165">
        <f>+'2.2.2.ProdIntermed'!L$181</f>
        <v>1.0358907338897501</v>
      </c>
    </row>
    <row r="127" spans="1:11" x14ac:dyDescent="0.2">
      <c r="A127" s="1"/>
      <c r="B127" s="147" t="s">
        <v>174</v>
      </c>
      <c r="C127" s="165">
        <f>+'2.2.2.ProdIntermed'!D$181</f>
        <v>1</v>
      </c>
      <c r="D127" s="165">
        <f>+'2.2.2.ProdIntermed'!E$181</f>
        <v>1.0823337409044773</v>
      </c>
      <c r="E127" s="165">
        <f>+'2.2.2.ProdIntermed'!F$181</f>
        <v>1.0861114475827298</v>
      </c>
      <c r="F127" s="165">
        <f>+'2.2.2.ProdIntermed'!G$181</f>
        <v>1.0674186490149371</v>
      </c>
      <c r="G127" s="165">
        <f>+'2.2.2.ProdIntermed'!H$181</f>
        <v>0.98501177623314329</v>
      </c>
      <c r="H127" s="165">
        <f>+'2.2.2.ProdIntermed'!I$181</f>
        <v>0.96268258178319388</v>
      </c>
      <c r="I127" s="165">
        <f>+'2.2.2.ProdIntermed'!J$181</f>
        <v>1.0245513427973163</v>
      </c>
      <c r="J127" s="165">
        <f>+'2.2.2.ProdIntermed'!K$181</f>
        <v>1.0298434949399453</v>
      </c>
      <c r="K127" s="165">
        <f>+'2.2.2.ProdIntermed'!L$181</f>
        <v>1.0358907338897501</v>
      </c>
    </row>
    <row r="128" spans="1:11" x14ac:dyDescent="0.2">
      <c r="A128" s="1"/>
      <c r="B128" s="147" t="s">
        <v>175</v>
      </c>
      <c r="C128" s="165">
        <f>+'2.2.2.ProdIntermed'!D$181</f>
        <v>1</v>
      </c>
      <c r="D128" s="165">
        <f>+'2.2.2.ProdIntermed'!E$181</f>
        <v>1.0823337409044773</v>
      </c>
      <c r="E128" s="165">
        <f>+'2.2.2.ProdIntermed'!F$181</f>
        <v>1.0861114475827298</v>
      </c>
      <c r="F128" s="165">
        <f>+'2.2.2.ProdIntermed'!G$181</f>
        <v>1.0674186490149371</v>
      </c>
      <c r="G128" s="165">
        <f>+'2.2.2.ProdIntermed'!H$181</f>
        <v>0.98501177623314329</v>
      </c>
      <c r="H128" s="165">
        <f>+'2.2.2.ProdIntermed'!I$181</f>
        <v>0.96268258178319388</v>
      </c>
      <c r="I128" s="165">
        <f>+'2.2.2.ProdIntermed'!J$181</f>
        <v>1.0245513427973163</v>
      </c>
      <c r="J128" s="165">
        <f>+'2.2.2.ProdIntermed'!K$181</f>
        <v>1.0298434949399453</v>
      </c>
      <c r="K128" s="165">
        <f>+'2.2.2.ProdIntermed'!L$181</f>
        <v>1.0358907338897501</v>
      </c>
    </row>
    <row r="129" spans="1:11" x14ac:dyDescent="0.2">
      <c r="A129" s="1"/>
      <c r="B129" s="147" t="s">
        <v>96</v>
      </c>
      <c r="C129" s="165">
        <f>+'2.2.2.ProdIntermed'!D$181</f>
        <v>1</v>
      </c>
      <c r="D129" s="165">
        <f>+'2.2.2.ProdIntermed'!E$181</f>
        <v>1.0823337409044773</v>
      </c>
      <c r="E129" s="165">
        <f>+'2.2.2.ProdIntermed'!F$181</f>
        <v>1.0861114475827298</v>
      </c>
      <c r="F129" s="165">
        <f>+'2.2.2.ProdIntermed'!G$181</f>
        <v>1.0674186490149371</v>
      </c>
      <c r="G129" s="165">
        <f>+'2.2.2.ProdIntermed'!H$181</f>
        <v>0.98501177623314329</v>
      </c>
      <c r="H129" s="165">
        <f>+'2.2.2.ProdIntermed'!I$181</f>
        <v>0.96268258178319388</v>
      </c>
      <c r="I129" s="165">
        <f>+'2.2.2.ProdIntermed'!J$181</f>
        <v>1.0245513427973163</v>
      </c>
      <c r="J129" s="165">
        <f>+'2.2.2.ProdIntermed'!K$181</f>
        <v>1.0298434949399453</v>
      </c>
      <c r="K129" s="165">
        <f>+'2.2.2.ProdIntermed'!L$181</f>
        <v>1.0358907338897501</v>
      </c>
    </row>
    <row r="130" spans="1:11" x14ac:dyDescent="0.2">
      <c r="A130" s="1"/>
      <c r="B130" s="147" t="s">
        <v>176</v>
      </c>
      <c r="C130" s="165">
        <f>+'2.2.2.ProdIntermed'!D$181</f>
        <v>1</v>
      </c>
      <c r="D130" s="165">
        <f>+'2.2.2.ProdIntermed'!E$181</f>
        <v>1.0823337409044773</v>
      </c>
      <c r="E130" s="165">
        <f>+'2.2.2.ProdIntermed'!F$181</f>
        <v>1.0861114475827298</v>
      </c>
      <c r="F130" s="165">
        <f>+'2.2.2.ProdIntermed'!G$181</f>
        <v>1.0674186490149371</v>
      </c>
      <c r="G130" s="165">
        <f>+'2.2.2.ProdIntermed'!H$181</f>
        <v>0.98501177623314329</v>
      </c>
      <c r="H130" s="165">
        <f>+'2.2.2.ProdIntermed'!I$181</f>
        <v>0.96268258178319388</v>
      </c>
      <c r="I130" s="165">
        <f>+'2.2.2.ProdIntermed'!J$181</f>
        <v>1.0245513427973163</v>
      </c>
      <c r="J130" s="165">
        <f>+'2.2.2.ProdIntermed'!K$181</f>
        <v>1.0298434949399453</v>
      </c>
      <c r="K130" s="165">
        <f>+'2.2.2.ProdIntermed'!L$181</f>
        <v>1.0358907338897501</v>
      </c>
    </row>
    <row r="131" spans="1:11" x14ac:dyDescent="0.2">
      <c r="A131" s="1"/>
      <c r="B131" s="147" t="s">
        <v>177</v>
      </c>
      <c r="C131" s="165">
        <f>+'2.2.2.ProdIntermed'!D$181</f>
        <v>1</v>
      </c>
      <c r="D131" s="165">
        <f>+'2.2.2.ProdIntermed'!E$181</f>
        <v>1.0823337409044773</v>
      </c>
      <c r="E131" s="165">
        <f>+'2.2.2.ProdIntermed'!F$181</f>
        <v>1.0861114475827298</v>
      </c>
      <c r="F131" s="165">
        <f>+'2.2.2.ProdIntermed'!G$181</f>
        <v>1.0674186490149371</v>
      </c>
      <c r="G131" s="165">
        <f>+'2.2.2.ProdIntermed'!H$181</f>
        <v>0.98501177623314329</v>
      </c>
      <c r="H131" s="165">
        <f>+'2.2.2.ProdIntermed'!I$181</f>
        <v>0.96268258178319388</v>
      </c>
      <c r="I131" s="165">
        <f>+'2.2.2.ProdIntermed'!J$181</f>
        <v>1.0245513427973163</v>
      </c>
      <c r="J131" s="165">
        <f>+'2.2.2.ProdIntermed'!K$181</f>
        <v>1.0298434949399453</v>
      </c>
      <c r="K131" s="165">
        <f>+'2.2.2.ProdIntermed'!L$181</f>
        <v>1.0358907338897501</v>
      </c>
    </row>
    <row r="132" spans="1:11" x14ac:dyDescent="0.2">
      <c r="A132" s="1"/>
      <c r="B132" s="147" t="s">
        <v>178</v>
      </c>
      <c r="C132" s="165">
        <f>+'2.2.2.ProdIntermed'!D$181</f>
        <v>1</v>
      </c>
      <c r="D132" s="165">
        <f>+'2.2.2.ProdIntermed'!E$181</f>
        <v>1.0823337409044773</v>
      </c>
      <c r="E132" s="165">
        <f>+'2.2.2.ProdIntermed'!F$181</f>
        <v>1.0861114475827298</v>
      </c>
      <c r="F132" s="165">
        <f>+'2.2.2.ProdIntermed'!G$181</f>
        <v>1.0674186490149371</v>
      </c>
      <c r="G132" s="165">
        <f>+'2.2.2.ProdIntermed'!H$181</f>
        <v>0.98501177623314329</v>
      </c>
      <c r="H132" s="165">
        <f>+'2.2.2.ProdIntermed'!I$181</f>
        <v>0.96268258178319388</v>
      </c>
      <c r="I132" s="165">
        <f>+'2.2.2.ProdIntermed'!J$181</f>
        <v>1.0245513427973163</v>
      </c>
      <c r="J132" s="165">
        <f>+'2.2.2.ProdIntermed'!K$181</f>
        <v>1.0298434949399453</v>
      </c>
      <c r="K132" s="165">
        <f>+'2.2.2.ProdIntermed'!L$181</f>
        <v>1.0358907338897501</v>
      </c>
    </row>
    <row r="133" spans="1:11" x14ac:dyDescent="0.2">
      <c r="A133" s="1"/>
      <c r="B133" s="147" t="s">
        <v>179</v>
      </c>
      <c r="C133" s="165">
        <f>+'2.2.2.ProdIntermed'!D$181</f>
        <v>1</v>
      </c>
      <c r="D133" s="165">
        <f>+'2.2.2.ProdIntermed'!E$181</f>
        <v>1.0823337409044773</v>
      </c>
      <c r="E133" s="165">
        <f>+'2.2.2.ProdIntermed'!F$181</f>
        <v>1.0861114475827298</v>
      </c>
      <c r="F133" s="165">
        <f>+'2.2.2.ProdIntermed'!G$181</f>
        <v>1.0674186490149371</v>
      </c>
      <c r="G133" s="165">
        <f>+'2.2.2.ProdIntermed'!H$181</f>
        <v>0.98501177623314329</v>
      </c>
      <c r="H133" s="165">
        <f>+'2.2.2.ProdIntermed'!I$181</f>
        <v>0.96268258178319388</v>
      </c>
      <c r="I133" s="165">
        <f>+'2.2.2.ProdIntermed'!J$181</f>
        <v>1.0245513427973163</v>
      </c>
      <c r="J133" s="165">
        <f>+'2.2.2.ProdIntermed'!K$181</f>
        <v>1.0298434949399453</v>
      </c>
      <c r="K133" s="165">
        <f>+'2.2.2.ProdIntermed'!L$181</f>
        <v>1.0358907338897501</v>
      </c>
    </row>
    <row r="134" spans="1:11" x14ac:dyDescent="0.2">
      <c r="A134" s="1"/>
      <c r="B134" s="147" t="s">
        <v>180</v>
      </c>
      <c r="C134" s="165">
        <f>+'2.2.2.ProdIntermed'!D$181</f>
        <v>1</v>
      </c>
      <c r="D134" s="165">
        <f>+'2.2.2.ProdIntermed'!E$181</f>
        <v>1.0823337409044773</v>
      </c>
      <c r="E134" s="165">
        <f>+'2.2.2.ProdIntermed'!F$181</f>
        <v>1.0861114475827298</v>
      </c>
      <c r="F134" s="165">
        <f>+'2.2.2.ProdIntermed'!G$181</f>
        <v>1.0674186490149371</v>
      </c>
      <c r="G134" s="165">
        <f>+'2.2.2.ProdIntermed'!H$181</f>
        <v>0.98501177623314329</v>
      </c>
      <c r="H134" s="165">
        <f>+'2.2.2.ProdIntermed'!I$181</f>
        <v>0.96268258178319388</v>
      </c>
      <c r="I134" s="165">
        <f>+'2.2.2.ProdIntermed'!J$181</f>
        <v>1.0245513427973163</v>
      </c>
      <c r="J134" s="165">
        <f>+'2.2.2.ProdIntermed'!K$181</f>
        <v>1.0298434949399453</v>
      </c>
      <c r="K134" s="165">
        <f>+'2.2.2.ProdIntermed'!L$181</f>
        <v>1.0358907338897501</v>
      </c>
    </row>
    <row r="135" spans="1:11" x14ac:dyDescent="0.2">
      <c r="A135" s="1"/>
      <c r="B135" s="147" t="s">
        <v>181</v>
      </c>
      <c r="C135" s="165">
        <f>+'2.2.2.ProdIntermed'!D$181</f>
        <v>1</v>
      </c>
      <c r="D135" s="165">
        <f>+'2.2.2.ProdIntermed'!E$181</f>
        <v>1.0823337409044773</v>
      </c>
      <c r="E135" s="165">
        <f>+'2.2.2.ProdIntermed'!F$181</f>
        <v>1.0861114475827298</v>
      </c>
      <c r="F135" s="165">
        <f>+'2.2.2.ProdIntermed'!G$181</f>
        <v>1.0674186490149371</v>
      </c>
      <c r="G135" s="165">
        <f>+'2.2.2.ProdIntermed'!H$181</f>
        <v>0.98501177623314329</v>
      </c>
      <c r="H135" s="165">
        <f>+'2.2.2.ProdIntermed'!I$181</f>
        <v>0.96268258178319388</v>
      </c>
      <c r="I135" s="165">
        <f>+'2.2.2.ProdIntermed'!J$181</f>
        <v>1.0245513427973163</v>
      </c>
      <c r="J135" s="165">
        <f>+'2.2.2.ProdIntermed'!K$181</f>
        <v>1.0298434949399453</v>
      </c>
      <c r="K135" s="165">
        <f>+'2.2.2.ProdIntermed'!L$181</f>
        <v>1.0358907338897501</v>
      </c>
    </row>
    <row r="136" spans="1:11" x14ac:dyDescent="0.2">
      <c r="A136" s="1"/>
      <c r="B136" s="147" t="s">
        <v>182</v>
      </c>
      <c r="C136" s="165">
        <f>+'2.2.2.ProdIntermed'!D$181</f>
        <v>1</v>
      </c>
      <c r="D136" s="165">
        <f>+'2.2.2.ProdIntermed'!E$181</f>
        <v>1.0823337409044773</v>
      </c>
      <c r="E136" s="165">
        <f>+'2.2.2.ProdIntermed'!F$181</f>
        <v>1.0861114475827298</v>
      </c>
      <c r="F136" s="165">
        <f>+'2.2.2.ProdIntermed'!G$181</f>
        <v>1.0674186490149371</v>
      </c>
      <c r="G136" s="165">
        <f>+'2.2.2.ProdIntermed'!H$181</f>
        <v>0.98501177623314329</v>
      </c>
      <c r="H136" s="165">
        <f>+'2.2.2.ProdIntermed'!I$181</f>
        <v>0.96268258178319388</v>
      </c>
      <c r="I136" s="165">
        <f>+'2.2.2.ProdIntermed'!J$181</f>
        <v>1.0245513427973163</v>
      </c>
      <c r="J136" s="165">
        <f>+'2.2.2.ProdIntermed'!K$181</f>
        <v>1.0298434949399453</v>
      </c>
      <c r="K136" s="165">
        <f>+'2.2.2.ProdIntermed'!L$181</f>
        <v>1.0358907338897501</v>
      </c>
    </row>
    <row r="137" spans="1:11" x14ac:dyDescent="0.2">
      <c r="A137" s="1"/>
      <c r="B137" s="147" t="s">
        <v>183</v>
      </c>
      <c r="C137" s="165">
        <f>+'2.2.2.ProdIntermed'!D$181</f>
        <v>1</v>
      </c>
      <c r="D137" s="165">
        <f>+'2.2.2.ProdIntermed'!E$181</f>
        <v>1.0823337409044773</v>
      </c>
      <c r="E137" s="165">
        <f>+'2.2.2.ProdIntermed'!F$181</f>
        <v>1.0861114475827298</v>
      </c>
      <c r="F137" s="165">
        <f>+'2.2.2.ProdIntermed'!G$181</f>
        <v>1.0674186490149371</v>
      </c>
      <c r="G137" s="165">
        <f>+'2.2.2.ProdIntermed'!H$181</f>
        <v>0.98501177623314329</v>
      </c>
      <c r="H137" s="165">
        <f>+'2.2.2.ProdIntermed'!I$181</f>
        <v>0.96268258178319388</v>
      </c>
      <c r="I137" s="165">
        <f>+'2.2.2.ProdIntermed'!J$181</f>
        <v>1.0245513427973163</v>
      </c>
      <c r="J137" s="165">
        <f>+'2.2.2.ProdIntermed'!K$181</f>
        <v>1.0298434949399453</v>
      </c>
      <c r="K137" s="165">
        <f>+'2.2.2.ProdIntermed'!L$181</f>
        <v>1.0358907338897501</v>
      </c>
    </row>
    <row r="138" spans="1:11" x14ac:dyDescent="0.2">
      <c r="A138" s="1"/>
      <c r="B138" s="147" t="s">
        <v>184</v>
      </c>
      <c r="C138" s="165">
        <f>+'2.2.2.ProdIntermed'!D$181</f>
        <v>1</v>
      </c>
      <c r="D138" s="165">
        <f>+'2.2.2.ProdIntermed'!E$181</f>
        <v>1.0823337409044773</v>
      </c>
      <c r="E138" s="165">
        <f>+'2.2.2.ProdIntermed'!F$181</f>
        <v>1.0861114475827298</v>
      </c>
      <c r="F138" s="165">
        <f>+'2.2.2.ProdIntermed'!G$181</f>
        <v>1.0674186490149371</v>
      </c>
      <c r="G138" s="165">
        <f>+'2.2.2.ProdIntermed'!H$181</f>
        <v>0.98501177623314329</v>
      </c>
      <c r="H138" s="165">
        <f>+'2.2.2.ProdIntermed'!I$181</f>
        <v>0.96268258178319388</v>
      </c>
      <c r="I138" s="165">
        <f>+'2.2.2.ProdIntermed'!J$181</f>
        <v>1.0245513427973163</v>
      </c>
      <c r="J138" s="165">
        <f>+'2.2.2.ProdIntermed'!K$181</f>
        <v>1.0298434949399453</v>
      </c>
      <c r="K138" s="165">
        <f>+'2.2.2.ProdIntermed'!L$181</f>
        <v>1.0358907338897501</v>
      </c>
    </row>
    <row r="139" spans="1:11" x14ac:dyDescent="0.2">
      <c r="A139" s="1"/>
      <c r="B139" s="147" t="s">
        <v>185</v>
      </c>
      <c r="C139" s="165">
        <f>+'2.2.2.ProdIntermed'!D$181</f>
        <v>1</v>
      </c>
      <c r="D139" s="165">
        <f>+'2.2.2.ProdIntermed'!E$181</f>
        <v>1.0823337409044773</v>
      </c>
      <c r="E139" s="165">
        <f>+'2.2.2.ProdIntermed'!F$181</f>
        <v>1.0861114475827298</v>
      </c>
      <c r="F139" s="165">
        <f>+'2.2.2.ProdIntermed'!G$181</f>
        <v>1.0674186490149371</v>
      </c>
      <c r="G139" s="165">
        <f>+'2.2.2.ProdIntermed'!H$181</f>
        <v>0.98501177623314329</v>
      </c>
      <c r="H139" s="165">
        <f>+'2.2.2.ProdIntermed'!I$181</f>
        <v>0.96268258178319388</v>
      </c>
      <c r="I139" s="165">
        <f>+'2.2.2.ProdIntermed'!J$181</f>
        <v>1.0245513427973163</v>
      </c>
      <c r="J139" s="165">
        <f>+'2.2.2.ProdIntermed'!K$181</f>
        <v>1.0298434949399453</v>
      </c>
      <c r="K139" s="165">
        <f>+'2.2.2.ProdIntermed'!L$181</f>
        <v>1.0358907338897501</v>
      </c>
    </row>
    <row r="140" spans="1:11" x14ac:dyDescent="0.2">
      <c r="A140" s="1"/>
      <c r="B140" s="142" t="s">
        <v>186</v>
      </c>
      <c r="C140" s="165">
        <f>+'2.2.2.ProdIntermed'!D$181</f>
        <v>1</v>
      </c>
      <c r="D140" s="165">
        <f>+'2.2.2.ProdIntermed'!E$181</f>
        <v>1.0823337409044773</v>
      </c>
      <c r="E140" s="165">
        <f>+'2.2.2.ProdIntermed'!F$181</f>
        <v>1.0861114475827298</v>
      </c>
      <c r="F140" s="165">
        <f>+'2.2.2.ProdIntermed'!G$181</f>
        <v>1.0674186490149371</v>
      </c>
      <c r="G140" s="165">
        <f>+'2.2.2.ProdIntermed'!H$181</f>
        <v>0.98501177623314329</v>
      </c>
      <c r="H140" s="165">
        <f>+'2.2.2.ProdIntermed'!I$181</f>
        <v>0.96268258178319388</v>
      </c>
      <c r="I140" s="165">
        <f>+'2.2.2.ProdIntermed'!J$181</f>
        <v>1.0245513427973163</v>
      </c>
      <c r="J140" s="165">
        <f>+'2.2.2.ProdIntermed'!K$181</f>
        <v>1.0298434949399453</v>
      </c>
      <c r="K140" s="165">
        <f>+'2.2.2.ProdIntermed'!L$181</f>
        <v>1.0358907338897501</v>
      </c>
    </row>
    <row r="141" spans="1:11" x14ac:dyDescent="0.2">
      <c r="A141" s="1"/>
      <c r="B141" s="142" t="s">
        <v>187</v>
      </c>
      <c r="C141" s="165">
        <f>+'2.2.2.ProdIntermed'!D$181</f>
        <v>1</v>
      </c>
      <c r="D141" s="165">
        <f>+'2.2.2.ProdIntermed'!E$181</f>
        <v>1.0823337409044773</v>
      </c>
      <c r="E141" s="165">
        <f>+'2.2.2.ProdIntermed'!F$181</f>
        <v>1.0861114475827298</v>
      </c>
      <c r="F141" s="165">
        <f>+'2.2.2.ProdIntermed'!G$181</f>
        <v>1.0674186490149371</v>
      </c>
      <c r="G141" s="165">
        <f>+'2.2.2.ProdIntermed'!H$181</f>
        <v>0.98501177623314329</v>
      </c>
      <c r="H141" s="165">
        <f>+'2.2.2.ProdIntermed'!I$181</f>
        <v>0.96268258178319388</v>
      </c>
      <c r="I141" s="165">
        <f>+'2.2.2.ProdIntermed'!J$181</f>
        <v>1.0245513427973163</v>
      </c>
      <c r="J141" s="165">
        <f>+'2.2.2.ProdIntermed'!K$181</f>
        <v>1.0298434949399453</v>
      </c>
      <c r="K141" s="165">
        <f>+'2.2.2.ProdIntermed'!L$181</f>
        <v>1.0358907338897501</v>
      </c>
    </row>
    <row r="142" spans="1:11" x14ac:dyDescent="0.2">
      <c r="A142" s="1"/>
      <c r="B142" s="142" t="s">
        <v>188</v>
      </c>
      <c r="C142" s="165">
        <f>+'2.2.2.ProdIntermed'!D$181</f>
        <v>1</v>
      </c>
      <c r="D142" s="165">
        <f>+'2.2.2.ProdIntermed'!E$181</f>
        <v>1.0823337409044773</v>
      </c>
      <c r="E142" s="165">
        <f>+'2.2.2.ProdIntermed'!F$181</f>
        <v>1.0861114475827298</v>
      </c>
      <c r="F142" s="165">
        <f>+'2.2.2.ProdIntermed'!G$181</f>
        <v>1.0674186490149371</v>
      </c>
      <c r="G142" s="165">
        <f>+'2.2.2.ProdIntermed'!H$181</f>
        <v>0.98501177623314329</v>
      </c>
      <c r="H142" s="165">
        <f>+'2.2.2.ProdIntermed'!I$181</f>
        <v>0.96268258178319388</v>
      </c>
      <c r="I142" s="165">
        <f>+'2.2.2.ProdIntermed'!J$181</f>
        <v>1.0245513427973163</v>
      </c>
      <c r="J142" s="165">
        <f>+'2.2.2.ProdIntermed'!K$181</f>
        <v>1.0298434949399453</v>
      </c>
      <c r="K142" s="165">
        <f>+'2.2.2.ProdIntermed'!L$181</f>
        <v>1.0358907338897501</v>
      </c>
    </row>
    <row r="143" spans="1:11" x14ac:dyDescent="0.2">
      <c r="A143" s="1"/>
      <c r="B143" s="142" t="s">
        <v>189</v>
      </c>
      <c r="C143" s="165">
        <f>+'2.2.2.ProdIntermed'!D$181</f>
        <v>1</v>
      </c>
      <c r="D143" s="165">
        <f>+'2.2.2.ProdIntermed'!E$181</f>
        <v>1.0823337409044773</v>
      </c>
      <c r="E143" s="165">
        <f>+'2.2.2.ProdIntermed'!F$181</f>
        <v>1.0861114475827298</v>
      </c>
      <c r="F143" s="165">
        <f>+'2.2.2.ProdIntermed'!G$181</f>
        <v>1.0674186490149371</v>
      </c>
      <c r="G143" s="165">
        <f>+'2.2.2.ProdIntermed'!H$181</f>
        <v>0.98501177623314329</v>
      </c>
      <c r="H143" s="165">
        <f>+'2.2.2.ProdIntermed'!I$181</f>
        <v>0.96268258178319388</v>
      </c>
      <c r="I143" s="165">
        <f>+'2.2.2.ProdIntermed'!J$181</f>
        <v>1.0245513427973163</v>
      </c>
      <c r="J143" s="165">
        <f>+'2.2.2.ProdIntermed'!K$181</f>
        <v>1.0298434949399453</v>
      </c>
      <c r="K143" s="165">
        <f>+'2.2.2.ProdIntermed'!L$181</f>
        <v>1.0358907338897501</v>
      </c>
    </row>
    <row r="144" spans="1:11" x14ac:dyDescent="0.2">
      <c r="A144" s="1"/>
      <c r="B144" s="142" t="s">
        <v>190</v>
      </c>
      <c r="C144" s="165">
        <f>+'2.2.2.ProdIntermed'!D$181</f>
        <v>1</v>
      </c>
      <c r="D144" s="165">
        <f>+'2.2.2.ProdIntermed'!E$181</f>
        <v>1.0823337409044773</v>
      </c>
      <c r="E144" s="165">
        <f>+'2.2.2.ProdIntermed'!F$181</f>
        <v>1.0861114475827298</v>
      </c>
      <c r="F144" s="165">
        <f>+'2.2.2.ProdIntermed'!G$181</f>
        <v>1.0674186490149371</v>
      </c>
      <c r="G144" s="165">
        <f>+'2.2.2.ProdIntermed'!H$181</f>
        <v>0.98501177623314329</v>
      </c>
      <c r="H144" s="165">
        <f>+'2.2.2.ProdIntermed'!I$181</f>
        <v>0.96268258178319388</v>
      </c>
      <c r="I144" s="165">
        <f>+'2.2.2.ProdIntermed'!J$181</f>
        <v>1.0245513427973163</v>
      </c>
      <c r="J144" s="165">
        <f>+'2.2.2.ProdIntermed'!K$181</f>
        <v>1.0298434949399453</v>
      </c>
      <c r="K144" s="165">
        <f>+'2.2.2.ProdIntermed'!L$181</f>
        <v>1.0358907338897501</v>
      </c>
    </row>
    <row r="145" spans="1:11" x14ac:dyDescent="0.2">
      <c r="A145" s="1"/>
      <c r="B145" s="142" t="s">
        <v>191</v>
      </c>
      <c r="C145" s="165">
        <f>+'2.2.2.ProdIntermed'!D$181</f>
        <v>1</v>
      </c>
      <c r="D145" s="165">
        <f>+'2.2.2.ProdIntermed'!E$181</f>
        <v>1.0823337409044773</v>
      </c>
      <c r="E145" s="165">
        <f>+'2.2.2.ProdIntermed'!F$181</f>
        <v>1.0861114475827298</v>
      </c>
      <c r="F145" s="165">
        <f>+'2.2.2.ProdIntermed'!G$181</f>
        <v>1.0674186490149371</v>
      </c>
      <c r="G145" s="165">
        <f>+'2.2.2.ProdIntermed'!H$181</f>
        <v>0.98501177623314329</v>
      </c>
      <c r="H145" s="165">
        <f>+'2.2.2.ProdIntermed'!I$181</f>
        <v>0.96268258178319388</v>
      </c>
      <c r="I145" s="165">
        <f>+'2.2.2.ProdIntermed'!J$181</f>
        <v>1.0245513427973163</v>
      </c>
      <c r="J145" s="165">
        <f>+'2.2.2.ProdIntermed'!K$181</f>
        <v>1.0298434949399453</v>
      </c>
      <c r="K145" s="165">
        <f>+'2.2.2.ProdIntermed'!L$181</f>
        <v>1.0358907338897501</v>
      </c>
    </row>
    <row r="146" spans="1:11" x14ac:dyDescent="0.2">
      <c r="A146" s="1"/>
      <c r="B146" s="147" t="s">
        <v>106</v>
      </c>
      <c r="C146" s="165">
        <f>+'2.2.2.ProdIntermed'!D$181</f>
        <v>1</v>
      </c>
      <c r="D146" s="165">
        <f>+'2.2.2.ProdIntermed'!E$181</f>
        <v>1.0823337409044773</v>
      </c>
      <c r="E146" s="165">
        <f>+'2.2.2.ProdIntermed'!F$181</f>
        <v>1.0861114475827298</v>
      </c>
      <c r="F146" s="165">
        <f>+'2.2.2.ProdIntermed'!G$181</f>
        <v>1.0674186490149371</v>
      </c>
      <c r="G146" s="165">
        <f>+'2.2.2.ProdIntermed'!H$181</f>
        <v>0.98501177623314329</v>
      </c>
      <c r="H146" s="165">
        <f>+'2.2.2.ProdIntermed'!I$181</f>
        <v>0.96268258178319388</v>
      </c>
      <c r="I146" s="165">
        <f>+'2.2.2.ProdIntermed'!J$181</f>
        <v>1.0245513427973163</v>
      </c>
      <c r="J146" s="165">
        <f>+'2.2.2.ProdIntermed'!K$181</f>
        <v>1.0298434949399453</v>
      </c>
      <c r="K146" s="165">
        <f>+'2.2.2.ProdIntermed'!L$181</f>
        <v>1.0358907338897501</v>
      </c>
    </row>
    <row r="147" spans="1:11" x14ac:dyDescent="0.2">
      <c r="A147" s="1"/>
      <c r="B147" s="147" t="s">
        <v>192</v>
      </c>
      <c r="C147" s="165">
        <f>+'2.2.2.ProdIntermed'!D$181</f>
        <v>1</v>
      </c>
      <c r="D147" s="165">
        <f>+'2.2.2.ProdIntermed'!E$181</f>
        <v>1.0823337409044773</v>
      </c>
      <c r="E147" s="165">
        <f>+'2.2.2.ProdIntermed'!F$181</f>
        <v>1.0861114475827298</v>
      </c>
      <c r="F147" s="165">
        <f>+'2.2.2.ProdIntermed'!G$181</f>
        <v>1.0674186490149371</v>
      </c>
      <c r="G147" s="165">
        <f>+'2.2.2.ProdIntermed'!H$181</f>
        <v>0.98501177623314329</v>
      </c>
      <c r="H147" s="165">
        <f>+'2.2.2.ProdIntermed'!I$181</f>
        <v>0.96268258178319388</v>
      </c>
      <c r="I147" s="165">
        <f>+'2.2.2.ProdIntermed'!J$181</f>
        <v>1.0245513427973163</v>
      </c>
      <c r="J147" s="165">
        <f>+'2.2.2.ProdIntermed'!K$181</f>
        <v>1.0298434949399453</v>
      </c>
      <c r="K147" s="165">
        <f>+'2.2.2.ProdIntermed'!L$181</f>
        <v>1.0358907338897501</v>
      </c>
    </row>
    <row r="148" spans="1:11" x14ac:dyDescent="0.2">
      <c r="A148" s="1"/>
      <c r="B148" s="147" t="s">
        <v>193</v>
      </c>
      <c r="C148" s="165">
        <f>+'2.2.2.ProdIntermed'!D$181</f>
        <v>1</v>
      </c>
      <c r="D148" s="165">
        <f>+'2.2.2.ProdIntermed'!E$181</f>
        <v>1.0823337409044773</v>
      </c>
      <c r="E148" s="165">
        <f>+'2.2.2.ProdIntermed'!F$181</f>
        <v>1.0861114475827298</v>
      </c>
      <c r="F148" s="165">
        <f>+'2.2.2.ProdIntermed'!G$181</f>
        <v>1.0674186490149371</v>
      </c>
      <c r="G148" s="165">
        <f>+'2.2.2.ProdIntermed'!H$181</f>
        <v>0.98501177623314329</v>
      </c>
      <c r="H148" s="165">
        <f>+'2.2.2.ProdIntermed'!I$181</f>
        <v>0.96268258178319388</v>
      </c>
      <c r="I148" s="165">
        <f>+'2.2.2.ProdIntermed'!J$181</f>
        <v>1.0245513427973163</v>
      </c>
      <c r="J148" s="165">
        <f>+'2.2.2.ProdIntermed'!K$181</f>
        <v>1.0298434949399453</v>
      </c>
      <c r="K148" s="165">
        <f>+'2.2.2.ProdIntermed'!L$181</f>
        <v>1.0358907338897501</v>
      </c>
    </row>
    <row r="149" spans="1:11" x14ac:dyDescent="0.2">
      <c r="A149" s="1"/>
      <c r="B149" s="147" t="s">
        <v>194</v>
      </c>
      <c r="C149" s="165">
        <f>+'2.2.2.ProdIntermed'!D$181</f>
        <v>1</v>
      </c>
      <c r="D149" s="165">
        <f>+'2.2.2.ProdIntermed'!E$181</f>
        <v>1.0823337409044773</v>
      </c>
      <c r="E149" s="165">
        <f>+'2.2.2.ProdIntermed'!F$181</f>
        <v>1.0861114475827298</v>
      </c>
      <c r="F149" s="165">
        <f>+'2.2.2.ProdIntermed'!G$181</f>
        <v>1.0674186490149371</v>
      </c>
      <c r="G149" s="165">
        <f>+'2.2.2.ProdIntermed'!H$181</f>
        <v>0.98501177623314329</v>
      </c>
      <c r="H149" s="165">
        <f>+'2.2.2.ProdIntermed'!I$181</f>
        <v>0.96268258178319388</v>
      </c>
      <c r="I149" s="165">
        <f>+'2.2.2.ProdIntermed'!J$181</f>
        <v>1.0245513427973163</v>
      </c>
      <c r="J149" s="165">
        <f>+'2.2.2.ProdIntermed'!K$181</f>
        <v>1.0298434949399453</v>
      </c>
      <c r="K149" s="165">
        <f>+'2.2.2.ProdIntermed'!L$181</f>
        <v>1.0358907338897501</v>
      </c>
    </row>
    <row r="150" spans="1:11" x14ac:dyDescent="0.2">
      <c r="A150" s="1"/>
      <c r="B150" s="31" t="s">
        <v>39</v>
      </c>
      <c r="C150" s="317"/>
      <c r="D150" s="317"/>
      <c r="E150" s="317"/>
      <c r="F150" s="317"/>
      <c r="G150" s="317"/>
      <c r="H150" s="317"/>
      <c r="I150" s="317"/>
      <c r="J150" s="317"/>
      <c r="K150" s="317"/>
    </row>
    <row r="151" spans="1:11" x14ac:dyDescent="0.2">
      <c r="A151" s="1"/>
      <c r="B151" s="147" t="s">
        <v>590</v>
      </c>
      <c r="C151" s="165">
        <f>+'2.2.2.ProdIntermed'!D$181</f>
        <v>1</v>
      </c>
      <c r="D151" s="165">
        <f>+'2.2.2.ProdIntermed'!E$181</f>
        <v>1.0823337409044773</v>
      </c>
      <c r="E151" s="165">
        <f>+'2.2.2.ProdIntermed'!F$181</f>
        <v>1.0861114475827298</v>
      </c>
      <c r="F151" s="165">
        <f>+'2.2.2.ProdIntermed'!G$181</f>
        <v>1.0674186490149371</v>
      </c>
      <c r="G151" s="165">
        <f>+'2.2.2.ProdIntermed'!H$181</f>
        <v>0.98501177623314329</v>
      </c>
      <c r="H151" s="165">
        <f>+'2.2.2.ProdIntermed'!I$181</f>
        <v>0.96268258178319388</v>
      </c>
      <c r="I151" s="165">
        <f>+'2.2.2.ProdIntermed'!J$181</f>
        <v>1.0245513427973163</v>
      </c>
      <c r="J151" s="165">
        <f>+'2.2.2.ProdIntermed'!K$181</f>
        <v>1.0298434949399453</v>
      </c>
      <c r="K151" s="165">
        <f>+'2.2.2.ProdIntermed'!L$181</f>
        <v>1.0358907338897501</v>
      </c>
    </row>
    <row r="152" spans="1:11" x14ac:dyDescent="0.2">
      <c r="A152" s="1"/>
      <c r="B152" s="147" t="s">
        <v>195</v>
      </c>
      <c r="C152" s="165">
        <f>+'2.2.2.ProdIntermed'!D$181</f>
        <v>1</v>
      </c>
      <c r="D152" s="165">
        <f>+'2.2.2.ProdIntermed'!E$181</f>
        <v>1.0823337409044773</v>
      </c>
      <c r="E152" s="165">
        <f>+'2.2.2.ProdIntermed'!F$181</f>
        <v>1.0861114475827298</v>
      </c>
      <c r="F152" s="165">
        <f>+'2.2.2.ProdIntermed'!G$181</f>
        <v>1.0674186490149371</v>
      </c>
      <c r="G152" s="165">
        <f>+'2.2.2.ProdIntermed'!H$181</f>
        <v>0.98501177623314329</v>
      </c>
      <c r="H152" s="165">
        <f>+'2.2.2.ProdIntermed'!I$181</f>
        <v>0.96268258178319388</v>
      </c>
      <c r="I152" s="165">
        <f>+'2.2.2.ProdIntermed'!J$181</f>
        <v>1.0245513427973163</v>
      </c>
      <c r="J152" s="165">
        <f>+'2.2.2.ProdIntermed'!K$181</f>
        <v>1.0298434949399453</v>
      </c>
      <c r="K152" s="165">
        <f>+'2.2.2.ProdIntermed'!L$181</f>
        <v>1.0358907338897501</v>
      </c>
    </row>
    <row r="153" spans="1:11" x14ac:dyDescent="0.2">
      <c r="A153" s="1"/>
      <c r="B153" s="147" t="s">
        <v>196</v>
      </c>
      <c r="C153" s="165">
        <f>+'2.2.2.ProdIntermed'!D$181</f>
        <v>1</v>
      </c>
      <c r="D153" s="165">
        <f>+'2.2.2.ProdIntermed'!E$181</f>
        <v>1.0823337409044773</v>
      </c>
      <c r="E153" s="165">
        <f>+'2.2.2.ProdIntermed'!F$181</f>
        <v>1.0861114475827298</v>
      </c>
      <c r="F153" s="165">
        <f>+'2.2.2.ProdIntermed'!G$181</f>
        <v>1.0674186490149371</v>
      </c>
      <c r="G153" s="165">
        <f>+'2.2.2.ProdIntermed'!H$181</f>
        <v>0.98501177623314329</v>
      </c>
      <c r="H153" s="165">
        <f>+'2.2.2.ProdIntermed'!I$181</f>
        <v>0.96268258178319388</v>
      </c>
      <c r="I153" s="165">
        <f>+'2.2.2.ProdIntermed'!J$181</f>
        <v>1.0245513427973163</v>
      </c>
      <c r="J153" s="165">
        <f>+'2.2.2.ProdIntermed'!K$181</f>
        <v>1.0298434949399453</v>
      </c>
      <c r="K153" s="165">
        <f>+'2.2.2.ProdIntermed'!L$181</f>
        <v>1.0358907338897501</v>
      </c>
    </row>
    <row r="154" spans="1:11" x14ac:dyDescent="0.2">
      <c r="A154" s="1"/>
      <c r="B154" s="147" t="s">
        <v>197</v>
      </c>
      <c r="C154" s="165">
        <f>+'2.2.2.ProdIntermed'!D$181</f>
        <v>1</v>
      </c>
      <c r="D154" s="165">
        <f>+'2.2.2.ProdIntermed'!E$181</f>
        <v>1.0823337409044773</v>
      </c>
      <c r="E154" s="165">
        <f>+'2.2.2.ProdIntermed'!F$181</f>
        <v>1.0861114475827298</v>
      </c>
      <c r="F154" s="165">
        <f>+'2.2.2.ProdIntermed'!G$181</f>
        <v>1.0674186490149371</v>
      </c>
      <c r="G154" s="165">
        <f>+'2.2.2.ProdIntermed'!H$181</f>
        <v>0.98501177623314329</v>
      </c>
      <c r="H154" s="165">
        <f>+'2.2.2.ProdIntermed'!I$181</f>
        <v>0.96268258178319388</v>
      </c>
      <c r="I154" s="165">
        <f>+'2.2.2.ProdIntermed'!J$181</f>
        <v>1.0245513427973163</v>
      </c>
      <c r="J154" s="165">
        <f>+'2.2.2.ProdIntermed'!K$181</f>
        <v>1.0298434949399453</v>
      </c>
      <c r="K154" s="165">
        <f>+'2.2.2.ProdIntermed'!L$181</f>
        <v>1.0358907338897501</v>
      </c>
    </row>
    <row r="155" spans="1:11" x14ac:dyDescent="0.2">
      <c r="A155" s="1"/>
      <c r="B155" s="147" t="s">
        <v>198</v>
      </c>
      <c r="C155" s="165">
        <f>+'2.2.2.ProdIntermed'!D$181</f>
        <v>1</v>
      </c>
      <c r="D155" s="165">
        <f>+'2.2.2.ProdIntermed'!E$181</f>
        <v>1.0823337409044773</v>
      </c>
      <c r="E155" s="165">
        <f>+'2.2.2.ProdIntermed'!F$181</f>
        <v>1.0861114475827298</v>
      </c>
      <c r="F155" s="165">
        <f>+'2.2.2.ProdIntermed'!G$181</f>
        <v>1.0674186490149371</v>
      </c>
      <c r="G155" s="165">
        <f>+'2.2.2.ProdIntermed'!H$181</f>
        <v>0.98501177623314329</v>
      </c>
      <c r="H155" s="165">
        <f>+'2.2.2.ProdIntermed'!I$181</f>
        <v>0.96268258178319388</v>
      </c>
      <c r="I155" s="165">
        <f>+'2.2.2.ProdIntermed'!J$181</f>
        <v>1.0245513427973163</v>
      </c>
      <c r="J155" s="165">
        <f>+'2.2.2.ProdIntermed'!K$181</f>
        <v>1.0298434949399453</v>
      </c>
      <c r="K155" s="165">
        <f>+'2.2.2.ProdIntermed'!L$181</f>
        <v>1.0358907338897501</v>
      </c>
    </row>
    <row r="156" spans="1:11" x14ac:dyDescent="0.2">
      <c r="A156" s="1"/>
      <c r="B156" s="147" t="s">
        <v>199</v>
      </c>
      <c r="C156" s="165">
        <f>+'2.2.2.ProdIntermed'!D$181</f>
        <v>1</v>
      </c>
      <c r="D156" s="165">
        <f>+'2.2.2.ProdIntermed'!E$181</f>
        <v>1.0823337409044773</v>
      </c>
      <c r="E156" s="165">
        <f>+'2.2.2.ProdIntermed'!F$181</f>
        <v>1.0861114475827298</v>
      </c>
      <c r="F156" s="165">
        <f>+'2.2.2.ProdIntermed'!G$181</f>
        <v>1.0674186490149371</v>
      </c>
      <c r="G156" s="165">
        <f>+'2.2.2.ProdIntermed'!H$181</f>
        <v>0.98501177623314329</v>
      </c>
      <c r="H156" s="165">
        <f>+'2.2.2.ProdIntermed'!I$181</f>
        <v>0.96268258178319388</v>
      </c>
      <c r="I156" s="165">
        <f>+'2.2.2.ProdIntermed'!J$181</f>
        <v>1.0245513427973163</v>
      </c>
      <c r="J156" s="165">
        <f>+'2.2.2.ProdIntermed'!K$181</f>
        <v>1.0298434949399453</v>
      </c>
      <c r="K156" s="165">
        <f>+'2.2.2.ProdIntermed'!L$181</f>
        <v>1.0358907338897501</v>
      </c>
    </row>
    <row r="157" spans="1:11" x14ac:dyDescent="0.2">
      <c r="A157" s="1"/>
      <c r="B157" s="147" t="s">
        <v>200</v>
      </c>
      <c r="C157" s="165">
        <f>+'2.2.2.ProdIntermed'!D$181</f>
        <v>1</v>
      </c>
      <c r="D157" s="165">
        <f>+'2.2.2.ProdIntermed'!E$181</f>
        <v>1.0823337409044773</v>
      </c>
      <c r="E157" s="165">
        <f>+'2.2.2.ProdIntermed'!F$181</f>
        <v>1.0861114475827298</v>
      </c>
      <c r="F157" s="165">
        <f>+'2.2.2.ProdIntermed'!G$181</f>
        <v>1.0674186490149371</v>
      </c>
      <c r="G157" s="165">
        <f>+'2.2.2.ProdIntermed'!H$181</f>
        <v>0.98501177623314329</v>
      </c>
      <c r="H157" s="165">
        <f>+'2.2.2.ProdIntermed'!I$181</f>
        <v>0.96268258178319388</v>
      </c>
      <c r="I157" s="165">
        <f>+'2.2.2.ProdIntermed'!J$181</f>
        <v>1.0245513427973163</v>
      </c>
      <c r="J157" s="165">
        <f>+'2.2.2.ProdIntermed'!K$181</f>
        <v>1.0298434949399453</v>
      </c>
      <c r="K157" s="165">
        <f>+'2.2.2.ProdIntermed'!L$181</f>
        <v>1.0358907338897501</v>
      </c>
    </row>
    <row r="158" spans="1:11" x14ac:dyDescent="0.2">
      <c r="A158" s="1"/>
      <c r="B158" s="147" t="s">
        <v>201</v>
      </c>
      <c r="C158" s="165">
        <f>+'2.2.2.ProdIntermed'!D$181</f>
        <v>1</v>
      </c>
      <c r="D158" s="165">
        <f>+'2.2.2.ProdIntermed'!E$181</f>
        <v>1.0823337409044773</v>
      </c>
      <c r="E158" s="165">
        <f>+'2.2.2.ProdIntermed'!F$181</f>
        <v>1.0861114475827298</v>
      </c>
      <c r="F158" s="165">
        <f>+'2.2.2.ProdIntermed'!G$181</f>
        <v>1.0674186490149371</v>
      </c>
      <c r="G158" s="165">
        <f>+'2.2.2.ProdIntermed'!H$181</f>
        <v>0.98501177623314329</v>
      </c>
      <c r="H158" s="165">
        <f>+'2.2.2.ProdIntermed'!I$181</f>
        <v>0.96268258178319388</v>
      </c>
      <c r="I158" s="165">
        <f>+'2.2.2.ProdIntermed'!J$181</f>
        <v>1.0245513427973163</v>
      </c>
      <c r="J158" s="165">
        <f>+'2.2.2.ProdIntermed'!K$181</f>
        <v>1.0298434949399453</v>
      </c>
      <c r="K158" s="165">
        <f>+'2.2.2.ProdIntermed'!L$181</f>
        <v>1.0358907338897501</v>
      </c>
    </row>
    <row r="159" spans="1:11" x14ac:dyDescent="0.2">
      <c r="A159" s="1"/>
      <c r="B159" s="142" t="s">
        <v>558</v>
      </c>
      <c r="C159" s="165">
        <f>+'2.2.2.ProdIntermed'!D$181</f>
        <v>1</v>
      </c>
      <c r="D159" s="165">
        <f>+'2.2.2.ProdIntermed'!E$181</f>
        <v>1.0823337409044773</v>
      </c>
      <c r="E159" s="165">
        <f>+'2.2.2.ProdIntermed'!F$181</f>
        <v>1.0861114475827298</v>
      </c>
      <c r="F159" s="165">
        <f>+'2.2.2.ProdIntermed'!G$181</f>
        <v>1.0674186490149371</v>
      </c>
      <c r="G159" s="165">
        <f>+'2.2.2.ProdIntermed'!H$181</f>
        <v>0.98501177623314329</v>
      </c>
      <c r="H159" s="165">
        <f>+'2.2.2.ProdIntermed'!I$181</f>
        <v>0.96268258178319388</v>
      </c>
      <c r="I159" s="165">
        <f>+'2.2.2.ProdIntermed'!J$181</f>
        <v>1.0245513427973163</v>
      </c>
      <c r="J159" s="165">
        <f>+'2.2.2.ProdIntermed'!K$181</f>
        <v>1.0298434949399453</v>
      </c>
      <c r="K159" s="165">
        <f>+'2.2.2.ProdIntermed'!L$181</f>
        <v>1.0358907338897501</v>
      </c>
    </row>
    <row r="160" spans="1:11" x14ac:dyDescent="0.2">
      <c r="A160" s="1"/>
      <c r="B160" s="147" t="s">
        <v>202</v>
      </c>
      <c r="C160" s="165">
        <f>+'2.2.2.ProdIntermed'!D$181</f>
        <v>1</v>
      </c>
      <c r="D160" s="165">
        <f>+'2.2.2.ProdIntermed'!E$181</f>
        <v>1.0823337409044773</v>
      </c>
      <c r="E160" s="165">
        <f>+'2.2.2.ProdIntermed'!F$181</f>
        <v>1.0861114475827298</v>
      </c>
      <c r="F160" s="165">
        <f>+'2.2.2.ProdIntermed'!G$181</f>
        <v>1.0674186490149371</v>
      </c>
      <c r="G160" s="165">
        <f>+'2.2.2.ProdIntermed'!H$181</f>
        <v>0.98501177623314329</v>
      </c>
      <c r="H160" s="165">
        <f>+'2.2.2.ProdIntermed'!I$181</f>
        <v>0.96268258178319388</v>
      </c>
      <c r="I160" s="165">
        <f>+'2.2.2.ProdIntermed'!J$181</f>
        <v>1.0245513427973163</v>
      </c>
      <c r="J160" s="165">
        <f>+'2.2.2.ProdIntermed'!K$181</f>
        <v>1.0298434949399453</v>
      </c>
      <c r="K160" s="165">
        <f>+'2.2.2.ProdIntermed'!L$181</f>
        <v>1.0358907338897501</v>
      </c>
    </row>
    <row r="161" spans="1:11" x14ac:dyDescent="0.2">
      <c r="A161" s="1"/>
      <c r="B161" s="142" t="s">
        <v>107</v>
      </c>
      <c r="C161" s="165">
        <f>+'2.2.2.ProdIntermed'!D$181</f>
        <v>1</v>
      </c>
      <c r="D161" s="165">
        <f>+'2.2.2.ProdIntermed'!E$181</f>
        <v>1.0823337409044773</v>
      </c>
      <c r="E161" s="165">
        <f>+'2.2.2.ProdIntermed'!F$181</f>
        <v>1.0861114475827298</v>
      </c>
      <c r="F161" s="165">
        <f>+'2.2.2.ProdIntermed'!G$181</f>
        <v>1.0674186490149371</v>
      </c>
      <c r="G161" s="165">
        <f>+'2.2.2.ProdIntermed'!H$181</f>
        <v>0.98501177623314329</v>
      </c>
      <c r="H161" s="165">
        <f>+'2.2.2.ProdIntermed'!I$181</f>
        <v>0.96268258178319388</v>
      </c>
      <c r="I161" s="165">
        <f>+'2.2.2.ProdIntermed'!J$181</f>
        <v>1.0245513427973163</v>
      </c>
      <c r="J161" s="165">
        <f>+'2.2.2.ProdIntermed'!K$181</f>
        <v>1.0298434949399453</v>
      </c>
      <c r="K161" s="165">
        <f>+'2.2.2.ProdIntermed'!L$181</f>
        <v>1.0358907338897501</v>
      </c>
    </row>
    <row r="162" spans="1:11" x14ac:dyDescent="0.2">
      <c r="A162" s="1"/>
      <c r="B162" s="142" t="s">
        <v>108</v>
      </c>
      <c r="C162" s="165">
        <f>+'2.2.2.ProdIntermed'!D$181</f>
        <v>1</v>
      </c>
      <c r="D162" s="165">
        <f>+'2.2.2.ProdIntermed'!E$181</f>
        <v>1.0823337409044773</v>
      </c>
      <c r="E162" s="165">
        <f>+'2.2.2.ProdIntermed'!F$181</f>
        <v>1.0861114475827298</v>
      </c>
      <c r="F162" s="165">
        <f>+'2.2.2.ProdIntermed'!G$181</f>
        <v>1.0674186490149371</v>
      </c>
      <c r="G162" s="165">
        <f>+'2.2.2.ProdIntermed'!H$181</f>
        <v>0.98501177623314329</v>
      </c>
      <c r="H162" s="165">
        <f>+'2.2.2.ProdIntermed'!I$181</f>
        <v>0.96268258178319388</v>
      </c>
      <c r="I162" s="165">
        <f>+'2.2.2.ProdIntermed'!J$181</f>
        <v>1.0245513427973163</v>
      </c>
      <c r="J162" s="165">
        <f>+'2.2.2.ProdIntermed'!K$181</f>
        <v>1.0298434949399453</v>
      </c>
      <c r="K162" s="165">
        <f>+'2.2.2.ProdIntermed'!L$181</f>
        <v>1.0358907338897501</v>
      </c>
    </row>
    <row r="163" spans="1:11" x14ac:dyDescent="0.2">
      <c r="A163" s="1"/>
      <c r="B163" s="147" t="s">
        <v>203</v>
      </c>
      <c r="C163" s="165">
        <f>+'2.2.2.ProdIntermed'!D$181</f>
        <v>1</v>
      </c>
      <c r="D163" s="165">
        <f>+'2.2.2.ProdIntermed'!E$181</f>
        <v>1.0823337409044773</v>
      </c>
      <c r="E163" s="165">
        <f>+'2.2.2.ProdIntermed'!F$181</f>
        <v>1.0861114475827298</v>
      </c>
      <c r="F163" s="165">
        <f>+'2.2.2.ProdIntermed'!G$181</f>
        <v>1.0674186490149371</v>
      </c>
      <c r="G163" s="165">
        <f>+'2.2.2.ProdIntermed'!H$181</f>
        <v>0.98501177623314329</v>
      </c>
      <c r="H163" s="165">
        <f>+'2.2.2.ProdIntermed'!I$181</f>
        <v>0.96268258178319388</v>
      </c>
      <c r="I163" s="165">
        <f>+'2.2.2.ProdIntermed'!J$181</f>
        <v>1.0245513427973163</v>
      </c>
      <c r="J163" s="165">
        <f>+'2.2.2.ProdIntermed'!K$181</f>
        <v>1.0298434949399453</v>
      </c>
      <c r="K163" s="165">
        <f>+'2.2.2.ProdIntermed'!L$181</f>
        <v>1.0358907338897501</v>
      </c>
    </row>
    <row r="164" spans="1:11" x14ac:dyDescent="0.2">
      <c r="A164" s="1"/>
      <c r="B164" s="147" t="s">
        <v>204</v>
      </c>
      <c r="C164" s="165">
        <f>+'2.2.2.ProdIntermed'!D$181</f>
        <v>1</v>
      </c>
      <c r="D164" s="165">
        <f>+'2.2.2.ProdIntermed'!E$181</f>
        <v>1.0823337409044773</v>
      </c>
      <c r="E164" s="165">
        <f>+'2.2.2.ProdIntermed'!F$181</f>
        <v>1.0861114475827298</v>
      </c>
      <c r="F164" s="165">
        <f>+'2.2.2.ProdIntermed'!G$181</f>
        <v>1.0674186490149371</v>
      </c>
      <c r="G164" s="165">
        <f>+'2.2.2.ProdIntermed'!H$181</f>
        <v>0.98501177623314329</v>
      </c>
      <c r="H164" s="165">
        <f>+'2.2.2.ProdIntermed'!I$181</f>
        <v>0.96268258178319388</v>
      </c>
      <c r="I164" s="165">
        <f>+'2.2.2.ProdIntermed'!J$181</f>
        <v>1.0245513427973163</v>
      </c>
      <c r="J164" s="165">
        <f>+'2.2.2.ProdIntermed'!K$181</f>
        <v>1.0298434949399453</v>
      </c>
      <c r="K164" s="165">
        <f>+'2.2.2.ProdIntermed'!L$181</f>
        <v>1.0358907338897501</v>
      </c>
    </row>
    <row r="165" spans="1:11" x14ac:dyDescent="0.2">
      <c r="A165" s="1"/>
      <c r="B165" s="147" t="s">
        <v>205</v>
      </c>
      <c r="C165" s="165">
        <f>+'2.2.2.ProdIntermed'!D$181</f>
        <v>1</v>
      </c>
      <c r="D165" s="165">
        <f>+'2.2.2.ProdIntermed'!E$181</f>
        <v>1.0823337409044773</v>
      </c>
      <c r="E165" s="165">
        <f>+'2.2.2.ProdIntermed'!F$181</f>
        <v>1.0861114475827298</v>
      </c>
      <c r="F165" s="165">
        <f>+'2.2.2.ProdIntermed'!G$181</f>
        <v>1.0674186490149371</v>
      </c>
      <c r="G165" s="165">
        <f>+'2.2.2.ProdIntermed'!H$181</f>
        <v>0.98501177623314329</v>
      </c>
      <c r="H165" s="165">
        <f>+'2.2.2.ProdIntermed'!I$181</f>
        <v>0.96268258178319388</v>
      </c>
      <c r="I165" s="165">
        <f>+'2.2.2.ProdIntermed'!J$181</f>
        <v>1.0245513427973163</v>
      </c>
      <c r="J165" s="165">
        <f>+'2.2.2.ProdIntermed'!K$181</f>
        <v>1.0298434949399453</v>
      </c>
      <c r="K165" s="165">
        <f>+'2.2.2.ProdIntermed'!L$181</f>
        <v>1.0358907338897501</v>
      </c>
    </row>
    <row r="166" spans="1:11" x14ac:dyDescent="0.2">
      <c r="A166" s="1"/>
      <c r="B166" s="147" t="s">
        <v>206</v>
      </c>
      <c r="C166" s="165">
        <f>+'2.2.2.ProdIntermed'!D$181</f>
        <v>1</v>
      </c>
      <c r="D166" s="165">
        <f>+'2.2.2.ProdIntermed'!E$181</f>
        <v>1.0823337409044773</v>
      </c>
      <c r="E166" s="165">
        <f>+'2.2.2.ProdIntermed'!F$181</f>
        <v>1.0861114475827298</v>
      </c>
      <c r="F166" s="165">
        <f>+'2.2.2.ProdIntermed'!G$181</f>
        <v>1.0674186490149371</v>
      </c>
      <c r="G166" s="165">
        <f>+'2.2.2.ProdIntermed'!H$181</f>
        <v>0.98501177623314329</v>
      </c>
      <c r="H166" s="165">
        <f>+'2.2.2.ProdIntermed'!I$181</f>
        <v>0.96268258178319388</v>
      </c>
      <c r="I166" s="165">
        <f>+'2.2.2.ProdIntermed'!J$181</f>
        <v>1.0245513427973163</v>
      </c>
      <c r="J166" s="165">
        <f>+'2.2.2.ProdIntermed'!K$181</f>
        <v>1.0298434949399453</v>
      </c>
      <c r="K166" s="165">
        <f>+'2.2.2.ProdIntermed'!L$181</f>
        <v>1.0358907338897501</v>
      </c>
    </row>
    <row r="167" spans="1:11" x14ac:dyDescent="0.2">
      <c r="A167" s="1"/>
      <c r="B167" s="147" t="s">
        <v>207</v>
      </c>
      <c r="C167" s="165">
        <f>+'2.2.2.ProdIntermed'!D$181</f>
        <v>1</v>
      </c>
      <c r="D167" s="165">
        <f>+'2.2.2.ProdIntermed'!E$181</f>
        <v>1.0823337409044773</v>
      </c>
      <c r="E167" s="165">
        <f>+'2.2.2.ProdIntermed'!F$181</f>
        <v>1.0861114475827298</v>
      </c>
      <c r="F167" s="165">
        <f>+'2.2.2.ProdIntermed'!G$181</f>
        <v>1.0674186490149371</v>
      </c>
      <c r="G167" s="165">
        <f>+'2.2.2.ProdIntermed'!H$181</f>
        <v>0.98501177623314329</v>
      </c>
      <c r="H167" s="165">
        <f>+'2.2.2.ProdIntermed'!I$181</f>
        <v>0.96268258178319388</v>
      </c>
      <c r="I167" s="165">
        <f>+'2.2.2.ProdIntermed'!J$181</f>
        <v>1.0245513427973163</v>
      </c>
      <c r="J167" s="165">
        <f>+'2.2.2.ProdIntermed'!K$181</f>
        <v>1.0298434949399453</v>
      </c>
      <c r="K167" s="165">
        <f>+'2.2.2.ProdIntermed'!L$181</f>
        <v>1.0358907338897501</v>
      </c>
    </row>
    <row r="168" spans="1:11" x14ac:dyDescent="0.2">
      <c r="A168" s="1"/>
      <c r="B168" s="147" t="s">
        <v>208</v>
      </c>
      <c r="C168" s="165">
        <f>+'2.2.2.ProdIntermed'!D$181</f>
        <v>1</v>
      </c>
      <c r="D168" s="165">
        <f>+'2.2.2.ProdIntermed'!E$181</f>
        <v>1.0823337409044773</v>
      </c>
      <c r="E168" s="165">
        <f>+'2.2.2.ProdIntermed'!F$181</f>
        <v>1.0861114475827298</v>
      </c>
      <c r="F168" s="165">
        <f>+'2.2.2.ProdIntermed'!G$181</f>
        <v>1.0674186490149371</v>
      </c>
      <c r="G168" s="165">
        <f>+'2.2.2.ProdIntermed'!H$181</f>
        <v>0.98501177623314329</v>
      </c>
      <c r="H168" s="165">
        <f>+'2.2.2.ProdIntermed'!I$181</f>
        <v>0.96268258178319388</v>
      </c>
      <c r="I168" s="165">
        <f>+'2.2.2.ProdIntermed'!J$181</f>
        <v>1.0245513427973163</v>
      </c>
      <c r="J168" s="165">
        <f>+'2.2.2.ProdIntermed'!K$181</f>
        <v>1.0298434949399453</v>
      </c>
      <c r="K168" s="165">
        <f>+'2.2.2.ProdIntermed'!L$181</f>
        <v>1.0358907338897501</v>
      </c>
    </row>
    <row r="169" spans="1:11" x14ac:dyDescent="0.2">
      <c r="A169" s="1"/>
      <c r="B169" s="147" t="s">
        <v>209</v>
      </c>
      <c r="C169" s="165">
        <f>+'2.2.2.ProdIntermed'!D$181</f>
        <v>1</v>
      </c>
      <c r="D169" s="165">
        <f>+'2.2.2.ProdIntermed'!E$181</f>
        <v>1.0823337409044773</v>
      </c>
      <c r="E169" s="165">
        <f>+'2.2.2.ProdIntermed'!F$181</f>
        <v>1.0861114475827298</v>
      </c>
      <c r="F169" s="165">
        <f>+'2.2.2.ProdIntermed'!G$181</f>
        <v>1.0674186490149371</v>
      </c>
      <c r="G169" s="165">
        <f>+'2.2.2.ProdIntermed'!H$181</f>
        <v>0.98501177623314329</v>
      </c>
      <c r="H169" s="165">
        <f>+'2.2.2.ProdIntermed'!I$181</f>
        <v>0.96268258178319388</v>
      </c>
      <c r="I169" s="165">
        <f>+'2.2.2.ProdIntermed'!J$181</f>
        <v>1.0245513427973163</v>
      </c>
      <c r="J169" s="165">
        <f>+'2.2.2.ProdIntermed'!K$181</f>
        <v>1.0298434949399453</v>
      </c>
      <c r="K169" s="165">
        <f>+'2.2.2.ProdIntermed'!L$181</f>
        <v>1.0358907338897501</v>
      </c>
    </row>
    <row r="170" spans="1:11" x14ac:dyDescent="0.2">
      <c r="A170" s="1"/>
      <c r="B170" s="147" t="s">
        <v>210</v>
      </c>
      <c r="C170" s="165">
        <f>+'2.2.2.ProdIntermed'!D$181</f>
        <v>1</v>
      </c>
      <c r="D170" s="165">
        <f>+'2.2.2.ProdIntermed'!E$181</f>
        <v>1.0823337409044773</v>
      </c>
      <c r="E170" s="165">
        <f>+'2.2.2.ProdIntermed'!F$181</f>
        <v>1.0861114475827298</v>
      </c>
      <c r="F170" s="165">
        <f>+'2.2.2.ProdIntermed'!G$181</f>
        <v>1.0674186490149371</v>
      </c>
      <c r="G170" s="165">
        <f>+'2.2.2.ProdIntermed'!H$181</f>
        <v>0.98501177623314329</v>
      </c>
      <c r="H170" s="165">
        <f>+'2.2.2.ProdIntermed'!I$181</f>
        <v>0.96268258178319388</v>
      </c>
      <c r="I170" s="165">
        <f>+'2.2.2.ProdIntermed'!J$181</f>
        <v>1.0245513427973163</v>
      </c>
      <c r="J170" s="165">
        <f>+'2.2.2.ProdIntermed'!K$181</f>
        <v>1.0298434949399453</v>
      </c>
      <c r="K170" s="165">
        <f>+'2.2.2.ProdIntermed'!L$181</f>
        <v>1.0358907338897501</v>
      </c>
    </row>
    <row r="171" spans="1:11" x14ac:dyDescent="0.2">
      <c r="A171" s="1"/>
      <c r="B171" s="147" t="s">
        <v>211</v>
      </c>
      <c r="C171" s="165">
        <f>+'2.2.2.ProdIntermed'!D$181</f>
        <v>1</v>
      </c>
      <c r="D171" s="165">
        <f>+'2.2.2.ProdIntermed'!E$181</f>
        <v>1.0823337409044773</v>
      </c>
      <c r="E171" s="165">
        <f>+'2.2.2.ProdIntermed'!F$181</f>
        <v>1.0861114475827298</v>
      </c>
      <c r="F171" s="165">
        <f>+'2.2.2.ProdIntermed'!G$181</f>
        <v>1.0674186490149371</v>
      </c>
      <c r="G171" s="165">
        <f>+'2.2.2.ProdIntermed'!H$181</f>
        <v>0.98501177623314329</v>
      </c>
      <c r="H171" s="165">
        <f>+'2.2.2.ProdIntermed'!I$181</f>
        <v>0.96268258178319388</v>
      </c>
      <c r="I171" s="165">
        <f>+'2.2.2.ProdIntermed'!J$181</f>
        <v>1.0245513427973163</v>
      </c>
      <c r="J171" s="165">
        <f>+'2.2.2.ProdIntermed'!K$181</f>
        <v>1.0298434949399453</v>
      </c>
      <c r="K171" s="165">
        <f>+'2.2.2.ProdIntermed'!L$181</f>
        <v>1.0358907338897501</v>
      </c>
    </row>
    <row r="172" spans="1:11" x14ac:dyDescent="0.2">
      <c r="A172" s="1"/>
      <c r="B172" s="147" t="s">
        <v>212</v>
      </c>
      <c r="C172" s="165">
        <f>+'2.2.2.ProdIntermed'!D$181</f>
        <v>1</v>
      </c>
      <c r="D172" s="165">
        <f>+'2.2.2.ProdIntermed'!E$181</f>
        <v>1.0823337409044773</v>
      </c>
      <c r="E172" s="165">
        <f>+'2.2.2.ProdIntermed'!F$181</f>
        <v>1.0861114475827298</v>
      </c>
      <c r="F172" s="165">
        <f>+'2.2.2.ProdIntermed'!G$181</f>
        <v>1.0674186490149371</v>
      </c>
      <c r="G172" s="165">
        <f>+'2.2.2.ProdIntermed'!H$181</f>
        <v>0.98501177623314329</v>
      </c>
      <c r="H172" s="165">
        <f>+'2.2.2.ProdIntermed'!I$181</f>
        <v>0.96268258178319388</v>
      </c>
      <c r="I172" s="165">
        <f>+'2.2.2.ProdIntermed'!J$181</f>
        <v>1.0245513427973163</v>
      </c>
      <c r="J172" s="165">
        <f>+'2.2.2.ProdIntermed'!K$181</f>
        <v>1.0298434949399453</v>
      </c>
      <c r="K172" s="165">
        <f>+'2.2.2.ProdIntermed'!L$181</f>
        <v>1.0358907338897501</v>
      </c>
    </row>
    <row r="173" spans="1:11" x14ac:dyDescent="0.2">
      <c r="A173" s="1"/>
      <c r="B173" s="147" t="s">
        <v>213</v>
      </c>
      <c r="C173" s="165">
        <f>+'2.2.2.ProdIntermed'!D$181</f>
        <v>1</v>
      </c>
      <c r="D173" s="165">
        <f>+'2.2.2.ProdIntermed'!E$181</f>
        <v>1.0823337409044773</v>
      </c>
      <c r="E173" s="165">
        <f>+'2.2.2.ProdIntermed'!F$181</f>
        <v>1.0861114475827298</v>
      </c>
      <c r="F173" s="165">
        <f>+'2.2.2.ProdIntermed'!G$181</f>
        <v>1.0674186490149371</v>
      </c>
      <c r="G173" s="165">
        <f>+'2.2.2.ProdIntermed'!H$181</f>
        <v>0.98501177623314329</v>
      </c>
      <c r="H173" s="165">
        <f>+'2.2.2.ProdIntermed'!I$181</f>
        <v>0.96268258178319388</v>
      </c>
      <c r="I173" s="165">
        <f>+'2.2.2.ProdIntermed'!J$181</f>
        <v>1.0245513427973163</v>
      </c>
      <c r="J173" s="165">
        <f>+'2.2.2.ProdIntermed'!K$181</f>
        <v>1.0298434949399453</v>
      </c>
      <c r="K173" s="165">
        <f>+'2.2.2.ProdIntermed'!L$181</f>
        <v>1.0358907338897501</v>
      </c>
    </row>
    <row r="174" spans="1:11" x14ac:dyDescent="0.2">
      <c r="A174" s="1"/>
      <c r="B174" s="147" t="s">
        <v>214</v>
      </c>
      <c r="C174" s="165">
        <f>+'2.2.2.ProdIntermed'!D$181</f>
        <v>1</v>
      </c>
      <c r="D174" s="165">
        <f>+'2.2.2.ProdIntermed'!E$181</f>
        <v>1.0823337409044773</v>
      </c>
      <c r="E174" s="165">
        <f>+'2.2.2.ProdIntermed'!F$181</f>
        <v>1.0861114475827298</v>
      </c>
      <c r="F174" s="165">
        <f>+'2.2.2.ProdIntermed'!G$181</f>
        <v>1.0674186490149371</v>
      </c>
      <c r="G174" s="165">
        <f>+'2.2.2.ProdIntermed'!H$181</f>
        <v>0.98501177623314329</v>
      </c>
      <c r="H174" s="165">
        <f>+'2.2.2.ProdIntermed'!I$181</f>
        <v>0.96268258178319388</v>
      </c>
      <c r="I174" s="165">
        <f>+'2.2.2.ProdIntermed'!J$181</f>
        <v>1.0245513427973163</v>
      </c>
      <c r="J174" s="165">
        <f>+'2.2.2.ProdIntermed'!K$181</f>
        <v>1.0298434949399453</v>
      </c>
      <c r="K174" s="165">
        <f>+'2.2.2.ProdIntermed'!L$181</f>
        <v>1.0358907338897501</v>
      </c>
    </row>
    <row r="175" spans="1:11" x14ac:dyDescent="0.2">
      <c r="A175" s="1"/>
      <c r="B175" s="147" t="s">
        <v>215</v>
      </c>
      <c r="C175" s="165">
        <f>+'2.2.2.ProdIntermed'!D$181</f>
        <v>1</v>
      </c>
      <c r="D175" s="165">
        <f>+'2.2.2.ProdIntermed'!E$181</f>
        <v>1.0823337409044773</v>
      </c>
      <c r="E175" s="165">
        <f>+'2.2.2.ProdIntermed'!F$181</f>
        <v>1.0861114475827298</v>
      </c>
      <c r="F175" s="165">
        <f>+'2.2.2.ProdIntermed'!G$181</f>
        <v>1.0674186490149371</v>
      </c>
      <c r="G175" s="165">
        <f>+'2.2.2.ProdIntermed'!H$181</f>
        <v>0.98501177623314329</v>
      </c>
      <c r="H175" s="165">
        <f>+'2.2.2.ProdIntermed'!I$181</f>
        <v>0.96268258178319388</v>
      </c>
      <c r="I175" s="165">
        <f>+'2.2.2.ProdIntermed'!J$181</f>
        <v>1.0245513427973163</v>
      </c>
      <c r="J175" s="165">
        <f>+'2.2.2.ProdIntermed'!K$181</f>
        <v>1.0298434949399453</v>
      </c>
      <c r="K175" s="165">
        <f>+'2.2.2.ProdIntermed'!L$181</f>
        <v>1.0358907338897501</v>
      </c>
    </row>
    <row r="176" spans="1:11" x14ac:dyDescent="0.2">
      <c r="A176" s="1"/>
      <c r="B176" s="147" t="s">
        <v>216</v>
      </c>
      <c r="C176" s="165">
        <f>+'2.2.2.ProdIntermed'!D$181</f>
        <v>1</v>
      </c>
      <c r="D176" s="165">
        <f>+'2.2.2.ProdIntermed'!E$181</f>
        <v>1.0823337409044773</v>
      </c>
      <c r="E176" s="165">
        <f>+'2.2.2.ProdIntermed'!F$181</f>
        <v>1.0861114475827298</v>
      </c>
      <c r="F176" s="165">
        <f>+'2.2.2.ProdIntermed'!G$181</f>
        <v>1.0674186490149371</v>
      </c>
      <c r="G176" s="165">
        <f>+'2.2.2.ProdIntermed'!H$181</f>
        <v>0.98501177623314329</v>
      </c>
      <c r="H176" s="165">
        <f>+'2.2.2.ProdIntermed'!I$181</f>
        <v>0.96268258178319388</v>
      </c>
      <c r="I176" s="165">
        <f>+'2.2.2.ProdIntermed'!J$181</f>
        <v>1.0245513427973163</v>
      </c>
      <c r="J176" s="165">
        <f>+'2.2.2.ProdIntermed'!K$181</f>
        <v>1.0298434949399453</v>
      </c>
      <c r="K176" s="165">
        <f>+'2.2.2.ProdIntermed'!L$181</f>
        <v>1.0358907338897501</v>
      </c>
    </row>
    <row r="177" spans="1:11" x14ac:dyDescent="0.2">
      <c r="A177" s="1"/>
      <c r="B177" s="147" t="s">
        <v>217</v>
      </c>
      <c r="C177" s="165">
        <f>+'2.2.2.ProdIntermed'!D$181</f>
        <v>1</v>
      </c>
      <c r="D177" s="165">
        <f>+'2.2.2.ProdIntermed'!E$181</f>
        <v>1.0823337409044773</v>
      </c>
      <c r="E177" s="165">
        <f>+'2.2.2.ProdIntermed'!F$181</f>
        <v>1.0861114475827298</v>
      </c>
      <c r="F177" s="165">
        <f>+'2.2.2.ProdIntermed'!G$181</f>
        <v>1.0674186490149371</v>
      </c>
      <c r="G177" s="165">
        <f>+'2.2.2.ProdIntermed'!H$181</f>
        <v>0.98501177623314329</v>
      </c>
      <c r="H177" s="165">
        <f>+'2.2.2.ProdIntermed'!I$181</f>
        <v>0.96268258178319388</v>
      </c>
      <c r="I177" s="165">
        <f>+'2.2.2.ProdIntermed'!J$181</f>
        <v>1.0245513427973163</v>
      </c>
      <c r="J177" s="165">
        <f>+'2.2.2.ProdIntermed'!K$181</f>
        <v>1.0298434949399453</v>
      </c>
      <c r="K177" s="165">
        <f>+'2.2.2.ProdIntermed'!L$181</f>
        <v>1.0358907338897501</v>
      </c>
    </row>
    <row r="178" spans="1:11" x14ac:dyDescent="0.2">
      <c r="A178" s="1"/>
      <c r="B178" s="147" t="s">
        <v>218</v>
      </c>
      <c r="C178" s="165">
        <f>+'2.2.2.ProdIntermed'!D$181</f>
        <v>1</v>
      </c>
      <c r="D178" s="165">
        <f>+'2.2.2.ProdIntermed'!E$181</f>
        <v>1.0823337409044773</v>
      </c>
      <c r="E178" s="165">
        <f>+'2.2.2.ProdIntermed'!F$181</f>
        <v>1.0861114475827298</v>
      </c>
      <c r="F178" s="165">
        <f>+'2.2.2.ProdIntermed'!G$181</f>
        <v>1.0674186490149371</v>
      </c>
      <c r="G178" s="165">
        <f>+'2.2.2.ProdIntermed'!H$181</f>
        <v>0.98501177623314329</v>
      </c>
      <c r="H178" s="165">
        <f>+'2.2.2.ProdIntermed'!I$181</f>
        <v>0.96268258178319388</v>
      </c>
      <c r="I178" s="165">
        <f>+'2.2.2.ProdIntermed'!J$181</f>
        <v>1.0245513427973163</v>
      </c>
      <c r="J178" s="165">
        <f>+'2.2.2.ProdIntermed'!K$181</f>
        <v>1.0298434949399453</v>
      </c>
      <c r="K178" s="165">
        <f>+'2.2.2.ProdIntermed'!L$181</f>
        <v>1.0358907338897501</v>
      </c>
    </row>
    <row r="179" spans="1:11" x14ac:dyDescent="0.2">
      <c r="A179" s="1"/>
      <c r="B179" s="147" t="s">
        <v>219</v>
      </c>
      <c r="C179" s="165">
        <f>+'2.2.2.ProdIntermed'!D$181</f>
        <v>1</v>
      </c>
      <c r="D179" s="165">
        <f>+'2.2.2.ProdIntermed'!E$181</f>
        <v>1.0823337409044773</v>
      </c>
      <c r="E179" s="165">
        <f>+'2.2.2.ProdIntermed'!F$181</f>
        <v>1.0861114475827298</v>
      </c>
      <c r="F179" s="165">
        <f>+'2.2.2.ProdIntermed'!G$181</f>
        <v>1.0674186490149371</v>
      </c>
      <c r="G179" s="165">
        <f>+'2.2.2.ProdIntermed'!H$181</f>
        <v>0.98501177623314329</v>
      </c>
      <c r="H179" s="165">
        <f>+'2.2.2.ProdIntermed'!I$181</f>
        <v>0.96268258178319388</v>
      </c>
      <c r="I179" s="165">
        <f>+'2.2.2.ProdIntermed'!J$181</f>
        <v>1.0245513427973163</v>
      </c>
      <c r="J179" s="165">
        <f>+'2.2.2.ProdIntermed'!K$181</f>
        <v>1.0298434949399453</v>
      </c>
      <c r="K179" s="165">
        <f>+'2.2.2.ProdIntermed'!L$181</f>
        <v>1.0358907338897501</v>
      </c>
    </row>
    <row r="180" spans="1:11" x14ac:dyDescent="0.2">
      <c r="A180" s="1"/>
      <c r="B180" s="147" t="s">
        <v>109</v>
      </c>
      <c r="C180" s="165">
        <f>+'2.2.2.ProdIntermed'!D$181</f>
        <v>1</v>
      </c>
      <c r="D180" s="165">
        <f>+'2.2.2.ProdIntermed'!E$181</f>
        <v>1.0823337409044773</v>
      </c>
      <c r="E180" s="165">
        <f>+'2.2.2.ProdIntermed'!F$181</f>
        <v>1.0861114475827298</v>
      </c>
      <c r="F180" s="165">
        <f>+'2.2.2.ProdIntermed'!G$181</f>
        <v>1.0674186490149371</v>
      </c>
      <c r="G180" s="165">
        <f>+'2.2.2.ProdIntermed'!H$181</f>
        <v>0.98501177623314329</v>
      </c>
      <c r="H180" s="165">
        <f>+'2.2.2.ProdIntermed'!I$181</f>
        <v>0.96268258178319388</v>
      </c>
      <c r="I180" s="165">
        <f>+'2.2.2.ProdIntermed'!J$181</f>
        <v>1.0245513427973163</v>
      </c>
      <c r="J180" s="165">
        <f>+'2.2.2.ProdIntermed'!K$181</f>
        <v>1.0298434949399453</v>
      </c>
      <c r="K180" s="165">
        <f>+'2.2.2.ProdIntermed'!L$181</f>
        <v>1.0358907338897501</v>
      </c>
    </row>
    <row r="181" spans="1:11" x14ac:dyDescent="0.2">
      <c r="A181" s="1"/>
      <c r="B181" s="147" t="s">
        <v>220</v>
      </c>
      <c r="C181" s="165">
        <f>+'2.2.2.ProdIntermed'!D$181</f>
        <v>1</v>
      </c>
      <c r="D181" s="165">
        <f>+'2.2.2.ProdIntermed'!E$181</f>
        <v>1.0823337409044773</v>
      </c>
      <c r="E181" s="165">
        <f>+'2.2.2.ProdIntermed'!F$181</f>
        <v>1.0861114475827298</v>
      </c>
      <c r="F181" s="165">
        <f>+'2.2.2.ProdIntermed'!G$181</f>
        <v>1.0674186490149371</v>
      </c>
      <c r="G181" s="165">
        <f>+'2.2.2.ProdIntermed'!H$181</f>
        <v>0.98501177623314329</v>
      </c>
      <c r="H181" s="165">
        <f>+'2.2.2.ProdIntermed'!I$181</f>
        <v>0.96268258178319388</v>
      </c>
      <c r="I181" s="165">
        <f>+'2.2.2.ProdIntermed'!J$181</f>
        <v>1.0245513427973163</v>
      </c>
      <c r="J181" s="165">
        <f>+'2.2.2.ProdIntermed'!K$181</f>
        <v>1.0298434949399453</v>
      </c>
      <c r="K181" s="165">
        <f>+'2.2.2.ProdIntermed'!L$181</f>
        <v>1.0358907338897501</v>
      </c>
    </row>
    <row r="182" spans="1:11" x14ac:dyDescent="0.2">
      <c r="A182" s="1"/>
      <c r="B182" s="147" t="s">
        <v>221</v>
      </c>
      <c r="C182" s="165">
        <f>+'2.2.2.ProdIntermed'!D$181</f>
        <v>1</v>
      </c>
      <c r="D182" s="165">
        <f>+'2.2.2.ProdIntermed'!E$181</f>
        <v>1.0823337409044773</v>
      </c>
      <c r="E182" s="165">
        <f>+'2.2.2.ProdIntermed'!F$181</f>
        <v>1.0861114475827298</v>
      </c>
      <c r="F182" s="165">
        <f>+'2.2.2.ProdIntermed'!G$181</f>
        <v>1.0674186490149371</v>
      </c>
      <c r="G182" s="165">
        <f>+'2.2.2.ProdIntermed'!H$181</f>
        <v>0.98501177623314329</v>
      </c>
      <c r="H182" s="165">
        <f>+'2.2.2.ProdIntermed'!I$181</f>
        <v>0.96268258178319388</v>
      </c>
      <c r="I182" s="165">
        <f>+'2.2.2.ProdIntermed'!J$181</f>
        <v>1.0245513427973163</v>
      </c>
      <c r="J182" s="165">
        <f>+'2.2.2.ProdIntermed'!K$181</f>
        <v>1.0298434949399453</v>
      </c>
      <c r="K182" s="165">
        <f>+'2.2.2.ProdIntermed'!L$181</f>
        <v>1.0358907338897501</v>
      </c>
    </row>
    <row r="183" spans="1:11" x14ac:dyDescent="0.2">
      <c r="A183" s="1"/>
      <c r="B183" s="147" t="s">
        <v>222</v>
      </c>
      <c r="C183" s="165">
        <f>+'2.2.2.ProdIntermed'!D$181</f>
        <v>1</v>
      </c>
      <c r="D183" s="165">
        <f>+'2.2.2.ProdIntermed'!E$181</f>
        <v>1.0823337409044773</v>
      </c>
      <c r="E183" s="165">
        <f>+'2.2.2.ProdIntermed'!F$181</f>
        <v>1.0861114475827298</v>
      </c>
      <c r="F183" s="165">
        <f>+'2.2.2.ProdIntermed'!G$181</f>
        <v>1.0674186490149371</v>
      </c>
      <c r="G183" s="165">
        <f>+'2.2.2.ProdIntermed'!H$181</f>
        <v>0.98501177623314329</v>
      </c>
      <c r="H183" s="165">
        <f>+'2.2.2.ProdIntermed'!I$181</f>
        <v>0.96268258178319388</v>
      </c>
      <c r="I183" s="165">
        <f>+'2.2.2.ProdIntermed'!J$181</f>
        <v>1.0245513427973163</v>
      </c>
      <c r="J183" s="165">
        <f>+'2.2.2.ProdIntermed'!K$181</f>
        <v>1.0298434949399453</v>
      </c>
      <c r="K183" s="165">
        <f>+'2.2.2.ProdIntermed'!L$181</f>
        <v>1.0358907338897501</v>
      </c>
    </row>
    <row r="184" spans="1:11" x14ac:dyDescent="0.2">
      <c r="A184" s="1"/>
      <c r="B184" s="147" t="s">
        <v>110</v>
      </c>
      <c r="C184" s="165">
        <f>+'2.2.2.ProdIntermed'!D$181</f>
        <v>1</v>
      </c>
      <c r="D184" s="165">
        <f>+'2.2.2.ProdIntermed'!E$181</f>
        <v>1.0823337409044773</v>
      </c>
      <c r="E184" s="165">
        <f>+'2.2.2.ProdIntermed'!F$181</f>
        <v>1.0861114475827298</v>
      </c>
      <c r="F184" s="165">
        <f>+'2.2.2.ProdIntermed'!G$181</f>
        <v>1.0674186490149371</v>
      </c>
      <c r="G184" s="165">
        <f>+'2.2.2.ProdIntermed'!H$181</f>
        <v>0.98501177623314329</v>
      </c>
      <c r="H184" s="165">
        <f>+'2.2.2.ProdIntermed'!I$181</f>
        <v>0.96268258178319388</v>
      </c>
      <c r="I184" s="165">
        <f>+'2.2.2.ProdIntermed'!J$181</f>
        <v>1.0245513427973163</v>
      </c>
      <c r="J184" s="165">
        <f>+'2.2.2.ProdIntermed'!K$181</f>
        <v>1.0298434949399453</v>
      </c>
      <c r="K184" s="165">
        <f>+'2.2.2.ProdIntermed'!L$181</f>
        <v>1.0358907338897501</v>
      </c>
    </row>
    <row r="185" spans="1:11" x14ac:dyDescent="0.2">
      <c r="A185" s="1"/>
      <c r="B185" s="147" t="s">
        <v>223</v>
      </c>
      <c r="C185" s="165">
        <f>+'2.2.2.ProdIntermed'!D$181</f>
        <v>1</v>
      </c>
      <c r="D185" s="165">
        <f>+'2.2.2.ProdIntermed'!E$181</f>
        <v>1.0823337409044773</v>
      </c>
      <c r="E185" s="165">
        <f>+'2.2.2.ProdIntermed'!F$181</f>
        <v>1.0861114475827298</v>
      </c>
      <c r="F185" s="165">
        <f>+'2.2.2.ProdIntermed'!G$181</f>
        <v>1.0674186490149371</v>
      </c>
      <c r="G185" s="165">
        <f>+'2.2.2.ProdIntermed'!H$181</f>
        <v>0.98501177623314329</v>
      </c>
      <c r="H185" s="165">
        <f>+'2.2.2.ProdIntermed'!I$181</f>
        <v>0.96268258178319388</v>
      </c>
      <c r="I185" s="165">
        <f>+'2.2.2.ProdIntermed'!J$181</f>
        <v>1.0245513427973163</v>
      </c>
      <c r="J185" s="165">
        <f>+'2.2.2.ProdIntermed'!K$181</f>
        <v>1.0298434949399453</v>
      </c>
      <c r="K185" s="165">
        <f>+'2.2.2.ProdIntermed'!L$181</f>
        <v>1.0358907338897501</v>
      </c>
    </row>
    <row r="186" spans="1:11" x14ac:dyDescent="0.2">
      <c r="A186" s="1"/>
      <c r="B186" s="147" t="s">
        <v>591</v>
      </c>
      <c r="C186" s="165">
        <f>+'2.2.2.ProdIntermed'!D$181</f>
        <v>1</v>
      </c>
      <c r="D186" s="165">
        <f>+'2.2.2.ProdIntermed'!E$181</f>
        <v>1.0823337409044773</v>
      </c>
      <c r="E186" s="165">
        <f>+'2.2.2.ProdIntermed'!F$181</f>
        <v>1.0861114475827298</v>
      </c>
      <c r="F186" s="165">
        <f>+'2.2.2.ProdIntermed'!G$181</f>
        <v>1.0674186490149371</v>
      </c>
      <c r="G186" s="165">
        <f>+'2.2.2.ProdIntermed'!H$181</f>
        <v>0.98501177623314329</v>
      </c>
      <c r="H186" s="165">
        <f>+'2.2.2.ProdIntermed'!I$181</f>
        <v>0.96268258178319388</v>
      </c>
      <c r="I186" s="165">
        <f>+'2.2.2.ProdIntermed'!J$181</f>
        <v>1.0245513427973163</v>
      </c>
      <c r="J186" s="165">
        <f>+'2.2.2.ProdIntermed'!K$181</f>
        <v>1.0298434949399453</v>
      </c>
      <c r="K186" s="165">
        <f>+'2.2.2.ProdIntermed'!L$181</f>
        <v>1.0358907338897501</v>
      </c>
    </row>
    <row r="187" spans="1:11" x14ac:dyDescent="0.2">
      <c r="A187" s="1"/>
      <c r="B187" s="147" t="s">
        <v>224</v>
      </c>
      <c r="C187" s="165">
        <f>+'2.2.2.ProdIntermed'!D$181</f>
        <v>1</v>
      </c>
      <c r="D187" s="165">
        <f>+'2.2.2.ProdIntermed'!E$181</f>
        <v>1.0823337409044773</v>
      </c>
      <c r="E187" s="165">
        <f>+'2.2.2.ProdIntermed'!F$181</f>
        <v>1.0861114475827298</v>
      </c>
      <c r="F187" s="165">
        <f>+'2.2.2.ProdIntermed'!G$181</f>
        <v>1.0674186490149371</v>
      </c>
      <c r="G187" s="165">
        <f>+'2.2.2.ProdIntermed'!H$181</f>
        <v>0.98501177623314329</v>
      </c>
      <c r="H187" s="165">
        <f>+'2.2.2.ProdIntermed'!I$181</f>
        <v>0.96268258178319388</v>
      </c>
      <c r="I187" s="165">
        <f>+'2.2.2.ProdIntermed'!J$181</f>
        <v>1.0245513427973163</v>
      </c>
      <c r="J187" s="165">
        <f>+'2.2.2.ProdIntermed'!K$181</f>
        <v>1.0298434949399453</v>
      </c>
      <c r="K187" s="165">
        <f>+'2.2.2.ProdIntermed'!L$181</f>
        <v>1.0358907338897501</v>
      </c>
    </row>
    <row r="188" spans="1:11" x14ac:dyDescent="0.2">
      <c r="A188" s="1"/>
      <c r="B188" s="147" t="s">
        <v>225</v>
      </c>
      <c r="C188" s="165">
        <f>+'2.2.2.ProdIntermed'!D$181</f>
        <v>1</v>
      </c>
      <c r="D188" s="165">
        <f>+'2.2.2.ProdIntermed'!E$181</f>
        <v>1.0823337409044773</v>
      </c>
      <c r="E188" s="165">
        <f>+'2.2.2.ProdIntermed'!F$181</f>
        <v>1.0861114475827298</v>
      </c>
      <c r="F188" s="165">
        <f>+'2.2.2.ProdIntermed'!G$181</f>
        <v>1.0674186490149371</v>
      </c>
      <c r="G188" s="165">
        <f>+'2.2.2.ProdIntermed'!H$181</f>
        <v>0.98501177623314329</v>
      </c>
      <c r="H188" s="165">
        <f>+'2.2.2.ProdIntermed'!I$181</f>
        <v>0.96268258178319388</v>
      </c>
      <c r="I188" s="165">
        <f>+'2.2.2.ProdIntermed'!J$181</f>
        <v>1.0245513427973163</v>
      </c>
      <c r="J188" s="165">
        <f>+'2.2.2.ProdIntermed'!K$181</f>
        <v>1.0298434949399453</v>
      </c>
      <c r="K188" s="165">
        <f>+'2.2.2.ProdIntermed'!L$181</f>
        <v>1.0358907338897501</v>
      </c>
    </row>
    <row r="189" spans="1:11" x14ac:dyDescent="0.2">
      <c r="A189" s="1"/>
      <c r="B189" s="147" t="s">
        <v>226</v>
      </c>
      <c r="C189" s="165">
        <f>+'2.2.2.ProdIntermed'!D$181</f>
        <v>1</v>
      </c>
      <c r="D189" s="165">
        <f>+'2.2.2.ProdIntermed'!E$181</f>
        <v>1.0823337409044773</v>
      </c>
      <c r="E189" s="165">
        <f>+'2.2.2.ProdIntermed'!F$181</f>
        <v>1.0861114475827298</v>
      </c>
      <c r="F189" s="165">
        <f>+'2.2.2.ProdIntermed'!G$181</f>
        <v>1.0674186490149371</v>
      </c>
      <c r="G189" s="165">
        <f>+'2.2.2.ProdIntermed'!H$181</f>
        <v>0.98501177623314329</v>
      </c>
      <c r="H189" s="165">
        <f>+'2.2.2.ProdIntermed'!I$181</f>
        <v>0.96268258178319388</v>
      </c>
      <c r="I189" s="165">
        <f>+'2.2.2.ProdIntermed'!J$181</f>
        <v>1.0245513427973163</v>
      </c>
      <c r="J189" s="165">
        <f>+'2.2.2.ProdIntermed'!K$181</f>
        <v>1.0298434949399453</v>
      </c>
      <c r="K189" s="165">
        <f>+'2.2.2.ProdIntermed'!L$181</f>
        <v>1.0358907338897501</v>
      </c>
    </row>
    <row r="190" spans="1:11" x14ac:dyDescent="0.2">
      <c r="A190" s="1"/>
      <c r="B190" s="147" t="s">
        <v>227</v>
      </c>
      <c r="C190" s="165">
        <f>+'2.2.2.ProdIntermed'!D$181</f>
        <v>1</v>
      </c>
      <c r="D190" s="165">
        <f>+'2.2.2.ProdIntermed'!E$181</f>
        <v>1.0823337409044773</v>
      </c>
      <c r="E190" s="165">
        <f>+'2.2.2.ProdIntermed'!F$181</f>
        <v>1.0861114475827298</v>
      </c>
      <c r="F190" s="165">
        <f>+'2.2.2.ProdIntermed'!G$181</f>
        <v>1.0674186490149371</v>
      </c>
      <c r="G190" s="165">
        <f>+'2.2.2.ProdIntermed'!H$181</f>
        <v>0.98501177623314329</v>
      </c>
      <c r="H190" s="165">
        <f>+'2.2.2.ProdIntermed'!I$181</f>
        <v>0.96268258178319388</v>
      </c>
      <c r="I190" s="165">
        <f>+'2.2.2.ProdIntermed'!J$181</f>
        <v>1.0245513427973163</v>
      </c>
      <c r="J190" s="165">
        <f>+'2.2.2.ProdIntermed'!K$181</f>
        <v>1.0298434949399453</v>
      </c>
      <c r="K190" s="165">
        <f>+'2.2.2.ProdIntermed'!L$181</f>
        <v>1.0358907338897501</v>
      </c>
    </row>
    <row r="191" spans="1:11" x14ac:dyDescent="0.2">
      <c r="A191" s="1"/>
      <c r="B191" s="147" t="s">
        <v>228</v>
      </c>
      <c r="C191" s="165">
        <f>+'2.2.2.ProdIntermed'!D$181</f>
        <v>1</v>
      </c>
      <c r="D191" s="165">
        <f>+'2.2.2.ProdIntermed'!E$181</f>
        <v>1.0823337409044773</v>
      </c>
      <c r="E191" s="165">
        <f>+'2.2.2.ProdIntermed'!F$181</f>
        <v>1.0861114475827298</v>
      </c>
      <c r="F191" s="165">
        <f>+'2.2.2.ProdIntermed'!G$181</f>
        <v>1.0674186490149371</v>
      </c>
      <c r="G191" s="165">
        <f>+'2.2.2.ProdIntermed'!H$181</f>
        <v>0.98501177623314329</v>
      </c>
      <c r="H191" s="165">
        <f>+'2.2.2.ProdIntermed'!I$181</f>
        <v>0.96268258178319388</v>
      </c>
      <c r="I191" s="165">
        <f>+'2.2.2.ProdIntermed'!J$181</f>
        <v>1.0245513427973163</v>
      </c>
      <c r="J191" s="165">
        <f>+'2.2.2.ProdIntermed'!K$181</f>
        <v>1.0298434949399453</v>
      </c>
      <c r="K191" s="165">
        <f>+'2.2.2.ProdIntermed'!L$181</f>
        <v>1.0358907338897501</v>
      </c>
    </row>
    <row r="192" spans="1:11" x14ac:dyDescent="0.2">
      <c r="A192" s="1"/>
      <c r="B192" s="147" t="s">
        <v>229</v>
      </c>
      <c r="C192" s="165">
        <f>+'2.2.2.ProdIntermed'!D$181</f>
        <v>1</v>
      </c>
      <c r="D192" s="165">
        <f>+'2.2.2.ProdIntermed'!E$181</f>
        <v>1.0823337409044773</v>
      </c>
      <c r="E192" s="165">
        <f>+'2.2.2.ProdIntermed'!F$181</f>
        <v>1.0861114475827298</v>
      </c>
      <c r="F192" s="165">
        <f>+'2.2.2.ProdIntermed'!G$181</f>
        <v>1.0674186490149371</v>
      </c>
      <c r="G192" s="165">
        <f>+'2.2.2.ProdIntermed'!H$181</f>
        <v>0.98501177623314329</v>
      </c>
      <c r="H192" s="165">
        <f>+'2.2.2.ProdIntermed'!I$181</f>
        <v>0.96268258178319388</v>
      </c>
      <c r="I192" s="165">
        <f>+'2.2.2.ProdIntermed'!J$181</f>
        <v>1.0245513427973163</v>
      </c>
      <c r="J192" s="165">
        <f>+'2.2.2.ProdIntermed'!K$181</f>
        <v>1.0298434949399453</v>
      </c>
      <c r="K192" s="165">
        <f>+'2.2.2.ProdIntermed'!L$181</f>
        <v>1.0358907338897501</v>
      </c>
    </row>
    <row r="193" spans="1:15" x14ac:dyDescent="0.2">
      <c r="A193" s="1"/>
      <c r="B193" s="147" t="s">
        <v>230</v>
      </c>
      <c r="C193" s="165">
        <f>+'2.2.2.ProdIntermed'!D$181</f>
        <v>1</v>
      </c>
      <c r="D193" s="165">
        <f>+'2.2.2.ProdIntermed'!E$181</f>
        <v>1.0823337409044773</v>
      </c>
      <c r="E193" s="165">
        <f>+'2.2.2.ProdIntermed'!F$181</f>
        <v>1.0861114475827298</v>
      </c>
      <c r="F193" s="165">
        <f>+'2.2.2.ProdIntermed'!G$181</f>
        <v>1.0674186490149371</v>
      </c>
      <c r="G193" s="165">
        <f>+'2.2.2.ProdIntermed'!H$181</f>
        <v>0.98501177623314329</v>
      </c>
      <c r="H193" s="165">
        <f>+'2.2.2.ProdIntermed'!I$181</f>
        <v>0.96268258178319388</v>
      </c>
      <c r="I193" s="165">
        <f>+'2.2.2.ProdIntermed'!J$181</f>
        <v>1.0245513427973163</v>
      </c>
      <c r="J193" s="165">
        <f>+'2.2.2.ProdIntermed'!K$181</f>
        <v>1.0298434949399453</v>
      </c>
      <c r="K193" s="165">
        <f>+'2.2.2.ProdIntermed'!L$181</f>
        <v>1.0358907338897501</v>
      </c>
    </row>
    <row r="194" spans="1:15" x14ac:dyDescent="0.2">
      <c r="A194" s="1"/>
      <c r="B194" s="147" t="s">
        <v>231</v>
      </c>
      <c r="C194" s="165">
        <f>+'2.2.2.ProdIntermed'!D$181</f>
        <v>1</v>
      </c>
      <c r="D194" s="165">
        <f>+'2.2.2.ProdIntermed'!E$181</f>
        <v>1.0823337409044773</v>
      </c>
      <c r="E194" s="165">
        <f>+'2.2.2.ProdIntermed'!F$181</f>
        <v>1.0861114475827298</v>
      </c>
      <c r="F194" s="165">
        <f>+'2.2.2.ProdIntermed'!G$181</f>
        <v>1.0674186490149371</v>
      </c>
      <c r="G194" s="165">
        <f>+'2.2.2.ProdIntermed'!H$181</f>
        <v>0.98501177623314329</v>
      </c>
      <c r="H194" s="165">
        <f>+'2.2.2.ProdIntermed'!I$181</f>
        <v>0.96268258178319388</v>
      </c>
      <c r="I194" s="165">
        <f>+'2.2.2.ProdIntermed'!J$181</f>
        <v>1.0245513427973163</v>
      </c>
      <c r="J194" s="165">
        <f>+'2.2.2.ProdIntermed'!K$181</f>
        <v>1.0298434949399453</v>
      </c>
      <c r="K194" s="165">
        <f>+'2.2.2.ProdIntermed'!L$181</f>
        <v>1.0358907338897501</v>
      </c>
    </row>
    <row r="195" spans="1:15" x14ac:dyDescent="0.2">
      <c r="A195" s="1"/>
      <c r="B195" s="147" t="s">
        <v>232</v>
      </c>
      <c r="C195" s="165">
        <f>+'2.2.2.ProdIntermed'!D$181</f>
        <v>1</v>
      </c>
      <c r="D195" s="165">
        <f>+'2.2.2.ProdIntermed'!E$181</f>
        <v>1.0823337409044773</v>
      </c>
      <c r="E195" s="165">
        <f>+'2.2.2.ProdIntermed'!F$181</f>
        <v>1.0861114475827298</v>
      </c>
      <c r="F195" s="165">
        <f>+'2.2.2.ProdIntermed'!G$181</f>
        <v>1.0674186490149371</v>
      </c>
      <c r="G195" s="165">
        <f>+'2.2.2.ProdIntermed'!H$181</f>
        <v>0.98501177623314329</v>
      </c>
      <c r="H195" s="165">
        <f>+'2.2.2.ProdIntermed'!I$181</f>
        <v>0.96268258178319388</v>
      </c>
      <c r="I195" s="165">
        <f>+'2.2.2.ProdIntermed'!J$181</f>
        <v>1.0245513427973163</v>
      </c>
      <c r="J195" s="165">
        <f>+'2.2.2.ProdIntermed'!K$181</f>
        <v>1.0298434949399453</v>
      </c>
      <c r="K195" s="165">
        <f>+'2.2.2.ProdIntermed'!L$181</f>
        <v>1.0358907338897501</v>
      </c>
    </row>
    <row r="196" spans="1:15" x14ac:dyDescent="0.2">
      <c r="A196" s="1"/>
      <c r="B196" s="147" t="s">
        <v>233</v>
      </c>
      <c r="C196" s="165">
        <f>+'2.2.2.ProdIntermed'!D$181</f>
        <v>1</v>
      </c>
      <c r="D196" s="165">
        <f>+'2.2.2.ProdIntermed'!E$181</f>
        <v>1.0823337409044773</v>
      </c>
      <c r="E196" s="165">
        <f>+'2.2.2.ProdIntermed'!F$181</f>
        <v>1.0861114475827298</v>
      </c>
      <c r="F196" s="165">
        <f>+'2.2.2.ProdIntermed'!G$181</f>
        <v>1.0674186490149371</v>
      </c>
      <c r="G196" s="165">
        <f>+'2.2.2.ProdIntermed'!H$181</f>
        <v>0.98501177623314329</v>
      </c>
      <c r="H196" s="165">
        <f>+'2.2.2.ProdIntermed'!I$181</f>
        <v>0.96268258178319388</v>
      </c>
      <c r="I196" s="165">
        <f>+'2.2.2.ProdIntermed'!J$181</f>
        <v>1.0245513427973163</v>
      </c>
      <c r="J196" s="165">
        <f>+'2.2.2.ProdIntermed'!K$181</f>
        <v>1.0298434949399453</v>
      </c>
      <c r="K196" s="165">
        <f>+'2.2.2.ProdIntermed'!L$181</f>
        <v>1.0358907338897501</v>
      </c>
    </row>
    <row r="197" spans="1:15" x14ac:dyDescent="0.2">
      <c r="A197" s="1"/>
      <c r="B197" s="147" t="s">
        <v>229</v>
      </c>
      <c r="C197" s="165">
        <f>+'2.2.2.ProdIntermed'!D$181</f>
        <v>1</v>
      </c>
      <c r="D197" s="165">
        <f>+'2.2.2.ProdIntermed'!E$181</f>
        <v>1.0823337409044773</v>
      </c>
      <c r="E197" s="165">
        <f>+'2.2.2.ProdIntermed'!F$181</f>
        <v>1.0861114475827298</v>
      </c>
      <c r="F197" s="165">
        <f>+'2.2.2.ProdIntermed'!G$181</f>
        <v>1.0674186490149371</v>
      </c>
      <c r="G197" s="165">
        <f>+'2.2.2.ProdIntermed'!H$181</f>
        <v>0.98501177623314329</v>
      </c>
      <c r="H197" s="165">
        <f>+'2.2.2.ProdIntermed'!I$181</f>
        <v>0.96268258178319388</v>
      </c>
      <c r="I197" s="165">
        <f>+'2.2.2.ProdIntermed'!J$181</f>
        <v>1.0245513427973163</v>
      </c>
      <c r="J197" s="165">
        <f>+'2.2.2.ProdIntermed'!K$181</f>
        <v>1.0298434949399453</v>
      </c>
      <c r="K197" s="165">
        <f>+'2.2.2.ProdIntermed'!L$181</f>
        <v>1.0358907338897501</v>
      </c>
    </row>
    <row r="198" spans="1:15" x14ac:dyDescent="0.2">
      <c r="A198" s="1"/>
      <c r="B198" s="147" t="s">
        <v>234</v>
      </c>
      <c r="C198" s="165">
        <f>+'2.2.2.ProdIntermed'!D$181</f>
        <v>1</v>
      </c>
      <c r="D198" s="165">
        <f>+'2.2.2.ProdIntermed'!E$181</f>
        <v>1.0823337409044773</v>
      </c>
      <c r="E198" s="165">
        <f>+'2.2.2.ProdIntermed'!F$181</f>
        <v>1.0861114475827298</v>
      </c>
      <c r="F198" s="165">
        <f>+'2.2.2.ProdIntermed'!G$181</f>
        <v>1.0674186490149371</v>
      </c>
      <c r="G198" s="165">
        <f>+'2.2.2.ProdIntermed'!H$181</f>
        <v>0.98501177623314329</v>
      </c>
      <c r="H198" s="165">
        <f>+'2.2.2.ProdIntermed'!I$181</f>
        <v>0.96268258178319388</v>
      </c>
      <c r="I198" s="165">
        <f>+'2.2.2.ProdIntermed'!J$181</f>
        <v>1.0245513427973163</v>
      </c>
      <c r="J198" s="165">
        <f>+'2.2.2.ProdIntermed'!K$181</f>
        <v>1.0298434949399453</v>
      </c>
      <c r="K198" s="165">
        <f>+'2.2.2.ProdIntermed'!L$181</f>
        <v>1.0358907338897501</v>
      </c>
    </row>
    <row r="199" spans="1:15" x14ac:dyDescent="0.2">
      <c r="A199" s="1"/>
      <c r="B199" s="139" t="s">
        <v>235</v>
      </c>
      <c r="C199" s="289">
        <f>+'2.2.2.ProdIntermed'!D$181</f>
        <v>1</v>
      </c>
      <c r="D199" s="289">
        <f>+'2.2.2.ProdIntermed'!E$181</f>
        <v>1.0823337409044773</v>
      </c>
      <c r="E199" s="289">
        <f>+'2.2.2.ProdIntermed'!F$181</f>
        <v>1.0861114475827298</v>
      </c>
      <c r="F199" s="289">
        <f>+'2.2.2.ProdIntermed'!G$181</f>
        <v>1.0674186490149371</v>
      </c>
      <c r="G199" s="289">
        <f>+'2.2.2.ProdIntermed'!H$181</f>
        <v>0.98501177623314329</v>
      </c>
      <c r="H199" s="289">
        <f>+'2.2.2.ProdIntermed'!I$181</f>
        <v>0.96268258178319388</v>
      </c>
      <c r="I199" s="289">
        <f>+'2.2.2.ProdIntermed'!J$181</f>
        <v>1.0245513427973163</v>
      </c>
      <c r="J199" s="289">
        <f>+'2.2.2.ProdIntermed'!K$181</f>
        <v>1.0298434949399453</v>
      </c>
      <c r="K199" s="289">
        <f>+'2.2.2.ProdIntermed'!L$181</f>
        <v>1.0358907338897501</v>
      </c>
    </row>
    <row r="200" spans="1:15" x14ac:dyDescent="0.2">
      <c r="A200" s="1"/>
      <c r="B200" s="1"/>
    </row>
    <row r="201" spans="1:15" x14ac:dyDescent="0.2">
      <c r="A201" s="1"/>
      <c r="B201" s="40" t="s">
        <v>40</v>
      </c>
    </row>
    <row r="202" spans="1:15" x14ac:dyDescent="0.2">
      <c r="A202" s="1"/>
      <c r="B202" s="1"/>
    </row>
    <row r="203" spans="1:15" x14ac:dyDescent="0.2">
      <c r="A203" s="1"/>
      <c r="B203" s="31" t="s">
        <v>372</v>
      </c>
      <c r="C203" s="138"/>
      <c r="D203" s="138"/>
      <c r="E203" s="138"/>
      <c r="F203" s="138"/>
      <c r="G203" s="138"/>
      <c r="H203" s="138"/>
      <c r="I203" s="138"/>
      <c r="J203" s="138"/>
      <c r="K203" s="138"/>
    </row>
    <row r="204" spans="1:15" x14ac:dyDescent="0.2">
      <c r="A204" s="1"/>
      <c r="B204" s="186" t="s">
        <v>373</v>
      </c>
    </row>
    <row r="205" spans="1:15" x14ac:dyDescent="0.2">
      <c r="A205" s="1"/>
      <c r="B205" s="182" t="s">
        <v>430</v>
      </c>
      <c r="C205" s="217">
        <f>+'2.2.3.7.PrecioCapital'!C10</f>
        <v>0.28556809055046972</v>
      </c>
      <c r="D205" s="217">
        <f>+'2.2.3.7.PrecioCapital'!D10</f>
        <v>0.32611527906736892</v>
      </c>
      <c r="E205" s="217">
        <f>+'2.2.3.7.PrecioCapital'!E10</f>
        <v>0.34525033664836519</v>
      </c>
      <c r="F205" s="217">
        <f>+'2.2.3.7.PrecioCapital'!F10</f>
        <v>0.36625316511024902</v>
      </c>
      <c r="G205" s="217">
        <f>+'2.2.3.7.PrecioCapital'!G10</f>
        <v>0.40010118977343573</v>
      </c>
      <c r="H205" s="217">
        <f>+'2.2.3.7.PrecioCapital'!H10</f>
        <v>0.32409760026694751</v>
      </c>
      <c r="I205" s="217">
        <f>+'2.2.3.7.PrecioCapital'!I10</f>
        <v>0.22983628306950812</v>
      </c>
      <c r="J205" s="217">
        <f>+'2.2.3.7.PrecioCapital'!J10</f>
        <v>0.27659978964757248</v>
      </c>
      <c r="K205" s="217">
        <f>+'2.2.3.7.PrecioCapital'!K10</f>
        <v>0.33413001142406934</v>
      </c>
      <c r="O205" s="217"/>
    </row>
    <row r="206" spans="1:15" x14ac:dyDescent="0.2">
      <c r="A206" s="1"/>
      <c r="B206" s="182" t="s">
        <v>592</v>
      </c>
      <c r="C206" s="217">
        <f>+'2.2.3.7.PrecioCapital'!C11</f>
        <v>0.14593328926153312</v>
      </c>
      <c r="D206" s="217">
        <f>+'2.2.3.7.PrecioCapital'!D11</f>
        <v>0.18223305395809944</v>
      </c>
      <c r="E206" s="217">
        <f>+'2.2.3.7.PrecioCapital'!E11</f>
        <v>0.20422867208808643</v>
      </c>
      <c r="F206" s="217">
        <f>+'2.2.3.7.PrecioCapital'!F11</f>
        <v>0.22960435123183817</v>
      </c>
      <c r="G206" s="217">
        <f>+'2.2.3.7.PrecioCapital'!G11</f>
        <v>0.27723142612650109</v>
      </c>
      <c r="H206" s="217">
        <f>+'2.2.3.7.PrecioCapital'!H11</f>
        <v>0.20459609068520535</v>
      </c>
      <c r="I206" s="217">
        <f>+'2.2.3.7.PrecioCapital'!I11</f>
        <v>0.10099133173029262</v>
      </c>
      <c r="J206" s="217">
        <f>+'2.2.3.7.PrecioCapital'!J11</f>
        <v>0.14388628564206998</v>
      </c>
      <c r="K206" s="217">
        <f>+'2.2.3.7.PrecioCapital'!K11</f>
        <v>0.20267242714935299</v>
      </c>
    </row>
    <row r="207" spans="1:15" x14ac:dyDescent="0.2">
      <c r="A207" s="1"/>
      <c r="B207" s="182" t="s">
        <v>431</v>
      </c>
      <c r="C207" s="217">
        <f>+'2.2.3.7.PrecioCapital'!C12</f>
        <v>0.12168473283566568</v>
      </c>
      <c r="D207" s="217">
        <f>+'2.2.3.7.PrecioCapital'!D12</f>
        <v>0.15724690278349313</v>
      </c>
      <c r="E207" s="217">
        <f>+'2.2.3.7.PrecioCapital'!E12</f>
        <v>0.17973927718943369</v>
      </c>
      <c r="F207" s="217">
        <f>+'2.2.3.7.PrecioCapital'!F12</f>
        <v>0.20587433233058994</v>
      </c>
      <c r="G207" s="217">
        <f>+'2.2.3.7.PrecioCapital'!G12</f>
        <v>0.25589423533077243</v>
      </c>
      <c r="H207" s="217">
        <f>+'2.2.3.7.PrecioCapital'!H12</f>
        <v>0.18384382068287886</v>
      </c>
      <c r="I207" s="217">
        <f>+'2.2.3.7.PrecioCapital'!I12</f>
        <v>7.8616507947844527E-2</v>
      </c>
      <c r="J207" s="217">
        <f>+'2.2.3.7.PrecioCapital'!J12</f>
        <v>0.12083966072731829</v>
      </c>
      <c r="K207" s="217">
        <f>+'2.2.3.7.PrecioCapital'!K12</f>
        <v>0.17984390144896051</v>
      </c>
    </row>
    <row r="208" spans="1:15" x14ac:dyDescent="0.2">
      <c r="A208" s="1"/>
      <c r="B208" s="182" t="s">
        <v>560</v>
      </c>
      <c r="C208" s="217">
        <f>+'2.2.3.7.PrecioCapital'!C13</f>
        <v>0.12177945977848099</v>
      </c>
      <c r="D208" s="217">
        <f>+'2.2.3.7.PrecioCapital'!D13</f>
        <v>0.15734451113889064</v>
      </c>
      <c r="E208" s="217">
        <f>+'2.2.3.7.PrecioCapital'!E13</f>
        <v>0.17983494496731722</v>
      </c>
      <c r="F208" s="217">
        <f>+'2.2.3.7.PrecioCapital'!F13</f>
        <v>0.20596703360748192</v>
      </c>
      <c r="G208" s="217">
        <f>+'2.2.3.7.PrecioCapital'!G13</f>
        <v>0.25597758902889989</v>
      </c>
      <c r="H208" s="217">
        <f>+'2.2.3.7.PrecioCapital'!H13</f>
        <v>0.18392488938896076</v>
      </c>
      <c r="I208" s="217">
        <f>+'2.2.3.7.PrecioCapital'!I13</f>
        <v>7.8703915157400384E-2</v>
      </c>
      <c r="J208" s="217">
        <f>+'2.2.3.7.PrecioCapital'!J13</f>
        <v>0.12092969232680997</v>
      </c>
      <c r="K208" s="217">
        <f>+'2.2.3.7.PrecioCapital'!K13</f>
        <v>0.17993308104425684</v>
      </c>
    </row>
    <row r="209" spans="1:11" x14ac:dyDescent="0.2">
      <c r="A209" s="1"/>
      <c r="B209" s="182" t="s">
        <v>561</v>
      </c>
      <c r="C209" s="217">
        <f>+'2.2.3.7.PrecioCapital'!C14</f>
        <v>0.12198432049907436</v>
      </c>
      <c r="D209" s="217">
        <f>+'2.2.3.7.PrecioCapital'!D14</f>
        <v>0.1575556033311262</v>
      </c>
      <c r="E209" s="217">
        <f>+'2.2.3.7.PrecioCapital'!E14</f>
        <v>0.18004184037988213</v>
      </c>
      <c r="F209" s="217">
        <f>+'2.2.3.7.PrecioCapital'!F14</f>
        <v>0.20616751353240714</v>
      </c>
      <c r="G209" s="217">
        <f>+'2.2.3.7.PrecioCapital'!G14</f>
        <v>0.25615785346217501</v>
      </c>
      <c r="H209" s="217">
        <f>+'2.2.3.7.PrecioCapital'!H14</f>
        <v>0.18410021219630479</v>
      </c>
      <c r="I209" s="217">
        <f>+'2.2.3.7.PrecioCapital'!I14</f>
        <v>7.889294589567275E-2</v>
      </c>
      <c r="J209" s="217">
        <f>+'2.2.3.7.PrecioCapital'!J14</f>
        <v>0.12112439868806139</v>
      </c>
      <c r="K209" s="217">
        <f>+'2.2.3.7.PrecioCapital'!K14</f>
        <v>0.18012594482315286</v>
      </c>
    </row>
    <row r="210" spans="1:11" x14ac:dyDescent="0.2">
      <c r="A210" s="1"/>
      <c r="B210" s="182" t="s">
        <v>562</v>
      </c>
      <c r="C210" s="217">
        <f>+'2.2.3.7.PrecioCapital'!C15</f>
        <v>0.12324385405227613</v>
      </c>
      <c r="D210" s="217">
        <f>+'2.2.3.7.PrecioCapital'!D15</f>
        <v>0.15885344948811295</v>
      </c>
      <c r="E210" s="217">
        <f>+'2.2.3.7.PrecioCapital'!E15</f>
        <v>0.18131388371436932</v>
      </c>
      <c r="F210" s="217">
        <f>+'2.2.3.7.PrecioCapital'!F15</f>
        <v>0.20740011288798574</v>
      </c>
      <c r="G210" s="217">
        <f>+'2.2.3.7.PrecioCapital'!G15</f>
        <v>0.25726616305662248</v>
      </c>
      <c r="H210" s="217">
        <f>+'2.2.3.7.PrecioCapital'!H15</f>
        <v>0.18517813947222089</v>
      </c>
      <c r="I210" s="217">
        <f>+'2.2.3.7.PrecioCapital'!I15</f>
        <v>8.0055152866101209E-2</v>
      </c>
      <c r="J210" s="217">
        <f>+'2.2.3.7.PrecioCapital'!J15</f>
        <v>0.12232150076945458</v>
      </c>
      <c r="K210" s="217">
        <f>+'2.2.3.7.PrecioCapital'!K15</f>
        <v>0.18131171825992126</v>
      </c>
    </row>
    <row r="211" spans="1:11" x14ac:dyDescent="0.2">
      <c r="A211" s="1"/>
      <c r="B211" s="182" t="s">
        <v>593</v>
      </c>
      <c r="C211" s="217">
        <f>+'2.2.3.7.PrecioCapital'!C16</f>
        <v>0.1253486003207171</v>
      </c>
      <c r="D211" s="217">
        <f>+'2.2.3.7.PrecioCapital'!D16</f>
        <v>0.16102221811597872</v>
      </c>
      <c r="E211" s="217">
        <f>+'2.2.3.7.PrecioCapital'!E16</f>
        <v>0.1834395344798859</v>
      </c>
      <c r="F211" s="217">
        <f>+'2.2.3.7.PrecioCapital'!F16</f>
        <v>0.20945985070722994</v>
      </c>
      <c r="G211" s="217">
        <f>+'2.2.3.7.PrecioCapital'!G16</f>
        <v>0.25911820620169046</v>
      </c>
      <c r="H211" s="217">
        <f>+'2.2.3.7.PrecioCapital'!H16</f>
        <v>0.18697941217819039</v>
      </c>
      <c r="I211" s="217">
        <f>+'2.2.3.7.PrecioCapital'!I16</f>
        <v>8.1997261337882016E-2</v>
      </c>
      <c r="J211" s="217">
        <f>+'2.2.3.7.PrecioCapital'!J16</f>
        <v>0.12432192079189093</v>
      </c>
      <c r="K211" s="217">
        <f>+'2.2.3.7.PrecioCapital'!K16</f>
        <v>0.18329320752625358</v>
      </c>
    </row>
    <row r="212" spans="1:11" x14ac:dyDescent="0.2">
      <c r="A212" s="1"/>
      <c r="B212" s="182" t="s">
        <v>563</v>
      </c>
      <c r="C212" s="217">
        <f>+'2.2.3.7.PrecioCapital'!C17</f>
        <v>0.5719984521688013</v>
      </c>
      <c r="D212" s="217">
        <f>+'2.2.3.7.PrecioCapital'!D17</f>
        <v>0.62125830493253709</v>
      </c>
      <c r="E212" s="217">
        <f>+'2.2.3.7.PrecioCapital'!E17</f>
        <v>0.6345255460027831</v>
      </c>
      <c r="F212" s="217">
        <f>+'2.2.3.7.PrecioCapital'!F17</f>
        <v>0.64655842434801492</v>
      </c>
      <c r="G212" s="217">
        <f>+'2.2.3.7.PrecioCapital'!G17</f>
        <v>0.65214173058766056</v>
      </c>
      <c r="H212" s="217">
        <f>+'2.2.3.7.PrecioCapital'!H17</f>
        <v>0.5692289019730854</v>
      </c>
      <c r="I212" s="217">
        <f>+'2.2.3.7.PrecioCapital'!I17</f>
        <v>0.49413361914995019</v>
      </c>
      <c r="J212" s="217">
        <f>+'2.2.3.7.PrecioCapital'!J17</f>
        <v>0.54883261837680841</v>
      </c>
      <c r="K212" s="217">
        <f>+'2.2.3.7.PrecioCapital'!K17</f>
        <v>0.60378659455169281</v>
      </c>
    </row>
    <row r="213" spans="1:11" x14ac:dyDescent="0.2">
      <c r="A213" s="1"/>
      <c r="B213" s="182" t="s">
        <v>594</v>
      </c>
      <c r="C213" s="217">
        <f>+'2.2.3.7.PrecioCapital'!C18</f>
        <v>0.5719984521688013</v>
      </c>
      <c r="D213" s="217">
        <f>+'2.2.3.7.PrecioCapital'!D18</f>
        <v>0.62125830493253709</v>
      </c>
      <c r="E213" s="217">
        <f>+'2.2.3.7.PrecioCapital'!E18</f>
        <v>0.6345255460027831</v>
      </c>
      <c r="F213" s="217">
        <f>+'2.2.3.7.PrecioCapital'!F18</f>
        <v>0.64655842434801492</v>
      </c>
      <c r="G213" s="217">
        <f>+'2.2.3.7.PrecioCapital'!G18</f>
        <v>0.65214173058766056</v>
      </c>
      <c r="H213" s="217">
        <f>+'2.2.3.7.PrecioCapital'!H18</f>
        <v>0.5692289019730854</v>
      </c>
      <c r="I213" s="217">
        <f>+'2.2.3.7.PrecioCapital'!I18</f>
        <v>0.49413361914995019</v>
      </c>
      <c r="J213" s="217">
        <f>+'2.2.3.7.PrecioCapital'!J18</f>
        <v>0.54883261837680841</v>
      </c>
      <c r="K213" s="217">
        <f>+'2.2.3.7.PrecioCapital'!K18</f>
        <v>0.60378659455169281</v>
      </c>
    </row>
    <row r="214" spans="1:11" x14ac:dyDescent="0.2">
      <c r="A214" s="1"/>
      <c r="B214" s="182" t="s">
        <v>656</v>
      </c>
      <c r="C214" s="217">
        <f>+'2.2.3.7.PrecioCapital'!C19</f>
        <v>0.44668516896078125</v>
      </c>
      <c r="D214" s="217">
        <f>+'2.2.3.7.PrecioCapital'!D19</f>
        <v>0.49213323111652602</v>
      </c>
      <c r="E214" s="217">
        <f>+'2.2.3.7.PrecioCapital'!E19</f>
        <v>0.50796764191022525</v>
      </c>
      <c r="F214" s="217">
        <f>+'2.2.3.7.PrecioCapital'!F19</f>
        <v>0.52392487343149241</v>
      </c>
      <c r="G214" s="217">
        <f>+'2.2.3.7.PrecioCapital'!G19</f>
        <v>0.54187399398143721</v>
      </c>
      <c r="H214" s="217">
        <f>+'2.2.3.7.PrecioCapital'!H19</f>
        <v>0.46198395747665011</v>
      </c>
      <c r="I214" s="217">
        <f>+'2.2.3.7.PrecioCapital'!I19</f>
        <v>0.37850353461475678</v>
      </c>
      <c r="J214" s="217">
        <f>+'2.2.3.7.PrecioCapital'!J19</f>
        <v>0.42973075580776765</v>
      </c>
      <c r="K214" s="217">
        <f>+'2.2.3.7.PrecioCapital'!K19</f>
        <v>0.48581183943335754</v>
      </c>
    </row>
    <row r="215" spans="1:11" x14ac:dyDescent="0.2">
      <c r="A215" s="1"/>
      <c r="B215" s="182" t="s">
        <v>432</v>
      </c>
      <c r="C215" s="217">
        <f>+'2.2.3.7.PrecioCapital'!C20</f>
        <v>0.28556809055046972</v>
      </c>
      <c r="D215" s="217">
        <f>+'2.2.3.7.PrecioCapital'!D20</f>
        <v>0.32611527906736892</v>
      </c>
      <c r="E215" s="217">
        <f>+'2.2.3.7.PrecioCapital'!E20</f>
        <v>0.34525033664836519</v>
      </c>
      <c r="F215" s="217">
        <f>+'2.2.3.7.PrecioCapital'!F20</f>
        <v>0.36625316511024902</v>
      </c>
      <c r="G215" s="217">
        <f>+'2.2.3.7.PrecioCapital'!G20</f>
        <v>0.40010118977343573</v>
      </c>
      <c r="H215" s="217">
        <f>+'2.2.3.7.PrecioCapital'!H20</f>
        <v>0.32409760026694751</v>
      </c>
      <c r="I215" s="217">
        <f>+'2.2.3.7.PrecioCapital'!I20</f>
        <v>0.22983628306950812</v>
      </c>
      <c r="J215" s="217">
        <f>+'2.2.3.7.PrecioCapital'!J20</f>
        <v>0.27659978964757248</v>
      </c>
      <c r="K215" s="217">
        <f>+'2.2.3.7.PrecioCapital'!K20</f>
        <v>0.33413001142406934</v>
      </c>
    </row>
    <row r="216" spans="1:11" x14ac:dyDescent="0.2">
      <c r="A216" s="1"/>
      <c r="B216" s="182" t="s">
        <v>564</v>
      </c>
      <c r="C216" s="217">
        <f>+'2.2.3.7.PrecioCapital'!C21</f>
        <v>0.14593328926153312</v>
      </c>
      <c r="D216" s="217">
        <f>+'2.2.3.7.PrecioCapital'!D21</f>
        <v>0.18223305395809944</v>
      </c>
      <c r="E216" s="217">
        <f>+'2.2.3.7.PrecioCapital'!E21</f>
        <v>0.20422867208808643</v>
      </c>
      <c r="F216" s="217">
        <f>+'2.2.3.7.PrecioCapital'!F21</f>
        <v>0.22960435123183817</v>
      </c>
      <c r="G216" s="217">
        <f>+'2.2.3.7.PrecioCapital'!G21</f>
        <v>0.27723142612650109</v>
      </c>
      <c r="H216" s="217">
        <f>+'2.2.3.7.PrecioCapital'!H21</f>
        <v>0.20459609068520535</v>
      </c>
      <c r="I216" s="217">
        <f>+'2.2.3.7.PrecioCapital'!I21</f>
        <v>0.10099133173029262</v>
      </c>
      <c r="J216" s="217">
        <f>+'2.2.3.7.PrecioCapital'!J21</f>
        <v>0.14388628564206998</v>
      </c>
      <c r="K216" s="217">
        <f>+'2.2.3.7.PrecioCapital'!K21</f>
        <v>0.20267242714935299</v>
      </c>
    </row>
    <row r="217" spans="1:11" x14ac:dyDescent="0.2">
      <c r="A217" s="1"/>
      <c r="B217" s="182" t="s">
        <v>657</v>
      </c>
      <c r="C217" s="217">
        <f>+'2.2.3.7.PrecioCapital'!C22</f>
        <v>0.13089569527657074</v>
      </c>
      <c r="D217" s="217">
        <f>+'2.2.3.7.PrecioCapital'!D22</f>
        <v>0.16673804510017812</v>
      </c>
      <c r="E217" s="217">
        <f>+'2.2.3.7.PrecioCapital'!E22</f>
        <v>0.18904172359697946</v>
      </c>
      <c r="F217" s="217">
        <f>+'2.2.3.7.PrecioCapital'!F22</f>
        <v>0.21488832512185546</v>
      </c>
      <c r="G217" s="217">
        <f>+'2.2.3.7.PrecioCapital'!G22</f>
        <v>0.2639992977337543</v>
      </c>
      <c r="H217" s="217">
        <f>+'2.2.3.7.PrecioCapital'!H22</f>
        <v>0.19172669734563311</v>
      </c>
      <c r="I217" s="217">
        <f>+'2.2.3.7.PrecioCapital'!I22</f>
        <v>8.7115721586069408E-2</v>
      </c>
      <c r="J217" s="217">
        <f>+'2.2.3.7.PrecioCapital'!J22</f>
        <v>0.1295940621337851</v>
      </c>
      <c r="K217" s="217">
        <f>+'2.2.3.7.PrecioCapital'!K22</f>
        <v>0.18851545653515275</v>
      </c>
    </row>
    <row r="218" spans="1:11" x14ac:dyDescent="0.2">
      <c r="A218" s="1"/>
      <c r="B218" s="182" t="s">
        <v>595</v>
      </c>
      <c r="C218" s="217">
        <f>+'2.2.3.7.PrecioCapital'!C23</f>
        <v>0.12514835040532332</v>
      </c>
      <c r="D218" s="217">
        <f>+'2.2.3.7.PrecioCapital'!D23</f>
        <v>0.16081587698082592</v>
      </c>
      <c r="E218" s="217">
        <f>+'2.2.3.7.PrecioCapital'!E23</f>
        <v>0.18323729566738206</v>
      </c>
      <c r="F218" s="217">
        <f>+'2.2.3.7.PrecioCapital'!F23</f>
        <v>0.20926388298883006</v>
      </c>
      <c r="G218" s="217">
        <f>+'2.2.3.7.PrecioCapital'!G23</f>
        <v>0.25894199898438053</v>
      </c>
      <c r="H218" s="217">
        <f>+'2.2.3.7.PrecioCapital'!H23</f>
        <v>0.18680803536551704</v>
      </c>
      <c r="I218" s="217">
        <f>+'2.2.3.7.PrecioCapital'!I23</f>
        <v>8.181248511901372E-2</v>
      </c>
      <c r="J218" s="217">
        <f>+'2.2.3.7.PrecioCapital'!J23</f>
        <v>0.12413159669142745</v>
      </c>
      <c r="K218" s="217">
        <f>+'2.2.3.7.PrecioCapital'!K23</f>
        <v>0.18310468453709983</v>
      </c>
    </row>
    <row r="219" spans="1:11" x14ac:dyDescent="0.2">
      <c r="A219" s="1"/>
      <c r="B219" s="182" t="s">
        <v>565</v>
      </c>
      <c r="C219" s="217">
        <f>+'2.2.3.7.PrecioCapital'!C24</f>
        <v>0.12201782568432762</v>
      </c>
      <c r="D219" s="217">
        <f>+'2.2.3.7.PrecioCapital'!D24</f>
        <v>0.15759012768008818</v>
      </c>
      <c r="E219" s="217">
        <f>+'2.2.3.7.PrecioCapital'!E24</f>
        <v>0.18007567834113677</v>
      </c>
      <c r="F219" s="217">
        <f>+'2.2.3.7.PrecioCapital'!F24</f>
        <v>0.20620030223394412</v>
      </c>
      <c r="G219" s="217">
        <f>+'2.2.3.7.PrecioCapital'!G24</f>
        <v>0.25618733589889575</v>
      </c>
      <c r="H219" s="217">
        <f>+'2.2.3.7.PrecioCapital'!H24</f>
        <v>0.18412888642493275</v>
      </c>
      <c r="I219" s="217">
        <f>+'2.2.3.7.PrecioCapital'!I24</f>
        <v>7.8923862070750334E-2</v>
      </c>
      <c r="J219" s="217">
        <f>+'2.2.3.7.PrecioCapital'!J24</f>
        <v>0.12115624311721711</v>
      </c>
      <c r="K219" s="217">
        <f>+'2.2.3.7.PrecioCapital'!K24</f>
        <v>0.18015748789603594</v>
      </c>
    </row>
    <row r="220" spans="1:11" x14ac:dyDescent="0.2">
      <c r="A220" s="1"/>
      <c r="B220" s="182" t="s">
        <v>374</v>
      </c>
      <c r="C220" s="217">
        <f>+'2.2.3.7.PrecioCapital'!C25</f>
        <v>0.5719984521688013</v>
      </c>
      <c r="D220" s="217">
        <f>+'2.2.3.7.PrecioCapital'!D25</f>
        <v>0.62125830493253709</v>
      </c>
      <c r="E220" s="217">
        <f>+'2.2.3.7.PrecioCapital'!E25</f>
        <v>0.6345255460027831</v>
      </c>
      <c r="F220" s="217">
        <f>+'2.2.3.7.PrecioCapital'!F25</f>
        <v>0.64655842434801492</v>
      </c>
      <c r="G220" s="217">
        <f>+'2.2.3.7.PrecioCapital'!G25</f>
        <v>0.65214173058766056</v>
      </c>
      <c r="H220" s="217">
        <f>+'2.2.3.7.PrecioCapital'!H25</f>
        <v>0.5692289019730854</v>
      </c>
      <c r="I220" s="217">
        <f>+'2.2.3.7.PrecioCapital'!I25</f>
        <v>0.49413361914995019</v>
      </c>
      <c r="J220" s="217">
        <f>+'2.2.3.7.PrecioCapital'!J25</f>
        <v>0.54883261837680841</v>
      </c>
      <c r="K220" s="217">
        <f>+'2.2.3.7.PrecioCapital'!K25</f>
        <v>0.60378659455169281</v>
      </c>
    </row>
    <row r="221" spans="1:11" x14ac:dyDescent="0.2">
      <c r="A221" s="1"/>
      <c r="B221" s="182" t="s">
        <v>566</v>
      </c>
      <c r="C221" s="217">
        <f>+'2.2.3.7.PrecioCapital'!C26</f>
        <v>0.28556809055046972</v>
      </c>
      <c r="D221" s="217">
        <f>+'2.2.3.7.PrecioCapital'!D26</f>
        <v>0.32611527906736892</v>
      </c>
      <c r="E221" s="217">
        <f>+'2.2.3.7.PrecioCapital'!E26</f>
        <v>0.34525033664836519</v>
      </c>
      <c r="F221" s="217">
        <f>+'2.2.3.7.PrecioCapital'!F26</f>
        <v>0.36625316511024902</v>
      </c>
      <c r="G221" s="217">
        <f>+'2.2.3.7.PrecioCapital'!G26</f>
        <v>0.40010118977343573</v>
      </c>
      <c r="H221" s="217">
        <f>+'2.2.3.7.PrecioCapital'!H26</f>
        <v>0.32409760026694751</v>
      </c>
      <c r="I221" s="217">
        <f>+'2.2.3.7.PrecioCapital'!I26</f>
        <v>0.22983628306950812</v>
      </c>
      <c r="J221" s="217">
        <f>+'2.2.3.7.PrecioCapital'!J26</f>
        <v>0.27659978964757248</v>
      </c>
      <c r="K221" s="217">
        <f>+'2.2.3.7.PrecioCapital'!K26</f>
        <v>0.33413001142406934</v>
      </c>
    </row>
    <row r="222" spans="1:11" x14ac:dyDescent="0.2">
      <c r="A222" s="1"/>
      <c r="B222" s="182" t="s">
        <v>567</v>
      </c>
      <c r="C222" s="217">
        <f>+'2.2.3.7.PrecioCapital'!C27</f>
        <v>0.28556809055046972</v>
      </c>
      <c r="D222" s="217">
        <f>+'2.2.3.7.PrecioCapital'!D27</f>
        <v>0.32611527906736892</v>
      </c>
      <c r="E222" s="217">
        <f>+'2.2.3.7.PrecioCapital'!E27</f>
        <v>0.34525033664836519</v>
      </c>
      <c r="F222" s="217">
        <f>+'2.2.3.7.PrecioCapital'!F27</f>
        <v>0.36625316511024902</v>
      </c>
      <c r="G222" s="217">
        <f>+'2.2.3.7.PrecioCapital'!G27</f>
        <v>0.40010118977343573</v>
      </c>
      <c r="H222" s="217">
        <f>+'2.2.3.7.PrecioCapital'!H27</f>
        <v>0.32409760026694751</v>
      </c>
      <c r="I222" s="217">
        <f>+'2.2.3.7.PrecioCapital'!I27</f>
        <v>0.22983628306950812</v>
      </c>
      <c r="J222" s="217">
        <f>+'2.2.3.7.PrecioCapital'!J27</f>
        <v>0.27659978964757248</v>
      </c>
      <c r="K222" s="217">
        <f>+'2.2.3.7.PrecioCapital'!K27</f>
        <v>0.33413001142406934</v>
      </c>
    </row>
    <row r="223" spans="1:11" x14ac:dyDescent="0.2">
      <c r="A223" s="1"/>
      <c r="B223" s="182" t="s">
        <v>433</v>
      </c>
      <c r="C223" s="217">
        <f>+'2.2.3.7.PrecioCapital'!C28</f>
        <v>0.28556809055046972</v>
      </c>
      <c r="D223" s="217">
        <f>+'2.2.3.7.PrecioCapital'!D28</f>
        <v>0.32611527906736892</v>
      </c>
      <c r="E223" s="217">
        <f>+'2.2.3.7.PrecioCapital'!E28</f>
        <v>0.34525033664836519</v>
      </c>
      <c r="F223" s="217">
        <f>+'2.2.3.7.PrecioCapital'!F28</f>
        <v>0.36625316511024902</v>
      </c>
      <c r="G223" s="217">
        <f>+'2.2.3.7.PrecioCapital'!G28</f>
        <v>0.40010118977343573</v>
      </c>
      <c r="H223" s="217">
        <f>+'2.2.3.7.PrecioCapital'!H28</f>
        <v>0.32409760026694751</v>
      </c>
      <c r="I223" s="217">
        <f>+'2.2.3.7.PrecioCapital'!I28</f>
        <v>0.22983628306950812</v>
      </c>
      <c r="J223" s="217">
        <f>+'2.2.3.7.PrecioCapital'!J28</f>
        <v>0.27659978964757248</v>
      </c>
      <c r="K223" s="217">
        <f>+'2.2.3.7.PrecioCapital'!K28</f>
        <v>0.33413001142406934</v>
      </c>
    </row>
    <row r="224" spans="1:11" x14ac:dyDescent="0.2">
      <c r="A224" s="1"/>
      <c r="B224" s="182" t="s">
        <v>434</v>
      </c>
      <c r="C224" s="217">
        <f>+'2.2.3.7.PrecioCapital'!C29</f>
        <v>0.28556809055046972</v>
      </c>
      <c r="D224" s="217">
        <f>+'2.2.3.7.PrecioCapital'!D29</f>
        <v>0.32611527906736892</v>
      </c>
      <c r="E224" s="217">
        <f>+'2.2.3.7.PrecioCapital'!E29</f>
        <v>0.34525033664836519</v>
      </c>
      <c r="F224" s="217">
        <f>+'2.2.3.7.PrecioCapital'!F29</f>
        <v>0.36625316511024902</v>
      </c>
      <c r="G224" s="217">
        <f>+'2.2.3.7.PrecioCapital'!G29</f>
        <v>0.40010118977343573</v>
      </c>
      <c r="H224" s="217">
        <f>+'2.2.3.7.PrecioCapital'!H29</f>
        <v>0.32409760026694751</v>
      </c>
      <c r="I224" s="217">
        <f>+'2.2.3.7.PrecioCapital'!I29</f>
        <v>0.22983628306950812</v>
      </c>
      <c r="J224" s="217">
        <f>+'2.2.3.7.PrecioCapital'!J29</f>
        <v>0.27659978964757248</v>
      </c>
      <c r="K224" s="217">
        <f>+'2.2.3.7.PrecioCapital'!K29</f>
        <v>0.33413001142406934</v>
      </c>
    </row>
    <row r="225" spans="1:11" x14ac:dyDescent="0.2">
      <c r="A225" s="1"/>
      <c r="B225" s="182" t="s">
        <v>568</v>
      </c>
      <c r="C225" s="217">
        <f>+'2.2.3.7.PrecioCapital'!C30</f>
        <v>0.28556809055046972</v>
      </c>
      <c r="D225" s="217">
        <f>+'2.2.3.7.PrecioCapital'!D30</f>
        <v>0.32611527906736892</v>
      </c>
      <c r="E225" s="217">
        <f>+'2.2.3.7.PrecioCapital'!E30</f>
        <v>0.34525033664836519</v>
      </c>
      <c r="F225" s="217">
        <f>+'2.2.3.7.PrecioCapital'!F30</f>
        <v>0.36625316511024902</v>
      </c>
      <c r="G225" s="217">
        <f>+'2.2.3.7.PrecioCapital'!G30</f>
        <v>0.40010118977343573</v>
      </c>
      <c r="H225" s="217">
        <f>+'2.2.3.7.PrecioCapital'!H30</f>
        <v>0.32409760026694751</v>
      </c>
      <c r="I225" s="217">
        <f>+'2.2.3.7.PrecioCapital'!I30</f>
        <v>0.22983628306950812</v>
      </c>
      <c r="J225" s="217">
        <f>+'2.2.3.7.PrecioCapital'!J30</f>
        <v>0.27659978964757248</v>
      </c>
      <c r="K225" s="217">
        <f>+'2.2.3.7.PrecioCapital'!K30</f>
        <v>0.33413001142406934</v>
      </c>
    </row>
    <row r="226" spans="1:11" x14ac:dyDescent="0.2">
      <c r="A226" s="1"/>
      <c r="B226" s="182" t="s">
        <v>435</v>
      </c>
      <c r="C226" s="217">
        <f>+'2.2.3.7.PrecioCapital'!C31</f>
        <v>0.28556809055046972</v>
      </c>
      <c r="D226" s="217">
        <f>+'2.2.3.7.PrecioCapital'!D31</f>
        <v>0.32611527906736892</v>
      </c>
      <c r="E226" s="217">
        <f>+'2.2.3.7.PrecioCapital'!E31</f>
        <v>0.34525033664836519</v>
      </c>
      <c r="F226" s="217">
        <f>+'2.2.3.7.PrecioCapital'!F31</f>
        <v>0.36625316511024902</v>
      </c>
      <c r="G226" s="217">
        <f>+'2.2.3.7.PrecioCapital'!G31</f>
        <v>0.40010118977343573</v>
      </c>
      <c r="H226" s="217">
        <f>+'2.2.3.7.PrecioCapital'!H31</f>
        <v>0.32409760026694751</v>
      </c>
      <c r="I226" s="217">
        <f>+'2.2.3.7.PrecioCapital'!I31</f>
        <v>0.22983628306950812</v>
      </c>
      <c r="J226" s="217">
        <f>+'2.2.3.7.PrecioCapital'!J31</f>
        <v>0.27659978964757248</v>
      </c>
      <c r="K226" s="217">
        <f>+'2.2.3.7.PrecioCapital'!K31</f>
        <v>0.33413001142406934</v>
      </c>
    </row>
    <row r="227" spans="1:11" x14ac:dyDescent="0.2">
      <c r="A227" s="1"/>
      <c r="B227" s="182" t="s">
        <v>435</v>
      </c>
      <c r="C227" s="217">
        <f>+'2.2.3.7.PrecioCapital'!C32</f>
        <v>0.28556809055046972</v>
      </c>
      <c r="D227" s="217">
        <f>+'2.2.3.7.PrecioCapital'!D32</f>
        <v>0.32611527906736892</v>
      </c>
      <c r="E227" s="217">
        <f>+'2.2.3.7.PrecioCapital'!E32</f>
        <v>0.34525033664836519</v>
      </c>
      <c r="F227" s="217">
        <f>+'2.2.3.7.PrecioCapital'!F32</f>
        <v>0.36625316511024902</v>
      </c>
      <c r="G227" s="217">
        <f>+'2.2.3.7.PrecioCapital'!G32</f>
        <v>0.40010118977343573</v>
      </c>
      <c r="H227" s="217">
        <f>+'2.2.3.7.PrecioCapital'!H32</f>
        <v>0.32409760026694751</v>
      </c>
      <c r="I227" s="217">
        <f>+'2.2.3.7.PrecioCapital'!I32</f>
        <v>0.22983628306950812</v>
      </c>
      <c r="J227" s="217">
        <f>+'2.2.3.7.PrecioCapital'!J32</f>
        <v>0.27659978964757248</v>
      </c>
      <c r="K227" s="217">
        <f>+'2.2.3.7.PrecioCapital'!K32</f>
        <v>0.33413001142406934</v>
      </c>
    </row>
    <row r="228" spans="1:11" x14ac:dyDescent="0.2">
      <c r="A228" s="1"/>
      <c r="B228" s="182" t="s">
        <v>596</v>
      </c>
      <c r="C228" s="217">
        <f>+'2.2.3.7.PrecioCapital'!C33</f>
        <v>0.28556809055046972</v>
      </c>
      <c r="D228" s="217">
        <f>+'2.2.3.7.PrecioCapital'!D33</f>
        <v>0.32611527906736892</v>
      </c>
      <c r="E228" s="217">
        <f>+'2.2.3.7.PrecioCapital'!E33</f>
        <v>0.34525033664836519</v>
      </c>
      <c r="F228" s="217">
        <f>+'2.2.3.7.PrecioCapital'!F33</f>
        <v>0.36625316511024902</v>
      </c>
      <c r="G228" s="217">
        <f>+'2.2.3.7.PrecioCapital'!G33</f>
        <v>0.40010118977343573</v>
      </c>
      <c r="H228" s="217">
        <f>+'2.2.3.7.PrecioCapital'!H33</f>
        <v>0.32409760026694751</v>
      </c>
      <c r="I228" s="217">
        <f>+'2.2.3.7.PrecioCapital'!I33</f>
        <v>0.22983628306950812</v>
      </c>
      <c r="J228" s="217">
        <f>+'2.2.3.7.PrecioCapital'!J33</f>
        <v>0.27659978964757248</v>
      </c>
      <c r="K228" s="217">
        <f>+'2.2.3.7.PrecioCapital'!K33</f>
        <v>0.33413001142406934</v>
      </c>
    </row>
    <row r="229" spans="1:11" x14ac:dyDescent="0.2">
      <c r="A229" s="1"/>
      <c r="B229" s="182" t="s">
        <v>597</v>
      </c>
      <c r="C229" s="217">
        <f>+'2.2.3.7.PrecioCapital'!C34</f>
        <v>0.28556809055046972</v>
      </c>
      <c r="D229" s="217">
        <f>+'2.2.3.7.PrecioCapital'!D34</f>
        <v>0.32611527906736892</v>
      </c>
      <c r="E229" s="217">
        <f>+'2.2.3.7.PrecioCapital'!E34</f>
        <v>0.34525033664836519</v>
      </c>
      <c r="F229" s="217">
        <f>+'2.2.3.7.PrecioCapital'!F34</f>
        <v>0.36625316511024902</v>
      </c>
      <c r="G229" s="217">
        <f>+'2.2.3.7.PrecioCapital'!G34</f>
        <v>0.40010118977343573</v>
      </c>
      <c r="H229" s="217">
        <f>+'2.2.3.7.PrecioCapital'!H34</f>
        <v>0.32409760026694751</v>
      </c>
      <c r="I229" s="217">
        <f>+'2.2.3.7.PrecioCapital'!I34</f>
        <v>0.22983628306950812</v>
      </c>
      <c r="J229" s="217">
        <f>+'2.2.3.7.PrecioCapital'!J34</f>
        <v>0.27659978964757248</v>
      </c>
      <c r="K229" s="217">
        <f>+'2.2.3.7.PrecioCapital'!K34</f>
        <v>0.33413001142406934</v>
      </c>
    </row>
    <row r="230" spans="1:11" x14ac:dyDescent="0.2">
      <c r="A230" s="1"/>
      <c r="B230" s="182" t="s">
        <v>598</v>
      </c>
      <c r="C230" s="217">
        <f>+'2.2.3.7.PrecioCapital'!C35</f>
        <v>0.28556809055046972</v>
      </c>
      <c r="D230" s="217">
        <f>+'2.2.3.7.PrecioCapital'!D35</f>
        <v>0.32611527906736892</v>
      </c>
      <c r="E230" s="217">
        <f>+'2.2.3.7.PrecioCapital'!E35</f>
        <v>0.34525033664836519</v>
      </c>
      <c r="F230" s="217">
        <f>+'2.2.3.7.PrecioCapital'!F35</f>
        <v>0.36625316511024902</v>
      </c>
      <c r="G230" s="217">
        <f>+'2.2.3.7.PrecioCapital'!G35</f>
        <v>0.40010118977343573</v>
      </c>
      <c r="H230" s="217">
        <f>+'2.2.3.7.PrecioCapital'!H35</f>
        <v>0.32409760026694751</v>
      </c>
      <c r="I230" s="217">
        <f>+'2.2.3.7.PrecioCapital'!I35</f>
        <v>0.22983628306950812</v>
      </c>
      <c r="J230" s="217">
        <f>+'2.2.3.7.PrecioCapital'!J35</f>
        <v>0.27659978964757248</v>
      </c>
      <c r="K230" s="217">
        <f>+'2.2.3.7.PrecioCapital'!K35</f>
        <v>0.33413001142406934</v>
      </c>
    </row>
    <row r="231" spans="1:11" x14ac:dyDescent="0.2">
      <c r="A231" s="1"/>
      <c r="B231" s="182" t="s">
        <v>599</v>
      </c>
      <c r="C231" s="217">
        <f>+'2.2.3.7.PrecioCapital'!C36</f>
        <v>0.28556809055046972</v>
      </c>
      <c r="D231" s="217">
        <f>+'2.2.3.7.PrecioCapital'!D36</f>
        <v>0.32611527906736892</v>
      </c>
      <c r="E231" s="217">
        <f>+'2.2.3.7.PrecioCapital'!E36</f>
        <v>0.34525033664836519</v>
      </c>
      <c r="F231" s="217">
        <f>+'2.2.3.7.PrecioCapital'!F36</f>
        <v>0.36625316511024902</v>
      </c>
      <c r="G231" s="217">
        <f>+'2.2.3.7.PrecioCapital'!G36</f>
        <v>0.40010118977343573</v>
      </c>
      <c r="H231" s="217">
        <f>+'2.2.3.7.PrecioCapital'!H36</f>
        <v>0.32409760026694751</v>
      </c>
      <c r="I231" s="217">
        <f>+'2.2.3.7.PrecioCapital'!I36</f>
        <v>0.22983628306950812</v>
      </c>
      <c r="J231" s="217">
        <f>+'2.2.3.7.PrecioCapital'!J36</f>
        <v>0.27659978964757248</v>
      </c>
      <c r="K231" s="217">
        <f>+'2.2.3.7.PrecioCapital'!K36</f>
        <v>0.33413001142406934</v>
      </c>
    </row>
    <row r="232" spans="1:11" x14ac:dyDescent="0.2">
      <c r="A232" s="1"/>
      <c r="B232" s="182" t="s">
        <v>600</v>
      </c>
      <c r="C232" s="217">
        <f>+'2.2.3.7.PrecioCapital'!C37</f>
        <v>0.28556809055046972</v>
      </c>
      <c r="D232" s="217">
        <f>+'2.2.3.7.PrecioCapital'!D37</f>
        <v>0.32611527906736892</v>
      </c>
      <c r="E232" s="217">
        <f>+'2.2.3.7.PrecioCapital'!E37</f>
        <v>0.34525033664836519</v>
      </c>
      <c r="F232" s="217">
        <f>+'2.2.3.7.PrecioCapital'!F37</f>
        <v>0.36625316511024902</v>
      </c>
      <c r="G232" s="217">
        <f>+'2.2.3.7.PrecioCapital'!G37</f>
        <v>0.40010118977343573</v>
      </c>
      <c r="H232" s="217">
        <f>+'2.2.3.7.PrecioCapital'!H37</f>
        <v>0.32409760026694751</v>
      </c>
      <c r="I232" s="217">
        <f>+'2.2.3.7.PrecioCapital'!I37</f>
        <v>0.22983628306950812</v>
      </c>
      <c r="J232" s="217">
        <f>+'2.2.3.7.PrecioCapital'!J37</f>
        <v>0.27659978964757248</v>
      </c>
      <c r="K232" s="217">
        <f>+'2.2.3.7.PrecioCapital'!K37</f>
        <v>0.33413001142406934</v>
      </c>
    </row>
    <row r="233" spans="1:11" x14ac:dyDescent="0.2">
      <c r="A233" s="1"/>
      <c r="B233" s="182" t="s">
        <v>601</v>
      </c>
      <c r="C233" s="217">
        <f>+'2.2.3.7.PrecioCapital'!C38</f>
        <v>0.1709959459031371</v>
      </c>
      <c r="D233" s="217">
        <f>+'2.2.3.7.PrecioCapital'!D38</f>
        <v>0.20805806872130167</v>
      </c>
      <c r="E233" s="217">
        <f>+'2.2.3.7.PrecioCapital'!E38</f>
        <v>0.22954025290659799</v>
      </c>
      <c r="F233" s="217">
        <f>+'2.2.3.7.PrecioCapital'!F38</f>
        <v>0.25413106141514269</v>
      </c>
      <c r="G233" s="217">
        <f>+'2.2.3.7.PrecioCapital'!G38</f>
        <v>0.29928497344774574</v>
      </c>
      <c r="H233" s="217">
        <f>+'2.2.3.7.PrecioCapital'!H38</f>
        <v>0.22604507958449238</v>
      </c>
      <c r="I233" s="217">
        <f>+'2.2.3.7.PrecioCapital'!I38</f>
        <v>0.12411734863733129</v>
      </c>
      <c r="J233" s="217">
        <f>+'2.2.3.7.PrecioCapital'!J38</f>
        <v>0.16770665815587812</v>
      </c>
      <c r="K233" s="217">
        <f>+'2.2.3.7.PrecioCapital'!K38</f>
        <v>0.22626737817302003</v>
      </c>
    </row>
    <row r="234" spans="1:11" x14ac:dyDescent="0.2">
      <c r="A234" s="1"/>
      <c r="B234" s="182" t="s">
        <v>658</v>
      </c>
      <c r="C234" s="217">
        <f>+'2.2.3.7.PrecioCapital'!C39</f>
        <v>0.1709959459031371</v>
      </c>
      <c r="D234" s="217">
        <f>+'2.2.3.7.PrecioCapital'!D39</f>
        <v>0.20805806872130167</v>
      </c>
      <c r="E234" s="217">
        <f>+'2.2.3.7.PrecioCapital'!E39</f>
        <v>0.22954025290659799</v>
      </c>
      <c r="F234" s="217">
        <f>+'2.2.3.7.PrecioCapital'!F39</f>
        <v>0.25413106141514269</v>
      </c>
      <c r="G234" s="217">
        <f>+'2.2.3.7.PrecioCapital'!G39</f>
        <v>0.29928497344774574</v>
      </c>
      <c r="H234" s="217">
        <f>+'2.2.3.7.PrecioCapital'!H39</f>
        <v>0.22604507958449238</v>
      </c>
      <c r="I234" s="217">
        <f>+'2.2.3.7.PrecioCapital'!I39</f>
        <v>0.12411734863733129</v>
      </c>
      <c r="J234" s="217">
        <f>+'2.2.3.7.PrecioCapital'!J39</f>
        <v>0.16770665815587812</v>
      </c>
      <c r="K234" s="217">
        <f>+'2.2.3.7.PrecioCapital'!K39</f>
        <v>0.22626737817302003</v>
      </c>
    </row>
    <row r="235" spans="1:11" x14ac:dyDescent="0.2">
      <c r="A235" s="1"/>
      <c r="B235" s="182" t="s">
        <v>569</v>
      </c>
      <c r="C235" s="217">
        <f>+'2.2.3.7.PrecioCapital'!C40</f>
        <v>0.14593328926153312</v>
      </c>
      <c r="D235" s="217">
        <f>+'2.2.3.7.PrecioCapital'!D40</f>
        <v>0.18223305395809944</v>
      </c>
      <c r="E235" s="217">
        <f>+'2.2.3.7.PrecioCapital'!E40</f>
        <v>0.20422867208808643</v>
      </c>
      <c r="F235" s="217">
        <f>+'2.2.3.7.PrecioCapital'!F40</f>
        <v>0.22960435123183817</v>
      </c>
      <c r="G235" s="217">
        <f>+'2.2.3.7.PrecioCapital'!G40</f>
        <v>0.27723142612650109</v>
      </c>
      <c r="H235" s="217">
        <f>+'2.2.3.7.PrecioCapital'!H40</f>
        <v>0.20459609068520535</v>
      </c>
      <c r="I235" s="217">
        <f>+'2.2.3.7.PrecioCapital'!I40</f>
        <v>0.10099133173029262</v>
      </c>
      <c r="J235" s="217">
        <f>+'2.2.3.7.PrecioCapital'!J40</f>
        <v>0.14388628564206998</v>
      </c>
      <c r="K235" s="217">
        <f>+'2.2.3.7.PrecioCapital'!K40</f>
        <v>0.20267242714935299</v>
      </c>
    </row>
    <row r="236" spans="1:11" x14ac:dyDescent="0.2">
      <c r="A236" s="1"/>
      <c r="B236" s="182" t="s">
        <v>602</v>
      </c>
      <c r="C236" s="217">
        <f>+'2.2.3.7.PrecioCapital'!C41</f>
        <v>0.14593328926153312</v>
      </c>
      <c r="D236" s="217">
        <f>+'2.2.3.7.PrecioCapital'!D41</f>
        <v>0.18223305395809944</v>
      </c>
      <c r="E236" s="217">
        <f>+'2.2.3.7.PrecioCapital'!E41</f>
        <v>0.20422867208808643</v>
      </c>
      <c r="F236" s="217">
        <f>+'2.2.3.7.PrecioCapital'!F41</f>
        <v>0.22960435123183817</v>
      </c>
      <c r="G236" s="217">
        <f>+'2.2.3.7.PrecioCapital'!G41</f>
        <v>0.27723142612650109</v>
      </c>
      <c r="H236" s="217">
        <f>+'2.2.3.7.PrecioCapital'!H41</f>
        <v>0.20459609068520535</v>
      </c>
      <c r="I236" s="217">
        <f>+'2.2.3.7.PrecioCapital'!I41</f>
        <v>0.10099133173029262</v>
      </c>
      <c r="J236" s="217">
        <f>+'2.2.3.7.PrecioCapital'!J41</f>
        <v>0.14388628564206998</v>
      </c>
      <c r="K236" s="217">
        <f>+'2.2.3.7.PrecioCapital'!K41</f>
        <v>0.20267242714935299</v>
      </c>
    </row>
    <row r="237" spans="1:11" x14ac:dyDescent="0.2">
      <c r="A237" s="1"/>
      <c r="B237" s="182" t="s">
        <v>603</v>
      </c>
      <c r="C237" s="217">
        <f>+'2.2.3.7.PrecioCapital'!C42</f>
        <v>0.12193653183915794</v>
      </c>
      <c r="D237" s="217">
        <f>+'2.2.3.7.PrecioCapital'!D42</f>
        <v>0.15750636103149679</v>
      </c>
      <c r="E237" s="217">
        <f>+'2.2.3.7.PrecioCapital'!E42</f>
        <v>0.17999357707942762</v>
      </c>
      <c r="F237" s="217">
        <f>+'2.2.3.7.PrecioCapital'!F42</f>
        <v>0.20612074679779563</v>
      </c>
      <c r="G237" s="217">
        <f>+'2.2.3.7.PrecioCapital'!G42</f>
        <v>0.25611580247420695</v>
      </c>
      <c r="H237" s="217">
        <f>+'2.2.3.7.PrecioCapital'!H42</f>
        <v>0.18405931396070607</v>
      </c>
      <c r="I237" s="217">
        <f>+'2.2.3.7.PrecioCapital'!I42</f>
        <v>7.8848849957520839E-2</v>
      </c>
      <c r="J237" s="217">
        <f>+'2.2.3.7.PrecioCapital'!J42</f>
        <v>0.12107897877518377</v>
      </c>
      <c r="K237" s="217">
        <f>+'2.2.3.7.PrecioCapital'!K42</f>
        <v>0.18008095473665331</v>
      </c>
    </row>
    <row r="238" spans="1:11" x14ac:dyDescent="0.2">
      <c r="A238" s="1"/>
      <c r="B238" s="182" t="s">
        <v>375</v>
      </c>
      <c r="C238" s="217">
        <f>+'2.2.3.7.PrecioCapital'!C43</f>
        <v>0.28556809055046972</v>
      </c>
      <c r="D238" s="217">
        <f>+'2.2.3.7.PrecioCapital'!D43</f>
        <v>0.32611527906736892</v>
      </c>
      <c r="E238" s="217">
        <f>+'2.2.3.7.PrecioCapital'!E43</f>
        <v>0.34525033664836519</v>
      </c>
      <c r="F238" s="217">
        <f>+'2.2.3.7.PrecioCapital'!F43</f>
        <v>0.36625316511024902</v>
      </c>
      <c r="G238" s="217">
        <f>+'2.2.3.7.PrecioCapital'!G43</f>
        <v>0.40010118977343573</v>
      </c>
      <c r="H238" s="217">
        <f>+'2.2.3.7.PrecioCapital'!H43</f>
        <v>0.32409760026694751</v>
      </c>
      <c r="I238" s="217">
        <f>+'2.2.3.7.PrecioCapital'!I43</f>
        <v>0.22983628306950812</v>
      </c>
      <c r="J238" s="217">
        <f>+'2.2.3.7.PrecioCapital'!J43</f>
        <v>0.27659978964757248</v>
      </c>
      <c r="K238" s="217">
        <f>+'2.2.3.7.PrecioCapital'!K43</f>
        <v>0.33413001142406934</v>
      </c>
    </row>
    <row r="239" spans="1:11" x14ac:dyDescent="0.2">
      <c r="A239" s="1"/>
      <c r="B239" s="182" t="s">
        <v>376</v>
      </c>
      <c r="C239" s="217">
        <f>+'2.2.3.7.PrecioCapital'!C44</f>
        <v>0.1208706326199291</v>
      </c>
      <c r="D239" s="217">
        <f>+'2.2.3.7.PrecioCapital'!D44</f>
        <v>0.15640803919489721</v>
      </c>
      <c r="E239" s="217">
        <f>+'2.2.3.7.PrecioCapital'!E44</f>
        <v>0.17891709126957483</v>
      </c>
      <c r="F239" s="217">
        <f>+'2.2.3.7.PrecioCapital'!F44</f>
        <v>0.20507764104853368</v>
      </c>
      <c r="G239" s="217">
        <f>+'2.2.3.7.PrecioCapital'!G44</f>
        <v>0.25517787880525639</v>
      </c>
      <c r="H239" s="217">
        <f>+'2.2.3.7.PrecioCapital'!H44</f>
        <v>0.18314710178591825</v>
      </c>
      <c r="I239" s="217">
        <f>+'2.2.3.7.PrecioCapital'!I44</f>
        <v>7.7865314823253942E-2</v>
      </c>
      <c r="J239" s="217">
        <f>+'2.2.3.7.PrecioCapital'!J44</f>
        <v>0.12006591312826187</v>
      </c>
      <c r="K239" s="217">
        <f>+'2.2.3.7.PrecioCapital'!K44</f>
        <v>0.17907747612568592</v>
      </c>
    </row>
    <row r="240" spans="1:11" x14ac:dyDescent="0.2">
      <c r="A240" s="1"/>
      <c r="B240" s="182" t="s">
        <v>377</v>
      </c>
      <c r="C240" s="217">
        <f>+'2.2.3.7.PrecioCapital'!C45</f>
        <v>0.12450361321048484</v>
      </c>
      <c r="D240" s="217">
        <f>+'2.2.3.7.PrecioCapital'!D45</f>
        <v>0.16015152811257982</v>
      </c>
      <c r="E240" s="217">
        <f>+'2.2.3.7.PrecioCapital'!E45</f>
        <v>0.18258615489458924</v>
      </c>
      <c r="F240" s="217">
        <f>+'2.2.3.7.PrecioCapital'!F45</f>
        <v>0.20863293302417427</v>
      </c>
      <c r="G240" s="217">
        <f>+'2.2.3.7.PrecioCapital'!G45</f>
        <v>0.25837467116915869</v>
      </c>
      <c r="H240" s="217">
        <f>+'2.2.3.7.PrecioCapital'!H45</f>
        <v>0.18625625982420865</v>
      </c>
      <c r="I240" s="217">
        <f>+'2.2.3.7.PrecioCapital'!I45</f>
        <v>8.1217568008603344E-2</v>
      </c>
      <c r="J240" s="217">
        <f>+'2.2.3.7.PrecioCapital'!J45</f>
        <v>0.1235188172732605</v>
      </c>
      <c r="K240" s="217">
        <f>+'2.2.3.7.PrecioCapital'!K45</f>
        <v>0.18249770408993934</v>
      </c>
    </row>
    <row r="241" spans="1:11" x14ac:dyDescent="0.2">
      <c r="A241" s="1"/>
      <c r="B241" s="182" t="s">
        <v>378</v>
      </c>
      <c r="C241" s="217">
        <f>+'2.2.3.7.PrecioCapital'!C46</f>
        <v>0.28556809055046972</v>
      </c>
      <c r="D241" s="217">
        <f>+'2.2.3.7.PrecioCapital'!D46</f>
        <v>0.32611527906736892</v>
      </c>
      <c r="E241" s="217">
        <f>+'2.2.3.7.PrecioCapital'!E46</f>
        <v>0.34525033664836519</v>
      </c>
      <c r="F241" s="217">
        <f>+'2.2.3.7.PrecioCapital'!F46</f>
        <v>0.36625316511024902</v>
      </c>
      <c r="G241" s="217">
        <f>+'2.2.3.7.PrecioCapital'!G46</f>
        <v>0.40010118977343573</v>
      </c>
      <c r="H241" s="217">
        <f>+'2.2.3.7.PrecioCapital'!H46</f>
        <v>0.32409760026694751</v>
      </c>
      <c r="I241" s="217">
        <f>+'2.2.3.7.PrecioCapital'!I46</f>
        <v>0.22983628306950812</v>
      </c>
      <c r="J241" s="217">
        <f>+'2.2.3.7.PrecioCapital'!J46</f>
        <v>0.27659978964757248</v>
      </c>
      <c r="K241" s="217">
        <f>+'2.2.3.7.PrecioCapital'!K46</f>
        <v>0.33413001142406934</v>
      </c>
    </row>
    <row r="242" spans="1:11" x14ac:dyDescent="0.2">
      <c r="A242" s="1"/>
      <c r="B242" s="182" t="s">
        <v>379</v>
      </c>
      <c r="C242" s="217">
        <f>+'2.2.3.7.PrecioCapital'!C47</f>
        <v>0.28556809055046972</v>
      </c>
      <c r="D242" s="217">
        <f>+'2.2.3.7.PrecioCapital'!D47</f>
        <v>0.32611527906736892</v>
      </c>
      <c r="E242" s="217">
        <f>+'2.2.3.7.PrecioCapital'!E47</f>
        <v>0.34525033664836519</v>
      </c>
      <c r="F242" s="217">
        <f>+'2.2.3.7.PrecioCapital'!F47</f>
        <v>0.36625316511024902</v>
      </c>
      <c r="G242" s="217">
        <f>+'2.2.3.7.PrecioCapital'!G47</f>
        <v>0.40010118977343573</v>
      </c>
      <c r="H242" s="217">
        <f>+'2.2.3.7.PrecioCapital'!H47</f>
        <v>0.32409760026694751</v>
      </c>
      <c r="I242" s="217">
        <f>+'2.2.3.7.PrecioCapital'!I47</f>
        <v>0.22983628306950812</v>
      </c>
      <c r="J242" s="217">
        <f>+'2.2.3.7.PrecioCapital'!J47</f>
        <v>0.27659978964757248</v>
      </c>
      <c r="K242" s="217">
        <f>+'2.2.3.7.PrecioCapital'!K47</f>
        <v>0.33413001142406934</v>
      </c>
    </row>
    <row r="243" spans="1:11" x14ac:dyDescent="0.2">
      <c r="A243" s="1"/>
      <c r="B243" s="186" t="s">
        <v>380</v>
      </c>
      <c r="C243" s="217"/>
      <c r="D243" s="217"/>
      <c r="E243" s="217"/>
      <c r="F243" s="217"/>
      <c r="G243" s="217"/>
      <c r="H243" s="217"/>
      <c r="I243" s="217"/>
      <c r="J243" s="217"/>
      <c r="K243" s="217"/>
    </row>
    <row r="244" spans="1:11" x14ac:dyDescent="0.2">
      <c r="A244" s="1"/>
      <c r="B244" s="220" t="s">
        <v>381</v>
      </c>
      <c r="C244" s="217">
        <f>+'2.2.3.7.PrecioCapital'!C49</f>
        <v>0.42300684901739494</v>
      </c>
      <c r="D244" s="217">
        <f>+'2.2.3.7.PrecioCapital'!D49</f>
        <v>0.41226867631840142</v>
      </c>
      <c r="E244" s="217">
        <f>+'2.2.3.7.PrecioCapital'!E49</f>
        <v>0.41153566212121384</v>
      </c>
      <c r="F244" s="217">
        <f>+'2.2.3.7.PrecioCapital'!F49</f>
        <v>0.42727536579790104</v>
      </c>
      <c r="G244" s="217">
        <f>+'2.2.3.7.PrecioCapital'!G49</f>
        <v>0.44806744816382432</v>
      </c>
      <c r="H244" s="217">
        <f>+'2.2.3.7.PrecioCapital'!H49</f>
        <v>0.41827004815064506</v>
      </c>
      <c r="I244" s="217">
        <f>+'2.2.3.7.PrecioCapital'!I49</f>
        <v>0.39547356155600055</v>
      </c>
      <c r="J244" s="217">
        <f>+'2.2.3.7.PrecioCapital'!J49</f>
        <v>0.41921820036741908</v>
      </c>
      <c r="K244" s="217">
        <f>+'2.2.3.7.PrecioCapital'!K49</f>
        <v>0.41554308885773222</v>
      </c>
    </row>
    <row r="245" spans="1:11" x14ac:dyDescent="0.2">
      <c r="A245" s="1"/>
      <c r="B245" s="182" t="s">
        <v>570</v>
      </c>
      <c r="C245" s="217">
        <f>+'2.2.3.7.PrecioCapital'!C50</f>
        <v>0.42300684901739494</v>
      </c>
      <c r="D245" s="217">
        <f>+'2.2.3.7.PrecioCapital'!D50</f>
        <v>0.41226867631840142</v>
      </c>
      <c r="E245" s="217">
        <f>+'2.2.3.7.PrecioCapital'!E50</f>
        <v>0.41153566212121384</v>
      </c>
      <c r="F245" s="217">
        <f>+'2.2.3.7.PrecioCapital'!F50</f>
        <v>0.42727536579790104</v>
      </c>
      <c r="G245" s="217">
        <f>+'2.2.3.7.PrecioCapital'!G50</f>
        <v>0.44806744816382432</v>
      </c>
      <c r="H245" s="217">
        <f>+'2.2.3.7.PrecioCapital'!H50</f>
        <v>0.41827004815064506</v>
      </c>
      <c r="I245" s="217">
        <f>+'2.2.3.7.PrecioCapital'!I50</f>
        <v>0.39547356155600055</v>
      </c>
      <c r="J245" s="217">
        <f>+'2.2.3.7.PrecioCapital'!J50</f>
        <v>0.41921820036741908</v>
      </c>
      <c r="K245" s="217">
        <f>+'2.2.3.7.PrecioCapital'!K50</f>
        <v>0.41554308885773222</v>
      </c>
    </row>
    <row r="246" spans="1:11" x14ac:dyDescent="0.2">
      <c r="A246" s="1"/>
      <c r="B246" s="182" t="s">
        <v>382</v>
      </c>
      <c r="C246" s="217">
        <f>+'2.2.3.7.PrecioCapital'!C51</f>
        <v>0.42300684901739494</v>
      </c>
      <c r="D246" s="217">
        <f>+'2.2.3.7.PrecioCapital'!D51</f>
        <v>0.41226867631840142</v>
      </c>
      <c r="E246" s="217">
        <f>+'2.2.3.7.PrecioCapital'!E51</f>
        <v>0.41153566212121384</v>
      </c>
      <c r="F246" s="217">
        <f>+'2.2.3.7.PrecioCapital'!F51</f>
        <v>0.42727536579790104</v>
      </c>
      <c r="G246" s="217">
        <f>+'2.2.3.7.PrecioCapital'!G51</f>
        <v>0.44806744816382432</v>
      </c>
      <c r="H246" s="217">
        <f>+'2.2.3.7.PrecioCapital'!H51</f>
        <v>0.41827004815064506</v>
      </c>
      <c r="I246" s="217">
        <f>+'2.2.3.7.PrecioCapital'!I51</f>
        <v>0.39547356155600055</v>
      </c>
      <c r="J246" s="217">
        <f>+'2.2.3.7.PrecioCapital'!J51</f>
        <v>0.41921820036741908</v>
      </c>
      <c r="K246" s="217">
        <f>+'2.2.3.7.PrecioCapital'!K51</f>
        <v>0.41554308885773222</v>
      </c>
    </row>
    <row r="247" spans="1:11" x14ac:dyDescent="0.2">
      <c r="A247" s="1"/>
      <c r="B247" s="182" t="s">
        <v>383</v>
      </c>
      <c r="C247" s="217">
        <f>+'2.2.3.7.PrecioCapital'!C52</f>
        <v>0.42300684901739494</v>
      </c>
      <c r="D247" s="217">
        <f>+'2.2.3.7.PrecioCapital'!D52</f>
        <v>0.41226867631840142</v>
      </c>
      <c r="E247" s="217">
        <f>+'2.2.3.7.PrecioCapital'!E52</f>
        <v>0.41153566212121384</v>
      </c>
      <c r="F247" s="217">
        <f>+'2.2.3.7.PrecioCapital'!F52</f>
        <v>0.42727536579790104</v>
      </c>
      <c r="G247" s="217">
        <f>+'2.2.3.7.PrecioCapital'!G52</f>
        <v>0.44806744816382432</v>
      </c>
      <c r="H247" s="217">
        <f>+'2.2.3.7.PrecioCapital'!H52</f>
        <v>0.41827004815064506</v>
      </c>
      <c r="I247" s="217">
        <f>+'2.2.3.7.PrecioCapital'!I52</f>
        <v>0.39547356155600055</v>
      </c>
      <c r="J247" s="217">
        <f>+'2.2.3.7.PrecioCapital'!J52</f>
        <v>0.41921820036741908</v>
      </c>
      <c r="K247" s="217">
        <f>+'2.2.3.7.PrecioCapital'!K52</f>
        <v>0.41554308885773222</v>
      </c>
    </row>
    <row r="248" spans="1:11" x14ac:dyDescent="0.2">
      <c r="A248" s="1"/>
      <c r="B248" s="182" t="s">
        <v>384</v>
      </c>
      <c r="C248" s="217">
        <f>+'2.2.3.7.PrecioCapital'!C53</f>
        <v>0.42300684901739494</v>
      </c>
      <c r="D248" s="217">
        <f>+'2.2.3.7.PrecioCapital'!D53</f>
        <v>0.41226867631840142</v>
      </c>
      <c r="E248" s="217">
        <f>+'2.2.3.7.PrecioCapital'!E53</f>
        <v>0.41153566212121384</v>
      </c>
      <c r="F248" s="217">
        <f>+'2.2.3.7.PrecioCapital'!F53</f>
        <v>0.42727536579790104</v>
      </c>
      <c r="G248" s="217">
        <f>+'2.2.3.7.PrecioCapital'!G53</f>
        <v>0.44806744816382432</v>
      </c>
      <c r="H248" s="217">
        <f>+'2.2.3.7.PrecioCapital'!H53</f>
        <v>0.41827004815064506</v>
      </c>
      <c r="I248" s="217">
        <f>+'2.2.3.7.PrecioCapital'!I53</f>
        <v>0.39547356155600055</v>
      </c>
      <c r="J248" s="217">
        <f>+'2.2.3.7.PrecioCapital'!J53</f>
        <v>0.41921820036741908</v>
      </c>
      <c r="K248" s="217">
        <f>+'2.2.3.7.PrecioCapital'!K53</f>
        <v>0.41554308885773222</v>
      </c>
    </row>
    <row r="249" spans="1:11" x14ac:dyDescent="0.2">
      <c r="A249" s="1"/>
      <c r="B249" s="186" t="s">
        <v>385</v>
      </c>
      <c r="C249" s="217"/>
      <c r="D249" s="217"/>
      <c r="E249" s="217"/>
      <c r="F249" s="217"/>
      <c r="G249" s="217"/>
      <c r="H249" s="217"/>
      <c r="I249" s="217"/>
      <c r="J249" s="217"/>
      <c r="K249" s="217"/>
    </row>
    <row r="250" spans="1:11" x14ac:dyDescent="0.2">
      <c r="A250" s="1"/>
      <c r="B250" s="182" t="s">
        <v>583</v>
      </c>
      <c r="C250" s="217">
        <f>+'2.2.3.7.PrecioCapital'!C55</f>
        <v>0.62350810215022689</v>
      </c>
      <c r="D250" s="217">
        <f>+'2.2.3.7.PrecioCapital'!D55</f>
        <v>0.61926704617543871</v>
      </c>
      <c r="E250" s="217">
        <f>+'2.2.3.7.PrecioCapital'!E55</f>
        <v>0.61797364992764492</v>
      </c>
      <c r="F250" s="217">
        <f>+'2.2.3.7.PrecioCapital'!F55</f>
        <v>0.6326193561925858</v>
      </c>
      <c r="G250" s="217">
        <f>+'2.2.3.7.PrecioCapital'!G55</f>
        <v>0.64100248068109877</v>
      </c>
      <c r="H250" s="217">
        <f>+'2.2.3.7.PrecioCapital'!H55</f>
        <v>0.60867776182267874</v>
      </c>
      <c r="I250" s="217">
        <f>+'2.2.3.7.PrecioCapital'!I55</f>
        <v>0.59202679380780476</v>
      </c>
      <c r="J250" s="217">
        <f>+'2.2.3.7.PrecioCapital'!J55</f>
        <v>0.61524101825727984</v>
      </c>
      <c r="K250" s="217">
        <f>+'2.2.3.7.PrecioCapital'!K55</f>
        <v>0.61160667867150231</v>
      </c>
    </row>
    <row r="251" spans="1:11" x14ac:dyDescent="0.2">
      <c r="A251" s="1"/>
      <c r="B251" s="182" t="s">
        <v>436</v>
      </c>
      <c r="C251" s="217">
        <f>+'2.2.3.7.PrecioCapital'!C56</f>
        <v>0.62350810215022689</v>
      </c>
      <c r="D251" s="217">
        <f>+'2.2.3.7.PrecioCapital'!D56</f>
        <v>0.61926704617543871</v>
      </c>
      <c r="E251" s="217">
        <f>+'2.2.3.7.PrecioCapital'!E56</f>
        <v>0.61797364992764492</v>
      </c>
      <c r="F251" s="217">
        <f>+'2.2.3.7.PrecioCapital'!F56</f>
        <v>0.6326193561925858</v>
      </c>
      <c r="G251" s="217">
        <f>+'2.2.3.7.PrecioCapital'!G56</f>
        <v>0.64100248068109877</v>
      </c>
      <c r="H251" s="217">
        <f>+'2.2.3.7.PrecioCapital'!H56</f>
        <v>0.60867776182267874</v>
      </c>
      <c r="I251" s="217">
        <f>+'2.2.3.7.PrecioCapital'!I56</f>
        <v>0.59202679380780476</v>
      </c>
      <c r="J251" s="217">
        <f>+'2.2.3.7.PrecioCapital'!J56</f>
        <v>0.61524101825727984</v>
      </c>
      <c r="K251" s="217">
        <f>+'2.2.3.7.PrecioCapital'!K56</f>
        <v>0.61160667867150231</v>
      </c>
    </row>
    <row r="252" spans="1:11" x14ac:dyDescent="0.2">
      <c r="A252" s="1"/>
      <c r="B252" s="182" t="s">
        <v>604</v>
      </c>
      <c r="C252" s="217">
        <f>+'2.2.3.7.PrecioCapital'!C57</f>
        <v>0.42300684901739494</v>
      </c>
      <c r="D252" s="217">
        <f>+'2.2.3.7.PrecioCapital'!D57</f>
        <v>0.41226867631840142</v>
      </c>
      <c r="E252" s="217">
        <f>+'2.2.3.7.PrecioCapital'!E57</f>
        <v>0.41153566212121384</v>
      </c>
      <c r="F252" s="217">
        <f>+'2.2.3.7.PrecioCapital'!F57</f>
        <v>0.42727536579790104</v>
      </c>
      <c r="G252" s="217">
        <f>+'2.2.3.7.PrecioCapital'!G57</f>
        <v>0.44806744816382432</v>
      </c>
      <c r="H252" s="217">
        <f>+'2.2.3.7.PrecioCapital'!H57</f>
        <v>0.41827004815064506</v>
      </c>
      <c r="I252" s="217">
        <f>+'2.2.3.7.PrecioCapital'!I57</f>
        <v>0.39547356155600055</v>
      </c>
      <c r="J252" s="217">
        <f>+'2.2.3.7.PrecioCapital'!J57</f>
        <v>0.41921820036741908</v>
      </c>
      <c r="K252" s="217">
        <f>+'2.2.3.7.PrecioCapital'!K57</f>
        <v>0.41554308885773222</v>
      </c>
    </row>
    <row r="253" spans="1:11" x14ac:dyDescent="0.2">
      <c r="A253" s="1"/>
      <c r="B253" s="182" t="s">
        <v>437</v>
      </c>
      <c r="C253" s="217">
        <f>+'2.2.3.7.PrecioCapital'!C58</f>
        <v>0.42300684901739494</v>
      </c>
      <c r="D253" s="217">
        <f>+'2.2.3.7.PrecioCapital'!D58</f>
        <v>0.41226867631840142</v>
      </c>
      <c r="E253" s="217">
        <f>+'2.2.3.7.PrecioCapital'!E58</f>
        <v>0.41153566212121384</v>
      </c>
      <c r="F253" s="217">
        <f>+'2.2.3.7.PrecioCapital'!F58</f>
        <v>0.42727536579790104</v>
      </c>
      <c r="G253" s="217">
        <f>+'2.2.3.7.PrecioCapital'!G58</f>
        <v>0.44806744816382432</v>
      </c>
      <c r="H253" s="217">
        <f>+'2.2.3.7.PrecioCapital'!H58</f>
        <v>0.41827004815064506</v>
      </c>
      <c r="I253" s="217">
        <f>+'2.2.3.7.PrecioCapital'!I58</f>
        <v>0.39547356155600055</v>
      </c>
      <c r="J253" s="217">
        <f>+'2.2.3.7.PrecioCapital'!J58</f>
        <v>0.41921820036741908</v>
      </c>
      <c r="K253" s="217">
        <f>+'2.2.3.7.PrecioCapital'!K58</f>
        <v>0.41554308885773222</v>
      </c>
    </row>
    <row r="254" spans="1:11" x14ac:dyDescent="0.2">
      <c r="A254" s="1"/>
      <c r="B254" s="182" t="s">
        <v>605</v>
      </c>
      <c r="C254" s="217">
        <f>+'2.2.3.7.PrecioCapital'!C59</f>
        <v>0.42300684901739494</v>
      </c>
      <c r="D254" s="217">
        <f>+'2.2.3.7.PrecioCapital'!D59</f>
        <v>0.41226867631840142</v>
      </c>
      <c r="E254" s="217">
        <f>+'2.2.3.7.PrecioCapital'!E59</f>
        <v>0.41153566212121384</v>
      </c>
      <c r="F254" s="217">
        <f>+'2.2.3.7.PrecioCapital'!F59</f>
        <v>0.42727536579790104</v>
      </c>
      <c r="G254" s="217">
        <f>+'2.2.3.7.PrecioCapital'!G59</f>
        <v>0.44806744816382432</v>
      </c>
      <c r="H254" s="217">
        <f>+'2.2.3.7.PrecioCapital'!H59</f>
        <v>0.41827004815064506</v>
      </c>
      <c r="I254" s="217">
        <f>+'2.2.3.7.PrecioCapital'!I59</f>
        <v>0.39547356155600055</v>
      </c>
      <c r="J254" s="217">
        <f>+'2.2.3.7.PrecioCapital'!J59</f>
        <v>0.41921820036741908</v>
      </c>
      <c r="K254" s="217">
        <f>+'2.2.3.7.PrecioCapital'!K59</f>
        <v>0.41554308885773222</v>
      </c>
    </row>
    <row r="255" spans="1:11" x14ac:dyDescent="0.2">
      <c r="A255" s="1"/>
      <c r="B255" s="220" t="s">
        <v>438</v>
      </c>
      <c r="C255" s="217">
        <f>+'2.2.3.7.PrecioCapital'!C60</f>
        <v>0.33707774053189543</v>
      </c>
      <c r="D255" s="217">
        <f>+'2.2.3.7.PrecioCapital'!D60</f>
        <v>0.32355508923681398</v>
      </c>
      <c r="E255" s="217">
        <f>+'2.2.3.7.PrecioCapital'!E60</f>
        <v>0.32306223877560053</v>
      </c>
      <c r="F255" s="217">
        <f>+'2.2.3.7.PrecioCapital'!F60</f>
        <v>0.3392707984858932</v>
      </c>
      <c r="G255" s="217">
        <f>+'2.2.3.7.PrecioCapital'!G60</f>
        <v>0.36538100565642095</v>
      </c>
      <c r="H255" s="217">
        <f>+'2.2.3.7.PrecioCapital'!H60</f>
        <v>0.33666674229120203</v>
      </c>
      <c r="I255" s="217">
        <f>+'2.2.3.7.PrecioCapital'!I60</f>
        <v>0.31123646201951288</v>
      </c>
      <c r="J255" s="217">
        <f>+'2.2.3.7.PrecioCapital'!J60</f>
        <v>0.33520842127176448</v>
      </c>
      <c r="K255" s="217">
        <f>+'2.2.3.7.PrecioCapital'!K60</f>
        <v>0.33151583608040214</v>
      </c>
    </row>
    <row r="256" spans="1:11" x14ac:dyDescent="0.2">
      <c r="A256" s="1"/>
      <c r="B256" s="186" t="s">
        <v>145</v>
      </c>
      <c r="C256" s="217"/>
      <c r="D256" s="217"/>
      <c r="E256" s="217"/>
      <c r="F256" s="217"/>
      <c r="G256" s="217"/>
      <c r="H256" s="217"/>
      <c r="I256" s="217"/>
      <c r="J256" s="217"/>
      <c r="K256" s="217"/>
    </row>
    <row r="257" spans="1:11" x14ac:dyDescent="0.2">
      <c r="A257" s="1"/>
      <c r="B257" s="182" t="s">
        <v>571</v>
      </c>
      <c r="C257" s="217">
        <f>+'2.2.3.7.PrecioCapital'!C62</f>
        <v>0.62350810215022689</v>
      </c>
      <c r="D257" s="217">
        <f>+'2.2.3.7.PrecioCapital'!D62</f>
        <v>0.61926704617543871</v>
      </c>
      <c r="E257" s="217">
        <f>+'2.2.3.7.PrecioCapital'!E62</f>
        <v>0.61797364992764492</v>
      </c>
      <c r="F257" s="217">
        <f>+'2.2.3.7.PrecioCapital'!F62</f>
        <v>0.6326193561925858</v>
      </c>
      <c r="G257" s="217">
        <f>+'2.2.3.7.PrecioCapital'!G62</f>
        <v>0.64100248068109877</v>
      </c>
      <c r="H257" s="217">
        <f>+'2.2.3.7.PrecioCapital'!H62</f>
        <v>0.60867776182267874</v>
      </c>
      <c r="I257" s="217">
        <f>+'2.2.3.7.PrecioCapital'!I62</f>
        <v>0.59202679380780476</v>
      </c>
      <c r="J257" s="217">
        <f>+'2.2.3.7.PrecioCapital'!J62</f>
        <v>0.61524101825727984</v>
      </c>
      <c r="K257" s="217">
        <f>+'2.2.3.7.PrecioCapital'!K62</f>
        <v>0.61160667867150231</v>
      </c>
    </row>
    <row r="258" spans="1:11" x14ac:dyDescent="0.2">
      <c r="A258" s="1"/>
      <c r="B258" s="182" t="s">
        <v>145</v>
      </c>
      <c r="C258" s="217">
        <f>+'2.2.3.7.PrecioCapital'!C63</f>
        <v>0.62350810215022689</v>
      </c>
      <c r="D258" s="217">
        <f>+'2.2.3.7.PrecioCapital'!D63</f>
        <v>0.61926704617543871</v>
      </c>
      <c r="E258" s="217">
        <f>+'2.2.3.7.PrecioCapital'!E63</f>
        <v>0.61797364992764492</v>
      </c>
      <c r="F258" s="217">
        <f>+'2.2.3.7.PrecioCapital'!F63</f>
        <v>0.6326193561925858</v>
      </c>
      <c r="G258" s="217">
        <f>+'2.2.3.7.PrecioCapital'!G63</f>
        <v>0.64100248068109877</v>
      </c>
      <c r="H258" s="217">
        <f>+'2.2.3.7.PrecioCapital'!H63</f>
        <v>0.60867776182267874</v>
      </c>
      <c r="I258" s="217">
        <f>+'2.2.3.7.PrecioCapital'!I63</f>
        <v>0.59202679380780476</v>
      </c>
      <c r="J258" s="217">
        <f>+'2.2.3.7.PrecioCapital'!J63</f>
        <v>0.61524101825727984</v>
      </c>
      <c r="K258" s="217">
        <f>+'2.2.3.7.PrecioCapital'!K63</f>
        <v>0.61160667867150231</v>
      </c>
    </row>
    <row r="259" spans="1:11" x14ac:dyDescent="0.2">
      <c r="A259" s="1"/>
      <c r="B259" s="182" t="s">
        <v>439</v>
      </c>
      <c r="C259" s="217">
        <f>+'2.2.3.7.PrecioCapital'!C64</f>
        <v>0.62350810215022689</v>
      </c>
      <c r="D259" s="217">
        <f>+'2.2.3.7.PrecioCapital'!D64</f>
        <v>0.61926704617543871</v>
      </c>
      <c r="E259" s="217">
        <f>+'2.2.3.7.PrecioCapital'!E64</f>
        <v>0.61797364992764492</v>
      </c>
      <c r="F259" s="217">
        <f>+'2.2.3.7.PrecioCapital'!F64</f>
        <v>0.6326193561925858</v>
      </c>
      <c r="G259" s="217">
        <f>+'2.2.3.7.PrecioCapital'!G64</f>
        <v>0.64100248068109877</v>
      </c>
      <c r="H259" s="217">
        <f>+'2.2.3.7.PrecioCapital'!H64</f>
        <v>0.60867776182267874</v>
      </c>
      <c r="I259" s="217">
        <f>+'2.2.3.7.PrecioCapital'!I64</f>
        <v>0.59202679380780476</v>
      </c>
      <c r="J259" s="217">
        <f>+'2.2.3.7.PrecioCapital'!J64</f>
        <v>0.61524101825727984</v>
      </c>
      <c r="K259" s="217">
        <f>+'2.2.3.7.PrecioCapital'!K64</f>
        <v>0.61160667867150231</v>
      </c>
    </row>
    <row r="260" spans="1:11" x14ac:dyDescent="0.2">
      <c r="A260" s="1"/>
      <c r="B260" s="182" t="s">
        <v>440</v>
      </c>
      <c r="C260" s="217">
        <f>+'2.2.3.7.PrecioCapital'!C65</f>
        <v>0.62350810215022689</v>
      </c>
      <c r="D260" s="217">
        <f>+'2.2.3.7.PrecioCapital'!D65</f>
        <v>0.61926704617543871</v>
      </c>
      <c r="E260" s="217">
        <f>+'2.2.3.7.PrecioCapital'!E65</f>
        <v>0.61797364992764492</v>
      </c>
      <c r="F260" s="217">
        <f>+'2.2.3.7.PrecioCapital'!F65</f>
        <v>0.6326193561925858</v>
      </c>
      <c r="G260" s="217">
        <f>+'2.2.3.7.PrecioCapital'!G65</f>
        <v>0.64100248068109877</v>
      </c>
      <c r="H260" s="217">
        <f>+'2.2.3.7.PrecioCapital'!H65</f>
        <v>0.60867776182267874</v>
      </c>
      <c r="I260" s="217">
        <f>+'2.2.3.7.PrecioCapital'!I65</f>
        <v>0.59202679380780476</v>
      </c>
      <c r="J260" s="217">
        <f>+'2.2.3.7.PrecioCapital'!J65</f>
        <v>0.61524101825727984</v>
      </c>
      <c r="K260" s="217">
        <f>+'2.2.3.7.PrecioCapital'!K65</f>
        <v>0.61160667867150231</v>
      </c>
    </row>
    <row r="261" spans="1:11" x14ac:dyDescent="0.2">
      <c r="A261" s="1"/>
      <c r="B261" s="182" t="s">
        <v>441</v>
      </c>
      <c r="C261" s="217">
        <f>+'2.2.3.7.PrecioCapital'!C66</f>
        <v>0.42300684901739494</v>
      </c>
      <c r="D261" s="217">
        <f>+'2.2.3.7.PrecioCapital'!D66</f>
        <v>0.41226867631840142</v>
      </c>
      <c r="E261" s="217">
        <f>+'2.2.3.7.PrecioCapital'!E66</f>
        <v>0.41153566212121384</v>
      </c>
      <c r="F261" s="217">
        <f>+'2.2.3.7.PrecioCapital'!F66</f>
        <v>0.42727536579790104</v>
      </c>
      <c r="G261" s="217">
        <f>+'2.2.3.7.PrecioCapital'!G66</f>
        <v>0.44806744816382432</v>
      </c>
      <c r="H261" s="217">
        <f>+'2.2.3.7.PrecioCapital'!H66</f>
        <v>0.41827004815064506</v>
      </c>
      <c r="I261" s="217">
        <f>+'2.2.3.7.PrecioCapital'!I66</f>
        <v>0.39547356155600055</v>
      </c>
      <c r="J261" s="217">
        <f>+'2.2.3.7.PrecioCapital'!J66</f>
        <v>0.41921820036741908</v>
      </c>
      <c r="K261" s="217">
        <f>+'2.2.3.7.PrecioCapital'!K66</f>
        <v>0.41554308885773222</v>
      </c>
    </row>
    <row r="262" spans="1:11" x14ac:dyDescent="0.2">
      <c r="A262" s="1"/>
      <c r="B262" s="182" t="s">
        <v>572</v>
      </c>
      <c r="C262" s="217">
        <f>+'2.2.3.7.PrecioCapital'!C67</f>
        <v>0.42300684901739494</v>
      </c>
      <c r="D262" s="217">
        <f>+'2.2.3.7.PrecioCapital'!D67</f>
        <v>0.41226867631840142</v>
      </c>
      <c r="E262" s="217">
        <f>+'2.2.3.7.PrecioCapital'!E67</f>
        <v>0.41153566212121384</v>
      </c>
      <c r="F262" s="217">
        <f>+'2.2.3.7.PrecioCapital'!F67</f>
        <v>0.42727536579790104</v>
      </c>
      <c r="G262" s="217">
        <f>+'2.2.3.7.PrecioCapital'!G67</f>
        <v>0.44806744816382432</v>
      </c>
      <c r="H262" s="217">
        <f>+'2.2.3.7.PrecioCapital'!H67</f>
        <v>0.41827004815064506</v>
      </c>
      <c r="I262" s="217">
        <f>+'2.2.3.7.PrecioCapital'!I67</f>
        <v>0.39547356155600055</v>
      </c>
      <c r="J262" s="217">
        <f>+'2.2.3.7.PrecioCapital'!J67</f>
        <v>0.41921820036741908</v>
      </c>
      <c r="K262" s="217">
        <f>+'2.2.3.7.PrecioCapital'!K67</f>
        <v>0.41554308885773222</v>
      </c>
    </row>
    <row r="263" spans="1:11" x14ac:dyDescent="0.2">
      <c r="A263" s="1"/>
      <c r="B263" s="182" t="s">
        <v>442</v>
      </c>
      <c r="C263" s="217">
        <f>+'2.2.3.7.PrecioCapital'!C68</f>
        <v>0.33707774053189543</v>
      </c>
      <c r="D263" s="217">
        <f>+'2.2.3.7.PrecioCapital'!D68</f>
        <v>0.32355508923681398</v>
      </c>
      <c r="E263" s="217">
        <f>+'2.2.3.7.PrecioCapital'!E68</f>
        <v>0.32306223877560053</v>
      </c>
      <c r="F263" s="217">
        <f>+'2.2.3.7.PrecioCapital'!F68</f>
        <v>0.3392707984858932</v>
      </c>
      <c r="G263" s="217">
        <f>+'2.2.3.7.PrecioCapital'!G68</f>
        <v>0.36538100565642095</v>
      </c>
      <c r="H263" s="217">
        <f>+'2.2.3.7.PrecioCapital'!H68</f>
        <v>0.33666674229120203</v>
      </c>
      <c r="I263" s="217">
        <f>+'2.2.3.7.PrecioCapital'!I68</f>
        <v>0.31123646201951288</v>
      </c>
      <c r="J263" s="217">
        <f>+'2.2.3.7.PrecioCapital'!J68</f>
        <v>0.33520842127176448</v>
      </c>
      <c r="K263" s="217">
        <f>+'2.2.3.7.PrecioCapital'!K68</f>
        <v>0.33151583608040214</v>
      </c>
    </row>
    <row r="264" spans="1:11" x14ac:dyDescent="0.2">
      <c r="A264" s="1"/>
      <c r="B264" s="182" t="s">
        <v>606</v>
      </c>
      <c r="C264" s="217">
        <f>+'2.2.3.7.PrecioCapital'!C69</f>
        <v>0.22250559588456284</v>
      </c>
      <c r="D264" s="217">
        <f>+'2.2.3.7.PrecioCapital'!D69</f>
        <v>0.20527030646136404</v>
      </c>
      <c r="E264" s="217">
        <f>+'2.2.3.7.PrecioCapital'!E69</f>
        <v>0.20509767431478282</v>
      </c>
      <c r="F264" s="217">
        <f>+'2.2.3.7.PrecioCapital'!F69</f>
        <v>0.2219313754032162</v>
      </c>
      <c r="G264" s="217">
        <f>+'2.2.3.7.PrecioCapital'!G69</f>
        <v>0.25513241564654987</v>
      </c>
      <c r="H264" s="217">
        <f>+'2.2.3.7.PrecioCapital'!H69</f>
        <v>0.22786233447861137</v>
      </c>
      <c r="I264" s="217">
        <f>+'2.2.3.7.PrecioCapital'!I69</f>
        <v>0.19892032930419618</v>
      </c>
      <c r="J264" s="217">
        <f>+'2.2.3.7.PrecioCapital'!J69</f>
        <v>0.2231953824775583</v>
      </c>
      <c r="K264" s="217">
        <f>+'2.2.3.7.PrecioCapital'!K69</f>
        <v>0.21947949904396208</v>
      </c>
    </row>
    <row r="265" spans="1:11" x14ac:dyDescent="0.2">
      <c r="A265" s="1"/>
      <c r="B265" s="182" t="s">
        <v>443</v>
      </c>
      <c r="C265" s="217">
        <f>+'2.2.3.7.PrecioCapital'!C70</f>
        <v>0.22250559588456284</v>
      </c>
      <c r="D265" s="217">
        <f>+'2.2.3.7.PrecioCapital'!D70</f>
        <v>0.20527030646136404</v>
      </c>
      <c r="E265" s="217">
        <f>+'2.2.3.7.PrecioCapital'!E70</f>
        <v>0.20509767431478282</v>
      </c>
      <c r="F265" s="217">
        <f>+'2.2.3.7.PrecioCapital'!F70</f>
        <v>0.2219313754032162</v>
      </c>
      <c r="G265" s="217">
        <f>+'2.2.3.7.PrecioCapital'!G70</f>
        <v>0.25513241564654987</v>
      </c>
      <c r="H265" s="217">
        <f>+'2.2.3.7.PrecioCapital'!H70</f>
        <v>0.22786233447861137</v>
      </c>
      <c r="I265" s="217">
        <f>+'2.2.3.7.PrecioCapital'!I70</f>
        <v>0.19892032930419618</v>
      </c>
      <c r="J265" s="217">
        <f>+'2.2.3.7.PrecioCapital'!J70</f>
        <v>0.2231953824775583</v>
      </c>
      <c r="K265" s="217">
        <f>+'2.2.3.7.PrecioCapital'!K70</f>
        <v>0.21947949904396208</v>
      </c>
    </row>
    <row r="266" spans="1:11" x14ac:dyDescent="0.2">
      <c r="A266" s="1"/>
      <c r="B266" s="182" t="s">
        <v>607</v>
      </c>
      <c r="C266" s="217">
        <f>+'2.2.3.7.PrecioCapital'!C71</f>
        <v>0.19744293924295886</v>
      </c>
      <c r="D266" s="217">
        <f>+'2.2.3.7.PrecioCapital'!D71</f>
        <v>0.17939551022923436</v>
      </c>
      <c r="E266" s="217">
        <f>+'2.2.3.7.PrecioCapital'!E71</f>
        <v>0.17929292583897893</v>
      </c>
      <c r="F266" s="217">
        <f>+'2.2.3.7.PrecioCapital'!F71</f>
        <v>0.1962633766038806</v>
      </c>
      <c r="G266" s="217">
        <f>+'2.2.3.7.PrecioCapital'!G71</f>
        <v>0.23101553658189056</v>
      </c>
      <c r="H266" s="217">
        <f>+'2.2.3.7.PrecioCapital'!H71</f>
        <v>0.20406137026960716</v>
      </c>
      <c r="I266" s="217">
        <f>+'2.2.3.7.PrecioCapital'!I71</f>
        <v>0.17435117527272068</v>
      </c>
      <c r="J266" s="217">
        <f>+'2.2.3.7.PrecioCapital'!J71</f>
        <v>0.19869253024132569</v>
      </c>
      <c r="K266" s="217">
        <f>+'2.2.3.7.PrecioCapital'!K71</f>
        <v>0.19497155031724081</v>
      </c>
    </row>
    <row r="267" spans="1:11" x14ac:dyDescent="0.2">
      <c r="A267" s="1"/>
      <c r="B267" s="186" t="s">
        <v>146</v>
      </c>
      <c r="C267" s="217">
        <f>+'2.2.3.7.PrecioCapital'!C72</f>
        <v>0.62350810215022689</v>
      </c>
      <c r="D267" s="217">
        <f>+'2.2.3.7.PrecioCapital'!D72</f>
        <v>0.61926704617543871</v>
      </c>
      <c r="E267" s="217">
        <f>+'2.2.3.7.PrecioCapital'!E72</f>
        <v>0.61797364992764492</v>
      </c>
      <c r="F267" s="217">
        <f>+'2.2.3.7.PrecioCapital'!F72</f>
        <v>0.6326193561925858</v>
      </c>
      <c r="G267" s="217">
        <f>+'2.2.3.7.PrecioCapital'!G72</f>
        <v>0.64100248068109877</v>
      </c>
      <c r="H267" s="217">
        <f>+'2.2.3.7.PrecioCapital'!H72</f>
        <v>0.60867776182267874</v>
      </c>
      <c r="I267" s="217">
        <f>+'2.2.3.7.PrecioCapital'!I72</f>
        <v>0.59202679380780476</v>
      </c>
      <c r="J267" s="217">
        <f>+'2.2.3.7.PrecioCapital'!J72</f>
        <v>0.61524101825727984</v>
      </c>
      <c r="K267" s="217">
        <f>+'2.2.3.7.PrecioCapital'!K72</f>
        <v>0.61160667867150231</v>
      </c>
    </row>
    <row r="268" spans="1:11" x14ac:dyDescent="0.2">
      <c r="A268" s="1"/>
      <c r="B268" s="186" t="s">
        <v>386</v>
      </c>
      <c r="C268" s="217"/>
      <c r="D268" s="217"/>
      <c r="E268" s="217"/>
      <c r="F268" s="217"/>
      <c r="G268" s="217"/>
      <c r="H268" s="217"/>
      <c r="I268" s="217"/>
      <c r="J268" s="217"/>
      <c r="K268" s="217"/>
    </row>
    <row r="269" spans="1:11" x14ac:dyDescent="0.2">
      <c r="A269" s="1"/>
      <c r="B269" s="182" t="s">
        <v>444</v>
      </c>
      <c r="C269" s="217">
        <f>+'2.2.3.7.PrecioCapital'!C74</f>
        <v>0.33707774053189543</v>
      </c>
      <c r="D269" s="217">
        <f>+'2.2.3.7.PrecioCapital'!D74</f>
        <v>0.32355508923681398</v>
      </c>
      <c r="E269" s="217">
        <f>+'2.2.3.7.PrecioCapital'!E74</f>
        <v>0.32306223877560053</v>
      </c>
      <c r="F269" s="217">
        <f>+'2.2.3.7.PrecioCapital'!F74</f>
        <v>0.3392707984858932</v>
      </c>
      <c r="G269" s="217">
        <f>+'2.2.3.7.PrecioCapital'!G74</f>
        <v>0.36538100565642095</v>
      </c>
      <c r="H269" s="217">
        <f>+'2.2.3.7.PrecioCapital'!H74</f>
        <v>0.33666674229120203</v>
      </c>
      <c r="I269" s="217">
        <f>+'2.2.3.7.PrecioCapital'!I74</f>
        <v>0.31123646201951288</v>
      </c>
      <c r="J269" s="217">
        <f>+'2.2.3.7.PrecioCapital'!J74</f>
        <v>0.33520842127176448</v>
      </c>
      <c r="K269" s="217">
        <f>+'2.2.3.7.PrecioCapital'!K74</f>
        <v>0.33151583608040214</v>
      </c>
    </row>
    <row r="270" spans="1:11" x14ac:dyDescent="0.2">
      <c r="A270" s="1"/>
      <c r="B270" s="182" t="s">
        <v>445</v>
      </c>
      <c r="C270" s="217">
        <f>+'2.2.3.7.PrecioCapital'!C75</f>
        <v>0.62350810215022689</v>
      </c>
      <c r="D270" s="217">
        <f>+'2.2.3.7.PrecioCapital'!D75</f>
        <v>0.61926704617543871</v>
      </c>
      <c r="E270" s="217">
        <f>+'2.2.3.7.PrecioCapital'!E75</f>
        <v>0.61797364992764492</v>
      </c>
      <c r="F270" s="217">
        <f>+'2.2.3.7.PrecioCapital'!F75</f>
        <v>0.6326193561925858</v>
      </c>
      <c r="G270" s="217">
        <f>+'2.2.3.7.PrecioCapital'!G75</f>
        <v>0.64100248068109877</v>
      </c>
      <c r="H270" s="217">
        <f>+'2.2.3.7.PrecioCapital'!H75</f>
        <v>0.60867776182267874</v>
      </c>
      <c r="I270" s="217">
        <f>+'2.2.3.7.PrecioCapital'!I75</f>
        <v>0.59202679380780476</v>
      </c>
      <c r="J270" s="217">
        <f>+'2.2.3.7.PrecioCapital'!J75</f>
        <v>0.61524101825727984</v>
      </c>
      <c r="K270" s="217">
        <f>+'2.2.3.7.PrecioCapital'!K75</f>
        <v>0.61160667867150231</v>
      </c>
    </row>
    <row r="271" spans="1:11" x14ac:dyDescent="0.2">
      <c r="A271" s="1"/>
      <c r="B271" s="182" t="s">
        <v>446</v>
      </c>
      <c r="C271" s="217">
        <f>+'2.2.3.7.PrecioCapital'!C76</f>
        <v>0.42300684901739494</v>
      </c>
      <c r="D271" s="217">
        <f>+'2.2.3.7.PrecioCapital'!D76</f>
        <v>0.41226867631840142</v>
      </c>
      <c r="E271" s="217">
        <f>+'2.2.3.7.PrecioCapital'!E76</f>
        <v>0.41153566212121384</v>
      </c>
      <c r="F271" s="217">
        <f>+'2.2.3.7.PrecioCapital'!F76</f>
        <v>0.42727536579790104</v>
      </c>
      <c r="G271" s="217">
        <f>+'2.2.3.7.PrecioCapital'!G76</f>
        <v>0.44806744816382432</v>
      </c>
      <c r="H271" s="217">
        <f>+'2.2.3.7.PrecioCapital'!H76</f>
        <v>0.41827004815064506</v>
      </c>
      <c r="I271" s="217">
        <f>+'2.2.3.7.PrecioCapital'!I76</f>
        <v>0.39547356155600055</v>
      </c>
      <c r="J271" s="217">
        <f>+'2.2.3.7.PrecioCapital'!J76</f>
        <v>0.41921820036741908</v>
      </c>
      <c r="K271" s="217">
        <f>+'2.2.3.7.PrecioCapital'!K76</f>
        <v>0.41554308885773222</v>
      </c>
    </row>
    <row r="272" spans="1:11" x14ac:dyDescent="0.2">
      <c r="A272" s="1"/>
      <c r="B272" s="182" t="s">
        <v>608</v>
      </c>
      <c r="C272" s="217">
        <f>+'2.2.3.7.PrecioCapital'!C77</f>
        <v>0.33707774053189543</v>
      </c>
      <c r="D272" s="217">
        <f>+'2.2.3.7.PrecioCapital'!D77</f>
        <v>0.32355508923681398</v>
      </c>
      <c r="E272" s="217">
        <f>+'2.2.3.7.PrecioCapital'!E77</f>
        <v>0.32306223877560053</v>
      </c>
      <c r="F272" s="217">
        <f>+'2.2.3.7.PrecioCapital'!F77</f>
        <v>0.3392707984858932</v>
      </c>
      <c r="G272" s="217">
        <f>+'2.2.3.7.PrecioCapital'!G77</f>
        <v>0.36538100565642095</v>
      </c>
      <c r="H272" s="217">
        <f>+'2.2.3.7.PrecioCapital'!H77</f>
        <v>0.33666674229120203</v>
      </c>
      <c r="I272" s="217">
        <f>+'2.2.3.7.PrecioCapital'!I77</f>
        <v>0.31123646201951288</v>
      </c>
      <c r="J272" s="217">
        <f>+'2.2.3.7.PrecioCapital'!J77</f>
        <v>0.33520842127176448</v>
      </c>
      <c r="K272" s="217">
        <f>+'2.2.3.7.PrecioCapital'!K77</f>
        <v>0.33151583608040214</v>
      </c>
    </row>
    <row r="273" spans="1:11" x14ac:dyDescent="0.2">
      <c r="A273" s="1"/>
      <c r="B273" s="182" t="s">
        <v>609</v>
      </c>
      <c r="C273" s="217">
        <f>+'2.2.3.7.PrecioCapital'!C78</f>
        <v>0.33707774053189543</v>
      </c>
      <c r="D273" s="217">
        <f>+'2.2.3.7.PrecioCapital'!D78</f>
        <v>0.32355508923681398</v>
      </c>
      <c r="E273" s="217">
        <f>+'2.2.3.7.PrecioCapital'!E78</f>
        <v>0.32306223877560053</v>
      </c>
      <c r="F273" s="217">
        <f>+'2.2.3.7.PrecioCapital'!F78</f>
        <v>0.3392707984858932</v>
      </c>
      <c r="G273" s="217">
        <f>+'2.2.3.7.PrecioCapital'!G78</f>
        <v>0.36538100565642095</v>
      </c>
      <c r="H273" s="217">
        <f>+'2.2.3.7.PrecioCapital'!H78</f>
        <v>0.33666674229120203</v>
      </c>
      <c r="I273" s="217">
        <f>+'2.2.3.7.PrecioCapital'!I78</f>
        <v>0.31123646201951288</v>
      </c>
      <c r="J273" s="217">
        <f>+'2.2.3.7.PrecioCapital'!J78</f>
        <v>0.33520842127176448</v>
      </c>
      <c r="K273" s="217">
        <f>+'2.2.3.7.PrecioCapital'!K78</f>
        <v>0.33151583608040214</v>
      </c>
    </row>
    <row r="274" spans="1:11" x14ac:dyDescent="0.2">
      <c r="A274" s="1"/>
      <c r="B274" s="182" t="s">
        <v>610</v>
      </c>
      <c r="C274" s="217">
        <f>+'2.2.3.7.PrecioCapital'!C79</f>
        <v>0.33707774053189543</v>
      </c>
      <c r="D274" s="217">
        <f>+'2.2.3.7.PrecioCapital'!D79</f>
        <v>0.32355508923681398</v>
      </c>
      <c r="E274" s="217">
        <f>+'2.2.3.7.PrecioCapital'!E79</f>
        <v>0.32306223877560053</v>
      </c>
      <c r="F274" s="217">
        <f>+'2.2.3.7.PrecioCapital'!F79</f>
        <v>0.3392707984858932</v>
      </c>
      <c r="G274" s="217">
        <f>+'2.2.3.7.PrecioCapital'!G79</f>
        <v>0.36538100565642095</v>
      </c>
      <c r="H274" s="217">
        <f>+'2.2.3.7.PrecioCapital'!H79</f>
        <v>0.33666674229120203</v>
      </c>
      <c r="I274" s="217">
        <f>+'2.2.3.7.PrecioCapital'!I79</f>
        <v>0.31123646201951288</v>
      </c>
      <c r="J274" s="217">
        <f>+'2.2.3.7.PrecioCapital'!J79</f>
        <v>0.33520842127176448</v>
      </c>
      <c r="K274" s="217">
        <f>+'2.2.3.7.PrecioCapital'!K79</f>
        <v>0.33151583608040214</v>
      </c>
    </row>
    <row r="275" spans="1:11" x14ac:dyDescent="0.2">
      <c r="A275" s="1"/>
      <c r="B275" s="182" t="s">
        <v>611</v>
      </c>
      <c r="C275" s="217">
        <f>+'2.2.3.7.PrecioCapital'!C80</f>
        <v>0.33707774053189543</v>
      </c>
      <c r="D275" s="217">
        <f>+'2.2.3.7.PrecioCapital'!D80</f>
        <v>0.32355508923681398</v>
      </c>
      <c r="E275" s="217">
        <f>+'2.2.3.7.PrecioCapital'!E80</f>
        <v>0.32306223877560053</v>
      </c>
      <c r="F275" s="217">
        <f>+'2.2.3.7.PrecioCapital'!F80</f>
        <v>0.3392707984858932</v>
      </c>
      <c r="G275" s="217">
        <f>+'2.2.3.7.PrecioCapital'!G80</f>
        <v>0.36538100565642095</v>
      </c>
      <c r="H275" s="217">
        <f>+'2.2.3.7.PrecioCapital'!H80</f>
        <v>0.33666674229120203</v>
      </c>
      <c r="I275" s="217">
        <f>+'2.2.3.7.PrecioCapital'!I80</f>
        <v>0.31123646201951288</v>
      </c>
      <c r="J275" s="217">
        <f>+'2.2.3.7.PrecioCapital'!J80</f>
        <v>0.33520842127176448</v>
      </c>
      <c r="K275" s="217">
        <f>+'2.2.3.7.PrecioCapital'!K80</f>
        <v>0.33151583608040214</v>
      </c>
    </row>
    <row r="276" spans="1:11" x14ac:dyDescent="0.2">
      <c r="A276" s="1"/>
      <c r="B276" s="182" t="s">
        <v>573</v>
      </c>
      <c r="C276" s="217">
        <f>+'2.2.3.7.PrecioCapital'!C81</f>
        <v>0.62350810215022689</v>
      </c>
      <c r="D276" s="217">
        <f>+'2.2.3.7.PrecioCapital'!D81</f>
        <v>0.61926704617543871</v>
      </c>
      <c r="E276" s="217">
        <f>+'2.2.3.7.PrecioCapital'!E81</f>
        <v>0.61797364992764492</v>
      </c>
      <c r="F276" s="217">
        <f>+'2.2.3.7.PrecioCapital'!F81</f>
        <v>0.6326193561925858</v>
      </c>
      <c r="G276" s="217">
        <f>+'2.2.3.7.PrecioCapital'!G81</f>
        <v>0.64100248068109877</v>
      </c>
      <c r="H276" s="217">
        <f>+'2.2.3.7.PrecioCapital'!H81</f>
        <v>0.60867776182267874</v>
      </c>
      <c r="I276" s="217">
        <f>+'2.2.3.7.PrecioCapital'!I81</f>
        <v>0.59202679380780476</v>
      </c>
      <c r="J276" s="217">
        <f>+'2.2.3.7.PrecioCapital'!J81</f>
        <v>0.61524101825727984</v>
      </c>
      <c r="K276" s="217">
        <f>+'2.2.3.7.PrecioCapital'!K81</f>
        <v>0.61160667867150231</v>
      </c>
    </row>
    <row r="277" spans="1:11" x14ac:dyDescent="0.2">
      <c r="A277" s="1"/>
      <c r="B277" s="182" t="s">
        <v>486</v>
      </c>
      <c r="C277" s="217">
        <f>+'2.2.3.7.PrecioCapital'!C82</f>
        <v>0.33707774053189543</v>
      </c>
      <c r="D277" s="217">
        <f>+'2.2.3.7.PrecioCapital'!D82</f>
        <v>0.32355508923681398</v>
      </c>
      <c r="E277" s="217">
        <f>+'2.2.3.7.PrecioCapital'!E82</f>
        <v>0.32306223877560053</v>
      </c>
      <c r="F277" s="217">
        <f>+'2.2.3.7.PrecioCapital'!F82</f>
        <v>0.3392707984858932</v>
      </c>
      <c r="G277" s="217">
        <f>+'2.2.3.7.PrecioCapital'!G82</f>
        <v>0.36538100565642095</v>
      </c>
      <c r="H277" s="217">
        <f>+'2.2.3.7.PrecioCapital'!H82</f>
        <v>0.33666674229120203</v>
      </c>
      <c r="I277" s="217">
        <f>+'2.2.3.7.PrecioCapital'!I82</f>
        <v>0.31123646201951288</v>
      </c>
      <c r="J277" s="217">
        <f>+'2.2.3.7.PrecioCapital'!J82</f>
        <v>0.33520842127176448</v>
      </c>
      <c r="K277" s="217">
        <f>+'2.2.3.7.PrecioCapital'!K82</f>
        <v>0.33151583608040214</v>
      </c>
    </row>
    <row r="278" spans="1:11" x14ac:dyDescent="0.2">
      <c r="A278" s="1"/>
      <c r="B278" s="182" t="s">
        <v>487</v>
      </c>
      <c r="C278" s="217">
        <f>+'2.2.3.7.PrecioCapital'!C83</f>
        <v>0.33707774053189543</v>
      </c>
      <c r="D278" s="217">
        <f>+'2.2.3.7.PrecioCapital'!D83</f>
        <v>0.32355508923681398</v>
      </c>
      <c r="E278" s="217">
        <f>+'2.2.3.7.PrecioCapital'!E83</f>
        <v>0.32306223877560053</v>
      </c>
      <c r="F278" s="217">
        <f>+'2.2.3.7.PrecioCapital'!F83</f>
        <v>0.3392707984858932</v>
      </c>
      <c r="G278" s="217">
        <f>+'2.2.3.7.PrecioCapital'!G83</f>
        <v>0.36538100565642095</v>
      </c>
      <c r="H278" s="217">
        <f>+'2.2.3.7.PrecioCapital'!H83</f>
        <v>0.33666674229120203</v>
      </c>
      <c r="I278" s="217">
        <f>+'2.2.3.7.PrecioCapital'!I83</f>
        <v>0.31123646201951288</v>
      </c>
      <c r="J278" s="217">
        <f>+'2.2.3.7.PrecioCapital'!J83</f>
        <v>0.33520842127176448</v>
      </c>
      <c r="K278" s="217">
        <f>+'2.2.3.7.PrecioCapital'!K83</f>
        <v>0.33151583608040214</v>
      </c>
    </row>
    <row r="279" spans="1:11" x14ac:dyDescent="0.2">
      <c r="A279" s="1"/>
      <c r="B279" s="182" t="s">
        <v>488</v>
      </c>
      <c r="C279" s="217">
        <f>+'2.2.3.7.PrecioCapital'!C84</f>
        <v>0.33707774053189543</v>
      </c>
      <c r="D279" s="217">
        <f>+'2.2.3.7.PrecioCapital'!D84</f>
        <v>0.32355508923681398</v>
      </c>
      <c r="E279" s="217">
        <f>+'2.2.3.7.PrecioCapital'!E84</f>
        <v>0.32306223877560053</v>
      </c>
      <c r="F279" s="217">
        <f>+'2.2.3.7.PrecioCapital'!F84</f>
        <v>0.3392707984858932</v>
      </c>
      <c r="G279" s="217">
        <f>+'2.2.3.7.PrecioCapital'!G84</f>
        <v>0.36538100565642095</v>
      </c>
      <c r="H279" s="217">
        <f>+'2.2.3.7.PrecioCapital'!H84</f>
        <v>0.33666674229120203</v>
      </c>
      <c r="I279" s="217">
        <f>+'2.2.3.7.PrecioCapital'!I84</f>
        <v>0.31123646201951288</v>
      </c>
      <c r="J279" s="217">
        <f>+'2.2.3.7.PrecioCapital'!J84</f>
        <v>0.33520842127176448</v>
      </c>
      <c r="K279" s="217">
        <f>+'2.2.3.7.PrecioCapital'!K84</f>
        <v>0.33151583608040214</v>
      </c>
    </row>
    <row r="280" spans="1:11" x14ac:dyDescent="0.2">
      <c r="A280" s="1"/>
      <c r="B280" s="182" t="s">
        <v>574</v>
      </c>
      <c r="C280" s="217">
        <f>+'2.2.3.7.PrecioCapital'!C85</f>
        <v>0.33707774053189543</v>
      </c>
      <c r="D280" s="217">
        <f>+'2.2.3.7.PrecioCapital'!D85</f>
        <v>0.32355508923681398</v>
      </c>
      <c r="E280" s="217">
        <f>+'2.2.3.7.PrecioCapital'!E85</f>
        <v>0.32306223877560053</v>
      </c>
      <c r="F280" s="217">
        <f>+'2.2.3.7.PrecioCapital'!F85</f>
        <v>0.3392707984858932</v>
      </c>
      <c r="G280" s="217">
        <f>+'2.2.3.7.PrecioCapital'!G85</f>
        <v>0.36538100565642095</v>
      </c>
      <c r="H280" s="217">
        <f>+'2.2.3.7.PrecioCapital'!H85</f>
        <v>0.33666674229120203</v>
      </c>
      <c r="I280" s="217">
        <f>+'2.2.3.7.PrecioCapital'!I85</f>
        <v>0.31123646201951288</v>
      </c>
      <c r="J280" s="217">
        <f>+'2.2.3.7.PrecioCapital'!J85</f>
        <v>0.33520842127176448</v>
      </c>
      <c r="K280" s="217">
        <f>+'2.2.3.7.PrecioCapital'!K85</f>
        <v>0.33151583608040214</v>
      </c>
    </row>
    <row r="281" spans="1:11" x14ac:dyDescent="0.2">
      <c r="A281" s="1"/>
      <c r="B281" s="182" t="s">
        <v>612</v>
      </c>
      <c r="C281" s="217">
        <f>+'2.2.3.7.PrecioCapital'!C86</f>
        <v>0.33707774053189543</v>
      </c>
      <c r="D281" s="217">
        <f>+'2.2.3.7.PrecioCapital'!D86</f>
        <v>0.32355508923681398</v>
      </c>
      <c r="E281" s="217">
        <f>+'2.2.3.7.PrecioCapital'!E86</f>
        <v>0.32306223877560053</v>
      </c>
      <c r="F281" s="217">
        <f>+'2.2.3.7.PrecioCapital'!F86</f>
        <v>0.3392707984858932</v>
      </c>
      <c r="G281" s="217">
        <f>+'2.2.3.7.PrecioCapital'!G86</f>
        <v>0.36538100565642095</v>
      </c>
      <c r="H281" s="217">
        <f>+'2.2.3.7.PrecioCapital'!H86</f>
        <v>0.33666674229120203</v>
      </c>
      <c r="I281" s="217">
        <f>+'2.2.3.7.PrecioCapital'!I86</f>
        <v>0.31123646201951288</v>
      </c>
      <c r="J281" s="217">
        <f>+'2.2.3.7.PrecioCapital'!J86</f>
        <v>0.33520842127176448</v>
      </c>
      <c r="K281" s="217">
        <f>+'2.2.3.7.PrecioCapital'!K86</f>
        <v>0.33151583608040214</v>
      </c>
    </row>
    <row r="282" spans="1:11" x14ac:dyDescent="0.2">
      <c r="A282" s="1"/>
      <c r="B282" s="182" t="s">
        <v>489</v>
      </c>
      <c r="C282" s="217">
        <f>+'2.2.3.7.PrecioCapital'!C87</f>
        <v>0.27263090916777089</v>
      </c>
      <c r="D282" s="217">
        <f>+'2.2.3.7.PrecioCapital'!D87</f>
        <v>0.25701989892562344</v>
      </c>
      <c r="E282" s="217">
        <f>+'2.2.3.7.PrecioCapital'!E87</f>
        <v>0.25670717126639059</v>
      </c>
      <c r="F282" s="217">
        <f>+'2.2.3.7.PrecioCapital'!F87</f>
        <v>0.27326737300188741</v>
      </c>
      <c r="G282" s="217">
        <f>+'2.2.3.7.PrecioCapital'!G87</f>
        <v>0.3033661737758685</v>
      </c>
      <c r="H282" s="217">
        <f>+'2.2.3.7.PrecioCapital'!H87</f>
        <v>0.27546426289661979</v>
      </c>
      <c r="I282" s="217">
        <f>+'2.2.3.7.PrecioCapital'!I87</f>
        <v>0.24805863736714728</v>
      </c>
      <c r="J282" s="217">
        <f>+'2.2.3.7.PrecioCapital'!J87</f>
        <v>0.27220108695002349</v>
      </c>
      <c r="K282" s="217">
        <f>+'2.2.3.7.PrecioCapital'!K87</f>
        <v>0.26849539649740461</v>
      </c>
    </row>
    <row r="283" spans="1:11" x14ac:dyDescent="0.2">
      <c r="A283" s="1"/>
      <c r="B283" s="182" t="s">
        <v>489</v>
      </c>
      <c r="C283" s="217">
        <f>+'2.2.3.7.PrecioCapital'!C88</f>
        <v>0.27263090916777089</v>
      </c>
      <c r="D283" s="217">
        <f>+'2.2.3.7.PrecioCapital'!D88</f>
        <v>0.25701989892562344</v>
      </c>
      <c r="E283" s="217">
        <f>+'2.2.3.7.PrecioCapital'!E88</f>
        <v>0.25670717126639059</v>
      </c>
      <c r="F283" s="217">
        <f>+'2.2.3.7.PrecioCapital'!F88</f>
        <v>0.27326737300188741</v>
      </c>
      <c r="G283" s="217">
        <f>+'2.2.3.7.PrecioCapital'!G88</f>
        <v>0.3033661737758685</v>
      </c>
      <c r="H283" s="217">
        <f>+'2.2.3.7.PrecioCapital'!H88</f>
        <v>0.27546426289661979</v>
      </c>
      <c r="I283" s="217">
        <f>+'2.2.3.7.PrecioCapital'!I88</f>
        <v>0.24805863736714728</v>
      </c>
      <c r="J283" s="217">
        <f>+'2.2.3.7.PrecioCapital'!J88</f>
        <v>0.27220108695002349</v>
      </c>
      <c r="K283" s="217">
        <f>+'2.2.3.7.PrecioCapital'!K88</f>
        <v>0.26849539649740461</v>
      </c>
    </row>
    <row r="284" spans="1:11" x14ac:dyDescent="0.2">
      <c r="A284" s="1"/>
      <c r="B284" s="182" t="s">
        <v>613</v>
      </c>
      <c r="C284" s="217">
        <f>+'2.2.3.7.PrecioCapital'!C89</f>
        <v>0.33707774053189543</v>
      </c>
      <c r="D284" s="217">
        <f>+'2.2.3.7.PrecioCapital'!D89</f>
        <v>0.32355508923681398</v>
      </c>
      <c r="E284" s="217">
        <f>+'2.2.3.7.PrecioCapital'!E89</f>
        <v>0.32306223877560053</v>
      </c>
      <c r="F284" s="217">
        <f>+'2.2.3.7.PrecioCapital'!F89</f>
        <v>0.3392707984858932</v>
      </c>
      <c r="G284" s="217">
        <f>+'2.2.3.7.PrecioCapital'!G89</f>
        <v>0.36538100565642095</v>
      </c>
      <c r="H284" s="217">
        <f>+'2.2.3.7.PrecioCapital'!H89</f>
        <v>0.33666674229120203</v>
      </c>
      <c r="I284" s="217">
        <f>+'2.2.3.7.PrecioCapital'!I89</f>
        <v>0.31123646201951288</v>
      </c>
      <c r="J284" s="217">
        <f>+'2.2.3.7.PrecioCapital'!J89</f>
        <v>0.33520842127176448</v>
      </c>
      <c r="K284" s="217">
        <f>+'2.2.3.7.PrecioCapital'!K89</f>
        <v>0.33151583608040214</v>
      </c>
    </row>
    <row r="285" spans="1:11" x14ac:dyDescent="0.2">
      <c r="A285" s="1"/>
      <c r="B285" s="182" t="s">
        <v>447</v>
      </c>
      <c r="C285" s="217">
        <f>+'2.2.3.7.PrecioCapital'!C90</f>
        <v>0.33707774053189543</v>
      </c>
      <c r="D285" s="217">
        <f>+'2.2.3.7.PrecioCapital'!D90</f>
        <v>0.32355508923681398</v>
      </c>
      <c r="E285" s="217">
        <f>+'2.2.3.7.PrecioCapital'!E90</f>
        <v>0.32306223877560053</v>
      </c>
      <c r="F285" s="217">
        <f>+'2.2.3.7.PrecioCapital'!F90</f>
        <v>0.3392707984858932</v>
      </c>
      <c r="G285" s="217">
        <f>+'2.2.3.7.PrecioCapital'!G90</f>
        <v>0.36538100565642095</v>
      </c>
      <c r="H285" s="217">
        <f>+'2.2.3.7.PrecioCapital'!H90</f>
        <v>0.33666674229120203</v>
      </c>
      <c r="I285" s="217">
        <f>+'2.2.3.7.PrecioCapital'!I90</f>
        <v>0.31123646201951288</v>
      </c>
      <c r="J285" s="217">
        <f>+'2.2.3.7.PrecioCapital'!J90</f>
        <v>0.33520842127176448</v>
      </c>
      <c r="K285" s="217">
        <f>+'2.2.3.7.PrecioCapital'!K90</f>
        <v>0.33151583608040214</v>
      </c>
    </row>
    <row r="286" spans="1:11" x14ac:dyDescent="0.2">
      <c r="A286" s="1"/>
      <c r="B286" s="182" t="s">
        <v>614</v>
      </c>
      <c r="C286" s="217">
        <f>+'2.2.3.7.PrecioCapital'!C91</f>
        <v>0.33707774053189543</v>
      </c>
      <c r="D286" s="217">
        <f>+'2.2.3.7.PrecioCapital'!D91</f>
        <v>0.32355508923681398</v>
      </c>
      <c r="E286" s="217">
        <f>+'2.2.3.7.PrecioCapital'!E91</f>
        <v>0.32306223877560053</v>
      </c>
      <c r="F286" s="217">
        <f>+'2.2.3.7.PrecioCapital'!F91</f>
        <v>0.3392707984858932</v>
      </c>
      <c r="G286" s="217">
        <f>+'2.2.3.7.PrecioCapital'!G91</f>
        <v>0.36538100565642095</v>
      </c>
      <c r="H286" s="217">
        <f>+'2.2.3.7.PrecioCapital'!H91</f>
        <v>0.33666674229120203</v>
      </c>
      <c r="I286" s="217">
        <f>+'2.2.3.7.PrecioCapital'!I91</f>
        <v>0.31123646201951288</v>
      </c>
      <c r="J286" s="217">
        <f>+'2.2.3.7.PrecioCapital'!J91</f>
        <v>0.33520842127176448</v>
      </c>
      <c r="K286" s="217">
        <f>+'2.2.3.7.PrecioCapital'!K91</f>
        <v>0.33151583608040214</v>
      </c>
    </row>
    <row r="287" spans="1:11" x14ac:dyDescent="0.2">
      <c r="A287" s="1"/>
      <c r="B287" s="182" t="s">
        <v>615</v>
      </c>
      <c r="C287" s="217">
        <f>+'2.2.3.7.PrecioCapital'!C92</f>
        <v>0.33707774053189543</v>
      </c>
      <c r="D287" s="217">
        <f>+'2.2.3.7.PrecioCapital'!D92</f>
        <v>0.32355508923681398</v>
      </c>
      <c r="E287" s="217">
        <f>+'2.2.3.7.PrecioCapital'!E92</f>
        <v>0.32306223877560053</v>
      </c>
      <c r="F287" s="217">
        <f>+'2.2.3.7.PrecioCapital'!F92</f>
        <v>0.3392707984858932</v>
      </c>
      <c r="G287" s="217">
        <f>+'2.2.3.7.PrecioCapital'!G92</f>
        <v>0.36538100565642095</v>
      </c>
      <c r="H287" s="217">
        <f>+'2.2.3.7.PrecioCapital'!H92</f>
        <v>0.33666674229120203</v>
      </c>
      <c r="I287" s="217">
        <f>+'2.2.3.7.PrecioCapital'!I92</f>
        <v>0.31123646201951288</v>
      </c>
      <c r="J287" s="217">
        <f>+'2.2.3.7.PrecioCapital'!J92</f>
        <v>0.33520842127176448</v>
      </c>
      <c r="K287" s="217">
        <f>+'2.2.3.7.PrecioCapital'!K92</f>
        <v>0.33151583608040214</v>
      </c>
    </row>
    <row r="288" spans="1:11" x14ac:dyDescent="0.2">
      <c r="A288" s="1"/>
      <c r="B288" s="182" t="s">
        <v>616</v>
      </c>
      <c r="C288" s="217">
        <f>+'2.2.3.7.PrecioCapital'!C93</f>
        <v>0.33707774053189543</v>
      </c>
      <c r="D288" s="217">
        <f>+'2.2.3.7.PrecioCapital'!D93</f>
        <v>0.32355508923681398</v>
      </c>
      <c r="E288" s="217">
        <f>+'2.2.3.7.PrecioCapital'!E93</f>
        <v>0.32306223877560053</v>
      </c>
      <c r="F288" s="217">
        <f>+'2.2.3.7.PrecioCapital'!F93</f>
        <v>0.3392707984858932</v>
      </c>
      <c r="G288" s="217">
        <f>+'2.2.3.7.PrecioCapital'!G93</f>
        <v>0.36538100565642095</v>
      </c>
      <c r="H288" s="217">
        <f>+'2.2.3.7.PrecioCapital'!H93</f>
        <v>0.33666674229120203</v>
      </c>
      <c r="I288" s="217">
        <f>+'2.2.3.7.PrecioCapital'!I93</f>
        <v>0.31123646201951288</v>
      </c>
      <c r="J288" s="217">
        <f>+'2.2.3.7.PrecioCapital'!J93</f>
        <v>0.33520842127176448</v>
      </c>
      <c r="K288" s="217">
        <f>+'2.2.3.7.PrecioCapital'!K93</f>
        <v>0.33151583608040214</v>
      </c>
    </row>
    <row r="289" spans="1:11" x14ac:dyDescent="0.2">
      <c r="A289" s="1"/>
      <c r="B289" s="182" t="s">
        <v>617</v>
      </c>
      <c r="C289" s="217">
        <f>+'2.2.3.7.PrecioCapital'!C94</f>
        <v>0.33707774053189543</v>
      </c>
      <c r="D289" s="217">
        <f>+'2.2.3.7.PrecioCapital'!D94</f>
        <v>0.32355508923681398</v>
      </c>
      <c r="E289" s="217">
        <f>+'2.2.3.7.PrecioCapital'!E94</f>
        <v>0.32306223877560053</v>
      </c>
      <c r="F289" s="217">
        <f>+'2.2.3.7.PrecioCapital'!F94</f>
        <v>0.3392707984858932</v>
      </c>
      <c r="G289" s="217">
        <f>+'2.2.3.7.PrecioCapital'!G94</f>
        <v>0.36538100565642095</v>
      </c>
      <c r="H289" s="217">
        <f>+'2.2.3.7.PrecioCapital'!H94</f>
        <v>0.33666674229120203</v>
      </c>
      <c r="I289" s="217">
        <f>+'2.2.3.7.PrecioCapital'!I94</f>
        <v>0.31123646201951288</v>
      </c>
      <c r="J289" s="217">
        <f>+'2.2.3.7.PrecioCapital'!J94</f>
        <v>0.33520842127176448</v>
      </c>
      <c r="K289" s="217">
        <f>+'2.2.3.7.PrecioCapital'!K94</f>
        <v>0.33151583608040214</v>
      </c>
    </row>
    <row r="290" spans="1:11" x14ac:dyDescent="0.2">
      <c r="A290" s="1"/>
      <c r="B290" s="182" t="s">
        <v>618</v>
      </c>
      <c r="C290" s="217">
        <f>+'2.2.3.7.PrecioCapital'!C95</f>
        <v>0.33707774053189543</v>
      </c>
      <c r="D290" s="217">
        <f>+'2.2.3.7.PrecioCapital'!D95</f>
        <v>0.32355508923681398</v>
      </c>
      <c r="E290" s="217">
        <f>+'2.2.3.7.PrecioCapital'!E95</f>
        <v>0.32306223877560053</v>
      </c>
      <c r="F290" s="217">
        <f>+'2.2.3.7.PrecioCapital'!F95</f>
        <v>0.3392707984858932</v>
      </c>
      <c r="G290" s="217">
        <f>+'2.2.3.7.PrecioCapital'!G95</f>
        <v>0.36538100565642095</v>
      </c>
      <c r="H290" s="217">
        <f>+'2.2.3.7.PrecioCapital'!H95</f>
        <v>0.33666674229120203</v>
      </c>
      <c r="I290" s="217">
        <f>+'2.2.3.7.PrecioCapital'!I95</f>
        <v>0.31123646201951288</v>
      </c>
      <c r="J290" s="217">
        <f>+'2.2.3.7.PrecioCapital'!J95</f>
        <v>0.33520842127176448</v>
      </c>
      <c r="K290" s="217">
        <f>+'2.2.3.7.PrecioCapital'!K95</f>
        <v>0.33151583608040214</v>
      </c>
    </row>
    <row r="291" spans="1:11" x14ac:dyDescent="0.2">
      <c r="A291" s="1"/>
      <c r="B291" s="182" t="s">
        <v>619</v>
      </c>
      <c r="C291" s="217">
        <f>+'2.2.3.7.PrecioCapital'!C96</f>
        <v>0.33707774053189543</v>
      </c>
      <c r="D291" s="217">
        <f>+'2.2.3.7.PrecioCapital'!D96</f>
        <v>0.32355508923681398</v>
      </c>
      <c r="E291" s="217">
        <f>+'2.2.3.7.PrecioCapital'!E96</f>
        <v>0.32306223877560053</v>
      </c>
      <c r="F291" s="217">
        <f>+'2.2.3.7.PrecioCapital'!F96</f>
        <v>0.3392707984858932</v>
      </c>
      <c r="G291" s="217">
        <f>+'2.2.3.7.PrecioCapital'!G96</f>
        <v>0.36538100565642095</v>
      </c>
      <c r="H291" s="217">
        <f>+'2.2.3.7.PrecioCapital'!H96</f>
        <v>0.33666674229120203</v>
      </c>
      <c r="I291" s="217">
        <f>+'2.2.3.7.PrecioCapital'!I96</f>
        <v>0.31123646201951288</v>
      </c>
      <c r="J291" s="217">
        <f>+'2.2.3.7.PrecioCapital'!J96</f>
        <v>0.33520842127176448</v>
      </c>
      <c r="K291" s="217">
        <f>+'2.2.3.7.PrecioCapital'!K96</f>
        <v>0.33151583608040214</v>
      </c>
    </row>
    <row r="292" spans="1:11" x14ac:dyDescent="0.2">
      <c r="A292" s="1"/>
      <c r="B292" s="182" t="s">
        <v>448</v>
      </c>
      <c r="C292" s="217">
        <f>+'2.2.3.7.PrecioCapital'!C97</f>
        <v>0.27263090916777089</v>
      </c>
      <c r="D292" s="217">
        <f>+'2.2.3.7.PrecioCapital'!D97</f>
        <v>0.25701989892562344</v>
      </c>
      <c r="E292" s="217">
        <f>+'2.2.3.7.PrecioCapital'!E97</f>
        <v>0.25670717126639059</v>
      </c>
      <c r="F292" s="217">
        <f>+'2.2.3.7.PrecioCapital'!F97</f>
        <v>0.27326737300188741</v>
      </c>
      <c r="G292" s="217">
        <f>+'2.2.3.7.PrecioCapital'!G97</f>
        <v>0.3033661737758685</v>
      </c>
      <c r="H292" s="217">
        <f>+'2.2.3.7.PrecioCapital'!H97</f>
        <v>0.27546426289661979</v>
      </c>
      <c r="I292" s="217">
        <f>+'2.2.3.7.PrecioCapital'!I97</f>
        <v>0.24805863736714728</v>
      </c>
      <c r="J292" s="217">
        <f>+'2.2.3.7.PrecioCapital'!J97</f>
        <v>0.27220108695002349</v>
      </c>
      <c r="K292" s="217">
        <f>+'2.2.3.7.PrecioCapital'!K97</f>
        <v>0.26849539649740461</v>
      </c>
    </row>
    <row r="293" spans="1:11" x14ac:dyDescent="0.2">
      <c r="A293" s="1"/>
      <c r="B293" s="182" t="s">
        <v>449</v>
      </c>
      <c r="C293" s="217">
        <f>+'2.2.3.7.PrecioCapital'!C98</f>
        <v>0.27263090916777089</v>
      </c>
      <c r="D293" s="217">
        <f>+'2.2.3.7.PrecioCapital'!D98</f>
        <v>0.25701989892562344</v>
      </c>
      <c r="E293" s="217">
        <f>+'2.2.3.7.PrecioCapital'!E98</f>
        <v>0.25670717126639059</v>
      </c>
      <c r="F293" s="217">
        <f>+'2.2.3.7.PrecioCapital'!F98</f>
        <v>0.27326737300188741</v>
      </c>
      <c r="G293" s="217">
        <f>+'2.2.3.7.PrecioCapital'!G98</f>
        <v>0.3033661737758685</v>
      </c>
      <c r="H293" s="217">
        <f>+'2.2.3.7.PrecioCapital'!H98</f>
        <v>0.27546426289661979</v>
      </c>
      <c r="I293" s="217">
        <f>+'2.2.3.7.PrecioCapital'!I98</f>
        <v>0.24805863736714728</v>
      </c>
      <c r="J293" s="217">
        <f>+'2.2.3.7.PrecioCapital'!J98</f>
        <v>0.27220108695002349</v>
      </c>
      <c r="K293" s="217">
        <f>+'2.2.3.7.PrecioCapital'!K98</f>
        <v>0.26849539649740461</v>
      </c>
    </row>
    <row r="294" spans="1:11" x14ac:dyDescent="0.2">
      <c r="A294" s="1"/>
      <c r="B294" s="182" t="s">
        <v>575</v>
      </c>
      <c r="C294" s="217">
        <f>+'2.2.3.7.PrecioCapital'!C99</f>
        <v>0.27263090916777089</v>
      </c>
      <c r="D294" s="217">
        <f>+'2.2.3.7.PrecioCapital'!D99</f>
        <v>0.25701989892562344</v>
      </c>
      <c r="E294" s="217">
        <f>+'2.2.3.7.PrecioCapital'!E99</f>
        <v>0.25670717126639059</v>
      </c>
      <c r="F294" s="217">
        <f>+'2.2.3.7.PrecioCapital'!F99</f>
        <v>0.27326737300188741</v>
      </c>
      <c r="G294" s="217">
        <f>+'2.2.3.7.PrecioCapital'!G99</f>
        <v>0.3033661737758685</v>
      </c>
      <c r="H294" s="217">
        <f>+'2.2.3.7.PrecioCapital'!H99</f>
        <v>0.27546426289661979</v>
      </c>
      <c r="I294" s="217">
        <f>+'2.2.3.7.PrecioCapital'!I99</f>
        <v>0.24805863736714728</v>
      </c>
      <c r="J294" s="217">
        <f>+'2.2.3.7.PrecioCapital'!J99</f>
        <v>0.27220108695002349</v>
      </c>
      <c r="K294" s="217">
        <f>+'2.2.3.7.PrecioCapital'!K99</f>
        <v>0.26849539649740461</v>
      </c>
    </row>
    <row r="295" spans="1:11" x14ac:dyDescent="0.2">
      <c r="A295" s="1"/>
      <c r="B295" s="182" t="s">
        <v>450</v>
      </c>
      <c r="C295" s="217">
        <f>+'2.2.3.7.PrecioCapital'!C100</f>
        <v>0.27263090916777089</v>
      </c>
      <c r="D295" s="217">
        <f>+'2.2.3.7.PrecioCapital'!D100</f>
        <v>0.25701989892562344</v>
      </c>
      <c r="E295" s="217">
        <f>+'2.2.3.7.PrecioCapital'!E100</f>
        <v>0.25670717126639059</v>
      </c>
      <c r="F295" s="217">
        <f>+'2.2.3.7.PrecioCapital'!F100</f>
        <v>0.27326737300188741</v>
      </c>
      <c r="G295" s="217">
        <f>+'2.2.3.7.PrecioCapital'!G100</f>
        <v>0.3033661737758685</v>
      </c>
      <c r="H295" s="217">
        <f>+'2.2.3.7.PrecioCapital'!H100</f>
        <v>0.27546426289661979</v>
      </c>
      <c r="I295" s="217">
        <f>+'2.2.3.7.PrecioCapital'!I100</f>
        <v>0.24805863736714728</v>
      </c>
      <c r="J295" s="217">
        <f>+'2.2.3.7.PrecioCapital'!J100</f>
        <v>0.27220108695002349</v>
      </c>
      <c r="K295" s="217">
        <f>+'2.2.3.7.PrecioCapital'!K100</f>
        <v>0.26849539649740461</v>
      </c>
    </row>
    <row r="296" spans="1:11" x14ac:dyDescent="0.2">
      <c r="A296" s="1"/>
      <c r="B296" s="182" t="s">
        <v>451</v>
      </c>
      <c r="C296" s="217">
        <f>+'2.2.3.7.PrecioCapital'!C101</f>
        <v>0.27263090916777089</v>
      </c>
      <c r="D296" s="217">
        <f>+'2.2.3.7.PrecioCapital'!D101</f>
        <v>0.25701989892562344</v>
      </c>
      <c r="E296" s="217">
        <f>+'2.2.3.7.PrecioCapital'!E101</f>
        <v>0.25670717126639059</v>
      </c>
      <c r="F296" s="217">
        <f>+'2.2.3.7.PrecioCapital'!F101</f>
        <v>0.27326737300188741</v>
      </c>
      <c r="G296" s="217">
        <f>+'2.2.3.7.PrecioCapital'!G101</f>
        <v>0.3033661737758685</v>
      </c>
      <c r="H296" s="217">
        <f>+'2.2.3.7.PrecioCapital'!H101</f>
        <v>0.27546426289661979</v>
      </c>
      <c r="I296" s="217">
        <f>+'2.2.3.7.PrecioCapital'!I101</f>
        <v>0.24805863736714728</v>
      </c>
      <c r="J296" s="217">
        <f>+'2.2.3.7.PrecioCapital'!J101</f>
        <v>0.27220108695002349</v>
      </c>
      <c r="K296" s="217">
        <f>+'2.2.3.7.PrecioCapital'!K101</f>
        <v>0.26849539649740461</v>
      </c>
    </row>
    <row r="297" spans="1:11" x14ac:dyDescent="0.2">
      <c r="A297" s="1"/>
      <c r="B297" s="182" t="s">
        <v>620</v>
      </c>
      <c r="C297" s="217">
        <f>+'2.2.3.7.PrecioCapital'!C102</f>
        <v>0.27263090916777089</v>
      </c>
      <c r="D297" s="217">
        <f>+'2.2.3.7.PrecioCapital'!D102</f>
        <v>0.25701989892562344</v>
      </c>
      <c r="E297" s="217">
        <f>+'2.2.3.7.PrecioCapital'!E102</f>
        <v>0.25670717126639059</v>
      </c>
      <c r="F297" s="217">
        <f>+'2.2.3.7.PrecioCapital'!F102</f>
        <v>0.27326737300188741</v>
      </c>
      <c r="G297" s="217">
        <f>+'2.2.3.7.PrecioCapital'!G102</f>
        <v>0.3033661737758685</v>
      </c>
      <c r="H297" s="217">
        <f>+'2.2.3.7.PrecioCapital'!H102</f>
        <v>0.27546426289661979</v>
      </c>
      <c r="I297" s="217">
        <f>+'2.2.3.7.PrecioCapital'!I102</f>
        <v>0.24805863736714728</v>
      </c>
      <c r="J297" s="217">
        <f>+'2.2.3.7.PrecioCapital'!J102</f>
        <v>0.27220108695002349</v>
      </c>
      <c r="K297" s="217">
        <f>+'2.2.3.7.PrecioCapital'!K102</f>
        <v>0.26849539649740461</v>
      </c>
    </row>
    <row r="298" spans="1:11" x14ac:dyDescent="0.2">
      <c r="A298" s="1"/>
      <c r="B298" s="182" t="s">
        <v>621</v>
      </c>
      <c r="C298" s="217">
        <f>+'2.2.3.7.PrecioCapital'!C103</f>
        <v>0.22250559588456284</v>
      </c>
      <c r="D298" s="217">
        <f>+'2.2.3.7.PrecioCapital'!D103</f>
        <v>0.20527030646136404</v>
      </c>
      <c r="E298" s="217">
        <f>+'2.2.3.7.PrecioCapital'!E103</f>
        <v>0.20509767431478282</v>
      </c>
      <c r="F298" s="217">
        <f>+'2.2.3.7.PrecioCapital'!F103</f>
        <v>0.2219313754032162</v>
      </c>
      <c r="G298" s="217">
        <f>+'2.2.3.7.PrecioCapital'!G103</f>
        <v>0.25513241564654987</v>
      </c>
      <c r="H298" s="217">
        <f>+'2.2.3.7.PrecioCapital'!H103</f>
        <v>0.22786233447861137</v>
      </c>
      <c r="I298" s="217">
        <f>+'2.2.3.7.PrecioCapital'!I103</f>
        <v>0.19892032930419618</v>
      </c>
      <c r="J298" s="217">
        <f>+'2.2.3.7.PrecioCapital'!J103</f>
        <v>0.2231953824775583</v>
      </c>
      <c r="K298" s="217">
        <f>+'2.2.3.7.PrecioCapital'!K103</f>
        <v>0.21947949904396208</v>
      </c>
    </row>
    <row r="299" spans="1:11" x14ac:dyDescent="0.2">
      <c r="A299" s="1"/>
      <c r="B299" s="182" t="s">
        <v>622</v>
      </c>
      <c r="C299" s="217">
        <f>+'2.2.3.7.PrecioCapital'!C104</f>
        <v>0.22250559588456284</v>
      </c>
      <c r="D299" s="217">
        <f>+'2.2.3.7.PrecioCapital'!D104</f>
        <v>0.20527030646136404</v>
      </c>
      <c r="E299" s="217">
        <f>+'2.2.3.7.PrecioCapital'!E104</f>
        <v>0.20509767431478282</v>
      </c>
      <c r="F299" s="217">
        <f>+'2.2.3.7.PrecioCapital'!F104</f>
        <v>0.2219313754032162</v>
      </c>
      <c r="G299" s="217">
        <f>+'2.2.3.7.PrecioCapital'!G104</f>
        <v>0.25513241564654987</v>
      </c>
      <c r="H299" s="217">
        <f>+'2.2.3.7.PrecioCapital'!H104</f>
        <v>0.22786233447861137</v>
      </c>
      <c r="I299" s="217">
        <f>+'2.2.3.7.PrecioCapital'!I104</f>
        <v>0.19892032930419618</v>
      </c>
      <c r="J299" s="217">
        <f>+'2.2.3.7.PrecioCapital'!J104</f>
        <v>0.2231953824775583</v>
      </c>
      <c r="K299" s="217">
        <f>+'2.2.3.7.PrecioCapital'!K104</f>
        <v>0.21947949904396208</v>
      </c>
    </row>
    <row r="300" spans="1:11" x14ac:dyDescent="0.2">
      <c r="A300" s="1"/>
      <c r="B300" s="182" t="s">
        <v>388</v>
      </c>
      <c r="C300" s="217">
        <f>+'2.2.3.7.PrecioCapital'!C105</f>
        <v>0.33707774053189543</v>
      </c>
      <c r="D300" s="217">
        <f>+'2.2.3.7.PrecioCapital'!D105</f>
        <v>0.32355508923681398</v>
      </c>
      <c r="E300" s="217">
        <f>+'2.2.3.7.PrecioCapital'!E105</f>
        <v>0.32306223877560053</v>
      </c>
      <c r="F300" s="217">
        <f>+'2.2.3.7.PrecioCapital'!F105</f>
        <v>0.3392707984858932</v>
      </c>
      <c r="G300" s="217">
        <f>+'2.2.3.7.PrecioCapital'!G105</f>
        <v>0.36538100565642095</v>
      </c>
      <c r="H300" s="217">
        <f>+'2.2.3.7.PrecioCapital'!H105</f>
        <v>0.33666674229120203</v>
      </c>
      <c r="I300" s="217">
        <f>+'2.2.3.7.PrecioCapital'!I105</f>
        <v>0.31123646201951288</v>
      </c>
      <c r="J300" s="217">
        <f>+'2.2.3.7.PrecioCapital'!J105</f>
        <v>0.33520842127176448</v>
      </c>
      <c r="K300" s="217">
        <f>+'2.2.3.7.PrecioCapital'!K105</f>
        <v>0.33151583608040214</v>
      </c>
    </row>
    <row r="301" spans="1:11" x14ac:dyDescent="0.2">
      <c r="A301" s="1"/>
      <c r="B301" s="182" t="s">
        <v>389</v>
      </c>
      <c r="C301" s="217">
        <f>+'2.2.3.7.PrecioCapital'!C106</f>
        <v>0.62350810215022689</v>
      </c>
      <c r="D301" s="217">
        <f>+'2.2.3.7.PrecioCapital'!D106</f>
        <v>0.61926704617543871</v>
      </c>
      <c r="E301" s="217">
        <f>+'2.2.3.7.PrecioCapital'!E106</f>
        <v>0.61797364992764492</v>
      </c>
      <c r="F301" s="217">
        <f>+'2.2.3.7.PrecioCapital'!F106</f>
        <v>0.6326193561925858</v>
      </c>
      <c r="G301" s="217">
        <f>+'2.2.3.7.PrecioCapital'!G106</f>
        <v>0.64100248068109877</v>
      </c>
      <c r="H301" s="217">
        <f>+'2.2.3.7.PrecioCapital'!H106</f>
        <v>0.60867776182267874</v>
      </c>
      <c r="I301" s="217">
        <f>+'2.2.3.7.PrecioCapital'!I106</f>
        <v>0.59202679380780476</v>
      </c>
      <c r="J301" s="217">
        <f>+'2.2.3.7.PrecioCapital'!J106</f>
        <v>0.61524101825727984</v>
      </c>
      <c r="K301" s="217">
        <f>+'2.2.3.7.PrecioCapital'!K106</f>
        <v>0.61160667867150231</v>
      </c>
    </row>
    <row r="302" spans="1:11" x14ac:dyDescent="0.2">
      <c r="A302" s="1"/>
      <c r="B302" s="182" t="s">
        <v>390</v>
      </c>
      <c r="C302" s="217">
        <f>+'2.2.3.7.PrecioCapital'!C107</f>
        <v>0.62350810215022689</v>
      </c>
      <c r="D302" s="217">
        <f>+'2.2.3.7.PrecioCapital'!D107</f>
        <v>0.61926704617543871</v>
      </c>
      <c r="E302" s="217">
        <f>+'2.2.3.7.PrecioCapital'!E107</f>
        <v>0.61797364992764492</v>
      </c>
      <c r="F302" s="217">
        <f>+'2.2.3.7.PrecioCapital'!F107</f>
        <v>0.6326193561925858</v>
      </c>
      <c r="G302" s="217">
        <f>+'2.2.3.7.PrecioCapital'!G107</f>
        <v>0.64100248068109877</v>
      </c>
      <c r="H302" s="217">
        <f>+'2.2.3.7.PrecioCapital'!H107</f>
        <v>0.60867776182267874</v>
      </c>
      <c r="I302" s="217">
        <f>+'2.2.3.7.PrecioCapital'!I107</f>
        <v>0.59202679380780476</v>
      </c>
      <c r="J302" s="217">
        <f>+'2.2.3.7.PrecioCapital'!J107</f>
        <v>0.61524101825727984</v>
      </c>
      <c r="K302" s="217">
        <f>+'2.2.3.7.PrecioCapital'!K107</f>
        <v>0.61160667867150231</v>
      </c>
    </row>
    <row r="303" spans="1:11" x14ac:dyDescent="0.2">
      <c r="A303" s="1"/>
      <c r="B303" s="182" t="s">
        <v>391</v>
      </c>
      <c r="C303" s="217">
        <f>+'2.2.3.7.PrecioCapital'!C108</f>
        <v>0.33707774053189543</v>
      </c>
      <c r="D303" s="217">
        <f>+'2.2.3.7.PrecioCapital'!D108</f>
        <v>0.32355508923681398</v>
      </c>
      <c r="E303" s="217">
        <f>+'2.2.3.7.PrecioCapital'!E108</f>
        <v>0.32306223877560053</v>
      </c>
      <c r="F303" s="217">
        <f>+'2.2.3.7.PrecioCapital'!F108</f>
        <v>0.3392707984858932</v>
      </c>
      <c r="G303" s="217">
        <f>+'2.2.3.7.PrecioCapital'!G108</f>
        <v>0.36538100565642095</v>
      </c>
      <c r="H303" s="217">
        <f>+'2.2.3.7.PrecioCapital'!H108</f>
        <v>0.33666674229120203</v>
      </c>
      <c r="I303" s="217">
        <f>+'2.2.3.7.PrecioCapital'!I108</f>
        <v>0.31123646201951288</v>
      </c>
      <c r="J303" s="217">
        <f>+'2.2.3.7.PrecioCapital'!J108</f>
        <v>0.33520842127176448</v>
      </c>
      <c r="K303" s="217">
        <f>+'2.2.3.7.PrecioCapital'!K108</f>
        <v>0.33151583608040214</v>
      </c>
    </row>
    <row r="304" spans="1:11" x14ac:dyDescent="0.2">
      <c r="A304" s="1"/>
      <c r="B304" s="182" t="s">
        <v>392</v>
      </c>
      <c r="C304" s="217">
        <f>+'2.2.3.7.PrecioCapital'!C109</f>
        <v>0.33707774053189543</v>
      </c>
      <c r="D304" s="217">
        <f>+'2.2.3.7.PrecioCapital'!D109</f>
        <v>0.32355508923681398</v>
      </c>
      <c r="E304" s="217">
        <f>+'2.2.3.7.PrecioCapital'!E109</f>
        <v>0.32306223877560053</v>
      </c>
      <c r="F304" s="217">
        <f>+'2.2.3.7.PrecioCapital'!F109</f>
        <v>0.3392707984858932</v>
      </c>
      <c r="G304" s="217">
        <f>+'2.2.3.7.PrecioCapital'!G109</f>
        <v>0.36538100565642095</v>
      </c>
      <c r="H304" s="217">
        <f>+'2.2.3.7.PrecioCapital'!H109</f>
        <v>0.33666674229120203</v>
      </c>
      <c r="I304" s="217">
        <f>+'2.2.3.7.PrecioCapital'!I109</f>
        <v>0.31123646201951288</v>
      </c>
      <c r="J304" s="217">
        <f>+'2.2.3.7.PrecioCapital'!J109</f>
        <v>0.33520842127176448</v>
      </c>
      <c r="K304" s="217">
        <f>+'2.2.3.7.PrecioCapital'!K109</f>
        <v>0.33151583608040214</v>
      </c>
    </row>
    <row r="305" spans="1:11" x14ac:dyDescent="0.2">
      <c r="A305" s="1"/>
      <c r="B305" s="182" t="s">
        <v>623</v>
      </c>
      <c r="C305" s="217">
        <f>+'2.2.3.7.PrecioCapital'!C110</f>
        <v>0.42300684901739494</v>
      </c>
      <c r="D305" s="217">
        <f>+'2.2.3.7.PrecioCapital'!D110</f>
        <v>0.41226867631840142</v>
      </c>
      <c r="E305" s="217">
        <f>+'2.2.3.7.PrecioCapital'!E110</f>
        <v>0.41153566212121384</v>
      </c>
      <c r="F305" s="217">
        <f>+'2.2.3.7.PrecioCapital'!F110</f>
        <v>0.42727536579790104</v>
      </c>
      <c r="G305" s="217">
        <f>+'2.2.3.7.PrecioCapital'!G110</f>
        <v>0.44806744816382432</v>
      </c>
      <c r="H305" s="217">
        <f>+'2.2.3.7.PrecioCapital'!H110</f>
        <v>0.41827004815064506</v>
      </c>
      <c r="I305" s="217">
        <f>+'2.2.3.7.PrecioCapital'!I110</f>
        <v>0.39547356155600055</v>
      </c>
      <c r="J305" s="217">
        <f>+'2.2.3.7.PrecioCapital'!J110</f>
        <v>0.41921820036741908</v>
      </c>
      <c r="K305" s="217">
        <f>+'2.2.3.7.PrecioCapital'!K110</f>
        <v>0.41554308885773222</v>
      </c>
    </row>
    <row r="306" spans="1:11" x14ac:dyDescent="0.2">
      <c r="A306" s="1"/>
      <c r="B306" s="182" t="s">
        <v>624</v>
      </c>
      <c r="C306" s="217">
        <f>+'2.2.3.7.PrecioCapital'!C111</f>
        <v>0.33707774053189543</v>
      </c>
      <c r="D306" s="217">
        <f>+'2.2.3.7.PrecioCapital'!D111</f>
        <v>0.32355508923681398</v>
      </c>
      <c r="E306" s="217">
        <f>+'2.2.3.7.PrecioCapital'!E111</f>
        <v>0.32306223877560053</v>
      </c>
      <c r="F306" s="217">
        <f>+'2.2.3.7.PrecioCapital'!F111</f>
        <v>0.3392707984858932</v>
      </c>
      <c r="G306" s="217">
        <f>+'2.2.3.7.PrecioCapital'!G111</f>
        <v>0.36538100565642095</v>
      </c>
      <c r="H306" s="217">
        <f>+'2.2.3.7.PrecioCapital'!H111</f>
        <v>0.33666674229120203</v>
      </c>
      <c r="I306" s="217">
        <f>+'2.2.3.7.PrecioCapital'!I111</f>
        <v>0.31123646201951288</v>
      </c>
      <c r="J306" s="217">
        <f>+'2.2.3.7.PrecioCapital'!J111</f>
        <v>0.33520842127176448</v>
      </c>
      <c r="K306" s="217">
        <f>+'2.2.3.7.PrecioCapital'!K111</f>
        <v>0.33151583608040214</v>
      </c>
    </row>
    <row r="307" spans="1:11" x14ac:dyDescent="0.2">
      <c r="A307" s="1"/>
      <c r="B307" s="182" t="s">
        <v>625</v>
      </c>
      <c r="C307" s="217">
        <f>+'2.2.3.7.PrecioCapital'!C112</f>
        <v>0.27263090916777089</v>
      </c>
      <c r="D307" s="217">
        <f>+'2.2.3.7.PrecioCapital'!D112</f>
        <v>0.25701989892562344</v>
      </c>
      <c r="E307" s="217">
        <f>+'2.2.3.7.PrecioCapital'!E112</f>
        <v>0.25670717126639059</v>
      </c>
      <c r="F307" s="217">
        <f>+'2.2.3.7.PrecioCapital'!F112</f>
        <v>0.27326737300188741</v>
      </c>
      <c r="G307" s="217">
        <f>+'2.2.3.7.PrecioCapital'!G112</f>
        <v>0.3033661737758685</v>
      </c>
      <c r="H307" s="217">
        <f>+'2.2.3.7.PrecioCapital'!H112</f>
        <v>0.27546426289661979</v>
      </c>
      <c r="I307" s="217">
        <f>+'2.2.3.7.PrecioCapital'!I112</f>
        <v>0.24805863736714728</v>
      </c>
      <c r="J307" s="217">
        <f>+'2.2.3.7.PrecioCapital'!J112</f>
        <v>0.27220108695002349</v>
      </c>
      <c r="K307" s="217">
        <f>+'2.2.3.7.PrecioCapital'!K112</f>
        <v>0.26849539649740461</v>
      </c>
    </row>
    <row r="308" spans="1:11" x14ac:dyDescent="0.2">
      <c r="A308" s="1"/>
      <c r="B308" s="182" t="s">
        <v>625</v>
      </c>
      <c r="C308" s="217">
        <f>+'2.2.3.7.PrecioCapital'!C113</f>
        <v>0.27263090916777089</v>
      </c>
      <c r="D308" s="217">
        <f>+'2.2.3.7.PrecioCapital'!D113</f>
        <v>0.25701989892562344</v>
      </c>
      <c r="E308" s="217">
        <f>+'2.2.3.7.PrecioCapital'!E113</f>
        <v>0.25670717126639059</v>
      </c>
      <c r="F308" s="217">
        <f>+'2.2.3.7.PrecioCapital'!F113</f>
        <v>0.27326737300188741</v>
      </c>
      <c r="G308" s="217">
        <f>+'2.2.3.7.PrecioCapital'!G113</f>
        <v>0.3033661737758685</v>
      </c>
      <c r="H308" s="217">
        <f>+'2.2.3.7.PrecioCapital'!H113</f>
        <v>0.27546426289661979</v>
      </c>
      <c r="I308" s="217">
        <f>+'2.2.3.7.PrecioCapital'!I113</f>
        <v>0.24805863736714728</v>
      </c>
      <c r="J308" s="217">
        <f>+'2.2.3.7.PrecioCapital'!J113</f>
        <v>0.27220108695002349</v>
      </c>
      <c r="K308" s="217">
        <f>+'2.2.3.7.PrecioCapital'!K113</f>
        <v>0.26849539649740461</v>
      </c>
    </row>
    <row r="309" spans="1:11" x14ac:dyDescent="0.2">
      <c r="A309" s="1"/>
      <c r="B309" s="182" t="s">
        <v>393</v>
      </c>
      <c r="C309" s="217">
        <f>+'2.2.3.7.PrecioCapital'!C114</f>
        <v>0.33707774053189543</v>
      </c>
      <c r="D309" s="217">
        <f>+'2.2.3.7.PrecioCapital'!D114</f>
        <v>0.32355508923681398</v>
      </c>
      <c r="E309" s="217">
        <f>+'2.2.3.7.PrecioCapital'!E114</f>
        <v>0.32306223877560053</v>
      </c>
      <c r="F309" s="217">
        <f>+'2.2.3.7.PrecioCapital'!F114</f>
        <v>0.3392707984858932</v>
      </c>
      <c r="G309" s="217">
        <f>+'2.2.3.7.PrecioCapital'!G114</f>
        <v>0.36538100565642095</v>
      </c>
      <c r="H309" s="217">
        <f>+'2.2.3.7.PrecioCapital'!H114</f>
        <v>0.33666674229120203</v>
      </c>
      <c r="I309" s="217">
        <f>+'2.2.3.7.PrecioCapital'!I114</f>
        <v>0.31123646201951288</v>
      </c>
      <c r="J309" s="217">
        <f>+'2.2.3.7.PrecioCapital'!J114</f>
        <v>0.33520842127176448</v>
      </c>
      <c r="K309" s="217">
        <f>+'2.2.3.7.PrecioCapital'!K114</f>
        <v>0.33151583608040214</v>
      </c>
    </row>
    <row r="310" spans="1:11" x14ac:dyDescent="0.2">
      <c r="A310" s="1"/>
      <c r="B310" s="182" t="s">
        <v>394</v>
      </c>
      <c r="C310" s="217">
        <f>+'2.2.3.7.PrecioCapital'!C115</f>
        <v>0.33707774053189543</v>
      </c>
      <c r="D310" s="217">
        <f>+'2.2.3.7.PrecioCapital'!D115</f>
        <v>0.32355508923681398</v>
      </c>
      <c r="E310" s="217">
        <f>+'2.2.3.7.PrecioCapital'!E115</f>
        <v>0.32306223877560053</v>
      </c>
      <c r="F310" s="217">
        <f>+'2.2.3.7.PrecioCapital'!F115</f>
        <v>0.3392707984858932</v>
      </c>
      <c r="G310" s="217">
        <f>+'2.2.3.7.PrecioCapital'!G115</f>
        <v>0.36538100565642095</v>
      </c>
      <c r="H310" s="217">
        <f>+'2.2.3.7.PrecioCapital'!H115</f>
        <v>0.33666674229120203</v>
      </c>
      <c r="I310" s="217">
        <f>+'2.2.3.7.PrecioCapital'!I115</f>
        <v>0.31123646201951288</v>
      </c>
      <c r="J310" s="217">
        <f>+'2.2.3.7.PrecioCapital'!J115</f>
        <v>0.33520842127176448</v>
      </c>
      <c r="K310" s="217">
        <f>+'2.2.3.7.PrecioCapital'!K115</f>
        <v>0.33151583608040214</v>
      </c>
    </row>
    <row r="311" spans="1:11" x14ac:dyDescent="0.2">
      <c r="A311" s="1"/>
      <c r="B311" s="182" t="s">
        <v>395</v>
      </c>
      <c r="C311" s="217">
        <f>+'2.2.3.7.PrecioCapital'!C116</f>
        <v>0.33707774053189543</v>
      </c>
      <c r="D311" s="217">
        <f>+'2.2.3.7.PrecioCapital'!D116</f>
        <v>0.32355508923681398</v>
      </c>
      <c r="E311" s="217">
        <f>+'2.2.3.7.PrecioCapital'!E116</f>
        <v>0.32306223877560053</v>
      </c>
      <c r="F311" s="217">
        <f>+'2.2.3.7.PrecioCapital'!F116</f>
        <v>0.3392707984858932</v>
      </c>
      <c r="G311" s="217">
        <f>+'2.2.3.7.PrecioCapital'!G116</f>
        <v>0.36538100565642095</v>
      </c>
      <c r="H311" s="217">
        <f>+'2.2.3.7.PrecioCapital'!H116</f>
        <v>0.33666674229120203</v>
      </c>
      <c r="I311" s="217">
        <f>+'2.2.3.7.PrecioCapital'!I116</f>
        <v>0.31123646201951288</v>
      </c>
      <c r="J311" s="217">
        <f>+'2.2.3.7.PrecioCapital'!J116</f>
        <v>0.33520842127176448</v>
      </c>
      <c r="K311" s="217">
        <f>+'2.2.3.7.PrecioCapital'!K116</f>
        <v>0.33151583608040214</v>
      </c>
    </row>
    <row r="312" spans="1:11" x14ac:dyDescent="0.2">
      <c r="A312" s="1"/>
      <c r="B312" s="182" t="s">
        <v>396</v>
      </c>
      <c r="C312" s="217">
        <f>+'2.2.3.7.PrecioCapital'!C117</f>
        <v>0.49819481894220691</v>
      </c>
      <c r="D312" s="217">
        <f>+'2.2.3.7.PrecioCapital'!D117</f>
        <v>0.48989306501479052</v>
      </c>
      <c r="E312" s="217">
        <f>+'2.2.3.7.PrecioCapital'!E117</f>
        <v>0.48894990754862555</v>
      </c>
      <c r="F312" s="217">
        <f>+'2.2.3.7.PrecioCapital'!F117</f>
        <v>0.50427936219590774</v>
      </c>
      <c r="G312" s="217">
        <f>+'2.2.3.7.PrecioCapital'!G117</f>
        <v>0.52041808535780221</v>
      </c>
      <c r="H312" s="217">
        <f>+'2.2.3.7.PrecioCapital'!H117</f>
        <v>0.48967294077765772</v>
      </c>
      <c r="I312" s="217">
        <f>+'2.2.3.7.PrecioCapital'!I117</f>
        <v>0.46918102365042713</v>
      </c>
      <c r="J312" s="217">
        <f>+'2.2.3.7.PrecioCapital'!J117</f>
        <v>0.49272675707611691</v>
      </c>
      <c r="K312" s="217">
        <f>+'2.2.3.7.PrecioCapital'!K117</f>
        <v>0.489066935037896</v>
      </c>
    </row>
    <row r="313" spans="1:11" x14ac:dyDescent="0.2">
      <c r="A313" s="1"/>
      <c r="B313" s="182" t="s">
        <v>397</v>
      </c>
      <c r="C313" s="217">
        <f>+'2.2.3.7.PrecioCapital'!C118</f>
        <v>0.49819481894220691</v>
      </c>
      <c r="D313" s="217">
        <f>+'2.2.3.7.PrecioCapital'!D118</f>
        <v>0.48989306501479052</v>
      </c>
      <c r="E313" s="217">
        <f>+'2.2.3.7.PrecioCapital'!E118</f>
        <v>0.48894990754862555</v>
      </c>
      <c r="F313" s="217">
        <f>+'2.2.3.7.PrecioCapital'!F118</f>
        <v>0.50427936219590774</v>
      </c>
      <c r="G313" s="217">
        <f>+'2.2.3.7.PrecioCapital'!G118</f>
        <v>0.52041808535780221</v>
      </c>
      <c r="H313" s="217">
        <f>+'2.2.3.7.PrecioCapital'!H118</f>
        <v>0.48967294077765772</v>
      </c>
      <c r="I313" s="217">
        <f>+'2.2.3.7.PrecioCapital'!I118</f>
        <v>0.46918102365042713</v>
      </c>
      <c r="J313" s="217">
        <f>+'2.2.3.7.PrecioCapital'!J118</f>
        <v>0.49272675707611691</v>
      </c>
      <c r="K313" s="217">
        <f>+'2.2.3.7.PrecioCapital'!K118</f>
        <v>0.489066935037896</v>
      </c>
    </row>
    <row r="314" spans="1:11" x14ac:dyDescent="0.2">
      <c r="A314" s="1"/>
      <c r="B314" s="182" t="s">
        <v>576</v>
      </c>
      <c r="C314" s="217">
        <f>+'2.2.3.7.PrecioCapital'!C119</f>
        <v>0.33707774053189543</v>
      </c>
      <c r="D314" s="217">
        <f>+'2.2.3.7.PrecioCapital'!D119</f>
        <v>0.32355508923681398</v>
      </c>
      <c r="E314" s="217">
        <f>+'2.2.3.7.PrecioCapital'!E119</f>
        <v>0.32306223877560053</v>
      </c>
      <c r="F314" s="217">
        <f>+'2.2.3.7.PrecioCapital'!F119</f>
        <v>0.3392707984858932</v>
      </c>
      <c r="G314" s="217">
        <f>+'2.2.3.7.PrecioCapital'!G119</f>
        <v>0.36538100565642095</v>
      </c>
      <c r="H314" s="217">
        <f>+'2.2.3.7.PrecioCapital'!H119</f>
        <v>0.33666674229120203</v>
      </c>
      <c r="I314" s="217">
        <f>+'2.2.3.7.PrecioCapital'!I119</f>
        <v>0.31123646201951288</v>
      </c>
      <c r="J314" s="217">
        <f>+'2.2.3.7.PrecioCapital'!J119</f>
        <v>0.33520842127176448</v>
      </c>
      <c r="K314" s="217">
        <f>+'2.2.3.7.PrecioCapital'!K119</f>
        <v>0.33151583608040214</v>
      </c>
    </row>
    <row r="315" spans="1:11" x14ac:dyDescent="0.2">
      <c r="A315" s="1"/>
      <c r="B315" s="182" t="s">
        <v>577</v>
      </c>
      <c r="C315" s="217">
        <f>+'2.2.3.7.PrecioCapital'!C120</f>
        <v>0.33707774053189543</v>
      </c>
      <c r="D315" s="217">
        <f>+'2.2.3.7.PrecioCapital'!D120</f>
        <v>0.32355508923681398</v>
      </c>
      <c r="E315" s="217">
        <f>+'2.2.3.7.PrecioCapital'!E120</f>
        <v>0.32306223877560053</v>
      </c>
      <c r="F315" s="217">
        <f>+'2.2.3.7.PrecioCapital'!F120</f>
        <v>0.3392707984858932</v>
      </c>
      <c r="G315" s="217">
        <f>+'2.2.3.7.PrecioCapital'!G120</f>
        <v>0.36538100565642095</v>
      </c>
      <c r="H315" s="217">
        <f>+'2.2.3.7.PrecioCapital'!H120</f>
        <v>0.33666674229120203</v>
      </c>
      <c r="I315" s="217">
        <f>+'2.2.3.7.PrecioCapital'!I120</f>
        <v>0.31123646201951288</v>
      </c>
      <c r="J315" s="217">
        <f>+'2.2.3.7.PrecioCapital'!J120</f>
        <v>0.33520842127176448</v>
      </c>
      <c r="K315" s="217">
        <f>+'2.2.3.7.PrecioCapital'!K120</f>
        <v>0.33151583608040214</v>
      </c>
    </row>
    <row r="316" spans="1:11" x14ac:dyDescent="0.2">
      <c r="A316" s="1"/>
      <c r="B316" s="182" t="s">
        <v>398</v>
      </c>
      <c r="C316" s="217">
        <f>+'2.2.3.7.PrecioCapital'!C121</f>
        <v>0.33707774053189543</v>
      </c>
      <c r="D316" s="217">
        <f>+'2.2.3.7.PrecioCapital'!D121</f>
        <v>0.32355508923681398</v>
      </c>
      <c r="E316" s="217">
        <f>+'2.2.3.7.PrecioCapital'!E121</f>
        <v>0.32306223877560053</v>
      </c>
      <c r="F316" s="217">
        <f>+'2.2.3.7.PrecioCapital'!F121</f>
        <v>0.3392707984858932</v>
      </c>
      <c r="G316" s="217">
        <f>+'2.2.3.7.PrecioCapital'!G121</f>
        <v>0.36538100565642095</v>
      </c>
      <c r="H316" s="217">
        <f>+'2.2.3.7.PrecioCapital'!H121</f>
        <v>0.33666674229120203</v>
      </c>
      <c r="I316" s="217">
        <f>+'2.2.3.7.PrecioCapital'!I121</f>
        <v>0.31123646201951288</v>
      </c>
      <c r="J316" s="217">
        <f>+'2.2.3.7.PrecioCapital'!J121</f>
        <v>0.33520842127176448</v>
      </c>
      <c r="K316" s="217">
        <f>+'2.2.3.7.PrecioCapital'!K121</f>
        <v>0.33151583608040214</v>
      </c>
    </row>
    <row r="317" spans="1:11" x14ac:dyDescent="0.2">
      <c r="A317" s="1"/>
      <c r="B317" s="186" t="s">
        <v>399</v>
      </c>
      <c r="C317" s="217">
        <f>+'2.2.3.7.PrecioCapital'!C122</f>
        <v>0</v>
      </c>
      <c r="D317" s="217">
        <f>+'2.2.3.7.PrecioCapital'!D122</f>
        <v>0</v>
      </c>
      <c r="E317" s="217">
        <f>+'2.2.3.7.PrecioCapital'!E122</f>
        <v>0</v>
      </c>
      <c r="F317" s="217">
        <f>+'2.2.3.7.PrecioCapital'!F122</f>
        <v>0</v>
      </c>
      <c r="G317" s="217">
        <f>+'2.2.3.7.PrecioCapital'!G122</f>
        <v>0</v>
      </c>
      <c r="H317" s="217">
        <f>+'2.2.3.7.PrecioCapital'!H122</f>
        <v>0</v>
      </c>
      <c r="I317" s="217">
        <f>+'2.2.3.7.PrecioCapital'!I122</f>
        <v>0</v>
      </c>
      <c r="J317" s="217">
        <f>+'2.2.3.7.PrecioCapital'!J122</f>
        <v>0</v>
      </c>
      <c r="K317" s="217">
        <f>+'2.2.3.7.PrecioCapital'!K122</f>
        <v>0</v>
      </c>
    </row>
    <row r="318" spans="1:11" x14ac:dyDescent="0.2">
      <c r="A318" s="1"/>
      <c r="B318" s="31" t="s">
        <v>400</v>
      </c>
      <c r="C318" s="321"/>
      <c r="D318" s="321"/>
      <c r="E318" s="321"/>
      <c r="F318" s="321"/>
      <c r="G318" s="321"/>
      <c r="H318" s="321"/>
      <c r="I318" s="321"/>
      <c r="J318" s="321"/>
      <c r="K318" s="321"/>
    </row>
    <row r="319" spans="1:11" x14ac:dyDescent="0.2">
      <c r="A319" s="1"/>
      <c r="B319" s="185" t="s">
        <v>401</v>
      </c>
      <c r="C319" s="217"/>
      <c r="D319" s="217"/>
      <c r="E319" s="217"/>
      <c r="F319" s="217"/>
      <c r="G319" s="217"/>
      <c r="H319" s="217"/>
      <c r="I319" s="217"/>
      <c r="J319" s="217"/>
      <c r="K319" s="217"/>
    </row>
    <row r="320" spans="1:11" x14ac:dyDescent="0.2">
      <c r="A320" s="1"/>
      <c r="B320" s="265" t="s">
        <v>402</v>
      </c>
      <c r="C320" s="217"/>
      <c r="D320" s="217"/>
      <c r="E320" s="217"/>
      <c r="F320" s="217"/>
      <c r="G320" s="217"/>
      <c r="H320" s="217"/>
      <c r="I320" s="217"/>
      <c r="J320" s="217"/>
      <c r="K320" s="217"/>
    </row>
    <row r="321" spans="1:11" x14ac:dyDescent="0.2">
      <c r="A321" s="1"/>
      <c r="B321" s="267" t="s">
        <v>403</v>
      </c>
      <c r="C321" s="217"/>
      <c r="D321" s="217"/>
      <c r="E321" s="217"/>
      <c r="F321" s="217"/>
      <c r="G321" s="217"/>
      <c r="H321" s="217"/>
      <c r="I321" s="217"/>
      <c r="J321" s="217"/>
      <c r="K321" s="217"/>
    </row>
    <row r="322" spans="1:11" x14ac:dyDescent="0.2">
      <c r="A322" s="1"/>
      <c r="B322" s="268" t="s">
        <v>490</v>
      </c>
      <c r="C322" s="217">
        <f>+'2.2.3.7.PrecioCapital'!C127</f>
        <v>0.12858221927888419</v>
      </c>
      <c r="D322" s="217">
        <f>+'2.2.3.7.PrecioCapital'!D127</f>
        <v>0.16435419758357486</v>
      </c>
      <c r="E322" s="217">
        <f>+'2.2.3.7.PrecioCapital'!E127</f>
        <v>0.18670526998296302</v>
      </c>
      <c r="F322" s="217">
        <f>+'2.2.3.7.PrecioCapital'!F127</f>
        <v>0.21262432110493504</v>
      </c>
      <c r="G322" s="217">
        <f>+'2.2.3.7.PrecioCapital'!G127</f>
        <v>0.26196358567333172</v>
      </c>
      <c r="H322" s="217">
        <f>+'2.2.3.7.PrecioCapital'!H127</f>
        <v>0.18974679067800657</v>
      </c>
      <c r="I322" s="217">
        <f>+'2.2.3.7.PrecioCapital'!I127</f>
        <v>8.4981012333111991E-2</v>
      </c>
      <c r="J322" s="217">
        <f>+'2.2.3.7.PrecioCapital'!J127</f>
        <v>0.12739525851712591</v>
      </c>
      <c r="K322" s="217">
        <f>+'2.2.3.7.PrecioCapital'!K127</f>
        <v>0.18633746105604501</v>
      </c>
    </row>
    <row r="323" spans="1:11" x14ac:dyDescent="0.2">
      <c r="A323" s="1"/>
      <c r="B323" s="268" t="s">
        <v>491</v>
      </c>
      <c r="C323" s="217">
        <f>+'2.2.3.7.PrecioCapital'!C128</f>
        <v>0.12858221927888419</v>
      </c>
      <c r="D323" s="217">
        <f>+'2.2.3.7.PrecioCapital'!D128</f>
        <v>0.16435419758357486</v>
      </c>
      <c r="E323" s="217">
        <f>+'2.2.3.7.PrecioCapital'!E128</f>
        <v>0.18670526998296302</v>
      </c>
      <c r="F323" s="217">
        <f>+'2.2.3.7.PrecioCapital'!F128</f>
        <v>0.21262432110493504</v>
      </c>
      <c r="G323" s="217">
        <f>+'2.2.3.7.PrecioCapital'!G128</f>
        <v>0.26196358567333172</v>
      </c>
      <c r="H323" s="217">
        <f>+'2.2.3.7.PrecioCapital'!H128</f>
        <v>0.18974679067800657</v>
      </c>
      <c r="I323" s="217">
        <f>+'2.2.3.7.PrecioCapital'!I128</f>
        <v>8.4981012333111991E-2</v>
      </c>
      <c r="J323" s="217">
        <f>+'2.2.3.7.PrecioCapital'!J128</f>
        <v>0.12739525851712591</v>
      </c>
      <c r="K323" s="217">
        <f>+'2.2.3.7.PrecioCapital'!K128</f>
        <v>0.18633746105604501</v>
      </c>
    </row>
    <row r="324" spans="1:11" x14ac:dyDescent="0.2">
      <c r="A324" s="1"/>
      <c r="B324" s="268" t="s">
        <v>492</v>
      </c>
      <c r="C324" s="217">
        <f>+'2.2.3.7.PrecioCapital'!C129</f>
        <v>0.12858221927888419</v>
      </c>
      <c r="D324" s="217">
        <f>+'2.2.3.7.PrecioCapital'!D129</f>
        <v>0.16435419758357486</v>
      </c>
      <c r="E324" s="217">
        <f>+'2.2.3.7.PrecioCapital'!E129</f>
        <v>0.18670526998296302</v>
      </c>
      <c r="F324" s="217">
        <f>+'2.2.3.7.PrecioCapital'!F129</f>
        <v>0.21262432110493504</v>
      </c>
      <c r="G324" s="217">
        <f>+'2.2.3.7.PrecioCapital'!G129</f>
        <v>0.26196358567333172</v>
      </c>
      <c r="H324" s="217">
        <f>+'2.2.3.7.PrecioCapital'!H129</f>
        <v>0.18974679067800657</v>
      </c>
      <c r="I324" s="217">
        <f>+'2.2.3.7.PrecioCapital'!I129</f>
        <v>8.4981012333111991E-2</v>
      </c>
      <c r="J324" s="217">
        <f>+'2.2.3.7.PrecioCapital'!J129</f>
        <v>0.12739525851712591</v>
      </c>
      <c r="K324" s="217">
        <f>+'2.2.3.7.PrecioCapital'!K129</f>
        <v>0.18633746105604501</v>
      </c>
    </row>
    <row r="325" spans="1:11" x14ac:dyDescent="0.2">
      <c r="A325" s="1"/>
      <c r="B325" s="268" t="s">
        <v>493</v>
      </c>
      <c r="C325" s="217">
        <f>+'2.2.3.7.PrecioCapital'!C130</f>
        <v>0.12858221927888419</v>
      </c>
      <c r="D325" s="217">
        <f>+'2.2.3.7.PrecioCapital'!D130</f>
        <v>0.16435419758357486</v>
      </c>
      <c r="E325" s="217">
        <f>+'2.2.3.7.PrecioCapital'!E130</f>
        <v>0.18670526998296302</v>
      </c>
      <c r="F325" s="217">
        <f>+'2.2.3.7.PrecioCapital'!F130</f>
        <v>0.21262432110493504</v>
      </c>
      <c r="G325" s="217">
        <f>+'2.2.3.7.PrecioCapital'!G130</f>
        <v>0.26196358567333172</v>
      </c>
      <c r="H325" s="217">
        <f>+'2.2.3.7.PrecioCapital'!H130</f>
        <v>0.18974679067800657</v>
      </c>
      <c r="I325" s="217">
        <f>+'2.2.3.7.PrecioCapital'!I130</f>
        <v>8.4981012333111991E-2</v>
      </c>
      <c r="J325" s="217">
        <f>+'2.2.3.7.PrecioCapital'!J130</f>
        <v>0.12739525851712591</v>
      </c>
      <c r="K325" s="217">
        <f>+'2.2.3.7.PrecioCapital'!K130</f>
        <v>0.18633746105604501</v>
      </c>
    </row>
    <row r="326" spans="1:11" x14ac:dyDescent="0.2">
      <c r="A326" s="1"/>
      <c r="B326" s="268" t="s">
        <v>494</v>
      </c>
      <c r="C326" s="217">
        <f>+'2.2.3.7.PrecioCapital'!C131</f>
        <v>0.12858221927888419</v>
      </c>
      <c r="D326" s="217">
        <f>+'2.2.3.7.PrecioCapital'!D131</f>
        <v>0.16435419758357486</v>
      </c>
      <c r="E326" s="217">
        <f>+'2.2.3.7.PrecioCapital'!E131</f>
        <v>0.18670526998296302</v>
      </c>
      <c r="F326" s="217">
        <f>+'2.2.3.7.PrecioCapital'!F131</f>
        <v>0.21262432110493504</v>
      </c>
      <c r="G326" s="217">
        <f>+'2.2.3.7.PrecioCapital'!G131</f>
        <v>0.26196358567333172</v>
      </c>
      <c r="H326" s="217">
        <f>+'2.2.3.7.PrecioCapital'!H131</f>
        <v>0.18974679067800657</v>
      </c>
      <c r="I326" s="217">
        <f>+'2.2.3.7.PrecioCapital'!I131</f>
        <v>8.4981012333111991E-2</v>
      </c>
      <c r="J326" s="217">
        <f>+'2.2.3.7.PrecioCapital'!J131</f>
        <v>0.12739525851712591</v>
      </c>
      <c r="K326" s="217">
        <f>+'2.2.3.7.PrecioCapital'!K131</f>
        <v>0.18633746105604501</v>
      </c>
    </row>
    <row r="327" spans="1:11" x14ac:dyDescent="0.2">
      <c r="A327" s="1"/>
      <c r="B327" s="268" t="s">
        <v>495</v>
      </c>
      <c r="C327" s="217">
        <f>+'2.2.3.7.PrecioCapital'!C132</f>
        <v>0.12858221927888419</v>
      </c>
      <c r="D327" s="217">
        <f>+'2.2.3.7.PrecioCapital'!D132</f>
        <v>0.16435419758357486</v>
      </c>
      <c r="E327" s="217">
        <f>+'2.2.3.7.PrecioCapital'!E132</f>
        <v>0.18670526998296302</v>
      </c>
      <c r="F327" s="217">
        <f>+'2.2.3.7.PrecioCapital'!F132</f>
        <v>0.21262432110493504</v>
      </c>
      <c r="G327" s="217">
        <f>+'2.2.3.7.PrecioCapital'!G132</f>
        <v>0.26196358567333172</v>
      </c>
      <c r="H327" s="217">
        <f>+'2.2.3.7.PrecioCapital'!H132</f>
        <v>0.18974679067800657</v>
      </c>
      <c r="I327" s="217">
        <f>+'2.2.3.7.PrecioCapital'!I132</f>
        <v>8.4981012333111991E-2</v>
      </c>
      <c r="J327" s="217">
        <f>+'2.2.3.7.PrecioCapital'!J132</f>
        <v>0.12739525851712591</v>
      </c>
      <c r="K327" s="217">
        <f>+'2.2.3.7.PrecioCapital'!K132</f>
        <v>0.18633746105604501</v>
      </c>
    </row>
    <row r="328" spans="1:11" x14ac:dyDescent="0.2">
      <c r="A328" s="1"/>
      <c r="B328" s="268" t="s">
        <v>496</v>
      </c>
      <c r="C328" s="217">
        <f>+'2.2.3.7.PrecioCapital'!C133</f>
        <v>0.12858221927888419</v>
      </c>
      <c r="D328" s="217">
        <f>+'2.2.3.7.PrecioCapital'!D133</f>
        <v>0.16435419758357486</v>
      </c>
      <c r="E328" s="217">
        <f>+'2.2.3.7.PrecioCapital'!E133</f>
        <v>0.18670526998296302</v>
      </c>
      <c r="F328" s="217">
        <f>+'2.2.3.7.PrecioCapital'!F133</f>
        <v>0.21262432110493504</v>
      </c>
      <c r="G328" s="217">
        <f>+'2.2.3.7.PrecioCapital'!G133</f>
        <v>0.26196358567333172</v>
      </c>
      <c r="H328" s="217">
        <f>+'2.2.3.7.PrecioCapital'!H133</f>
        <v>0.18974679067800657</v>
      </c>
      <c r="I328" s="217">
        <f>+'2.2.3.7.PrecioCapital'!I133</f>
        <v>8.4981012333111991E-2</v>
      </c>
      <c r="J328" s="217">
        <f>+'2.2.3.7.PrecioCapital'!J133</f>
        <v>0.12739525851712591</v>
      </c>
      <c r="K328" s="217">
        <f>+'2.2.3.7.PrecioCapital'!K133</f>
        <v>0.18633746105604501</v>
      </c>
    </row>
    <row r="329" spans="1:11" x14ac:dyDescent="0.2">
      <c r="A329" s="1"/>
      <c r="B329" s="268" t="s">
        <v>497</v>
      </c>
      <c r="C329" s="217">
        <f>+'2.2.3.7.PrecioCapital'!C134</f>
        <v>0.12858221927888419</v>
      </c>
      <c r="D329" s="217">
        <f>+'2.2.3.7.PrecioCapital'!D134</f>
        <v>0.16435419758357486</v>
      </c>
      <c r="E329" s="217">
        <f>+'2.2.3.7.PrecioCapital'!E134</f>
        <v>0.18670526998296302</v>
      </c>
      <c r="F329" s="217">
        <f>+'2.2.3.7.PrecioCapital'!F134</f>
        <v>0.21262432110493504</v>
      </c>
      <c r="G329" s="217">
        <f>+'2.2.3.7.PrecioCapital'!G134</f>
        <v>0.26196358567333172</v>
      </c>
      <c r="H329" s="217">
        <f>+'2.2.3.7.PrecioCapital'!H134</f>
        <v>0.18974679067800657</v>
      </c>
      <c r="I329" s="217">
        <f>+'2.2.3.7.PrecioCapital'!I134</f>
        <v>8.4981012333111991E-2</v>
      </c>
      <c r="J329" s="217">
        <f>+'2.2.3.7.PrecioCapital'!J134</f>
        <v>0.12739525851712591</v>
      </c>
      <c r="K329" s="217">
        <f>+'2.2.3.7.PrecioCapital'!K134</f>
        <v>0.18633746105604501</v>
      </c>
    </row>
    <row r="330" spans="1:11" x14ac:dyDescent="0.2">
      <c r="A330" s="1"/>
      <c r="B330" s="268" t="s">
        <v>498</v>
      </c>
      <c r="C330" s="217">
        <f>+'2.2.3.7.PrecioCapital'!C135</f>
        <v>0.12858221927888419</v>
      </c>
      <c r="D330" s="217">
        <f>+'2.2.3.7.PrecioCapital'!D135</f>
        <v>0.16435419758357486</v>
      </c>
      <c r="E330" s="217">
        <f>+'2.2.3.7.PrecioCapital'!E135</f>
        <v>0.18670526998296302</v>
      </c>
      <c r="F330" s="217">
        <f>+'2.2.3.7.PrecioCapital'!F135</f>
        <v>0.21262432110493504</v>
      </c>
      <c r="G330" s="217">
        <f>+'2.2.3.7.PrecioCapital'!G135</f>
        <v>0.26196358567333172</v>
      </c>
      <c r="H330" s="217">
        <f>+'2.2.3.7.PrecioCapital'!H135</f>
        <v>0.18974679067800657</v>
      </c>
      <c r="I330" s="217">
        <f>+'2.2.3.7.PrecioCapital'!I135</f>
        <v>8.4981012333111991E-2</v>
      </c>
      <c r="J330" s="217">
        <f>+'2.2.3.7.PrecioCapital'!J135</f>
        <v>0.12739525851712591</v>
      </c>
      <c r="K330" s="217">
        <f>+'2.2.3.7.PrecioCapital'!K135</f>
        <v>0.18633746105604501</v>
      </c>
    </row>
    <row r="331" spans="1:11" x14ac:dyDescent="0.2">
      <c r="A331" s="1"/>
      <c r="B331" s="268" t="s">
        <v>499</v>
      </c>
      <c r="C331" s="217">
        <f>+'2.2.3.7.PrecioCapital'!C136</f>
        <v>0.12858221927888419</v>
      </c>
      <c r="D331" s="217">
        <f>+'2.2.3.7.PrecioCapital'!D136</f>
        <v>0.16435419758357486</v>
      </c>
      <c r="E331" s="217">
        <f>+'2.2.3.7.PrecioCapital'!E136</f>
        <v>0.18670526998296302</v>
      </c>
      <c r="F331" s="217">
        <f>+'2.2.3.7.PrecioCapital'!F136</f>
        <v>0.21262432110493504</v>
      </c>
      <c r="G331" s="217">
        <f>+'2.2.3.7.PrecioCapital'!G136</f>
        <v>0.26196358567333172</v>
      </c>
      <c r="H331" s="217">
        <f>+'2.2.3.7.PrecioCapital'!H136</f>
        <v>0.18974679067800657</v>
      </c>
      <c r="I331" s="217">
        <f>+'2.2.3.7.PrecioCapital'!I136</f>
        <v>8.4981012333111991E-2</v>
      </c>
      <c r="J331" s="217">
        <f>+'2.2.3.7.PrecioCapital'!J136</f>
        <v>0.12739525851712591</v>
      </c>
      <c r="K331" s="217">
        <f>+'2.2.3.7.PrecioCapital'!K136</f>
        <v>0.18633746105604501</v>
      </c>
    </row>
    <row r="332" spans="1:11" x14ac:dyDescent="0.2">
      <c r="A332" s="1"/>
      <c r="B332" s="268" t="s">
        <v>500</v>
      </c>
      <c r="C332" s="217">
        <f>+'2.2.3.7.PrecioCapital'!C137</f>
        <v>0.12858221927888419</v>
      </c>
      <c r="D332" s="217">
        <f>+'2.2.3.7.PrecioCapital'!D137</f>
        <v>0.16435419758357486</v>
      </c>
      <c r="E332" s="217">
        <f>+'2.2.3.7.PrecioCapital'!E137</f>
        <v>0.18670526998296302</v>
      </c>
      <c r="F332" s="217">
        <f>+'2.2.3.7.PrecioCapital'!F137</f>
        <v>0.21262432110493504</v>
      </c>
      <c r="G332" s="217">
        <f>+'2.2.3.7.PrecioCapital'!G137</f>
        <v>0.26196358567333172</v>
      </c>
      <c r="H332" s="217">
        <f>+'2.2.3.7.PrecioCapital'!H137</f>
        <v>0.18974679067800657</v>
      </c>
      <c r="I332" s="217">
        <f>+'2.2.3.7.PrecioCapital'!I137</f>
        <v>8.4981012333111991E-2</v>
      </c>
      <c r="J332" s="217">
        <f>+'2.2.3.7.PrecioCapital'!J137</f>
        <v>0.12739525851712591</v>
      </c>
      <c r="K332" s="217">
        <f>+'2.2.3.7.PrecioCapital'!K137</f>
        <v>0.18633746105604501</v>
      </c>
    </row>
    <row r="333" spans="1:11" x14ac:dyDescent="0.2">
      <c r="A333" s="1"/>
      <c r="B333" s="268" t="s">
        <v>501</v>
      </c>
      <c r="C333" s="217">
        <f>+'2.2.3.7.PrecioCapital'!C138</f>
        <v>0.12858221927888419</v>
      </c>
      <c r="D333" s="217">
        <f>+'2.2.3.7.PrecioCapital'!D138</f>
        <v>0.16435419758357486</v>
      </c>
      <c r="E333" s="217">
        <f>+'2.2.3.7.PrecioCapital'!E138</f>
        <v>0.18670526998296302</v>
      </c>
      <c r="F333" s="217">
        <f>+'2.2.3.7.PrecioCapital'!F138</f>
        <v>0.21262432110493504</v>
      </c>
      <c r="G333" s="217">
        <f>+'2.2.3.7.PrecioCapital'!G138</f>
        <v>0.26196358567333172</v>
      </c>
      <c r="H333" s="217">
        <f>+'2.2.3.7.PrecioCapital'!H138</f>
        <v>0.18974679067800657</v>
      </c>
      <c r="I333" s="217">
        <f>+'2.2.3.7.PrecioCapital'!I138</f>
        <v>8.4981012333111991E-2</v>
      </c>
      <c r="J333" s="217">
        <f>+'2.2.3.7.PrecioCapital'!J138</f>
        <v>0.12739525851712591</v>
      </c>
      <c r="K333" s="217">
        <f>+'2.2.3.7.PrecioCapital'!K138</f>
        <v>0.18633746105604501</v>
      </c>
    </row>
    <row r="334" spans="1:11" x14ac:dyDescent="0.2">
      <c r="A334" s="1"/>
      <c r="B334" s="268" t="s">
        <v>502</v>
      </c>
      <c r="C334" s="217">
        <f>+'2.2.3.7.PrecioCapital'!C139</f>
        <v>0.12858221927888419</v>
      </c>
      <c r="D334" s="217">
        <f>+'2.2.3.7.PrecioCapital'!D139</f>
        <v>0.16435419758357486</v>
      </c>
      <c r="E334" s="217">
        <f>+'2.2.3.7.PrecioCapital'!E139</f>
        <v>0.18670526998296302</v>
      </c>
      <c r="F334" s="217">
        <f>+'2.2.3.7.PrecioCapital'!F139</f>
        <v>0.21262432110493504</v>
      </c>
      <c r="G334" s="217">
        <f>+'2.2.3.7.PrecioCapital'!G139</f>
        <v>0.26196358567333172</v>
      </c>
      <c r="H334" s="217">
        <f>+'2.2.3.7.PrecioCapital'!H139</f>
        <v>0.18974679067800657</v>
      </c>
      <c r="I334" s="217">
        <f>+'2.2.3.7.PrecioCapital'!I139</f>
        <v>8.4981012333111991E-2</v>
      </c>
      <c r="J334" s="217">
        <f>+'2.2.3.7.PrecioCapital'!J139</f>
        <v>0.12739525851712591</v>
      </c>
      <c r="K334" s="217">
        <f>+'2.2.3.7.PrecioCapital'!K139</f>
        <v>0.18633746105604501</v>
      </c>
    </row>
    <row r="335" spans="1:11" x14ac:dyDescent="0.2">
      <c r="A335" s="1"/>
      <c r="B335" s="268" t="s">
        <v>503</v>
      </c>
      <c r="C335" s="217">
        <f>+'2.2.3.7.PrecioCapital'!C140</f>
        <v>0.12858221927888419</v>
      </c>
      <c r="D335" s="217">
        <f>+'2.2.3.7.PrecioCapital'!D140</f>
        <v>0.16435419758357486</v>
      </c>
      <c r="E335" s="217">
        <f>+'2.2.3.7.PrecioCapital'!E140</f>
        <v>0.18670526998296302</v>
      </c>
      <c r="F335" s="217">
        <f>+'2.2.3.7.PrecioCapital'!F140</f>
        <v>0.21262432110493504</v>
      </c>
      <c r="G335" s="217">
        <f>+'2.2.3.7.PrecioCapital'!G140</f>
        <v>0.26196358567333172</v>
      </c>
      <c r="H335" s="217">
        <f>+'2.2.3.7.PrecioCapital'!H140</f>
        <v>0.18974679067800657</v>
      </c>
      <c r="I335" s="217">
        <f>+'2.2.3.7.PrecioCapital'!I140</f>
        <v>8.4981012333111991E-2</v>
      </c>
      <c r="J335" s="217">
        <f>+'2.2.3.7.PrecioCapital'!J140</f>
        <v>0.12739525851712591</v>
      </c>
      <c r="K335" s="217">
        <f>+'2.2.3.7.PrecioCapital'!K140</f>
        <v>0.18633746105604501</v>
      </c>
    </row>
    <row r="336" spans="1:11" x14ac:dyDescent="0.2">
      <c r="A336" s="1"/>
      <c r="B336" s="268" t="s">
        <v>504</v>
      </c>
      <c r="C336" s="217">
        <f>+'2.2.3.7.PrecioCapital'!C141</f>
        <v>0.12858221927888419</v>
      </c>
      <c r="D336" s="217">
        <f>+'2.2.3.7.PrecioCapital'!D141</f>
        <v>0.16435419758357486</v>
      </c>
      <c r="E336" s="217">
        <f>+'2.2.3.7.PrecioCapital'!E141</f>
        <v>0.18670526998296302</v>
      </c>
      <c r="F336" s="217">
        <f>+'2.2.3.7.PrecioCapital'!F141</f>
        <v>0.21262432110493504</v>
      </c>
      <c r="G336" s="217">
        <f>+'2.2.3.7.PrecioCapital'!G141</f>
        <v>0.26196358567333172</v>
      </c>
      <c r="H336" s="217">
        <f>+'2.2.3.7.PrecioCapital'!H141</f>
        <v>0.18974679067800657</v>
      </c>
      <c r="I336" s="217">
        <f>+'2.2.3.7.PrecioCapital'!I141</f>
        <v>8.4981012333111991E-2</v>
      </c>
      <c r="J336" s="217">
        <f>+'2.2.3.7.PrecioCapital'!J141</f>
        <v>0.12739525851712591</v>
      </c>
      <c r="K336" s="217">
        <f>+'2.2.3.7.PrecioCapital'!K141</f>
        <v>0.18633746105604501</v>
      </c>
    </row>
    <row r="337" spans="1:11" x14ac:dyDescent="0.2">
      <c r="A337" s="1"/>
      <c r="B337" s="268" t="s">
        <v>505</v>
      </c>
      <c r="C337" s="217">
        <f>+'2.2.3.7.PrecioCapital'!C142</f>
        <v>0.12858221927888419</v>
      </c>
      <c r="D337" s="217">
        <f>+'2.2.3.7.PrecioCapital'!D142</f>
        <v>0.16435419758357486</v>
      </c>
      <c r="E337" s="217">
        <f>+'2.2.3.7.PrecioCapital'!E142</f>
        <v>0.18670526998296302</v>
      </c>
      <c r="F337" s="217">
        <f>+'2.2.3.7.PrecioCapital'!F142</f>
        <v>0.21262432110493504</v>
      </c>
      <c r="G337" s="217">
        <f>+'2.2.3.7.PrecioCapital'!G142</f>
        <v>0.26196358567333172</v>
      </c>
      <c r="H337" s="217">
        <f>+'2.2.3.7.PrecioCapital'!H142</f>
        <v>0.18974679067800657</v>
      </c>
      <c r="I337" s="217">
        <f>+'2.2.3.7.PrecioCapital'!I142</f>
        <v>8.4981012333111991E-2</v>
      </c>
      <c r="J337" s="217">
        <f>+'2.2.3.7.PrecioCapital'!J142</f>
        <v>0.12739525851712591</v>
      </c>
      <c r="K337" s="217">
        <f>+'2.2.3.7.PrecioCapital'!K142</f>
        <v>0.18633746105604501</v>
      </c>
    </row>
    <row r="338" spans="1:11" x14ac:dyDescent="0.2">
      <c r="A338" s="1"/>
      <c r="B338" s="268" t="s">
        <v>506</v>
      </c>
      <c r="C338" s="217">
        <f>+'2.2.3.7.PrecioCapital'!C143</f>
        <v>0.12858221927888419</v>
      </c>
      <c r="D338" s="217">
        <f>+'2.2.3.7.PrecioCapital'!D143</f>
        <v>0.16435419758357486</v>
      </c>
      <c r="E338" s="217">
        <f>+'2.2.3.7.PrecioCapital'!E143</f>
        <v>0.18670526998296302</v>
      </c>
      <c r="F338" s="217">
        <f>+'2.2.3.7.PrecioCapital'!F143</f>
        <v>0.21262432110493504</v>
      </c>
      <c r="G338" s="217">
        <f>+'2.2.3.7.PrecioCapital'!G143</f>
        <v>0.26196358567333172</v>
      </c>
      <c r="H338" s="217">
        <f>+'2.2.3.7.PrecioCapital'!H143</f>
        <v>0.18974679067800657</v>
      </c>
      <c r="I338" s="217">
        <f>+'2.2.3.7.PrecioCapital'!I143</f>
        <v>8.4981012333111991E-2</v>
      </c>
      <c r="J338" s="217">
        <f>+'2.2.3.7.PrecioCapital'!J143</f>
        <v>0.12739525851712591</v>
      </c>
      <c r="K338" s="217">
        <f>+'2.2.3.7.PrecioCapital'!K143</f>
        <v>0.18633746105604501</v>
      </c>
    </row>
    <row r="339" spans="1:11" x14ac:dyDescent="0.2">
      <c r="A339" s="1"/>
      <c r="B339" s="268" t="s">
        <v>507</v>
      </c>
      <c r="C339" s="217">
        <f>+'2.2.3.7.PrecioCapital'!C144</f>
        <v>0.12858221927888419</v>
      </c>
      <c r="D339" s="217">
        <f>+'2.2.3.7.PrecioCapital'!D144</f>
        <v>0.16435419758357486</v>
      </c>
      <c r="E339" s="217">
        <f>+'2.2.3.7.PrecioCapital'!E144</f>
        <v>0.18670526998296302</v>
      </c>
      <c r="F339" s="217">
        <f>+'2.2.3.7.PrecioCapital'!F144</f>
        <v>0.21262432110493504</v>
      </c>
      <c r="G339" s="217">
        <f>+'2.2.3.7.PrecioCapital'!G144</f>
        <v>0.26196358567333172</v>
      </c>
      <c r="H339" s="217">
        <f>+'2.2.3.7.PrecioCapital'!H144</f>
        <v>0.18974679067800657</v>
      </c>
      <c r="I339" s="217">
        <f>+'2.2.3.7.PrecioCapital'!I144</f>
        <v>8.4981012333111991E-2</v>
      </c>
      <c r="J339" s="217">
        <f>+'2.2.3.7.PrecioCapital'!J144</f>
        <v>0.12739525851712591</v>
      </c>
      <c r="K339" s="217">
        <f>+'2.2.3.7.PrecioCapital'!K144</f>
        <v>0.18633746105604501</v>
      </c>
    </row>
    <row r="340" spans="1:11" x14ac:dyDescent="0.2">
      <c r="A340" s="1"/>
      <c r="B340" s="268" t="s">
        <v>508</v>
      </c>
      <c r="C340" s="217">
        <f>+'2.2.3.7.PrecioCapital'!C145</f>
        <v>0.12858221927888419</v>
      </c>
      <c r="D340" s="217">
        <f>+'2.2.3.7.PrecioCapital'!D145</f>
        <v>0.16435419758357486</v>
      </c>
      <c r="E340" s="217">
        <f>+'2.2.3.7.PrecioCapital'!E145</f>
        <v>0.18670526998296302</v>
      </c>
      <c r="F340" s="217">
        <f>+'2.2.3.7.PrecioCapital'!F145</f>
        <v>0.21262432110493504</v>
      </c>
      <c r="G340" s="217">
        <f>+'2.2.3.7.PrecioCapital'!G145</f>
        <v>0.26196358567333172</v>
      </c>
      <c r="H340" s="217">
        <f>+'2.2.3.7.PrecioCapital'!H145</f>
        <v>0.18974679067800657</v>
      </c>
      <c r="I340" s="217">
        <f>+'2.2.3.7.PrecioCapital'!I145</f>
        <v>8.4981012333111991E-2</v>
      </c>
      <c r="J340" s="217">
        <f>+'2.2.3.7.PrecioCapital'!J145</f>
        <v>0.12739525851712591</v>
      </c>
      <c r="K340" s="217">
        <f>+'2.2.3.7.PrecioCapital'!K145</f>
        <v>0.18633746105604501</v>
      </c>
    </row>
    <row r="341" spans="1:11" x14ac:dyDescent="0.2">
      <c r="A341" s="1"/>
      <c r="B341" s="268" t="s">
        <v>509</v>
      </c>
      <c r="C341" s="217">
        <f>+'2.2.3.7.PrecioCapital'!C146</f>
        <v>0.12858221927888419</v>
      </c>
      <c r="D341" s="217">
        <f>+'2.2.3.7.PrecioCapital'!D146</f>
        <v>0.16435419758357486</v>
      </c>
      <c r="E341" s="217">
        <f>+'2.2.3.7.PrecioCapital'!E146</f>
        <v>0.18670526998296302</v>
      </c>
      <c r="F341" s="217">
        <f>+'2.2.3.7.PrecioCapital'!F146</f>
        <v>0.21262432110493504</v>
      </c>
      <c r="G341" s="217">
        <f>+'2.2.3.7.PrecioCapital'!G146</f>
        <v>0.26196358567333172</v>
      </c>
      <c r="H341" s="217">
        <f>+'2.2.3.7.PrecioCapital'!H146</f>
        <v>0.18974679067800657</v>
      </c>
      <c r="I341" s="217">
        <f>+'2.2.3.7.PrecioCapital'!I146</f>
        <v>8.4981012333111991E-2</v>
      </c>
      <c r="J341" s="217">
        <f>+'2.2.3.7.PrecioCapital'!J146</f>
        <v>0.12739525851712591</v>
      </c>
      <c r="K341" s="217">
        <f>+'2.2.3.7.PrecioCapital'!K146</f>
        <v>0.18633746105604501</v>
      </c>
    </row>
    <row r="342" spans="1:11" x14ac:dyDescent="0.2">
      <c r="A342" s="1"/>
      <c r="B342" s="267" t="s">
        <v>405</v>
      </c>
      <c r="C342" s="217"/>
      <c r="D342" s="217"/>
      <c r="E342" s="217"/>
      <c r="F342" s="217"/>
      <c r="G342" s="217"/>
      <c r="H342" s="217"/>
      <c r="I342" s="217"/>
      <c r="J342" s="217"/>
      <c r="K342" s="217"/>
    </row>
    <row r="343" spans="1:11" x14ac:dyDescent="0.2">
      <c r="A343" s="1"/>
      <c r="B343" s="268" t="s">
        <v>626</v>
      </c>
      <c r="C343" s="217">
        <f>+'2.2.3.7.PrecioCapital'!C148</f>
        <v>0.22250559588456284</v>
      </c>
      <c r="D343" s="217">
        <f>+'2.2.3.7.PrecioCapital'!D148</f>
        <v>0.20527030646136404</v>
      </c>
      <c r="E343" s="217">
        <f>+'2.2.3.7.PrecioCapital'!E148</f>
        <v>0.20509767431478282</v>
      </c>
      <c r="F343" s="217">
        <f>+'2.2.3.7.PrecioCapital'!F148</f>
        <v>0.2219313754032162</v>
      </c>
      <c r="G343" s="217">
        <f>+'2.2.3.7.PrecioCapital'!G148</f>
        <v>0.25513241564654987</v>
      </c>
      <c r="H343" s="217">
        <f>+'2.2.3.7.PrecioCapital'!H148</f>
        <v>0.22786233447861137</v>
      </c>
      <c r="I343" s="217">
        <f>+'2.2.3.7.PrecioCapital'!I148</f>
        <v>0.19892032930419618</v>
      </c>
      <c r="J343" s="217">
        <f>+'2.2.3.7.PrecioCapital'!J148</f>
        <v>0.2231953824775583</v>
      </c>
      <c r="K343" s="217">
        <f>+'2.2.3.7.PrecioCapital'!K148</f>
        <v>0.21947949904396208</v>
      </c>
    </row>
    <row r="344" spans="1:11" x14ac:dyDescent="0.2">
      <c r="A344" s="1"/>
      <c r="B344" s="268" t="s">
        <v>627</v>
      </c>
      <c r="C344" s="217">
        <f>+'2.2.3.7.PrecioCapital'!C149</f>
        <v>0.27263090916777089</v>
      </c>
      <c r="D344" s="217">
        <f>+'2.2.3.7.PrecioCapital'!D149</f>
        <v>0.25701989892562344</v>
      </c>
      <c r="E344" s="217">
        <f>+'2.2.3.7.PrecioCapital'!E149</f>
        <v>0.25670717126639059</v>
      </c>
      <c r="F344" s="217">
        <f>+'2.2.3.7.PrecioCapital'!F149</f>
        <v>0.27326737300188741</v>
      </c>
      <c r="G344" s="217">
        <f>+'2.2.3.7.PrecioCapital'!G149</f>
        <v>0.3033661737758685</v>
      </c>
      <c r="H344" s="217">
        <f>+'2.2.3.7.PrecioCapital'!H149</f>
        <v>0.27546426289661979</v>
      </c>
      <c r="I344" s="217">
        <f>+'2.2.3.7.PrecioCapital'!I149</f>
        <v>0.24805863736714728</v>
      </c>
      <c r="J344" s="217">
        <f>+'2.2.3.7.PrecioCapital'!J149</f>
        <v>0.27220108695002349</v>
      </c>
      <c r="K344" s="217">
        <f>+'2.2.3.7.PrecioCapital'!K149</f>
        <v>0.26849539649740461</v>
      </c>
    </row>
    <row r="345" spans="1:11" x14ac:dyDescent="0.2">
      <c r="A345" s="1"/>
      <c r="B345" s="268" t="s">
        <v>628</v>
      </c>
      <c r="C345" s="217">
        <f>+'2.2.3.7.PrecioCapital'!C150</f>
        <v>0.27263090916777089</v>
      </c>
      <c r="D345" s="217">
        <f>+'2.2.3.7.PrecioCapital'!D150</f>
        <v>0.25701989892562344</v>
      </c>
      <c r="E345" s="217">
        <f>+'2.2.3.7.PrecioCapital'!E150</f>
        <v>0.25670717126639059</v>
      </c>
      <c r="F345" s="217">
        <f>+'2.2.3.7.PrecioCapital'!F150</f>
        <v>0.27326737300188741</v>
      </c>
      <c r="G345" s="217">
        <f>+'2.2.3.7.PrecioCapital'!G150</f>
        <v>0.3033661737758685</v>
      </c>
      <c r="H345" s="217">
        <f>+'2.2.3.7.PrecioCapital'!H150</f>
        <v>0.27546426289661979</v>
      </c>
      <c r="I345" s="217">
        <f>+'2.2.3.7.PrecioCapital'!I150</f>
        <v>0.24805863736714728</v>
      </c>
      <c r="J345" s="217">
        <f>+'2.2.3.7.PrecioCapital'!J150</f>
        <v>0.27220108695002349</v>
      </c>
      <c r="K345" s="217">
        <f>+'2.2.3.7.PrecioCapital'!K150</f>
        <v>0.26849539649740461</v>
      </c>
    </row>
    <row r="346" spans="1:11" x14ac:dyDescent="0.2">
      <c r="A346" s="1"/>
      <c r="B346" s="268" t="s">
        <v>629</v>
      </c>
      <c r="C346" s="217">
        <f>+'2.2.3.7.PrecioCapital'!C151</f>
        <v>0.27263090916777089</v>
      </c>
      <c r="D346" s="217">
        <f>+'2.2.3.7.PrecioCapital'!D151</f>
        <v>0.25701989892562344</v>
      </c>
      <c r="E346" s="217">
        <f>+'2.2.3.7.PrecioCapital'!E151</f>
        <v>0.25670717126639059</v>
      </c>
      <c r="F346" s="217">
        <f>+'2.2.3.7.PrecioCapital'!F151</f>
        <v>0.27326737300188741</v>
      </c>
      <c r="G346" s="217">
        <f>+'2.2.3.7.PrecioCapital'!G151</f>
        <v>0.3033661737758685</v>
      </c>
      <c r="H346" s="217">
        <f>+'2.2.3.7.PrecioCapital'!H151</f>
        <v>0.27546426289661979</v>
      </c>
      <c r="I346" s="217">
        <f>+'2.2.3.7.PrecioCapital'!I151</f>
        <v>0.24805863736714728</v>
      </c>
      <c r="J346" s="217">
        <f>+'2.2.3.7.PrecioCapital'!J151</f>
        <v>0.27220108695002349</v>
      </c>
      <c r="K346" s="217">
        <f>+'2.2.3.7.PrecioCapital'!K151</f>
        <v>0.26849539649740461</v>
      </c>
    </row>
    <row r="347" spans="1:11" x14ac:dyDescent="0.2">
      <c r="A347" s="1"/>
      <c r="B347" s="268" t="s">
        <v>630</v>
      </c>
      <c r="C347" s="217">
        <f>+'2.2.3.7.PrecioCapital'!C152</f>
        <v>0.33707774053189543</v>
      </c>
      <c r="D347" s="217">
        <f>+'2.2.3.7.PrecioCapital'!D152</f>
        <v>0.32355508923681398</v>
      </c>
      <c r="E347" s="217">
        <f>+'2.2.3.7.PrecioCapital'!E152</f>
        <v>0.32306223877560053</v>
      </c>
      <c r="F347" s="217">
        <f>+'2.2.3.7.PrecioCapital'!F152</f>
        <v>0.3392707984858932</v>
      </c>
      <c r="G347" s="217">
        <f>+'2.2.3.7.PrecioCapital'!G152</f>
        <v>0.36538100565642095</v>
      </c>
      <c r="H347" s="217">
        <f>+'2.2.3.7.PrecioCapital'!H152</f>
        <v>0.33666674229120203</v>
      </c>
      <c r="I347" s="217">
        <f>+'2.2.3.7.PrecioCapital'!I152</f>
        <v>0.31123646201951288</v>
      </c>
      <c r="J347" s="217">
        <f>+'2.2.3.7.PrecioCapital'!J152</f>
        <v>0.33520842127176448</v>
      </c>
      <c r="K347" s="217">
        <f>+'2.2.3.7.PrecioCapital'!K152</f>
        <v>0.33151583608040214</v>
      </c>
    </row>
    <row r="348" spans="1:11" x14ac:dyDescent="0.2">
      <c r="A348" s="1"/>
      <c r="B348" s="268" t="s">
        <v>387</v>
      </c>
      <c r="C348" s="217">
        <f>+'2.2.3.7.PrecioCapital'!C153</f>
        <v>0.33707774053189543</v>
      </c>
      <c r="D348" s="217">
        <f>+'2.2.3.7.PrecioCapital'!D153</f>
        <v>0.32355508923681398</v>
      </c>
      <c r="E348" s="217">
        <f>+'2.2.3.7.PrecioCapital'!E153</f>
        <v>0.32306223877560053</v>
      </c>
      <c r="F348" s="217">
        <f>+'2.2.3.7.PrecioCapital'!F153</f>
        <v>0.3392707984858932</v>
      </c>
      <c r="G348" s="217">
        <f>+'2.2.3.7.PrecioCapital'!G153</f>
        <v>0.36538100565642095</v>
      </c>
      <c r="H348" s="217">
        <f>+'2.2.3.7.PrecioCapital'!H153</f>
        <v>0.33666674229120203</v>
      </c>
      <c r="I348" s="217">
        <f>+'2.2.3.7.PrecioCapital'!I153</f>
        <v>0.31123646201951288</v>
      </c>
      <c r="J348" s="217">
        <f>+'2.2.3.7.PrecioCapital'!J153</f>
        <v>0.33520842127176448</v>
      </c>
      <c r="K348" s="217">
        <f>+'2.2.3.7.PrecioCapital'!K153</f>
        <v>0.33151583608040214</v>
      </c>
    </row>
    <row r="349" spans="1:11" x14ac:dyDescent="0.2">
      <c r="A349" s="1"/>
      <c r="B349" s="268" t="s">
        <v>626</v>
      </c>
      <c r="C349" s="217">
        <f>+'2.2.3.7.PrecioCapital'!C154</f>
        <v>0.22250559588456284</v>
      </c>
      <c r="D349" s="217">
        <f>+'2.2.3.7.PrecioCapital'!D154</f>
        <v>0.20527030646136404</v>
      </c>
      <c r="E349" s="217">
        <f>+'2.2.3.7.PrecioCapital'!E154</f>
        <v>0.20509767431478282</v>
      </c>
      <c r="F349" s="217">
        <f>+'2.2.3.7.PrecioCapital'!F154</f>
        <v>0.2219313754032162</v>
      </c>
      <c r="G349" s="217">
        <f>+'2.2.3.7.PrecioCapital'!G154</f>
        <v>0.25513241564654987</v>
      </c>
      <c r="H349" s="217">
        <f>+'2.2.3.7.PrecioCapital'!H154</f>
        <v>0.22786233447861137</v>
      </c>
      <c r="I349" s="217">
        <f>+'2.2.3.7.PrecioCapital'!I154</f>
        <v>0.19892032930419618</v>
      </c>
      <c r="J349" s="217">
        <f>+'2.2.3.7.PrecioCapital'!J154</f>
        <v>0.2231953824775583</v>
      </c>
      <c r="K349" s="217">
        <f>+'2.2.3.7.PrecioCapital'!K154</f>
        <v>0.21947949904396208</v>
      </c>
    </row>
    <row r="350" spans="1:11" x14ac:dyDescent="0.2">
      <c r="A350" s="1"/>
      <c r="B350" s="268" t="s">
        <v>631</v>
      </c>
      <c r="C350" s="217">
        <f>+'2.2.3.7.PrecioCapital'!C155</f>
        <v>0.42300684901739494</v>
      </c>
      <c r="D350" s="217">
        <f>+'2.2.3.7.PrecioCapital'!D155</f>
        <v>0.41226867631840142</v>
      </c>
      <c r="E350" s="217">
        <f>+'2.2.3.7.PrecioCapital'!E155</f>
        <v>0.41153566212121384</v>
      </c>
      <c r="F350" s="217">
        <f>+'2.2.3.7.PrecioCapital'!F155</f>
        <v>0.42727536579790104</v>
      </c>
      <c r="G350" s="217">
        <f>+'2.2.3.7.PrecioCapital'!G155</f>
        <v>0.44806744816382432</v>
      </c>
      <c r="H350" s="217">
        <f>+'2.2.3.7.PrecioCapital'!H155</f>
        <v>0.41827004815064506</v>
      </c>
      <c r="I350" s="217">
        <f>+'2.2.3.7.PrecioCapital'!I155</f>
        <v>0.39547356155600055</v>
      </c>
      <c r="J350" s="217">
        <f>+'2.2.3.7.PrecioCapital'!J155</f>
        <v>0.41921820036741908</v>
      </c>
      <c r="K350" s="217">
        <f>+'2.2.3.7.PrecioCapital'!K155</f>
        <v>0.41554308885773222</v>
      </c>
    </row>
    <row r="351" spans="1:11" x14ac:dyDescent="0.2">
      <c r="A351" s="1"/>
      <c r="B351" s="268" t="s">
        <v>632</v>
      </c>
      <c r="C351" s="217">
        <f>+'2.2.3.7.PrecioCapital'!C156</f>
        <v>0.42300684901739494</v>
      </c>
      <c r="D351" s="217">
        <f>+'2.2.3.7.PrecioCapital'!D156</f>
        <v>0.41226867631840142</v>
      </c>
      <c r="E351" s="217">
        <f>+'2.2.3.7.PrecioCapital'!E156</f>
        <v>0.41153566212121384</v>
      </c>
      <c r="F351" s="217">
        <f>+'2.2.3.7.PrecioCapital'!F156</f>
        <v>0.42727536579790104</v>
      </c>
      <c r="G351" s="217">
        <f>+'2.2.3.7.PrecioCapital'!G156</f>
        <v>0.44806744816382432</v>
      </c>
      <c r="H351" s="217">
        <f>+'2.2.3.7.PrecioCapital'!H156</f>
        <v>0.41827004815064506</v>
      </c>
      <c r="I351" s="217">
        <f>+'2.2.3.7.PrecioCapital'!I156</f>
        <v>0.39547356155600055</v>
      </c>
      <c r="J351" s="217">
        <f>+'2.2.3.7.PrecioCapital'!J156</f>
        <v>0.41921820036741908</v>
      </c>
      <c r="K351" s="217">
        <f>+'2.2.3.7.PrecioCapital'!K156</f>
        <v>0.41554308885773222</v>
      </c>
    </row>
    <row r="352" spans="1:11" x14ac:dyDescent="0.2">
      <c r="A352" s="1"/>
      <c r="B352" s="268" t="s">
        <v>633</v>
      </c>
      <c r="C352" s="217">
        <f>+'2.2.3.7.PrecioCapital'!C157</f>
        <v>0.33707774053189543</v>
      </c>
      <c r="D352" s="217">
        <f>+'2.2.3.7.PrecioCapital'!D157</f>
        <v>0.32355508923681398</v>
      </c>
      <c r="E352" s="217">
        <f>+'2.2.3.7.PrecioCapital'!E157</f>
        <v>0.32306223877560053</v>
      </c>
      <c r="F352" s="217">
        <f>+'2.2.3.7.PrecioCapital'!F157</f>
        <v>0.3392707984858932</v>
      </c>
      <c r="G352" s="217">
        <f>+'2.2.3.7.PrecioCapital'!G157</f>
        <v>0.36538100565642095</v>
      </c>
      <c r="H352" s="217">
        <f>+'2.2.3.7.PrecioCapital'!H157</f>
        <v>0.33666674229120203</v>
      </c>
      <c r="I352" s="217">
        <f>+'2.2.3.7.PrecioCapital'!I157</f>
        <v>0.31123646201951288</v>
      </c>
      <c r="J352" s="217">
        <f>+'2.2.3.7.PrecioCapital'!J157</f>
        <v>0.33520842127176448</v>
      </c>
      <c r="K352" s="217">
        <f>+'2.2.3.7.PrecioCapital'!K157</f>
        <v>0.33151583608040214</v>
      </c>
    </row>
    <row r="353" spans="1:11" x14ac:dyDescent="0.2">
      <c r="A353" s="1"/>
      <c r="B353" s="268" t="s">
        <v>634</v>
      </c>
      <c r="C353" s="217">
        <f>+'2.2.3.7.PrecioCapital'!C158</f>
        <v>0.33707774053189543</v>
      </c>
      <c r="D353" s="217">
        <f>+'2.2.3.7.PrecioCapital'!D158</f>
        <v>0.32355508923681398</v>
      </c>
      <c r="E353" s="217">
        <f>+'2.2.3.7.PrecioCapital'!E158</f>
        <v>0.32306223877560053</v>
      </c>
      <c r="F353" s="217">
        <f>+'2.2.3.7.PrecioCapital'!F158</f>
        <v>0.3392707984858932</v>
      </c>
      <c r="G353" s="217">
        <f>+'2.2.3.7.PrecioCapital'!G158</f>
        <v>0.36538100565642095</v>
      </c>
      <c r="H353" s="217">
        <f>+'2.2.3.7.PrecioCapital'!H158</f>
        <v>0.33666674229120203</v>
      </c>
      <c r="I353" s="217">
        <f>+'2.2.3.7.PrecioCapital'!I158</f>
        <v>0.31123646201951288</v>
      </c>
      <c r="J353" s="217">
        <f>+'2.2.3.7.PrecioCapital'!J158</f>
        <v>0.33520842127176448</v>
      </c>
      <c r="K353" s="217">
        <f>+'2.2.3.7.PrecioCapital'!K158</f>
        <v>0.33151583608040214</v>
      </c>
    </row>
    <row r="354" spans="1:11" x14ac:dyDescent="0.2">
      <c r="A354" s="1"/>
      <c r="B354" s="268" t="s">
        <v>635</v>
      </c>
      <c r="C354" s="217">
        <f>+'2.2.3.7.PrecioCapital'!C159</f>
        <v>0.42300684901739494</v>
      </c>
      <c r="D354" s="217">
        <f>+'2.2.3.7.PrecioCapital'!D159</f>
        <v>0.41226867631840142</v>
      </c>
      <c r="E354" s="217">
        <f>+'2.2.3.7.PrecioCapital'!E159</f>
        <v>0.41153566212121384</v>
      </c>
      <c r="F354" s="217">
        <f>+'2.2.3.7.PrecioCapital'!F159</f>
        <v>0.42727536579790104</v>
      </c>
      <c r="G354" s="217">
        <f>+'2.2.3.7.PrecioCapital'!G159</f>
        <v>0.44806744816382432</v>
      </c>
      <c r="H354" s="217">
        <f>+'2.2.3.7.PrecioCapital'!H159</f>
        <v>0.41827004815064506</v>
      </c>
      <c r="I354" s="217">
        <f>+'2.2.3.7.PrecioCapital'!I159</f>
        <v>0.39547356155600055</v>
      </c>
      <c r="J354" s="217">
        <f>+'2.2.3.7.PrecioCapital'!J159</f>
        <v>0.41921820036741908</v>
      </c>
      <c r="K354" s="217">
        <f>+'2.2.3.7.PrecioCapital'!K159</f>
        <v>0.41554308885773222</v>
      </c>
    </row>
    <row r="355" spans="1:11" x14ac:dyDescent="0.2">
      <c r="A355" s="1"/>
      <c r="B355" s="268" t="s">
        <v>636</v>
      </c>
      <c r="C355" s="217">
        <f>+'2.2.3.7.PrecioCapital'!C160</f>
        <v>0.42300684901739494</v>
      </c>
      <c r="D355" s="217">
        <f>+'2.2.3.7.PrecioCapital'!D160</f>
        <v>0.41226867631840142</v>
      </c>
      <c r="E355" s="217">
        <f>+'2.2.3.7.PrecioCapital'!E160</f>
        <v>0.41153566212121384</v>
      </c>
      <c r="F355" s="217">
        <f>+'2.2.3.7.PrecioCapital'!F160</f>
        <v>0.42727536579790104</v>
      </c>
      <c r="G355" s="217">
        <f>+'2.2.3.7.PrecioCapital'!G160</f>
        <v>0.44806744816382432</v>
      </c>
      <c r="H355" s="217">
        <f>+'2.2.3.7.PrecioCapital'!H160</f>
        <v>0.41827004815064506</v>
      </c>
      <c r="I355" s="217">
        <f>+'2.2.3.7.PrecioCapital'!I160</f>
        <v>0.39547356155600055</v>
      </c>
      <c r="J355" s="217">
        <f>+'2.2.3.7.PrecioCapital'!J160</f>
        <v>0.41921820036741908</v>
      </c>
      <c r="K355" s="217">
        <f>+'2.2.3.7.PrecioCapital'!K160</f>
        <v>0.41554308885773222</v>
      </c>
    </row>
    <row r="356" spans="1:11" x14ac:dyDescent="0.2">
      <c r="A356" s="1"/>
      <c r="B356" s="268" t="s">
        <v>637</v>
      </c>
      <c r="C356" s="217">
        <f>+'2.2.3.7.PrecioCapital'!C161</f>
        <v>0.33707774053189543</v>
      </c>
      <c r="D356" s="217">
        <f>+'2.2.3.7.PrecioCapital'!D161</f>
        <v>0.32355508923681398</v>
      </c>
      <c r="E356" s="217">
        <f>+'2.2.3.7.PrecioCapital'!E161</f>
        <v>0.32306223877560053</v>
      </c>
      <c r="F356" s="217">
        <f>+'2.2.3.7.PrecioCapital'!F161</f>
        <v>0.3392707984858932</v>
      </c>
      <c r="G356" s="217">
        <f>+'2.2.3.7.PrecioCapital'!G161</f>
        <v>0.36538100565642095</v>
      </c>
      <c r="H356" s="217">
        <f>+'2.2.3.7.PrecioCapital'!H161</f>
        <v>0.33666674229120203</v>
      </c>
      <c r="I356" s="217">
        <f>+'2.2.3.7.PrecioCapital'!I161</f>
        <v>0.31123646201951288</v>
      </c>
      <c r="J356" s="217">
        <f>+'2.2.3.7.PrecioCapital'!J161</f>
        <v>0.33520842127176448</v>
      </c>
      <c r="K356" s="217">
        <f>+'2.2.3.7.PrecioCapital'!K161</f>
        <v>0.33151583608040214</v>
      </c>
    </row>
    <row r="357" spans="1:11" x14ac:dyDescent="0.2">
      <c r="A357" s="1"/>
      <c r="B357" s="268" t="s">
        <v>638</v>
      </c>
      <c r="C357" s="217">
        <f>+'2.2.3.7.PrecioCapital'!C162</f>
        <v>0.33707774053189543</v>
      </c>
      <c r="D357" s="217">
        <f>+'2.2.3.7.PrecioCapital'!D162</f>
        <v>0.32355508923681398</v>
      </c>
      <c r="E357" s="217">
        <f>+'2.2.3.7.PrecioCapital'!E162</f>
        <v>0.32306223877560053</v>
      </c>
      <c r="F357" s="217">
        <f>+'2.2.3.7.PrecioCapital'!F162</f>
        <v>0.3392707984858932</v>
      </c>
      <c r="G357" s="217">
        <f>+'2.2.3.7.PrecioCapital'!G162</f>
        <v>0.36538100565642095</v>
      </c>
      <c r="H357" s="217">
        <f>+'2.2.3.7.PrecioCapital'!H162</f>
        <v>0.33666674229120203</v>
      </c>
      <c r="I357" s="217">
        <f>+'2.2.3.7.PrecioCapital'!I162</f>
        <v>0.31123646201951288</v>
      </c>
      <c r="J357" s="217">
        <f>+'2.2.3.7.PrecioCapital'!J162</f>
        <v>0.33520842127176448</v>
      </c>
      <c r="K357" s="217">
        <f>+'2.2.3.7.PrecioCapital'!K162</f>
        <v>0.33151583608040214</v>
      </c>
    </row>
    <row r="358" spans="1:11" x14ac:dyDescent="0.2">
      <c r="A358" s="1"/>
      <c r="B358" s="268" t="s">
        <v>639</v>
      </c>
      <c r="C358" s="217">
        <f>+'2.2.3.7.PrecioCapital'!C163</f>
        <v>0.33707774053189543</v>
      </c>
      <c r="D358" s="217">
        <f>+'2.2.3.7.PrecioCapital'!D163</f>
        <v>0.32355508923681398</v>
      </c>
      <c r="E358" s="217">
        <f>+'2.2.3.7.PrecioCapital'!E163</f>
        <v>0.32306223877560053</v>
      </c>
      <c r="F358" s="217">
        <f>+'2.2.3.7.PrecioCapital'!F163</f>
        <v>0.3392707984858932</v>
      </c>
      <c r="G358" s="217">
        <f>+'2.2.3.7.PrecioCapital'!G163</f>
        <v>0.36538100565642095</v>
      </c>
      <c r="H358" s="217">
        <f>+'2.2.3.7.PrecioCapital'!H163</f>
        <v>0.33666674229120203</v>
      </c>
      <c r="I358" s="217">
        <f>+'2.2.3.7.PrecioCapital'!I163</f>
        <v>0.31123646201951288</v>
      </c>
      <c r="J358" s="217">
        <f>+'2.2.3.7.PrecioCapital'!J163</f>
        <v>0.33520842127176448</v>
      </c>
      <c r="K358" s="217">
        <f>+'2.2.3.7.PrecioCapital'!K163</f>
        <v>0.33151583608040214</v>
      </c>
    </row>
    <row r="359" spans="1:11" x14ac:dyDescent="0.2">
      <c r="A359" s="1"/>
      <c r="B359" s="268" t="s">
        <v>640</v>
      </c>
      <c r="C359" s="217">
        <f>+'2.2.3.7.PrecioCapital'!C164</f>
        <v>0.33707774053189543</v>
      </c>
      <c r="D359" s="217">
        <f>+'2.2.3.7.PrecioCapital'!D164</f>
        <v>0.32355508923681398</v>
      </c>
      <c r="E359" s="217">
        <f>+'2.2.3.7.PrecioCapital'!E164</f>
        <v>0.32306223877560053</v>
      </c>
      <c r="F359" s="217">
        <f>+'2.2.3.7.PrecioCapital'!F164</f>
        <v>0.3392707984858932</v>
      </c>
      <c r="G359" s="217">
        <f>+'2.2.3.7.PrecioCapital'!G164</f>
        <v>0.36538100565642095</v>
      </c>
      <c r="H359" s="217">
        <f>+'2.2.3.7.PrecioCapital'!H164</f>
        <v>0.33666674229120203</v>
      </c>
      <c r="I359" s="217">
        <f>+'2.2.3.7.PrecioCapital'!I164</f>
        <v>0.31123646201951288</v>
      </c>
      <c r="J359" s="217">
        <f>+'2.2.3.7.PrecioCapital'!J164</f>
        <v>0.33520842127176448</v>
      </c>
      <c r="K359" s="217">
        <f>+'2.2.3.7.PrecioCapital'!K164</f>
        <v>0.33151583608040214</v>
      </c>
    </row>
    <row r="360" spans="1:11" x14ac:dyDescent="0.2">
      <c r="A360" s="1"/>
      <c r="B360" s="268" t="s">
        <v>641</v>
      </c>
      <c r="C360" s="217">
        <f>+'2.2.3.7.PrecioCapital'!C165</f>
        <v>0.33707774053189543</v>
      </c>
      <c r="D360" s="217">
        <f>+'2.2.3.7.PrecioCapital'!D165</f>
        <v>0.32355508923681398</v>
      </c>
      <c r="E360" s="217">
        <f>+'2.2.3.7.PrecioCapital'!E165</f>
        <v>0.32306223877560053</v>
      </c>
      <c r="F360" s="217">
        <f>+'2.2.3.7.PrecioCapital'!F165</f>
        <v>0.3392707984858932</v>
      </c>
      <c r="G360" s="217">
        <f>+'2.2.3.7.PrecioCapital'!G165</f>
        <v>0.36538100565642095</v>
      </c>
      <c r="H360" s="217">
        <f>+'2.2.3.7.PrecioCapital'!H165</f>
        <v>0.33666674229120203</v>
      </c>
      <c r="I360" s="217">
        <f>+'2.2.3.7.PrecioCapital'!I165</f>
        <v>0.31123646201951288</v>
      </c>
      <c r="J360" s="217">
        <f>+'2.2.3.7.PrecioCapital'!J165</f>
        <v>0.33520842127176448</v>
      </c>
      <c r="K360" s="217">
        <f>+'2.2.3.7.PrecioCapital'!K165</f>
        <v>0.33151583608040214</v>
      </c>
    </row>
    <row r="361" spans="1:11" x14ac:dyDescent="0.2">
      <c r="A361" s="1"/>
      <c r="B361" s="268" t="s">
        <v>642</v>
      </c>
      <c r="C361" s="217">
        <f>+'2.2.3.7.PrecioCapital'!C166</f>
        <v>0.22250559588456284</v>
      </c>
      <c r="D361" s="217">
        <f>+'2.2.3.7.PrecioCapital'!D166</f>
        <v>0.20527030646136404</v>
      </c>
      <c r="E361" s="217">
        <f>+'2.2.3.7.PrecioCapital'!E166</f>
        <v>0.20509767431478282</v>
      </c>
      <c r="F361" s="217">
        <f>+'2.2.3.7.PrecioCapital'!F166</f>
        <v>0.2219313754032162</v>
      </c>
      <c r="G361" s="217">
        <f>+'2.2.3.7.PrecioCapital'!G166</f>
        <v>0.25513241564654987</v>
      </c>
      <c r="H361" s="217">
        <f>+'2.2.3.7.PrecioCapital'!H166</f>
        <v>0.22786233447861137</v>
      </c>
      <c r="I361" s="217">
        <f>+'2.2.3.7.PrecioCapital'!I166</f>
        <v>0.19892032930419618</v>
      </c>
      <c r="J361" s="217">
        <f>+'2.2.3.7.PrecioCapital'!J166</f>
        <v>0.2231953824775583</v>
      </c>
      <c r="K361" s="217">
        <f>+'2.2.3.7.PrecioCapital'!K166</f>
        <v>0.21947949904396208</v>
      </c>
    </row>
    <row r="362" spans="1:11" x14ac:dyDescent="0.2">
      <c r="A362" s="1"/>
      <c r="B362" s="268" t="s">
        <v>510</v>
      </c>
      <c r="C362" s="217">
        <f>+'2.2.3.7.PrecioCapital'!C167</f>
        <v>0.33707774053189543</v>
      </c>
      <c r="D362" s="217">
        <f>+'2.2.3.7.PrecioCapital'!D167</f>
        <v>0.32355508923681398</v>
      </c>
      <c r="E362" s="217">
        <f>+'2.2.3.7.PrecioCapital'!E167</f>
        <v>0.32306223877560053</v>
      </c>
      <c r="F362" s="217">
        <f>+'2.2.3.7.PrecioCapital'!F167</f>
        <v>0.3392707984858932</v>
      </c>
      <c r="G362" s="217">
        <f>+'2.2.3.7.PrecioCapital'!G167</f>
        <v>0.36538100565642095</v>
      </c>
      <c r="H362" s="217">
        <f>+'2.2.3.7.PrecioCapital'!H167</f>
        <v>0.33666674229120203</v>
      </c>
      <c r="I362" s="217">
        <f>+'2.2.3.7.PrecioCapital'!I167</f>
        <v>0.31123646201951288</v>
      </c>
      <c r="J362" s="217">
        <f>+'2.2.3.7.PrecioCapital'!J167</f>
        <v>0.33520842127176448</v>
      </c>
      <c r="K362" s="217">
        <f>+'2.2.3.7.PrecioCapital'!K167</f>
        <v>0.33151583608040214</v>
      </c>
    </row>
    <row r="363" spans="1:11" x14ac:dyDescent="0.2">
      <c r="A363" s="1"/>
      <c r="B363" s="268" t="s">
        <v>578</v>
      </c>
      <c r="C363" s="217">
        <f>+'2.2.3.7.PrecioCapital'!C168</f>
        <v>0.33707774053189543</v>
      </c>
      <c r="D363" s="217">
        <f>+'2.2.3.7.PrecioCapital'!D168</f>
        <v>0.32355508923681398</v>
      </c>
      <c r="E363" s="217">
        <f>+'2.2.3.7.PrecioCapital'!E168</f>
        <v>0.32306223877560053</v>
      </c>
      <c r="F363" s="217">
        <f>+'2.2.3.7.PrecioCapital'!F168</f>
        <v>0.3392707984858932</v>
      </c>
      <c r="G363" s="217">
        <f>+'2.2.3.7.PrecioCapital'!G168</f>
        <v>0.36538100565642095</v>
      </c>
      <c r="H363" s="217">
        <f>+'2.2.3.7.PrecioCapital'!H168</f>
        <v>0.33666674229120203</v>
      </c>
      <c r="I363" s="217">
        <f>+'2.2.3.7.PrecioCapital'!I168</f>
        <v>0.31123646201951288</v>
      </c>
      <c r="J363" s="217">
        <f>+'2.2.3.7.PrecioCapital'!J168</f>
        <v>0.33520842127176448</v>
      </c>
      <c r="K363" s="217">
        <f>+'2.2.3.7.PrecioCapital'!K168</f>
        <v>0.33151583608040214</v>
      </c>
    </row>
    <row r="364" spans="1:11" x14ac:dyDescent="0.2">
      <c r="A364" s="1"/>
      <c r="B364" s="268" t="s">
        <v>643</v>
      </c>
      <c r="C364" s="217">
        <f>+'2.2.3.7.PrecioCapital'!C169</f>
        <v>0.19744293924295886</v>
      </c>
      <c r="D364" s="217">
        <f>+'2.2.3.7.PrecioCapital'!D169</f>
        <v>0.17939551022923436</v>
      </c>
      <c r="E364" s="217">
        <f>+'2.2.3.7.PrecioCapital'!E169</f>
        <v>0.17929292583897893</v>
      </c>
      <c r="F364" s="217">
        <f>+'2.2.3.7.PrecioCapital'!F169</f>
        <v>0.1962633766038806</v>
      </c>
      <c r="G364" s="217">
        <f>+'2.2.3.7.PrecioCapital'!G169</f>
        <v>0.23101553658189056</v>
      </c>
      <c r="H364" s="217">
        <f>+'2.2.3.7.PrecioCapital'!H169</f>
        <v>0.20406137026960716</v>
      </c>
      <c r="I364" s="217">
        <f>+'2.2.3.7.PrecioCapital'!I169</f>
        <v>0.17435117527272068</v>
      </c>
      <c r="J364" s="217">
        <f>+'2.2.3.7.PrecioCapital'!J169</f>
        <v>0.19869253024132569</v>
      </c>
      <c r="K364" s="217">
        <f>+'2.2.3.7.PrecioCapital'!K169</f>
        <v>0.19497155031724081</v>
      </c>
    </row>
    <row r="365" spans="1:11" x14ac:dyDescent="0.2">
      <c r="A365" s="1"/>
      <c r="B365" s="268" t="s">
        <v>644</v>
      </c>
      <c r="C365" s="217">
        <f>+'2.2.3.7.PrecioCapital'!C170</f>
        <v>0.22250559588456284</v>
      </c>
      <c r="D365" s="217">
        <f>+'2.2.3.7.PrecioCapital'!D170</f>
        <v>0.20527030646136404</v>
      </c>
      <c r="E365" s="217">
        <f>+'2.2.3.7.PrecioCapital'!E170</f>
        <v>0.20509767431478282</v>
      </c>
      <c r="F365" s="217">
        <f>+'2.2.3.7.PrecioCapital'!F170</f>
        <v>0.2219313754032162</v>
      </c>
      <c r="G365" s="217">
        <f>+'2.2.3.7.PrecioCapital'!G170</f>
        <v>0.25513241564654987</v>
      </c>
      <c r="H365" s="217">
        <f>+'2.2.3.7.PrecioCapital'!H170</f>
        <v>0.22786233447861137</v>
      </c>
      <c r="I365" s="217">
        <f>+'2.2.3.7.PrecioCapital'!I170</f>
        <v>0.19892032930419618</v>
      </c>
      <c r="J365" s="217">
        <f>+'2.2.3.7.PrecioCapital'!J170</f>
        <v>0.2231953824775583</v>
      </c>
      <c r="K365" s="217">
        <f>+'2.2.3.7.PrecioCapital'!K170</f>
        <v>0.21947949904396208</v>
      </c>
    </row>
    <row r="366" spans="1:11" x14ac:dyDescent="0.2">
      <c r="A366" s="1"/>
      <c r="B366" s="265" t="s">
        <v>408</v>
      </c>
      <c r="C366" s="217"/>
      <c r="D366" s="217"/>
      <c r="E366" s="217"/>
      <c r="F366" s="217"/>
      <c r="G366" s="217"/>
      <c r="H366" s="217"/>
      <c r="I366" s="217"/>
      <c r="J366" s="217"/>
      <c r="K366" s="217"/>
    </row>
    <row r="367" spans="1:11" x14ac:dyDescent="0.2">
      <c r="A367" s="1"/>
      <c r="B367" s="267" t="s">
        <v>403</v>
      </c>
      <c r="C367" s="217"/>
      <c r="D367" s="217"/>
      <c r="E367" s="217"/>
      <c r="F367" s="217"/>
      <c r="G367" s="217"/>
      <c r="H367" s="217"/>
      <c r="I367" s="217"/>
      <c r="J367" s="217"/>
      <c r="K367" s="217"/>
    </row>
    <row r="368" spans="1:11" x14ac:dyDescent="0.2">
      <c r="A368" s="1"/>
      <c r="B368" s="268" t="s">
        <v>511</v>
      </c>
      <c r="C368" s="217">
        <f>+'2.2.3.7.PrecioCapital'!C173</f>
        <v>0.14593328926153312</v>
      </c>
      <c r="D368" s="217">
        <f>+'2.2.3.7.PrecioCapital'!D173</f>
        <v>0.18223305395809944</v>
      </c>
      <c r="E368" s="217">
        <f>+'2.2.3.7.PrecioCapital'!E173</f>
        <v>0.20422867208808643</v>
      </c>
      <c r="F368" s="217">
        <f>+'2.2.3.7.PrecioCapital'!F173</f>
        <v>0.22960435123183817</v>
      </c>
      <c r="G368" s="217">
        <f>+'2.2.3.7.PrecioCapital'!G173</f>
        <v>0.27723142612650109</v>
      </c>
      <c r="H368" s="217">
        <f>+'2.2.3.7.PrecioCapital'!H173</f>
        <v>0.20459609068520535</v>
      </c>
      <c r="I368" s="217">
        <f>+'2.2.3.7.PrecioCapital'!I173</f>
        <v>0.10099133173029262</v>
      </c>
      <c r="J368" s="217">
        <f>+'2.2.3.7.PrecioCapital'!J173</f>
        <v>0.14388628564206998</v>
      </c>
      <c r="K368" s="217">
        <f>+'2.2.3.7.PrecioCapital'!K173</f>
        <v>0.20267242714935299</v>
      </c>
    </row>
    <row r="369" spans="1:11" x14ac:dyDescent="0.2">
      <c r="A369" s="1"/>
      <c r="B369" s="267" t="s">
        <v>405</v>
      </c>
      <c r="C369" s="217"/>
      <c r="D369" s="217"/>
      <c r="E369" s="217"/>
      <c r="F369" s="217"/>
      <c r="G369" s="217"/>
      <c r="H369" s="217"/>
      <c r="I369" s="217"/>
      <c r="J369" s="217"/>
      <c r="K369" s="217"/>
    </row>
    <row r="370" spans="1:11" x14ac:dyDescent="0.2">
      <c r="A370" s="1"/>
      <c r="B370" s="268" t="s">
        <v>645</v>
      </c>
      <c r="C370" s="217">
        <f>+'2.2.3.7.PrecioCapital'!C175</f>
        <v>0.33707774053189543</v>
      </c>
      <c r="D370" s="217">
        <f>+'2.2.3.7.PrecioCapital'!D175</f>
        <v>0.32355508923681398</v>
      </c>
      <c r="E370" s="217">
        <f>+'2.2.3.7.PrecioCapital'!E175</f>
        <v>0.32306223877560053</v>
      </c>
      <c r="F370" s="217">
        <f>+'2.2.3.7.PrecioCapital'!F175</f>
        <v>0.3392707984858932</v>
      </c>
      <c r="G370" s="217">
        <f>+'2.2.3.7.PrecioCapital'!G175</f>
        <v>0.36538100565642095</v>
      </c>
      <c r="H370" s="217">
        <f>+'2.2.3.7.PrecioCapital'!H175</f>
        <v>0.33666674229120203</v>
      </c>
      <c r="I370" s="217">
        <f>+'2.2.3.7.PrecioCapital'!I175</f>
        <v>0.31123646201951288</v>
      </c>
      <c r="J370" s="217">
        <f>+'2.2.3.7.PrecioCapital'!J175</f>
        <v>0.33520842127176448</v>
      </c>
      <c r="K370" s="217">
        <f>+'2.2.3.7.PrecioCapital'!K175</f>
        <v>0.33151583608040214</v>
      </c>
    </row>
    <row r="371" spans="1:11" x14ac:dyDescent="0.2">
      <c r="A371" s="1"/>
      <c r="B371" s="268" t="s">
        <v>646</v>
      </c>
      <c r="C371" s="217">
        <f>+'2.2.3.7.PrecioCapital'!C176</f>
        <v>0.33707774053189543</v>
      </c>
      <c r="D371" s="217">
        <f>+'2.2.3.7.PrecioCapital'!D176</f>
        <v>0.32355508923681398</v>
      </c>
      <c r="E371" s="217">
        <f>+'2.2.3.7.PrecioCapital'!E176</f>
        <v>0.32306223877560053</v>
      </c>
      <c r="F371" s="217">
        <f>+'2.2.3.7.PrecioCapital'!F176</f>
        <v>0.3392707984858932</v>
      </c>
      <c r="G371" s="217">
        <f>+'2.2.3.7.PrecioCapital'!G176</f>
        <v>0.36538100565642095</v>
      </c>
      <c r="H371" s="217">
        <f>+'2.2.3.7.PrecioCapital'!H176</f>
        <v>0.33666674229120203</v>
      </c>
      <c r="I371" s="217">
        <f>+'2.2.3.7.PrecioCapital'!I176</f>
        <v>0.31123646201951288</v>
      </c>
      <c r="J371" s="217">
        <f>+'2.2.3.7.PrecioCapital'!J176</f>
        <v>0.33520842127176448</v>
      </c>
      <c r="K371" s="217">
        <f>+'2.2.3.7.PrecioCapital'!K176</f>
        <v>0.33151583608040214</v>
      </c>
    </row>
    <row r="372" spans="1:11" x14ac:dyDescent="0.2">
      <c r="A372" s="1"/>
      <c r="B372" s="268" t="s">
        <v>647</v>
      </c>
      <c r="C372" s="217">
        <f>+'2.2.3.7.PrecioCapital'!C177</f>
        <v>0.33707774053189543</v>
      </c>
      <c r="D372" s="217">
        <f>+'2.2.3.7.PrecioCapital'!D177</f>
        <v>0.32355508923681398</v>
      </c>
      <c r="E372" s="217">
        <f>+'2.2.3.7.PrecioCapital'!E177</f>
        <v>0.32306223877560053</v>
      </c>
      <c r="F372" s="217">
        <f>+'2.2.3.7.PrecioCapital'!F177</f>
        <v>0.3392707984858932</v>
      </c>
      <c r="G372" s="217">
        <f>+'2.2.3.7.PrecioCapital'!G177</f>
        <v>0.36538100565642095</v>
      </c>
      <c r="H372" s="217">
        <f>+'2.2.3.7.PrecioCapital'!H177</f>
        <v>0.33666674229120203</v>
      </c>
      <c r="I372" s="217">
        <f>+'2.2.3.7.PrecioCapital'!I177</f>
        <v>0.31123646201951288</v>
      </c>
      <c r="J372" s="217">
        <f>+'2.2.3.7.PrecioCapital'!J177</f>
        <v>0.33520842127176448</v>
      </c>
      <c r="K372" s="217">
        <f>+'2.2.3.7.PrecioCapital'!K177</f>
        <v>0.33151583608040214</v>
      </c>
    </row>
    <row r="373" spans="1:11" x14ac:dyDescent="0.2">
      <c r="A373" s="1"/>
      <c r="B373" s="268" t="s">
        <v>648</v>
      </c>
      <c r="C373" s="217">
        <f>+'2.2.3.7.PrecioCapital'!C178</f>
        <v>0.33707774053189543</v>
      </c>
      <c r="D373" s="217">
        <f>+'2.2.3.7.PrecioCapital'!D178</f>
        <v>0.32355508923681398</v>
      </c>
      <c r="E373" s="217">
        <f>+'2.2.3.7.PrecioCapital'!E178</f>
        <v>0.32306223877560053</v>
      </c>
      <c r="F373" s="217">
        <f>+'2.2.3.7.PrecioCapital'!F178</f>
        <v>0.3392707984858932</v>
      </c>
      <c r="G373" s="217">
        <f>+'2.2.3.7.PrecioCapital'!G178</f>
        <v>0.36538100565642095</v>
      </c>
      <c r="H373" s="217">
        <f>+'2.2.3.7.PrecioCapital'!H178</f>
        <v>0.33666674229120203</v>
      </c>
      <c r="I373" s="217">
        <f>+'2.2.3.7.PrecioCapital'!I178</f>
        <v>0.31123646201951288</v>
      </c>
      <c r="J373" s="217">
        <f>+'2.2.3.7.PrecioCapital'!J178</f>
        <v>0.33520842127176448</v>
      </c>
      <c r="K373" s="217">
        <f>+'2.2.3.7.PrecioCapital'!K178</f>
        <v>0.33151583608040214</v>
      </c>
    </row>
    <row r="374" spans="1:11" x14ac:dyDescent="0.2">
      <c r="A374" s="1"/>
      <c r="B374" s="268" t="s">
        <v>649</v>
      </c>
      <c r="C374" s="217">
        <f>+'2.2.3.7.PrecioCapital'!C179</f>
        <v>0.33707774053189543</v>
      </c>
      <c r="D374" s="217">
        <f>+'2.2.3.7.PrecioCapital'!D179</f>
        <v>0.32355508923681398</v>
      </c>
      <c r="E374" s="217">
        <f>+'2.2.3.7.PrecioCapital'!E179</f>
        <v>0.32306223877560053</v>
      </c>
      <c r="F374" s="217">
        <f>+'2.2.3.7.PrecioCapital'!F179</f>
        <v>0.3392707984858932</v>
      </c>
      <c r="G374" s="217">
        <f>+'2.2.3.7.PrecioCapital'!G179</f>
        <v>0.36538100565642095</v>
      </c>
      <c r="H374" s="217">
        <f>+'2.2.3.7.PrecioCapital'!H179</f>
        <v>0.33666674229120203</v>
      </c>
      <c r="I374" s="217">
        <f>+'2.2.3.7.PrecioCapital'!I179</f>
        <v>0.31123646201951288</v>
      </c>
      <c r="J374" s="217">
        <f>+'2.2.3.7.PrecioCapital'!J179</f>
        <v>0.33520842127176448</v>
      </c>
      <c r="K374" s="217">
        <f>+'2.2.3.7.PrecioCapital'!K179</f>
        <v>0.33151583608040214</v>
      </c>
    </row>
    <row r="375" spans="1:11" x14ac:dyDescent="0.2">
      <c r="A375" s="1"/>
      <c r="B375" s="268" t="s">
        <v>409</v>
      </c>
      <c r="C375" s="217">
        <f>+'2.2.3.7.PrecioCapital'!C180</f>
        <v>0.33707774053189543</v>
      </c>
      <c r="D375" s="217">
        <f>+'2.2.3.7.PrecioCapital'!D180</f>
        <v>0.32355508923681398</v>
      </c>
      <c r="E375" s="217">
        <f>+'2.2.3.7.PrecioCapital'!E180</f>
        <v>0.32306223877560053</v>
      </c>
      <c r="F375" s="217">
        <f>+'2.2.3.7.PrecioCapital'!F180</f>
        <v>0.3392707984858932</v>
      </c>
      <c r="G375" s="217">
        <f>+'2.2.3.7.PrecioCapital'!G180</f>
        <v>0.36538100565642095</v>
      </c>
      <c r="H375" s="217">
        <f>+'2.2.3.7.PrecioCapital'!H180</f>
        <v>0.33666674229120203</v>
      </c>
      <c r="I375" s="217">
        <f>+'2.2.3.7.PrecioCapital'!I180</f>
        <v>0.31123646201951288</v>
      </c>
      <c r="J375" s="217">
        <f>+'2.2.3.7.PrecioCapital'!J180</f>
        <v>0.33520842127176448</v>
      </c>
      <c r="K375" s="217">
        <f>+'2.2.3.7.PrecioCapital'!K180</f>
        <v>0.33151583608040214</v>
      </c>
    </row>
    <row r="376" spans="1:11" x14ac:dyDescent="0.2">
      <c r="A376" s="1"/>
      <c r="B376" s="268" t="s">
        <v>650</v>
      </c>
      <c r="C376" s="217">
        <f>+'2.2.3.7.PrecioCapital'!C181</f>
        <v>0.33707774053189543</v>
      </c>
      <c r="D376" s="217">
        <f>+'2.2.3.7.PrecioCapital'!D181</f>
        <v>0.32355508923681398</v>
      </c>
      <c r="E376" s="217">
        <f>+'2.2.3.7.PrecioCapital'!E181</f>
        <v>0.32306223877560053</v>
      </c>
      <c r="F376" s="217">
        <f>+'2.2.3.7.PrecioCapital'!F181</f>
        <v>0.3392707984858932</v>
      </c>
      <c r="G376" s="217">
        <f>+'2.2.3.7.PrecioCapital'!G181</f>
        <v>0.36538100565642095</v>
      </c>
      <c r="H376" s="217">
        <f>+'2.2.3.7.PrecioCapital'!H181</f>
        <v>0.33666674229120203</v>
      </c>
      <c r="I376" s="217">
        <f>+'2.2.3.7.PrecioCapital'!I181</f>
        <v>0.31123646201951288</v>
      </c>
      <c r="J376" s="217">
        <f>+'2.2.3.7.PrecioCapital'!J181</f>
        <v>0.33520842127176448</v>
      </c>
      <c r="K376" s="217">
        <f>+'2.2.3.7.PrecioCapital'!K181</f>
        <v>0.33151583608040214</v>
      </c>
    </row>
    <row r="377" spans="1:11" x14ac:dyDescent="0.2">
      <c r="A377" s="1"/>
      <c r="B377" s="268" t="s">
        <v>651</v>
      </c>
      <c r="C377" s="217">
        <f>+'2.2.3.7.PrecioCapital'!C182</f>
        <v>0.33707774053189543</v>
      </c>
      <c r="D377" s="217">
        <f>+'2.2.3.7.PrecioCapital'!D182</f>
        <v>0.32355508923681398</v>
      </c>
      <c r="E377" s="217">
        <f>+'2.2.3.7.PrecioCapital'!E182</f>
        <v>0.32306223877560053</v>
      </c>
      <c r="F377" s="217">
        <f>+'2.2.3.7.PrecioCapital'!F182</f>
        <v>0.3392707984858932</v>
      </c>
      <c r="G377" s="217">
        <f>+'2.2.3.7.PrecioCapital'!G182</f>
        <v>0.36538100565642095</v>
      </c>
      <c r="H377" s="217">
        <f>+'2.2.3.7.PrecioCapital'!H182</f>
        <v>0.33666674229120203</v>
      </c>
      <c r="I377" s="217">
        <f>+'2.2.3.7.PrecioCapital'!I182</f>
        <v>0.31123646201951288</v>
      </c>
      <c r="J377" s="217">
        <f>+'2.2.3.7.PrecioCapital'!J182</f>
        <v>0.33520842127176448</v>
      </c>
      <c r="K377" s="217">
        <f>+'2.2.3.7.PrecioCapital'!K182</f>
        <v>0.33151583608040214</v>
      </c>
    </row>
    <row r="378" spans="1:11" x14ac:dyDescent="0.2">
      <c r="A378" s="1"/>
      <c r="B378" s="268" t="s">
        <v>650</v>
      </c>
      <c r="C378" s="217">
        <f>+'2.2.3.7.PrecioCapital'!C183</f>
        <v>0.33707774053189543</v>
      </c>
      <c r="D378" s="217">
        <f>+'2.2.3.7.PrecioCapital'!D183</f>
        <v>0.32355508923681398</v>
      </c>
      <c r="E378" s="217">
        <f>+'2.2.3.7.PrecioCapital'!E183</f>
        <v>0.32306223877560053</v>
      </c>
      <c r="F378" s="217">
        <f>+'2.2.3.7.PrecioCapital'!F183</f>
        <v>0.3392707984858932</v>
      </c>
      <c r="G378" s="217">
        <f>+'2.2.3.7.PrecioCapital'!G183</f>
        <v>0.36538100565642095</v>
      </c>
      <c r="H378" s="217">
        <f>+'2.2.3.7.PrecioCapital'!H183</f>
        <v>0.33666674229120203</v>
      </c>
      <c r="I378" s="217">
        <f>+'2.2.3.7.PrecioCapital'!I183</f>
        <v>0.31123646201951288</v>
      </c>
      <c r="J378" s="217">
        <f>+'2.2.3.7.PrecioCapital'!J183</f>
        <v>0.33520842127176448</v>
      </c>
      <c r="K378" s="217">
        <f>+'2.2.3.7.PrecioCapital'!K183</f>
        <v>0.33151583608040214</v>
      </c>
    </row>
    <row r="379" spans="1:11" x14ac:dyDescent="0.2">
      <c r="A379" s="1"/>
      <c r="B379" s="268" t="s">
        <v>647</v>
      </c>
      <c r="C379" s="217">
        <f>+'2.2.3.7.PrecioCapital'!C184</f>
        <v>0.33707774053189543</v>
      </c>
      <c r="D379" s="217">
        <f>+'2.2.3.7.PrecioCapital'!D184</f>
        <v>0.32355508923681398</v>
      </c>
      <c r="E379" s="217">
        <f>+'2.2.3.7.PrecioCapital'!E184</f>
        <v>0.32306223877560053</v>
      </c>
      <c r="F379" s="217">
        <f>+'2.2.3.7.PrecioCapital'!F184</f>
        <v>0.3392707984858932</v>
      </c>
      <c r="G379" s="217">
        <f>+'2.2.3.7.PrecioCapital'!G184</f>
        <v>0.36538100565642095</v>
      </c>
      <c r="H379" s="217">
        <f>+'2.2.3.7.PrecioCapital'!H184</f>
        <v>0.33666674229120203</v>
      </c>
      <c r="I379" s="217">
        <f>+'2.2.3.7.PrecioCapital'!I184</f>
        <v>0.31123646201951288</v>
      </c>
      <c r="J379" s="217">
        <f>+'2.2.3.7.PrecioCapital'!J184</f>
        <v>0.33520842127176448</v>
      </c>
      <c r="K379" s="217">
        <f>+'2.2.3.7.PrecioCapital'!K184</f>
        <v>0.33151583608040214</v>
      </c>
    </row>
    <row r="380" spans="1:11" x14ac:dyDescent="0.2">
      <c r="A380" s="1"/>
      <c r="B380" s="268" t="s">
        <v>652</v>
      </c>
      <c r="C380" s="217">
        <f>+'2.2.3.7.PrecioCapital'!C185</f>
        <v>0.33707774053189543</v>
      </c>
      <c r="D380" s="217">
        <f>+'2.2.3.7.PrecioCapital'!D185</f>
        <v>0.32355508923681398</v>
      </c>
      <c r="E380" s="217">
        <f>+'2.2.3.7.PrecioCapital'!E185</f>
        <v>0.32306223877560053</v>
      </c>
      <c r="F380" s="217">
        <f>+'2.2.3.7.PrecioCapital'!F185</f>
        <v>0.3392707984858932</v>
      </c>
      <c r="G380" s="217">
        <f>+'2.2.3.7.PrecioCapital'!G185</f>
        <v>0.36538100565642095</v>
      </c>
      <c r="H380" s="217">
        <f>+'2.2.3.7.PrecioCapital'!H185</f>
        <v>0.33666674229120203</v>
      </c>
      <c r="I380" s="217">
        <f>+'2.2.3.7.PrecioCapital'!I185</f>
        <v>0.31123646201951288</v>
      </c>
      <c r="J380" s="217">
        <f>+'2.2.3.7.PrecioCapital'!J185</f>
        <v>0.33520842127176448</v>
      </c>
      <c r="K380" s="217">
        <f>+'2.2.3.7.PrecioCapital'!K185</f>
        <v>0.33151583608040214</v>
      </c>
    </row>
    <row r="381" spans="1:11" x14ac:dyDescent="0.2">
      <c r="A381" s="1"/>
      <c r="B381" s="268" t="s">
        <v>512</v>
      </c>
      <c r="C381" s="217">
        <f>+'2.2.3.7.PrecioCapital'!C186</f>
        <v>0.33707774053189543</v>
      </c>
      <c r="D381" s="217">
        <f>+'2.2.3.7.PrecioCapital'!D186</f>
        <v>0.32355508923681398</v>
      </c>
      <c r="E381" s="217">
        <f>+'2.2.3.7.PrecioCapital'!E186</f>
        <v>0.32306223877560053</v>
      </c>
      <c r="F381" s="217">
        <f>+'2.2.3.7.PrecioCapital'!F186</f>
        <v>0.3392707984858932</v>
      </c>
      <c r="G381" s="217">
        <f>+'2.2.3.7.PrecioCapital'!G186</f>
        <v>0.36538100565642095</v>
      </c>
      <c r="H381" s="217">
        <f>+'2.2.3.7.PrecioCapital'!H186</f>
        <v>0.33666674229120203</v>
      </c>
      <c r="I381" s="217">
        <f>+'2.2.3.7.PrecioCapital'!I186</f>
        <v>0.31123646201951288</v>
      </c>
      <c r="J381" s="217">
        <f>+'2.2.3.7.PrecioCapital'!J186</f>
        <v>0.33520842127176448</v>
      </c>
      <c r="K381" s="217">
        <f>+'2.2.3.7.PrecioCapital'!K186</f>
        <v>0.33151583608040214</v>
      </c>
    </row>
    <row r="382" spans="1:11" x14ac:dyDescent="0.2">
      <c r="A382" s="1"/>
      <c r="B382" s="268" t="s">
        <v>653</v>
      </c>
      <c r="C382" s="217">
        <f>+'2.2.3.7.PrecioCapital'!C187</f>
        <v>0.33707774053189543</v>
      </c>
      <c r="D382" s="217">
        <f>+'2.2.3.7.PrecioCapital'!D187</f>
        <v>0.32355508923681398</v>
      </c>
      <c r="E382" s="217">
        <f>+'2.2.3.7.PrecioCapital'!E187</f>
        <v>0.32306223877560053</v>
      </c>
      <c r="F382" s="217">
        <f>+'2.2.3.7.PrecioCapital'!F187</f>
        <v>0.3392707984858932</v>
      </c>
      <c r="G382" s="217">
        <f>+'2.2.3.7.PrecioCapital'!G187</f>
        <v>0.36538100565642095</v>
      </c>
      <c r="H382" s="217">
        <f>+'2.2.3.7.PrecioCapital'!H187</f>
        <v>0.33666674229120203</v>
      </c>
      <c r="I382" s="217">
        <f>+'2.2.3.7.PrecioCapital'!I187</f>
        <v>0.31123646201951288</v>
      </c>
      <c r="J382" s="217">
        <f>+'2.2.3.7.PrecioCapital'!J187</f>
        <v>0.33520842127176448</v>
      </c>
      <c r="K382" s="217">
        <f>+'2.2.3.7.PrecioCapital'!K187</f>
        <v>0.33151583608040214</v>
      </c>
    </row>
    <row r="383" spans="1:11" x14ac:dyDescent="0.2">
      <c r="A383" s="1"/>
      <c r="B383" s="268" t="s">
        <v>654</v>
      </c>
      <c r="C383" s="217">
        <f>+'2.2.3.7.PrecioCapital'!C188</f>
        <v>0.33707774053189543</v>
      </c>
      <c r="D383" s="217">
        <f>+'2.2.3.7.PrecioCapital'!D188</f>
        <v>0.32355508923681398</v>
      </c>
      <c r="E383" s="217">
        <f>+'2.2.3.7.PrecioCapital'!E188</f>
        <v>0.32306223877560053</v>
      </c>
      <c r="F383" s="217">
        <f>+'2.2.3.7.PrecioCapital'!F188</f>
        <v>0.3392707984858932</v>
      </c>
      <c r="G383" s="217">
        <f>+'2.2.3.7.PrecioCapital'!G188</f>
        <v>0.36538100565642095</v>
      </c>
      <c r="H383" s="217">
        <f>+'2.2.3.7.PrecioCapital'!H188</f>
        <v>0.33666674229120203</v>
      </c>
      <c r="I383" s="217">
        <f>+'2.2.3.7.PrecioCapital'!I188</f>
        <v>0.31123646201951288</v>
      </c>
      <c r="J383" s="217">
        <f>+'2.2.3.7.PrecioCapital'!J188</f>
        <v>0.33520842127176448</v>
      </c>
      <c r="K383" s="217">
        <f>+'2.2.3.7.PrecioCapital'!K188</f>
        <v>0.33151583608040214</v>
      </c>
    </row>
    <row r="384" spans="1:11" x14ac:dyDescent="0.2">
      <c r="A384" s="1"/>
      <c r="B384" s="268" t="s">
        <v>655</v>
      </c>
      <c r="C384" s="217">
        <f>+'2.2.3.7.PrecioCapital'!C189</f>
        <v>0.33707774053189543</v>
      </c>
      <c r="D384" s="217">
        <f>+'2.2.3.7.PrecioCapital'!D189</f>
        <v>0.32355508923681398</v>
      </c>
      <c r="E384" s="217">
        <f>+'2.2.3.7.PrecioCapital'!E189</f>
        <v>0.32306223877560053</v>
      </c>
      <c r="F384" s="217">
        <f>+'2.2.3.7.PrecioCapital'!F189</f>
        <v>0.3392707984858932</v>
      </c>
      <c r="G384" s="217">
        <f>+'2.2.3.7.PrecioCapital'!G189</f>
        <v>0.36538100565642095</v>
      </c>
      <c r="H384" s="217">
        <f>+'2.2.3.7.PrecioCapital'!H189</f>
        <v>0.33666674229120203</v>
      </c>
      <c r="I384" s="217">
        <f>+'2.2.3.7.PrecioCapital'!I189</f>
        <v>0.31123646201951288</v>
      </c>
      <c r="J384" s="217">
        <f>+'2.2.3.7.PrecioCapital'!J189</f>
        <v>0.33520842127176448</v>
      </c>
      <c r="K384" s="217">
        <f>+'2.2.3.7.PrecioCapital'!K189</f>
        <v>0.33151583608040214</v>
      </c>
    </row>
    <row r="385" spans="1:11" x14ac:dyDescent="0.2">
      <c r="A385" s="1"/>
      <c r="B385" s="267" t="s">
        <v>407</v>
      </c>
      <c r="C385" s="217"/>
      <c r="D385" s="217"/>
      <c r="E385" s="217"/>
      <c r="F385" s="217"/>
      <c r="G385" s="217"/>
      <c r="H385" s="217"/>
      <c r="I385" s="217"/>
      <c r="J385" s="217"/>
      <c r="K385" s="217"/>
    </row>
    <row r="386" spans="1:11" x14ac:dyDescent="0.2">
      <c r="A386" s="1"/>
      <c r="B386" s="268" t="s">
        <v>410</v>
      </c>
      <c r="C386" s="217">
        <f>+'2.2.3.7.PrecioCapital'!C191</f>
        <v>0.62350810215022689</v>
      </c>
      <c r="D386" s="217">
        <f>+'2.2.3.7.PrecioCapital'!D191</f>
        <v>0.61926704617543871</v>
      </c>
      <c r="E386" s="217">
        <f>+'2.2.3.7.PrecioCapital'!E191</f>
        <v>0.61797364992764492</v>
      </c>
      <c r="F386" s="217">
        <f>+'2.2.3.7.PrecioCapital'!F191</f>
        <v>0.6326193561925858</v>
      </c>
      <c r="G386" s="217">
        <f>+'2.2.3.7.PrecioCapital'!G191</f>
        <v>0.64100248068109877</v>
      </c>
      <c r="H386" s="217">
        <f>+'2.2.3.7.PrecioCapital'!H191</f>
        <v>0.60867776182267874</v>
      </c>
      <c r="I386" s="217">
        <f>+'2.2.3.7.PrecioCapital'!I191</f>
        <v>0.59202679380780476</v>
      </c>
      <c r="J386" s="217">
        <f>+'2.2.3.7.PrecioCapital'!J191</f>
        <v>0.61524101825727984</v>
      </c>
      <c r="K386" s="217">
        <f>+'2.2.3.7.PrecioCapital'!K191</f>
        <v>0.61160667867150231</v>
      </c>
    </row>
    <row r="387" spans="1:11" x14ac:dyDescent="0.2">
      <c r="A387" s="1"/>
      <c r="B387" s="269" t="s">
        <v>411</v>
      </c>
      <c r="C387" s="217"/>
      <c r="D387" s="217"/>
      <c r="E387" s="217"/>
      <c r="F387" s="217"/>
      <c r="G387" s="217"/>
      <c r="H387" s="217"/>
      <c r="I387" s="217"/>
      <c r="J387" s="217"/>
      <c r="K387" s="217"/>
    </row>
    <row r="388" spans="1:11" x14ac:dyDescent="0.2">
      <c r="A388" s="1"/>
      <c r="B388" s="265" t="s">
        <v>412</v>
      </c>
      <c r="C388" s="217"/>
      <c r="D388" s="217"/>
      <c r="E388" s="217"/>
      <c r="F388" s="217"/>
      <c r="G388" s="217"/>
      <c r="H388" s="217"/>
      <c r="I388" s="217"/>
      <c r="J388" s="217"/>
      <c r="K388" s="217"/>
    </row>
    <row r="389" spans="1:11" x14ac:dyDescent="0.2">
      <c r="A389" s="1"/>
      <c r="B389" s="266" t="s">
        <v>413</v>
      </c>
      <c r="C389" s="217">
        <f>+'2.2.3.7.PrecioCapital'!C194</f>
        <v>0.62350810215022689</v>
      </c>
      <c r="D389" s="217">
        <f>+'2.2.3.7.PrecioCapital'!D194</f>
        <v>0.61926704617543871</v>
      </c>
      <c r="E389" s="217">
        <f>+'2.2.3.7.PrecioCapital'!E194</f>
        <v>0.61797364992764492</v>
      </c>
      <c r="F389" s="217">
        <f>+'2.2.3.7.PrecioCapital'!F194</f>
        <v>0.6326193561925858</v>
      </c>
      <c r="G389" s="217">
        <f>+'2.2.3.7.PrecioCapital'!G194</f>
        <v>0.64100248068109877</v>
      </c>
      <c r="H389" s="217">
        <f>+'2.2.3.7.PrecioCapital'!H194</f>
        <v>0.60867776182267874</v>
      </c>
      <c r="I389" s="217">
        <f>+'2.2.3.7.PrecioCapital'!I194</f>
        <v>0.59202679380780476</v>
      </c>
      <c r="J389" s="217">
        <f>+'2.2.3.7.PrecioCapital'!J194</f>
        <v>0.61524101825727984</v>
      </c>
      <c r="K389" s="217">
        <f>+'2.2.3.7.PrecioCapital'!K194</f>
        <v>0.61160667867150231</v>
      </c>
    </row>
    <row r="390" spans="1:11" x14ac:dyDescent="0.2">
      <c r="A390" s="1"/>
      <c r="B390" s="285" t="s">
        <v>414</v>
      </c>
      <c r="C390" s="217">
        <f>+'2.2.3.7.PrecioCapital'!C195</f>
        <v>0.62350810215022689</v>
      </c>
      <c r="D390" s="217">
        <f>+'2.2.3.7.PrecioCapital'!D195</f>
        <v>0.61926704617543871</v>
      </c>
      <c r="E390" s="217">
        <f>+'2.2.3.7.PrecioCapital'!E195</f>
        <v>0.61797364992764492</v>
      </c>
      <c r="F390" s="217">
        <f>+'2.2.3.7.PrecioCapital'!F195</f>
        <v>0.6326193561925858</v>
      </c>
      <c r="G390" s="217">
        <f>+'2.2.3.7.PrecioCapital'!G195</f>
        <v>0.64100248068109877</v>
      </c>
      <c r="H390" s="217">
        <f>+'2.2.3.7.PrecioCapital'!H195</f>
        <v>0.60867776182267874</v>
      </c>
      <c r="I390" s="217">
        <f>+'2.2.3.7.PrecioCapital'!I195</f>
        <v>0.59202679380780476</v>
      </c>
      <c r="J390" s="217">
        <f>+'2.2.3.7.PrecioCapital'!J195</f>
        <v>0.61524101825727984</v>
      </c>
      <c r="K390" s="217">
        <f>+'2.2.3.7.PrecioCapital'!K195</f>
        <v>0.61160667867150231</v>
      </c>
    </row>
    <row r="391" spans="1:11" x14ac:dyDescent="0.2">
      <c r="A391" s="1"/>
      <c r="B391" s="266" t="s">
        <v>407</v>
      </c>
      <c r="C391" s="217">
        <f>+'2.2.3.7.PrecioCapital'!C196</f>
        <v>0.62350810215022689</v>
      </c>
      <c r="D391" s="217">
        <f>+'2.2.3.7.PrecioCapital'!D196</f>
        <v>0.61926704617543871</v>
      </c>
      <c r="E391" s="217">
        <f>+'2.2.3.7.PrecioCapital'!E196</f>
        <v>0.61797364992764492</v>
      </c>
      <c r="F391" s="217">
        <f>+'2.2.3.7.PrecioCapital'!F196</f>
        <v>0.6326193561925858</v>
      </c>
      <c r="G391" s="217">
        <f>+'2.2.3.7.PrecioCapital'!G196</f>
        <v>0.64100248068109877</v>
      </c>
      <c r="H391" s="217">
        <f>+'2.2.3.7.PrecioCapital'!H196</f>
        <v>0.60867776182267874</v>
      </c>
      <c r="I391" s="217">
        <f>+'2.2.3.7.PrecioCapital'!I196</f>
        <v>0.59202679380780476</v>
      </c>
      <c r="J391" s="217">
        <f>+'2.2.3.7.PrecioCapital'!J196</f>
        <v>0.61524101825727984</v>
      </c>
      <c r="K391" s="217">
        <f>+'2.2.3.7.PrecioCapital'!K196</f>
        <v>0.61160667867150231</v>
      </c>
    </row>
    <row r="392" spans="1:11" x14ac:dyDescent="0.2">
      <c r="A392" s="1"/>
      <c r="B392" s="266" t="s">
        <v>579</v>
      </c>
      <c r="C392" s="217">
        <f>+'2.2.3.7.PrecioCapital'!C197</f>
        <v>0.14593328926153312</v>
      </c>
      <c r="D392" s="217">
        <f>+'2.2.3.7.PrecioCapital'!D197</f>
        <v>0.18223305395809944</v>
      </c>
      <c r="E392" s="217">
        <f>+'2.2.3.7.PrecioCapital'!E197</f>
        <v>0.20422867208808643</v>
      </c>
      <c r="F392" s="217">
        <f>+'2.2.3.7.PrecioCapital'!F197</f>
        <v>0.22960435123183817</v>
      </c>
      <c r="G392" s="217">
        <f>+'2.2.3.7.PrecioCapital'!G197</f>
        <v>0.27723142612650109</v>
      </c>
      <c r="H392" s="217">
        <f>+'2.2.3.7.PrecioCapital'!H197</f>
        <v>0.20459609068520535</v>
      </c>
      <c r="I392" s="217">
        <f>+'2.2.3.7.PrecioCapital'!I197</f>
        <v>0.10099133173029262</v>
      </c>
      <c r="J392" s="217">
        <f>+'2.2.3.7.PrecioCapital'!J197</f>
        <v>0.14388628564206998</v>
      </c>
      <c r="K392" s="217">
        <f>+'2.2.3.7.PrecioCapital'!K197</f>
        <v>0.20267242714935299</v>
      </c>
    </row>
    <row r="393" spans="1:11" x14ac:dyDescent="0.2">
      <c r="A393" s="1"/>
      <c r="B393" s="266" t="s">
        <v>415</v>
      </c>
      <c r="C393" s="217">
        <f>+'2.2.3.7.PrecioCapital'!C198</f>
        <v>0.13233331085951369</v>
      </c>
      <c r="D393" s="217">
        <f>+'2.2.3.7.PrecioCapital'!D198</f>
        <v>0.16821939020194529</v>
      </c>
      <c r="E393" s="217">
        <f>+'2.2.3.7.PrecioCapital'!E198</f>
        <v>0.19049361768522266</v>
      </c>
      <c r="F393" s="217">
        <f>+'2.2.3.7.PrecioCapital'!F198</f>
        <v>0.21629519835409347</v>
      </c>
      <c r="G393" s="217">
        <f>+'2.2.3.7.PrecioCapital'!G198</f>
        <v>0.26526430821295316</v>
      </c>
      <c r="H393" s="217">
        <f>+'2.2.3.7.PrecioCapital'!H198</f>
        <v>0.19295702983276455</v>
      </c>
      <c r="I393" s="217">
        <f>+'2.2.3.7.PrecioCapital'!I198</f>
        <v>8.844224984492019E-2</v>
      </c>
      <c r="J393" s="217">
        <f>+'2.2.3.7.PrecioCapital'!J198</f>
        <v>0.13096041922860768</v>
      </c>
      <c r="K393" s="217">
        <f>+'2.2.3.7.PrecioCapital'!K198</f>
        <v>0.18986888325904172</v>
      </c>
    </row>
    <row r="394" spans="1:11" x14ac:dyDescent="0.2">
      <c r="A394" s="1"/>
      <c r="B394" s="266" t="s">
        <v>532</v>
      </c>
      <c r="C394" s="217">
        <f>+'2.2.3.7.PrecioCapital'!C199</f>
        <v>0.13233331085951369</v>
      </c>
      <c r="D394" s="217">
        <f>+'2.2.3.7.PrecioCapital'!D199</f>
        <v>0.16821939020194529</v>
      </c>
      <c r="E394" s="217">
        <f>+'2.2.3.7.PrecioCapital'!E199</f>
        <v>0.19049361768522266</v>
      </c>
      <c r="F394" s="217">
        <f>+'2.2.3.7.PrecioCapital'!F199</f>
        <v>0.21629519835409347</v>
      </c>
      <c r="G394" s="217">
        <f>+'2.2.3.7.PrecioCapital'!G199</f>
        <v>0.26526430821295316</v>
      </c>
      <c r="H394" s="217">
        <f>+'2.2.3.7.PrecioCapital'!H199</f>
        <v>0.19295702983276455</v>
      </c>
      <c r="I394" s="217">
        <f>+'2.2.3.7.PrecioCapital'!I199</f>
        <v>8.844224984492019E-2</v>
      </c>
      <c r="J394" s="217">
        <f>+'2.2.3.7.PrecioCapital'!J199</f>
        <v>0.13096041922860768</v>
      </c>
      <c r="K394" s="217">
        <f>+'2.2.3.7.PrecioCapital'!K199</f>
        <v>0.18986888325904172</v>
      </c>
    </row>
    <row r="395" spans="1:11" x14ac:dyDescent="0.2">
      <c r="A395" s="1"/>
      <c r="B395" s="266" t="s">
        <v>580</v>
      </c>
      <c r="C395" s="217">
        <f>+'2.2.3.7.PrecioCapital'!C200</f>
        <v>0.13053531720721434</v>
      </c>
      <c r="D395" s="217">
        <f>+'2.2.3.7.PrecioCapital'!D200</f>
        <v>0.16636670501861575</v>
      </c>
      <c r="E395" s="217">
        <f>+'2.2.3.7.PrecioCapital'!E200</f>
        <v>0.1886777662257329</v>
      </c>
      <c r="F395" s="217">
        <f>+'2.2.3.7.PrecioCapital'!F200</f>
        <v>0.21453565347216086</v>
      </c>
      <c r="G395" s="217">
        <f>+'2.2.3.7.PrecioCapital'!G200</f>
        <v>0.26368218790299125</v>
      </c>
      <c r="H395" s="217">
        <f>+'2.2.3.7.PrecioCapital'!H200</f>
        <v>0.19141828051178711</v>
      </c>
      <c r="I395" s="217">
        <f>+'2.2.3.7.PrecioCapital'!I200</f>
        <v>8.6783190624007411E-2</v>
      </c>
      <c r="J395" s="217">
        <f>+'2.2.3.7.PrecioCapital'!J200</f>
        <v>0.12925154697345584</v>
      </c>
      <c r="K395" s="217">
        <f>+'2.2.3.7.PrecioCapital'!K200</f>
        <v>0.1881761827295837</v>
      </c>
    </row>
    <row r="396" spans="1:11" x14ac:dyDescent="0.2">
      <c r="A396" s="1"/>
      <c r="B396" s="266" t="s">
        <v>536</v>
      </c>
      <c r="C396" s="217">
        <f>+'2.2.3.7.PrecioCapital'!C201</f>
        <v>0.13233331085951369</v>
      </c>
      <c r="D396" s="217">
        <f>+'2.2.3.7.PrecioCapital'!D201</f>
        <v>0.16821939020194529</v>
      </c>
      <c r="E396" s="217">
        <f>+'2.2.3.7.PrecioCapital'!E201</f>
        <v>0.19049361768522266</v>
      </c>
      <c r="F396" s="217">
        <f>+'2.2.3.7.PrecioCapital'!F201</f>
        <v>0.21629519835409347</v>
      </c>
      <c r="G396" s="217">
        <f>+'2.2.3.7.PrecioCapital'!G201</f>
        <v>0.26526430821295316</v>
      </c>
      <c r="H396" s="217">
        <f>+'2.2.3.7.PrecioCapital'!H201</f>
        <v>0.19295702983276455</v>
      </c>
      <c r="I396" s="217">
        <f>+'2.2.3.7.PrecioCapital'!I201</f>
        <v>8.844224984492019E-2</v>
      </c>
      <c r="J396" s="217">
        <f>+'2.2.3.7.PrecioCapital'!J201</f>
        <v>0.13096041922860768</v>
      </c>
      <c r="K396" s="217">
        <f>+'2.2.3.7.PrecioCapital'!K201</f>
        <v>0.18986888325904172</v>
      </c>
    </row>
    <row r="397" spans="1:11" x14ac:dyDescent="0.2">
      <c r="A397" s="1"/>
      <c r="B397" s="266" t="s">
        <v>404</v>
      </c>
      <c r="C397" s="217">
        <f>+'2.2.3.7.PrecioCapital'!C202</f>
        <v>0.13418408268058699</v>
      </c>
      <c r="D397" s="217">
        <f>+'2.2.3.7.PrecioCapital'!D202</f>
        <v>0.17012645896508649</v>
      </c>
      <c r="E397" s="217">
        <f>+'2.2.3.7.PrecioCapital'!E202</f>
        <v>0.19236277151019887</v>
      </c>
      <c r="F397" s="217">
        <f>+'2.2.3.7.PrecioCapital'!F202</f>
        <v>0.21810639278252203</v>
      </c>
      <c r="G397" s="217">
        <f>+'2.2.3.7.PrecioCapital'!G202</f>
        <v>0.2668928699620341</v>
      </c>
      <c r="H397" s="217">
        <f>+'2.2.3.7.PrecioCapital'!H202</f>
        <v>0.1945409474841526</v>
      </c>
      <c r="I397" s="217">
        <f>+'2.2.3.7.PrecioCapital'!I202</f>
        <v>9.0150008963886141E-2</v>
      </c>
      <c r="J397" s="217">
        <f>+'2.2.3.7.PrecioCapital'!J202</f>
        <v>0.13271945358982706</v>
      </c>
      <c r="K397" s="217">
        <f>+'2.2.3.7.PrecioCapital'!K202</f>
        <v>0.19161127119096258</v>
      </c>
    </row>
    <row r="398" spans="1:11" x14ac:dyDescent="0.2">
      <c r="A398" s="1"/>
      <c r="B398" s="266" t="s">
        <v>679</v>
      </c>
      <c r="C398" s="217">
        <f>+'2.2.3.7.PrecioCapital'!C203</f>
        <v>0.13233331085951369</v>
      </c>
      <c r="D398" s="217">
        <f>+'2.2.3.7.PrecioCapital'!D203</f>
        <v>0.16821939020194529</v>
      </c>
      <c r="E398" s="217">
        <f>+'2.2.3.7.PrecioCapital'!E203</f>
        <v>0.19049361768522266</v>
      </c>
      <c r="F398" s="217">
        <f>+'2.2.3.7.PrecioCapital'!F203</f>
        <v>0.21629519835409347</v>
      </c>
      <c r="G398" s="217">
        <f>+'2.2.3.7.PrecioCapital'!G203</f>
        <v>0.26526430821295316</v>
      </c>
      <c r="H398" s="217">
        <f>+'2.2.3.7.PrecioCapital'!H203</f>
        <v>0.19295702983276455</v>
      </c>
      <c r="I398" s="217">
        <f>+'2.2.3.7.PrecioCapital'!I203</f>
        <v>8.844224984492019E-2</v>
      </c>
      <c r="J398" s="217">
        <f>+'2.2.3.7.PrecioCapital'!J203</f>
        <v>0.13096041922860768</v>
      </c>
      <c r="K398" s="217">
        <f>+'2.2.3.7.PrecioCapital'!K203</f>
        <v>0.18986888325904172</v>
      </c>
    </row>
    <row r="399" spans="1:11" x14ac:dyDescent="0.2">
      <c r="A399" s="1"/>
      <c r="B399" s="266" t="s">
        <v>680</v>
      </c>
      <c r="C399" s="217">
        <f>+'2.2.3.7.PrecioCapital'!C204</f>
        <v>0.13233331085951369</v>
      </c>
      <c r="D399" s="217">
        <f>+'2.2.3.7.PrecioCapital'!D204</f>
        <v>0.16821939020194529</v>
      </c>
      <c r="E399" s="217">
        <f>+'2.2.3.7.PrecioCapital'!E204</f>
        <v>0.19049361768522266</v>
      </c>
      <c r="F399" s="217">
        <f>+'2.2.3.7.PrecioCapital'!F204</f>
        <v>0.21629519835409347</v>
      </c>
      <c r="G399" s="217">
        <f>+'2.2.3.7.PrecioCapital'!G204</f>
        <v>0.26526430821295316</v>
      </c>
      <c r="H399" s="217">
        <f>+'2.2.3.7.PrecioCapital'!H204</f>
        <v>0.19295702983276455</v>
      </c>
      <c r="I399" s="217">
        <f>+'2.2.3.7.PrecioCapital'!I204</f>
        <v>8.844224984492019E-2</v>
      </c>
      <c r="J399" s="217">
        <f>+'2.2.3.7.PrecioCapital'!J204</f>
        <v>0.13096041922860768</v>
      </c>
      <c r="K399" s="217">
        <f>+'2.2.3.7.PrecioCapital'!K204</f>
        <v>0.18986888325904172</v>
      </c>
    </row>
    <row r="400" spans="1:11" x14ac:dyDescent="0.2">
      <c r="A400" s="1"/>
      <c r="B400" s="266" t="s">
        <v>681</v>
      </c>
      <c r="C400" s="217">
        <f>+'2.2.3.7.PrecioCapital'!C205</f>
        <v>0.13233331085951369</v>
      </c>
      <c r="D400" s="217">
        <f>+'2.2.3.7.PrecioCapital'!D205</f>
        <v>0.16821939020194529</v>
      </c>
      <c r="E400" s="217">
        <f>+'2.2.3.7.PrecioCapital'!E205</f>
        <v>0.19049361768522266</v>
      </c>
      <c r="F400" s="217">
        <f>+'2.2.3.7.PrecioCapital'!F205</f>
        <v>0.21629519835409347</v>
      </c>
      <c r="G400" s="217">
        <f>+'2.2.3.7.PrecioCapital'!G205</f>
        <v>0.26526430821295316</v>
      </c>
      <c r="H400" s="217">
        <f>+'2.2.3.7.PrecioCapital'!H205</f>
        <v>0.19295702983276455</v>
      </c>
      <c r="I400" s="217">
        <f>+'2.2.3.7.PrecioCapital'!I205</f>
        <v>8.844224984492019E-2</v>
      </c>
      <c r="J400" s="217">
        <f>+'2.2.3.7.PrecioCapital'!J205</f>
        <v>0.13096041922860768</v>
      </c>
      <c r="K400" s="217">
        <f>+'2.2.3.7.PrecioCapital'!K205</f>
        <v>0.18986888325904172</v>
      </c>
    </row>
    <row r="401" spans="1:11" x14ac:dyDescent="0.2">
      <c r="A401" s="1"/>
      <c r="B401" s="266" t="s">
        <v>682</v>
      </c>
      <c r="C401" s="217">
        <f>+'2.2.3.7.PrecioCapital'!C206</f>
        <v>0.13233331085951369</v>
      </c>
      <c r="D401" s="217">
        <f>+'2.2.3.7.PrecioCapital'!D206</f>
        <v>0.16821939020194529</v>
      </c>
      <c r="E401" s="217">
        <f>+'2.2.3.7.PrecioCapital'!E206</f>
        <v>0.19049361768522266</v>
      </c>
      <c r="F401" s="217">
        <f>+'2.2.3.7.PrecioCapital'!F206</f>
        <v>0.21629519835409347</v>
      </c>
      <c r="G401" s="217">
        <f>+'2.2.3.7.PrecioCapital'!G206</f>
        <v>0.26526430821295316</v>
      </c>
      <c r="H401" s="217">
        <f>+'2.2.3.7.PrecioCapital'!H206</f>
        <v>0.19295702983276455</v>
      </c>
      <c r="I401" s="217">
        <f>+'2.2.3.7.PrecioCapital'!I206</f>
        <v>8.844224984492019E-2</v>
      </c>
      <c r="J401" s="217">
        <f>+'2.2.3.7.PrecioCapital'!J206</f>
        <v>0.13096041922860768</v>
      </c>
      <c r="K401" s="217">
        <f>+'2.2.3.7.PrecioCapital'!K206</f>
        <v>0.18986888325904172</v>
      </c>
    </row>
    <row r="402" spans="1:11" x14ac:dyDescent="0.2">
      <c r="A402" s="1"/>
      <c r="B402" s="266" t="s">
        <v>683</v>
      </c>
      <c r="C402" s="217">
        <f>+'2.2.3.7.PrecioCapital'!C207</f>
        <v>0.13233331085951369</v>
      </c>
      <c r="D402" s="217">
        <f>+'2.2.3.7.PrecioCapital'!D207</f>
        <v>0.16821939020194529</v>
      </c>
      <c r="E402" s="217">
        <f>+'2.2.3.7.PrecioCapital'!E207</f>
        <v>0.19049361768522266</v>
      </c>
      <c r="F402" s="217">
        <f>+'2.2.3.7.PrecioCapital'!F207</f>
        <v>0.21629519835409347</v>
      </c>
      <c r="G402" s="217">
        <f>+'2.2.3.7.PrecioCapital'!G207</f>
        <v>0.26526430821295316</v>
      </c>
      <c r="H402" s="217">
        <f>+'2.2.3.7.PrecioCapital'!H207</f>
        <v>0.19295702983276455</v>
      </c>
      <c r="I402" s="217">
        <f>+'2.2.3.7.PrecioCapital'!I207</f>
        <v>8.844224984492019E-2</v>
      </c>
      <c r="J402" s="217">
        <f>+'2.2.3.7.PrecioCapital'!J207</f>
        <v>0.13096041922860768</v>
      </c>
      <c r="K402" s="217">
        <f>+'2.2.3.7.PrecioCapital'!K207</f>
        <v>0.18986888325904172</v>
      </c>
    </row>
    <row r="403" spans="1:11" x14ac:dyDescent="0.2">
      <c r="A403" s="1"/>
      <c r="B403" s="266" t="s">
        <v>684</v>
      </c>
      <c r="C403" s="217">
        <f>+'2.2.3.7.PrecioCapital'!C208</f>
        <v>0.13233331085951369</v>
      </c>
      <c r="D403" s="217">
        <f>+'2.2.3.7.PrecioCapital'!D208</f>
        <v>0.16821939020194529</v>
      </c>
      <c r="E403" s="217">
        <f>+'2.2.3.7.PrecioCapital'!E208</f>
        <v>0.19049361768522266</v>
      </c>
      <c r="F403" s="217">
        <f>+'2.2.3.7.PrecioCapital'!F208</f>
        <v>0.21629519835409347</v>
      </c>
      <c r="G403" s="217">
        <f>+'2.2.3.7.PrecioCapital'!G208</f>
        <v>0.26526430821295316</v>
      </c>
      <c r="H403" s="217">
        <f>+'2.2.3.7.PrecioCapital'!H208</f>
        <v>0.19295702983276455</v>
      </c>
      <c r="I403" s="217">
        <f>+'2.2.3.7.PrecioCapital'!I208</f>
        <v>8.844224984492019E-2</v>
      </c>
      <c r="J403" s="217">
        <f>+'2.2.3.7.PrecioCapital'!J208</f>
        <v>0.13096041922860768</v>
      </c>
      <c r="K403" s="217">
        <f>+'2.2.3.7.PrecioCapital'!K208</f>
        <v>0.18986888325904172</v>
      </c>
    </row>
    <row r="404" spans="1:11" x14ac:dyDescent="0.2">
      <c r="A404" s="1"/>
      <c r="B404" s="266" t="s">
        <v>685</v>
      </c>
      <c r="C404" s="217">
        <f>+'2.2.3.7.PrecioCapital'!C209</f>
        <v>0.13233331085951369</v>
      </c>
      <c r="D404" s="217">
        <f>+'2.2.3.7.PrecioCapital'!D209</f>
        <v>0.16821939020194529</v>
      </c>
      <c r="E404" s="217">
        <f>+'2.2.3.7.PrecioCapital'!E209</f>
        <v>0.19049361768522266</v>
      </c>
      <c r="F404" s="217">
        <f>+'2.2.3.7.PrecioCapital'!F209</f>
        <v>0.21629519835409347</v>
      </c>
      <c r="G404" s="217">
        <f>+'2.2.3.7.PrecioCapital'!G209</f>
        <v>0.26526430821295316</v>
      </c>
      <c r="H404" s="217">
        <f>+'2.2.3.7.PrecioCapital'!H209</f>
        <v>0.19295702983276455</v>
      </c>
      <c r="I404" s="217">
        <f>+'2.2.3.7.PrecioCapital'!I209</f>
        <v>8.844224984492019E-2</v>
      </c>
      <c r="J404" s="217">
        <f>+'2.2.3.7.PrecioCapital'!J209</f>
        <v>0.13096041922860768</v>
      </c>
      <c r="K404" s="217">
        <f>+'2.2.3.7.PrecioCapital'!K209</f>
        <v>0.18986888325904172</v>
      </c>
    </row>
    <row r="405" spans="1:11" x14ac:dyDescent="0.2">
      <c r="A405" s="1"/>
      <c r="B405" s="266" t="s">
        <v>686</v>
      </c>
      <c r="C405" s="217">
        <f>+'2.2.3.7.PrecioCapital'!C210</f>
        <v>0.13233331085951369</v>
      </c>
      <c r="D405" s="217">
        <f>+'2.2.3.7.PrecioCapital'!D210</f>
        <v>0.16821939020194529</v>
      </c>
      <c r="E405" s="217">
        <f>+'2.2.3.7.PrecioCapital'!E210</f>
        <v>0.19049361768522266</v>
      </c>
      <c r="F405" s="217">
        <f>+'2.2.3.7.PrecioCapital'!F210</f>
        <v>0.21629519835409347</v>
      </c>
      <c r="G405" s="217">
        <f>+'2.2.3.7.PrecioCapital'!G210</f>
        <v>0.26526430821295316</v>
      </c>
      <c r="H405" s="217">
        <f>+'2.2.3.7.PrecioCapital'!H210</f>
        <v>0.19295702983276455</v>
      </c>
      <c r="I405" s="217">
        <f>+'2.2.3.7.PrecioCapital'!I210</f>
        <v>8.844224984492019E-2</v>
      </c>
      <c r="J405" s="217">
        <f>+'2.2.3.7.PrecioCapital'!J210</f>
        <v>0.13096041922860768</v>
      </c>
      <c r="K405" s="217">
        <f>+'2.2.3.7.PrecioCapital'!K210</f>
        <v>0.18986888325904172</v>
      </c>
    </row>
    <row r="406" spans="1:11" x14ac:dyDescent="0.2">
      <c r="A406" s="1"/>
      <c r="B406" s="266" t="s">
        <v>687</v>
      </c>
      <c r="C406" s="217">
        <f>+'2.2.3.7.PrecioCapital'!C211</f>
        <v>0.13233331085951369</v>
      </c>
      <c r="D406" s="217">
        <f>+'2.2.3.7.PrecioCapital'!D211</f>
        <v>0.16821939020194529</v>
      </c>
      <c r="E406" s="217">
        <f>+'2.2.3.7.PrecioCapital'!E211</f>
        <v>0.19049361768522266</v>
      </c>
      <c r="F406" s="217">
        <f>+'2.2.3.7.PrecioCapital'!F211</f>
        <v>0.21629519835409347</v>
      </c>
      <c r="G406" s="217">
        <f>+'2.2.3.7.PrecioCapital'!G211</f>
        <v>0.26526430821295316</v>
      </c>
      <c r="H406" s="217">
        <f>+'2.2.3.7.PrecioCapital'!H211</f>
        <v>0.19295702983276455</v>
      </c>
      <c r="I406" s="217">
        <f>+'2.2.3.7.PrecioCapital'!I211</f>
        <v>8.844224984492019E-2</v>
      </c>
      <c r="J406" s="217">
        <f>+'2.2.3.7.PrecioCapital'!J211</f>
        <v>0.13096041922860768</v>
      </c>
      <c r="K406" s="217">
        <f>+'2.2.3.7.PrecioCapital'!K211</f>
        <v>0.18986888325904172</v>
      </c>
    </row>
    <row r="407" spans="1:11" x14ac:dyDescent="0.2">
      <c r="A407" s="1"/>
      <c r="B407" s="266" t="s">
        <v>688</v>
      </c>
      <c r="C407" s="217">
        <f>+'2.2.3.7.PrecioCapital'!C212</f>
        <v>0.13233331085951369</v>
      </c>
      <c r="D407" s="217">
        <f>+'2.2.3.7.PrecioCapital'!D212</f>
        <v>0.16821939020194529</v>
      </c>
      <c r="E407" s="217">
        <f>+'2.2.3.7.PrecioCapital'!E212</f>
        <v>0.19049361768522266</v>
      </c>
      <c r="F407" s="217">
        <f>+'2.2.3.7.PrecioCapital'!F212</f>
        <v>0.21629519835409347</v>
      </c>
      <c r="G407" s="217">
        <f>+'2.2.3.7.PrecioCapital'!G212</f>
        <v>0.26526430821295316</v>
      </c>
      <c r="H407" s="217">
        <f>+'2.2.3.7.PrecioCapital'!H212</f>
        <v>0.19295702983276455</v>
      </c>
      <c r="I407" s="217">
        <f>+'2.2.3.7.PrecioCapital'!I212</f>
        <v>8.844224984492019E-2</v>
      </c>
      <c r="J407" s="217">
        <f>+'2.2.3.7.PrecioCapital'!J212</f>
        <v>0.13096041922860768</v>
      </c>
      <c r="K407" s="217">
        <f>+'2.2.3.7.PrecioCapital'!K212</f>
        <v>0.18986888325904172</v>
      </c>
    </row>
    <row r="408" spans="1:11" x14ac:dyDescent="0.2">
      <c r="A408" s="1"/>
      <c r="B408" s="266" t="s">
        <v>689</v>
      </c>
      <c r="C408" s="217">
        <f>+'2.2.3.7.PrecioCapital'!C213</f>
        <v>0.13233331085951369</v>
      </c>
      <c r="D408" s="217">
        <f>+'2.2.3.7.PrecioCapital'!D213</f>
        <v>0.16821939020194529</v>
      </c>
      <c r="E408" s="217">
        <f>+'2.2.3.7.PrecioCapital'!E213</f>
        <v>0.19049361768522266</v>
      </c>
      <c r="F408" s="217">
        <f>+'2.2.3.7.PrecioCapital'!F213</f>
        <v>0.21629519835409347</v>
      </c>
      <c r="G408" s="217">
        <f>+'2.2.3.7.PrecioCapital'!G213</f>
        <v>0.26526430821295316</v>
      </c>
      <c r="H408" s="217">
        <f>+'2.2.3.7.PrecioCapital'!H213</f>
        <v>0.19295702983276455</v>
      </c>
      <c r="I408" s="217">
        <f>+'2.2.3.7.PrecioCapital'!I213</f>
        <v>8.844224984492019E-2</v>
      </c>
      <c r="J408" s="217">
        <f>+'2.2.3.7.PrecioCapital'!J213</f>
        <v>0.13096041922860768</v>
      </c>
      <c r="K408" s="217">
        <f>+'2.2.3.7.PrecioCapital'!K213</f>
        <v>0.18986888325904172</v>
      </c>
    </row>
    <row r="409" spans="1:11" x14ac:dyDescent="0.2">
      <c r="A409" s="1"/>
      <c r="B409" s="266" t="s">
        <v>690</v>
      </c>
      <c r="C409" s="217">
        <f>+'2.2.3.7.PrecioCapital'!C214</f>
        <v>0.13279983380264851</v>
      </c>
      <c r="D409" s="217">
        <f>+'2.2.3.7.PrecioCapital'!D214</f>
        <v>0.16870010388150905</v>
      </c>
      <c r="E409" s="217">
        <f>+'2.2.3.7.PrecioCapital'!E214</f>
        <v>0.19096477416905858</v>
      </c>
      <c r="F409" s="217">
        <f>+'2.2.3.7.PrecioCapital'!F214</f>
        <v>0.21675174504759662</v>
      </c>
      <c r="G409" s="217">
        <f>+'2.2.3.7.PrecioCapital'!G214</f>
        <v>0.26567481879648763</v>
      </c>
      <c r="H409" s="217">
        <f>+'2.2.3.7.PrecioCapital'!H214</f>
        <v>0.19335628700536409</v>
      </c>
      <c r="I409" s="217">
        <f>+'2.2.3.7.PrecioCapital'!I214</f>
        <v>8.8872723661991393E-2</v>
      </c>
      <c r="J409" s="217">
        <f>+'2.2.3.7.PrecioCapital'!J214</f>
        <v>0.13140381796524683</v>
      </c>
      <c r="K409" s="217">
        <f>+'2.2.3.7.PrecioCapital'!K214</f>
        <v>0.19030808594022952</v>
      </c>
    </row>
    <row r="410" spans="1:11" x14ac:dyDescent="0.2">
      <c r="A410" s="1"/>
      <c r="B410" s="265" t="s">
        <v>405</v>
      </c>
      <c r="C410" s="217"/>
      <c r="D410" s="217"/>
      <c r="E410" s="217"/>
      <c r="F410" s="217"/>
      <c r="G410" s="217"/>
      <c r="H410" s="217"/>
      <c r="I410" s="217"/>
      <c r="J410" s="217"/>
      <c r="K410" s="217"/>
    </row>
    <row r="411" spans="1:11" x14ac:dyDescent="0.2">
      <c r="A411" s="1"/>
      <c r="B411" s="266" t="s">
        <v>406</v>
      </c>
      <c r="C411" s="217">
        <f>+'2.2.3.7.PrecioCapital'!C216</f>
        <v>0.27263090916777089</v>
      </c>
      <c r="D411" s="217">
        <f>+'2.2.3.7.PrecioCapital'!D216</f>
        <v>0.25701989892562344</v>
      </c>
      <c r="E411" s="217">
        <f>+'2.2.3.7.PrecioCapital'!E216</f>
        <v>0.25670717126639059</v>
      </c>
      <c r="F411" s="217">
        <f>+'2.2.3.7.PrecioCapital'!F216</f>
        <v>0.27326737300188741</v>
      </c>
      <c r="G411" s="217">
        <f>+'2.2.3.7.PrecioCapital'!G216</f>
        <v>0.3033661737758685</v>
      </c>
      <c r="H411" s="217">
        <f>+'2.2.3.7.PrecioCapital'!H216</f>
        <v>0.27546426289661979</v>
      </c>
      <c r="I411" s="217">
        <f>+'2.2.3.7.PrecioCapital'!I216</f>
        <v>0.24805863736714728</v>
      </c>
      <c r="J411" s="217">
        <f>+'2.2.3.7.PrecioCapital'!J216</f>
        <v>0.27220108695002349</v>
      </c>
      <c r="K411" s="217">
        <f>+'2.2.3.7.PrecioCapital'!K216</f>
        <v>0.26849539649740461</v>
      </c>
    </row>
    <row r="412" spans="1:11" x14ac:dyDescent="0.2">
      <c r="A412" s="1"/>
      <c r="B412" s="266" t="s">
        <v>387</v>
      </c>
      <c r="C412" s="217">
        <f>+'2.2.3.7.PrecioCapital'!C217</f>
        <v>0.33707774053189543</v>
      </c>
      <c r="D412" s="217">
        <f>+'2.2.3.7.PrecioCapital'!D217</f>
        <v>0.32355508923681398</v>
      </c>
      <c r="E412" s="217">
        <f>+'2.2.3.7.PrecioCapital'!E217</f>
        <v>0.32306223877560053</v>
      </c>
      <c r="F412" s="217">
        <f>+'2.2.3.7.PrecioCapital'!F217</f>
        <v>0.3392707984858932</v>
      </c>
      <c r="G412" s="217">
        <f>+'2.2.3.7.PrecioCapital'!G217</f>
        <v>0.36538100565642095</v>
      </c>
      <c r="H412" s="217">
        <f>+'2.2.3.7.PrecioCapital'!H217</f>
        <v>0.33666674229120203</v>
      </c>
      <c r="I412" s="217">
        <f>+'2.2.3.7.PrecioCapital'!I217</f>
        <v>0.31123646201951288</v>
      </c>
      <c r="J412" s="217">
        <f>+'2.2.3.7.PrecioCapital'!J217</f>
        <v>0.33520842127176448</v>
      </c>
      <c r="K412" s="217">
        <f>+'2.2.3.7.PrecioCapital'!K217</f>
        <v>0.33151583608040214</v>
      </c>
    </row>
    <row r="413" spans="1:11" x14ac:dyDescent="0.2">
      <c r="A413" s="1"/>
      <c r="B413" s="266" t="s">
        <v>381</v>
      </c>
      <c r="C413" s="217">
        <f>+'2.2.3.7.PrecioCapital'!C218</f>
        <v>0.33707774053189543</v>
      </c>
      <c r="D413" s="217">
        <f>+'2.2.3.7.PrecioCapital'!D218</f>
        <v>0.32355508923681398</v>
      </c>
      <c r="E413" s="217">
        <f>+'2.2.3.7.PrecioCapital'!E218</f>
        <v>0.32306223877560053</v>
      </c>
      <c r="F413" s="217">
        <f>+'2.2.3.7.PrecioCapital'!F218</f>
        <v>0.3392707984858932</v>
      </c>
      <c r="G413" s="217">
        <f>+'2.2.3.7.PrecioCapital'!G218</f>
        <v>0.36538100565642095</v>
      </c>
      <c r="H413" s="217">
        <f>+'2.2.3.7.PrecioCapital'!H218</f>
        <v>0.33666674229120203</v>
      </c>
      <c r="I413" s="217">
        <f>+'2.2.3.7.PrecioCapital'!I218</f>
        <v>0.31123646201951288</v>
      </c>
      <c r="J413" s="217">
        <f>+'2.2.3.7.PrecioCapital'!J218</f>
        <v>0.33520842127176448</v>
      </c>
      <c r="K413" s="217">
        <f>+'2.2.3.7.PrecioCapital'!K218</f>
        <v>0.33151583608040214</v>
      </c>
    </row>
    <row r="414" spans="1:11" x14ac:dyDescent="0.2">
      <c r="A414" s="1"/>
      <c r="B414" s="266" t="s">
        <v>581</v>
      </c>
      <c r="C414" s="217">
        <f>+'2.2.3.7.PrecioCapital'!C219</f>
        <v>0.33707774053189543</v>
      </c>
      <c r="D414" s="217">
        <f>+'2.2.3.7.PrecioCapital'!D219</f>
        <v>0.32355508923681398</v>
      </c>
      <c r="E414" s="217">
        <f>+'2.2.3.7.PrecioCapital'!E219</f>
        <v>0.32306223877560053</v>
      </c>
      <c r="F414" s="217">
        <f>+'2.2.3.7.PrecioCapital'!F219</f>
        <v>0.3392707984858932</v>
      </c>
      <c r="G414" s="217">
        <f>+'2.2.3.7.PrecioCapital'!G219</f>
        <v>0.36538100565642095</v>
      </c>
      <c r="H414" s="217">
        <f>+'2.2.3.7.PrecioCapital'!H219</f>
        <v>0.33666674229120203</v>
      </c>
      <c r="I414" s="217">
        <f>+'2.2.3.7.PrecioCapital'!I219</f>
        <v>0.31123646201951288</v>
      </c>
      <c r="J414" s="217">
        <f>+'2.2.3.7.PrecioCapital'!J219</f>
        <v>0.33520842127176448</v>
      </c>
      <c r="K414" s="217">
        <f>+'2.2.3.7.PrecioCapital'!K219</f>
        <v>0.33151583608040214</v>
      </c>
    </row>
    <row r="415" spans="1:11" x14ac:dyDescent="0.2">
      <c r="A415" s="1"/>
      <c r="B415" s="266" t="s">
        <v>416</v>
      </c>
      <c r="C415" s="217">
        <f>+'2.2.3.7.PrecioCapital'!C220</f>
        <v>0.33707774053189543</v>
      </c>
      <c r="D415" s="217">
        <f>+'2.2.3.7.PrecioCapital'!D220</f>
        <v>0.32355508923681398</v>
      </c>
      <c r="E415" s="217">
        <f>+'2.2.3.7.PrecioCapital'!E220</f>
        <v>0.32306223877560053</v>
      </c>
      <c r="F415" s="217">
        <f>+'2.2.3.7.PrecioCapital'!F220</f>
        <v>0.3392707984858932</v>
      </c>
      <c r="G415" s="217">
        <f>+'2.2.3.7.PrecioCapital'!G220</f>
        <v>0.36538100565642095</v>
      </c>
      <c r="H415" s="217">
        <f>+'2.2.3.7.PrecioCapital'!H220</f>
        <v>0.33666674229120203</v>
      </c>
      <c r="I415" s="217">
        <f>+'2.2.3.7.PrecioCapital'!I220</f>
        <v>0.31123646201951288</v>
      </c>
      <c r="J415" s="217">
        <f>+'2.2.3.7.PrecioCapital'!J220</f>
        <v>0.33520842127176448</v>
      </c>
      <c r="K415" s="217">
        <f>+'2.2.3.7.PrecioCapital'!K220</f>
        <v>0.33151583608040214</v>
      </c>
    </row>
    <row r="416" spans="1:11" x14ac:dyDescent="0.2">
      <c r="A416" s="1"/>
      <c r="B416" s="266" t="s">
        <v>409</v>
      </c>
      <c r="C416" s="217">
        <f>+'2.2.3.7.PrecioCapital'!C221</f>
        <v>0.33707774053189543</v>
      </c>
      <c r="D416" s="217">
        <f>+'2.2.3.7.PrecioCapital'!D221</f>
        <v>0.32355508923681398</v>
      </c>
      <c r="E416" s="217">
        <f>+'2.2.3.7.PrecioCapital'!E221</f>
        <v>0.32306223877560053</v>
      </c>
      <c r="F416" s="217">
        <f>+'2.2.3.7.PrecioCapital'!F221</f>
        <v>0.3392707984858932</v>
      </c>
      <c r="G416" s="217">
        <f>+'2.2.3.7.PrecioCapital'!G221</f>
        <v>0.36538100565642095</v>
      </c>
      <c r="H416" s="217">
        <f>+'2.2.3.7.PrecioCapital'!H221</f>
        <v>0.33666674229120203</v>
      </c>
      <c r="I416" s="217">
        <f>+'2.2.3.7.PrecioCapital'!I221</f>
        <v>0.31123646201951288</v>
      </c>
      <c r="J416" s="217">
        <f>+'2.2.3.7.PrecioCapital'!J221</f>
        <v>0.33520842127176448</v>
      </c>
      <c r="K416" s="217">
        <f>+'2.2.3.7.PrecioCapital'!K221</f>
        <v>0.33151583608040214</v>
      </c>
    </row>
    <row r="417" spans="1:11" x14ac:dyDescent="0.2">
      <c r="A417" s="1"/>
      <c r="B417" s="266" t="s">
        <v>417</v>
      </c>
      <c r="C417" s="217">
        <f>+'2.2.3.7.PrecioCapital'!C222</f>
        <v>0.33707774053189543</v>
      </c>
      <c r="D417" s="217">
        <f>+'2.2.3.7.PrecioCapital'!D222</f>
        <v>0.32355508923681398</v>
      </c>
      <c r="E417" s="217">
        <f>+'2.2.3.7.PrecioCapital'!E222</f>
        <v>0.32306223877560053</v>
      </c>
      <c r="F417" s="217">
        <f>+'2.2.3.7.PrecioCapital'!F222</f>
        <v>0.3392707984858932</v>
      </c>
      <c r="G417" s="217">
        <f>+'2.2.3.7.PrecioCapital'!G222</f>
        <v>0.36538100565642095</v>
      </c>
      <c r="H417" s="217">
        <f>+'2.2.3.7.PrecioCapital'!H222</f>
        <v>0.33666674229120203</v>
      </c>
      <c r="I417" s="217">
        <f>+'2.2.3.7.PrecioCapital'!I222</f>
        <v>0.31123646201951288</v>
      </c>
      <c r="J417" s="217">
        <f>+'2.2.3.7.PrecioCapital'!J222</f>
        <v>0.33520842127176448</v>
      </c>
      <c r="K417" s="217">
        <f>+'2.2.3.7.PrecioCapital'!K222</f>
        <v>0.33151583608040214</v>
      </c>
    </row>
    <row r="418" spans="1:11" x14ac:dyDescent="0.2">
      <c r="A418" s="1"/>
      <c r="B418" s="266" t="s">
        <v>418</v>
      </c>
      <c r="C418" s="217">
        <f>+'2.2.3.7.PrecioCapital'!C223</f>
        <v>0.42300684901739494</v>
      </c>
      <c r="D418" s="217">
        <f>+'2.2.3.7.PrecioCapital'!D223</f>
        <v>0.41226867631840142</v>
      </c>
      <c r="E418" s="217">
        <f>+'2.2.3.7.PrecioCapital'!E223</f>
        <v>0.41153566212121384</v>
      </c>
      <c r="F418" s="217">
        <f>+'2.2.3.7.PrecioCapital'!F223</f>
        <v>0.42727536579790104</v>
      </c>
      <c r="G418" s="217">
        <f>+'2.2.3.7.PrecioCapital'!G223</f>
        <v>0.44806744816382432</v>
      </c>
      <c r="H418" s="217">
        <f>+'2.2.3.7.PrecioCapital'!H223</f>
        <v>0.41827004815064506</v>
      </c>
      <c r="I418" s="217">
        <f>+'2.2.3.7.PrecioCapital'!I223</f>
        <v>0.39547356155600055</v>
      </c>
      <c r="J418" s="217">
        <f>+'2.2.3.7.PrecioCapital'!J223</f>
        <v>0.41921820036741908</v>
      </c>
      <c r="K418" s="217">
        <f>+'2.2.3.7.PrecioCapital'!K223</f>
        <v>0.41554308885773222</v>
      </c>
    </row>
    <row r="419" spans="1:11" x14ac:dyDescent="0.2">
      <c r="A419" s="1"/>
      <c r="B419" s="266" t="s">
        <v>419</v>
      </c>
      <c r="C419" s="217">
        <f>+'2.2.3.7.PrecioCapital'!C224</f>
        <v>0.49819481894220691</v>
      </c>
      <c r="D419" s="217">
        <f>+'2.2.3.7.PrecioCapital'!D224</f>
        <v>0.48989306501479052</v>
      </c>
      <c r="E419" s="217">
        <f>+'2.2.3.7.PrecioCapital'!E224</f>
        <v>0.48894990754862555</v>
      </c>
      <c r="F419" s="217">
        <f>+'2.2.3.7.PrecioCapital'!F224</f>
        <v>0.50427936219590774</v>
      </c>
      <c r="G419" s="217">
        <f>+'2.2.3.7.PrecioCapital'!G224</f>
        <v>0.52041808535780221</v>
      </c>
      <c r="H419" s="217">
        <f>+'2.2.3.7.PrecioCapital'!H224</f>
        <v>0.48967294077765772</v>
      </c>
      <c r="I419" s="217">
        <f>+'2.2.3.7.PrecioCapital'!I224</f>
        <v>0.46918102365042713</v>
      </c>
      <c r="J419" s="217">
        <f>+'2.2.3.7.PrecioCapital'!J224</f>
        <v>0.49272675707611691</v>
      </c>
      <c r="K419" s="217">
        <f>+'2.2.3.7.PrecioCapital'!K224</f>
        <v>0.489066935037896</v>
      </c>
    </row>
    <row r="420" spans="1:11" x14ac:dyDescent="0.2">
      <c r="A420" s="1"/>
      <c r="B420" s="266" t="s">
        <v>420</v>
      </c>
      <c r="C420" s="217">
        <f>+'2.2.3.7.PrecioCapital'!C225</f>
        <v>0.22250559588456284</v>
      </c>
      <c r="D420" s="217">
        <f>+'2.2.3.7.PrecioCapital'!D225</f>
        <v>0.20527030646136404</v>
      </c>
      <c r="E420" s="217">
        <f>+'2.2.3.7.PrecioCapital'!E225</f>
        <v>0.20509767431478282</v>
      </c>
      <c r="F420" s="217">
        <f>+'2.2.3.7.PrecioCapital'!F225</f>
        <v>0.2219313754032162</v>
      </c>
      <c r="G420" s="217">
        <f>+'2.2.3.7.PrecioCapital'!G225</f>
        <v>0.25513241564654987</v>
      </c>
      <c r="H420" s="217">
        <f>+'2.2.3.7.PrecioCapital'!H225</f>
        <v>0.22786233447861137</v>
      </c>
      <c r="I420" s="217">
        <f>+'2.2.3.7.PrecioCapital'!I225</f>
        <v>0.19892032930419618</v>
      </c>
      <c r="J420" s="217">
        <f>+'2.2.3.7.PrecioCapital'!J225</f>
        <v>0.2231953824775583</v>
      </c>
      <c r="K420" s="217">
        <f>+'2.2.3.7.PrecioCapital'!K225</f>
        <v>0.21947949904396208</v>
      </c>
    </row>
    <row r="421" spans="1:11" x14ac:dyDescent="0.2">
      <c r="A421" s="1"/>
      <c r="B421" s="266" t="s">
        <v>421</v>
      </c>
      <c r="C421" s="217">
        <f>+'2.2.3.7.PrecioCapital'!C226</f>
        <v>0.27263090916777089</v>
      </c>
      <c r="D421" s="217">
        <f>+'2.2.3.7.PrecioCapital'!D226</f>
        <v>0.25701989892562344</v>
      </c>
      <c r="E421" s="217">
        <f>+'2.2.3.7.PrecioCapital'!E226</f>
        <v>0.25670717126639059</v>
      </c>
      <c r="F421" s="217">
        <f>+'2.2.3.7.PrecioCapital'!F226</f>
        <v>0.27326737300188741</v>
      </c>
      <c r="G421" s="217">
        <f>+'2.2.3.7.PrecioCapital'!G226</f>
        <v>0.3033661737758685</v>
      </c>
      <c r="H421" s="217">
        <f>+'2.2.3.7.PrecioCapital'!H226</f>
        <v>0.27546426289661979</v>
      </c>
      <c r="I421" s="217">
        <f>+'2.2.3.7.PrecioCapital'!I226</f>
        <v>0.24805863736714728</v>
      </c>
      <c r="J421" s="217">
        <f>+'2.2.3.7.PrecioCapital'!J226</f>
        <v>0.27220108695002349</v>
      </c>
      <c r="K421" s="217">
        <f>+'2.2.3.7.PrecioCapital'!K226</f>
        <v>0.26849539649740461</v>
      </c>
    </row>
    <row r="422" spans="1:11" x14ac:dyDescent="0.2">
      <c r="A422" s="1"/>
      <c r="B422" s="266" t="s">
        <v>422</v>
      </c>
      <c r="C422" s="217">
        <f>+'2.2.3.7.PrecioCapital'!C227</f>
        <v>0.33707774053189543</v>
      </c>
      <c r="D422" s="217">
        <f>+'2.2.3.7.PrecioCapital'!D227</f>
        <v>0.32355508923681398</v>
      </c>
      <c r="E422" s="217">
        <f>+'2.2.3.7.PrecioCapital'!E227</f>
        <v>0.32306223877560053</v>
      </c>
      <c r="F422" s="217">
        <f>+'2.2.3.7.PrecioCapital'!F227</f>
        <v>0.3392707984858932</v>
      </c>
      <c r="G422" s="217">
        <f>+'2.2.3.7.PrecioCapital'!G227</f>
        <v>0.36538100565642095</v>
      </c>
      <c r="H422" s="217">
        <f>+'2.2.3.7.PrecioCapital'!H227</f>
        <v>0.33666674229120203</v>
      </c>
      <c r="I422" s="217">
        <f>+'2.2.3.7.PrecioCapital'!I227</f>
        <v>0.31123646201951288</v>
      </c>
      <c r="J422" s="217">
        <f>+'2.2.3.7.PrecioCapital'!J227</f>
        <v>0.33520842127176448</v>
      </c>
      <c r="K422" s="217">
        <f>+'2.2.3.7.PrecioCapital'!K227</f>
        <v>0.33151583608040214</v>
      </c>
    </row>
    <row r="423" spans="1:11" x14ac:dyDescent="0.2">
      <c r="A423" s="1"/>
      <c r="B423" s="266" t="s">
        <v>423</v>
      </c>
      <c r="C423" s="217">
        <f>+'2.2.3.7.PrecioCapital'!C228</f>
        <v>0.27263090916777089</v>
      </c>
      <c r="D423" s="217">
        <f>+'2.2.3.7.PrecioCapital'!D228</f>
        <v>0.25701989892562344</v>
      </c>
      <c r="E423" s="217">
        <f>+'2.2.3.7.PrecioCapital'!E228</f>
        <v>0.25670717126639059</v>
      </c>
      <c r="F423" s="217">
        <f>+'2.2.3.7.PrecioCapital'!F228</f>
        <v>0.27326737300188741</v>
      </c>
      <c r="G423" s="217">
        <f>+'2.2.3.7.PrecioCapital'!G228</f>
        <v>0.3033661737758685</v>
      </c>
      <c r="H423" s="217">
        <f>+'2.2.3.7.PrecioCapital'!H228</f>
        <v>0.27546426289661979</v>
      </c>
      <c r="I423" s="217">
        <f>+'2.2.3.7.PrecioCapital'!I228</f>
        <v>0.24805863736714728</v>
      </c>
      <c r="J423" s="217">
        <f>+'2.2.3.7.PrecioCapital'!J228</f>
        <v>0.27220108695002349</v>
      </c>
      <c r="K423" s="217">
        <f>+'2.2.3.7.PrecioCapital'!K228</f>
        <v>0.26849539649740461</v>
      </c>
    </row>
    <row r="424" spans="1:11" x14ac:dyDescent="0.2">
      <c r="A424" s="1"/>
      <c r="B424" s="266" t="s">
        <v>424</v>
      </c>
      <c r="C424" s="217">
        <f>+'2.2.3.7.PrecioCapital'!C229</f>
        <v>0.33707774053189543</v>
      </c>
      <c r="D424" s="217">
        <f>+'2.2.3.7.PrecioCapital'!D229</f>
        <v>0.32355508923681398</v>
      </c>
      <c r="E424" s="217">
        <f>+'2.2.3.7.PrecioCapital'!E229</f>
        <v>0.32306223877560053</v>
      </c>
      <c r="F424" s="217">
        <f>+'2.2.3.7.PrecioCapital'!F229</f>
        <v>0.3392707984858932</v>
      </c>
      <c r="G424" s="217">
        <f>+'2.2.3.7.PrecioCapital'!G229</f>
        <v>0.36538100565642095</v>
      </c>
      <c r="H424" s="217">
        <f>+'2.2.3.7.PrecioCapital'!H229</f>
        <v>0.33666674229120203</v>
      </c>
      <c r="I424" s="217">
        <f>+'2.2.3.7.PrecioCapital'!I229</f>
        <v>0.31123646201951288</v>
      </c>
      <c r="J424" s="217">
        <f>+'2.2.3.7.PrecioCapital'!J229</f>
        <v>0.33520842127176448</v>
      </c>
      <c r="K424" s="217">
        <f>+'2.2.3.7.PrecioCapital'!K229</f>
        <v>0.33151583608040214</v>
      </c>
    </row>
    <row r="425" spans="1:11" x14ac:dyDescent="0.2">
      <c r="A425" s="1"/>
      <c r="B425" s="266" t="s">
        <v>582</v>
      </c>
      <c r="C425" s="217">
        <f>+'2.2.3.7.PrecioCapital'!C230</f>
        <v>0.33707774053189543</v>
      </c>
      <c r="D425" s="217">
        <f>+'2.2.3.7.PrecioCapital'!D230</f>
        <v>0.32355508923681398</v>
      </c>
      <c r="E425" s="217">
        <f>+'2.2.3.7.PrecioCapital'!E230</f>
        <v>0.32306223877560053</v>
      </c>
      <c r="F425" s="217">
        <f>+'2.2.3.7.PrecioCapital'!F230</f>
        <v>0.3392707984858932</v>
      </c>
      <c r="G425" s="217">
        <f>+'2.2.3.7.PrecioCapital'!G230</f>
        <v>0.36538100565642095</v>
      </c>
      <c r="H425" s="217">
        <f>+'2.2.3.7.PrecioCapital'!H230</f>
        <v>0.33666674229120203</v>
      </c>
      <c r="I425" s="217">
        <f>+'2.2.3.7.PrecioCapital'!I230</f>
        <v>0.31123646201951288</v>
      </c>
      <c r="J425" s="217">
        <f>+'2.2.3.7.PrecioCapital'!J230</f>
        <v>0.33520842127176448</v>
      </c>
      <c r="K425" s="217">
        <f>+'2.2.3.7.PrecioCapital'!K230</f>
        <v>0.33151583608040214</v>
      </c>
    </row>
    <row r="426" spans="1:11" x14ac:dyDescent="0.2">
      <c r="A426" s="1"/>
      <c r="B426" s="265" t="s">
        <v>425</v>
      </c>
      <c r="C426" s="217"/>
      <c r="D426" s="217"/>
      <c r="E426" s="217"/>
      <c r="F426" s="217"/>
      <c r="G426" s="217"/>
      <c r="H426" s="217"/>
      <c r="I426" s="217"/>
      <c r="J426" s="217"/>
      <c r="K426" s="217"/>
    </row>
    <row r="427" spans="1:11" x14ac:dyDescent="0.2">
      <c r="A427" s="1"/>
      <c r="B427" s="266" t="s">
        <v>426</v>
      </c>
      <c r="C427" s="217">
        <f>+'2.2.3.7.PrecioCapital'!C232</f>
        <v>0.62350810215022689</v>
      </c>
      <c r="D427" s="217">
        <f>+'2.2.3.7.PrecioCapital'!D232</f>
        <v>0.61926704617543871</v>
      </c>
      <c r="E427" s="217">
        <f>+'2.2.3.7.PrecioCapital'!E232</f>
        <v>0.61797364992764492</v>
      </c>
      <c r="F427" s="217">
        <f>+'2.2.3.7.PrecioCapital'!F232</f>
        <v>0.6326193561925858</v>
      </c>
      <c r="G427" s="217">
        <f>+'2.2.3.7.PrecioCapital'!G232</f>
        <v>0.64100248068109877</v>
      </c>
      <c r="H427" s="217">
        <f>+'2.2.3.7.PrecioCapital'!H232</f>
        <v>0.60867776182267874</v>
      </c>
      <c r="I427" s="217">
        <f>+'2.2.3.7.PrecioCapital'!I232</f>
        <v>0.59202679380780476</v>
      </c>
      <c r="J427" s="217">
        <f>+'2.2.3.7.PrecioCapital'!J232</f>
        <v>0.61524101825727984</v>
      </c>
      <c r="K427" s="217">
        <f>+'2.2.3.7.PrecioCapital'!K232</f>
        <v>0.61160667867150231</v>
      </c>
    </row>
    <row r="428" spans="1:11" x14ac:dyDescent="0.2">
      <c r="A428" s="1"/>
      <c r="B428" s="31" t="s">
        <v>427</v>
      </c>
      <c r="C428" s="321"/>
      <c r="D428" s="321"/>
      <c r="E428" s="321"/>
      <c r="F428" s="321"/>
      <c r="G428" s="321"/>
      <c r="H428" s="321"/>
      <c r="I428" s="321"/>
      <c r="J428" s="321"/>
      <c r="K428" s="321"/>
    </row>
    <row r="429" spans="1:11" x14ac:dyDescent="0.2">
      <c r="A429" s="1"/>
      <c r="B429" s="270" t="s">
        <v>403</v>
      </c>
      <c r="C429" s="295">
        <f>+'2.2.3.7.PrecioCapital'!C234</f>
        <v>0.1208706326199291</v>
      </c>
      <c r="D429" s="295">
        <f>+'2.2.3.7.PrecioCapital'!D234</f>
        <v>0.15640803919489721</v>
      </c>
      <c r="E429" s="295">
        <f>+'2.2.3.7.PrecioCapital'!E234</f>
        <v>0.17891709126957483</v>
      </c>
      <c r="F429" s="295">
        <f>+'2.2.3.7.PrecioCapital'!F234</f>
        <v>0.20507764104853368</v>
      </c>
      <c r="G429" s="295">
        <f>+'2.2.3.7.PrecioCapital'!G234</f>
        <v>0.25517787880525639</v>
      </c>
      <c r="H429" s="295">
        <f>+'2.2.3.7.PrecioCapital'!H234</f>
        <v>0.18314710178591825</v>
      </c>
      <c r="I429" s="295">
        <f>+'2.2.3.7.PrecioCapital'!I234</f>
        <v>7.7865314823253942E-2</v>
      </c>
      <c r="J429" s="295">
        <f>+'2.2.3.7.PrecioCapital'!J234</f>
        <v>0.12006591312826187</v>
      </c>
      <c r="K429" s="295">
        <f>+'2.2.3.7.PrecioCapital'!K234</f>
        <v>0.17907747612568592</v>
      </c>
    </row>
    <row r="430" spans="1:11" x14ac:dyDescent="0.2">
      <c r="A430" s="1"/>
      <c r="B430" s="206" t="s">
        <v>405</v>
      </c>
      <c r="C430" s="296">
        <f>+'2.2.3.7.PrecioCapital'!C235</f>
        <v>0.27263090916777089</v>
      </c>
      <c r="D430" s="296">
        <f>+'2.2.3.7.PrecioCapital'!D235</f>
        <v>0.25701989892562344</v>
      </c>
      <c r="E430" s="296">
        <f>+'2.2.3.7.PrecioCapital'!E235</f>
        <v>0.25670717126639059</v>
      </c>
      <c r="F430" s="296">
        <f>+'2.2.3.7.PrecioCapital'!F235</f>
        <v>0.27326737300188741</v>
      </c>
      <c r="G430" s="296">
        <f>+'2.2.3.7.PrecioCapital'!G235</f>
        <v>0.3033661737758685</v>
      </c>
      <c r="H430" s="296">
        <f>+'2.2.3.7.PrecioCapital'!H235</f>
        <v>0.27546426289661979</v>
      </c>
      <c r="I430" s="296">
        <f>+'2.2.3.7.PrecioCapital'!I235</f>
        <v>0.24805863736714728</v>
      </c>
      <c r="J430" s="296">
        <f>+'2.2.3.7.PrecioCapital'!J235</f>
        <v>0.27220108695002349</v>
      </c>
      <c r="K430" s="296">
        <f>+'2.2.3.7.PrecioCapital'!K235</f>
        <v>0.26849539649740461</v>
      </c>
    </row>
    <row r="431" spans="1:11" x14ac:dyDescent="0.2">
      <c r="A431" s="1"/>
      <c r="B431" s="1"/>
    </row>
    <row r="432" spans="1:11" x14ac:dyDescent="0.2">
      <c r="A432" s="1"/>
      <c r="B432" s="1"/>
    </row>
    <row r="433" spans="1:15" x14ac:dyDescent="0.2">
      <c r="A433" s="1"/>
      <c r="B433" s="39" t="s">
        <v>41</v>
      </c>
    </row>
    <row r="434" spans="1:15" x14ac:dyDescent="0.2">
      <c r="A434" s="1"/>
      <c r="B434" s="1"/>
    </row>
    <row r="435" spans="1:15" x14ac:dyDescent="0.2">
      <c r="A435" s="1"/>
      <c r="B435" s="40" t="s">
        <v>42</v>
      </c>
    </row>
    <row r="436" spans="1:15" x14ac:dyDescent="0.2">
      <c r="A436" s="1"/>
      <c r="B436" s="1"/>
    </row>
    <row r="437" spans="1:15" x14ac:dyDescent="0.2">
      <c r="A437" s="1"/>
      <c r="B437" s="25"/>
      <c r="C437" s="322" t="s">
        <v>239</v>
      </c>
      <c r="D437" s="322">
        <v>2012</v>
      </c>
      <c r="E437" s="322">
        <v>2013</v>
      </c>
      <c r="F437" s="322">
        <v>2014</v>
      </c>
      <c r="G437" s="322">
        <v>2015</v>
      </c>
      <c r="H437" s="322">
        <v>2016</v>
      </c>
      <c r="I437" s="322">
        <v>2017</v>
      </c>
      <c r="J437" s="322">
        <v>2018</v>
      </c>
      <c r="K437" s="322">
        <v>2019</v>
      </c>
    </row>
    <row r="438" spans="1:15" x14ac:dyDescent="0.2">
      <c r="A438" s="1"/>
      <c r="B438" s="1"/>
    </row>
    <row r="439" spans="1:15" x14ac:dyDescent="0.2">
      <c r="A439" s="1"/>
      <c r="B439" s="41" t="s">
        <v>34</v>
      </c>
      <c r="C439" s="138"/>
      <c r="D439" s="138"/>
      <c r="E439" s="138"/>
      <c r="F439" s="138"/>
      <c r="G439" s="138"/>
      <c r="H439" s="138"/>
      <c r="I439" s="138"/>
      <c r="J439" s="138"/>
      <c r="K439" s="138"/>
    </row>
    <row r="440" spans="1:15" x14ac:dyDescent="0.2">
      <c r="A440" s="1"/>
      <c r="B440" s="1" t="s">
        <v>35</v>
      </c>
      <c r="C440" s="146"/>
      <c r="D440" s="146"/>
      <c r="E440" s="146"/>
      <c r="F440" s="146"/>
      <c r="G440" s="146"/>
      <c r="H440" s="146"/>
      <c r="I440" s="146"/>
      <c r="J440" s="146"/>
      <c r="K440" s="146"/>
    </row>
    <row r="441" spans="1:15" x14ac:dyDescent="0.2">
      <c r="A441" s="1"/>
      <c r="B441" s="42" t="s">
        <v>242</v>
      </c>
      <c r="C441" s="183">
        <f>+'2.2.1.ManoObra'!D32</f>
        <v>48541.812186379815</v>
      </c>
      <c r="D441" s="183">
        <f>+'2.2.1.ManoObra'!E32</f>
        <v>81202.661126598337</v>
      </c>
      <c r="E441" s="183">
        <f>+'2.2.1.ManoObra'!F32</f>
        <v>108510.83549070929</v>
      </c>
      <c r="F441" s="183">
        <f>+'2.2.1.ManoObra'!G32</f>
        <v>62100.169221336604</v>
      </c>
      <c r="G441" s="183">
        <f>+'2.2.1.ManoObra'!H32</f>
        <v>109570.04405286346</v>
      </c>
      <c r="H441" s="183">
        <f>+'2.2.1.ManoObra'!I32</f>
        <v>112864.65909090906</v>
      </c>
      <c r="I441" s="183">
        <f>+'2.2.1.ManoObra'!J32</f>
        <v>115032.06773773342</v>
      </c>
      <c r="J441" s="183">
        <f>+'2.2.1.ManoObra'!K32</f>
        <v>109267.51183063514</v>
      </c>
      <c r="K441" s="183">
        <f>+'2.2.1.ManoObra'!L32</f>
        <v>108085.06393861893</v>
      </c>
      <c r="O441" s="168"/>
    </row>
    <row r="442" spans="1:15" x14ac:dyDescent="0.2">
      <c r="A442" s="1"/>
      <c r="B442" s="42" t="s">
        <v>36</v>
      </c>
      <c r="C442" s="183">
        <f>+'2.2.1.ManoObra'!D33</f>
        <v>996250.1878136202</v>
      </c>
      <c r="D442" s="183">
        <f>+'2.2.1.ManoObra'!E33</f>
        <v>1238353.3388734017</v>
      </c>
      <c r="E442" s="183">
        <f>+'2.2.1.ManoObra'!F33</f>
        <v>1332485.1645092908</v>
      </c>
      <c r="F442" s="183">
        <f>+'2.2.1.ManoObra'!G33</f>
        <v>1467995.8307786635</v>
      </c>
      <c r="G442" s="183">
        <f>+'2.2.1.ManoObra'!H33</f>
        <v>1512502.9107180247</v>
      </c>
      <c r="H442" s="183">
        <f>+'2.2.1.ManoObra'!I33</f>
        <v>1790134.9738342403</v>
      </c>
      <c r="I442" s="183">
        <f>+'2.2.1.ManoObra'!J33</f>
        <v>1856579.9322622665</v>
      </c>
      <c r="J442" s="183">
        <f>+'2.2.1.ManoObra'!K33</f>
        <v>1908628.4881693649</v>
      </c>
      <c r="K442" s="183">
        <f>+'2.2.1.ManoObra'!L33</f>
        <v>1916074.9360613811</v>
      </c>
      <c r="O442" s="168"/>
    </row>
    <row r="443" spans="1:15" x14ac:dyDescent="0.2">
      <c r="A443" s="1"/>
      <c r="B443" s="1"/>
      <c r="C443" s="183"/>
      <c r="D443" s="183"/>
      <c r="E443" s="183"/>
      <c r="F443" s="183"/>
      <c r="G443" s="183"/>
      <c r="H443" s="183"/>
      <c r="I443" s="183"/>
      <c r="J443" s="183"/>
      <c r="K443" s="183"/>
      <c r="O443" s="168"/>
    </row>
    <row r="444" spans="1:15" ht="14.25" x14ac:dyDescent="0.2">
      <c r="A444" s="1"/>
      <c r="B444" s="145" t="s">
        <v>243</v>
      </c>
      <c r="C444" s="171">
        <f>+'2.2.1.ManoObra'!D35</f>
        <v>1285176.3827079542</v>
      </c>
      <c r="D444" s="171">
        <f>+'2.2.1.ManoObra'!E35</f>
        <v>1149360</v>
      </c>
      <c r="E444" s="171">
        <f>+'2.2.1.ManoObra'!F35</f>
        <v>1297216</v>
      </c>
      <c r="F444" s="171">
        <f>+'2.2.1.ManoObra'!G35</f>
        <v>1227856</v>
      </c>
      <c r="G444" s="171">
        <f>+'2.2.1.ManoObra'!H35</f>
        <v>1118757.3031745849</v>
      </c>
      <c r="H444" s="171">
        <f>+'2.2.1.ManoObra'!I35</f>
        <v>1014694.6795453774</v>
      </c>
      <c r="I444" s="171">
        <f>+'2.2.1.ManoObra'!J35</f>
        <v>973568</v>
      </c>
      <c r="J444" s="171">
        <f>+'2.2.1.ManoObra'!K35</f>
        <v>980920</v>
      </c>
      <c r="K444" s="171">
        <f>+'2.2.1.ManoObra'!L35</f>
        <v>940688</v>
      </c>
      <c r="O444" s="168"/>
    </row>
    <row r="445" spans="1:15" x14ac:dyDescent="0.2">
      <c r="A445" s="1"/>
      <c r="B445" s="142" t="s">
        <v>244</v>
      </c>
    </row>
    <row r="446" spans="1:15" x14ac:dyDescent="0.2">
      <c r="A446" s="1"/>
      <c r="B446" s="1"/>
    </row>
    <row r="447" spans="1:15" x14ac:dyDescent="0.2">
      <c r="A447" s="1"/>
      <c r="B447" s="40" t="s">
        <v>43</v>
      </c>
    </row>
    <row r="448" spans="1:15" x14ac:dyDescent="0.2">
      <c r="A448" s="1"/>
      <c r="B448" s="1"/>
    </row>
    <row r="449" spans="1:11" x14ac:dyDescent="0.2">
      <c r="A449" s="1"/>
      <c r="B449" s="31" t="s">
        <v>237</v>
      </c>
      <c r="C449" s="138"/>
      <c r="D449" s="138"/>
      <c r="E449" s="138"/>
      <c r="F449" s="138"/>
      <c r="G449" s="138"/>
      <c r="H449" s="138"/>
      <c r="I449" s="138"/>
      <c r="J449" s="138"/>
      <c r="K449" s="138"/>
    </row>
    <row r="450" spans="1:11" x14ac:dyDescent="0.2">
      <c r="A450" s="1"/>
      <c r="B450" s="147" t="s">
        <v>97</v>
      </c>
      <c r="C450" s="168">
        <f>+'2.2.2.ProdIntermed'!D189</f>
        <v>0</v>
      </c>
      <c r="D450" s="168">
        <f>+'2.2.2.ProdIntermed'!E189</f>
        <v>0</v>
      </c>
      <c r="E450" s="168">
        <f>+'2.2.2.ProdIntermed'!F189</f>
        <v>1.325830791310497</v>
      </c>
      <c r="F450" s="168">
        <f>+'2.2.2.ProdIntermed'!G189</f>
        <v>0</v>
      </c>
      <c r="G450" s="168">
        <f>+'2.2.2.ProdIntermed'!H189</f>
        <v>0</v>
      </c>
      <c r="H450" s="168">
        <f>+'2.2.2.ProdIntermed'!I189</f>
        <v>0</v>
      </c>
      <c r="I450" s="168">
        <f>+'2.2.2.ProdIntermed'!J189</f>
        <v>0</v>
      </c>
      <c r="J450" s="168">
        <f>+'2.2.2.ProdIntermed'!K189</f>
        <v>0</v>
      </c>
      <c r="K450" s="168">
        <f>+'2.2.2.ProdIntermed'!L189</f>
        <v>0</v>
      </c>
    </row>
    <row r="451" spans="1:11" x14ac:dyDescent="0.2">
      <c r="A451" s="1"/>
      <c r="B451" s="147" t="s">
        <v>98</v>
      </c>
      <c r="C451" s="168">
        <f>+'2.2.2.ProdIntermed'!D190</f>
        <v>0</v>
      </c>
      <c r="D451" s="168">
        <f>+'2.2.2.ProdIntermed'!E190</f>
        <v>0</v>
      </c>
      <c r="E451" s="168">
        <f>+'2.2.2.ProdIntermed'!F190</f>
        <v>2522.9270956480536</v>
      </c>
      <c r="F451" s="168">
        <f>+'2.2.2.ProdIntermed'!G190</f>
        <v>0</v>
      </c>
      <c r="G451" s="168">
        <f>+'2.2.2.ProdIntermed'!H190</f>
        <v>0</v>
      </c>
      <c r="H451" s="168">
        <f>+'2.2.2.ProdIntermed'!I190</f>
        <v>0</v>
      </c>
      <c r="I451" s="168">
        <f>+'2.2.2.ProdIntermed'!J190</f>
        <v>0</v>
      </c>
      <c r="J451" s="168">
        <f>+'2.2.2.ProdIntermed'!K190</f>
        <v>0</v>
      </c>
      <c r="K451" s="168">
        <f>+'2.2.2.ProdIntermed'!L190</f>
        <v>0</v>
      </c>
    </row>
    <row r="452" spans="1:11" x14ac:dyDescent="0.2">
      <c r="A452" s="1"/>
      <c r="B452" s="147" t="s">
        <v>111</v>
      </c>
      <c r="C452" s="168">
        <f>+'2.2.2.ProdIntermed'!D191</f>
        <v>14535.4</v>
      </c>
      <c r="D452" s="168">
        <f>+'2.2.2.ProdIntermed'!E191</f>
        <v>33496.8583439918</v>
      </c>
      <c r="E452" s="168">
        <f>+'2.2.2.ProdIntermed'!F191</f>
        <v>5573.7834395110558</v>
      </c>
      <c r="F452" s="168">
        <f>+'2.2.2.ProdIntermed'!G191</f>
        <v>147.43980737570726</v>
      </c>
      <c r="G452" s="168">
        <f>+'2.2.2.ProdIntermed'!H191</f>
        <v>335619.27682147082</v>
      </c>
      <c r="H452" s="168">
        <f>+'2.2.2.ProdIntermed'!I191</f>
        <v>66834.584127221853</v>
      </c>
      <c r="I452" s="168">
        <f>+'2.2.2.ProdIntermed'!J191</f>
        <v>3428.7886348463448</v>
      </c>
      <c r="J452" s="168">
        <f>+'2.2.2.ProdIntermed'!K191</f>
        <v>0</v>
      </c>
      <c r="K452" s="168">
        <f>+'2.2.2.ProdIntermed'!L191</f>
        <v>0</v>
      </c>
    </row>
    <row r="453" spans="1:11" x14ac:dyDescent="0.2">
      <c r="A453" s="1"/>
      <c r="B453" s="147" t="s">
        <v>112</v>
      </c>
      <c r="C453" s="168">
        <f>+'2.2.2.ProdIntermed'!D192</f>
        <v>678417.15999999992</v>
      </c>
      <c r="D453" s="168">
        <f>+'2.2.2.ProdIntermed'!E192</f>
        <v>652807.01626242464</v>
      </c>
      <c r="E453" s="168">
        <f>+'2.2.2.ProdIntermed'!F192</f>
        <v>623579.28507922427</v>
      </c>
      <c r="F453" s="168">
        <f>+'2.2.2.ProdIntermed'!G192</f>
        <v>516605.73900305107</v>
      </c>
      <c r="G453" s="168">
        <f>+'2.2.2.ProdIntermed'!H192</f>
        <v>550169.19906522194</v>
      </c>
      <c r="H453" s="168">
        <f>+'2.2.2.ProdIntermed'!I192</f>
        <v>466659.48725056986</v>
      </c>
      <c r="I453" s="168">
        <f>+'2.2.2.ProdIntermed'!J192</f>
        <v>513183.08613452659</v>
      </c>
      <c r="J453" s="168">
        <f>+'2.2.2.ProdIntermed'!K192</f>
        <v>521362.74359951197</v>
      </c>
      <c r="K453" s="168">
        <f>+'2.2.2.ProdIntermed'!L192</f>
        <v>530487.32073945377</v>
      </c>
    </row>
    <row r="454" spans="1:11" x14ac:dyDescent="0.2">
      <c r="A454" s="1"/>
      <c r="B454" s="142" t="s">
        <v>113</v>
      </c>
      <c r="C454" s="168">
        <f>+'2.2.2.ProdIntermed'!D193</f>
        <v>23091.33</v>
      </c>
      <c r="D454" s="168">
        <f>+'2.2.2.ProdIntermed'!E193</f>
        <v>10002.219824499991</v>
      </c>
      <c r="E454" s="168">
        <f>+'2.2.2.ProdIntermed'!F193</f>
        <v>233.26335484619054</v>
      </c>
      <c r="F454" s="168">
        <f>+'2.2.2.ProdIntermed'!G193</f>
        <v>0</v>
      </c>
      <c r="G454" s="168">
        <f>+'2.2.2.ProdIntermed'!H193</f>
        <v>0.26395623511658439</v>
      </c>
      <c r="H454" s="168">
        <f>+'2.2.2.ProdIntermed'!I193</f>
        <v>0</v>
      </c>
      <c r="I454" s="168">
        <f>+'2.2.2.ProdIntermed'!J193</f>
        <v>0</v>
      </c>
      <c r="J454" s="168">
        <f>+'2.2.2.ProdIntermed'!K193</f>
        <v>0</v>
      </c>
      <c r="K454" s="168">
        <f>+'2.2.2.ProdIntermed'!L193</f>
        <v>46.385201091212735</v>
      </c>
    </row>
    <row r="455" spans="1:11" x14ac:dyDescent="0.2">
      <c r="A455" s="1"/>
      <c r="B455" s="147" t="s">
        <v>114</v>
      </c>
      <c r="C455" s="168">
        <f>+'2.2.2.ProdIntermed'!D194</f>
        <v>0</v>
      </c>
      <c r="D455" s="168">
        <f>+'2.2.2.ProdIntermed'!E194</f>
        <v>2148.2652828109585</v>
      </c>
      <c r="E455" s="168">
        <f>+'2.2.2.ProdIntermed'!F194</f>
        <v>0</v>
      </c>
      <c r="F455" s="168">
        <f>+'2.2.2.ProdIntermed'!G194</f>
        <v>0</v>
      </c>
      <c r="G455" s="168">
        <f>+'2.2.2.ProdIntermed'!H194</f>
        <v>0</v>
      </c>
      <c r="H455" s="168">
        <f>+'2.2.2.ProdIntermed'!I194</f>
        <v>0</v>
      </c>
      <c r="I455" s="168">
        <f>+'2.2.2.ProdIntermed'!J194</f>
        <v>0</v>
      </c>
      <c r="J455" s="168">
        <f>+'2.2.2.ProdIntermed'!K194</f>
        <v>0</v>
      </c>
      <c r="K455" s="168">
        <f>+'2.2.2.ProdIntermed'!L194</f>
        <v>0</v>
      </c>
    </row>
    <row r="456" spans="1:11" x14ac:dyDescent="0.2">
      <c r="A456" s="1"/>
      <c r="B456" s="147" t="s">
        <v>115</v>
      </c>
      <c r="C456" s="168">
        <f>+'2.2.2.ProdIntermed'!D195</f>
        <v>174237</v>
      </c>
      <c r="D456" s="168">
        <f>+'2.2.2.ProdIntermed'!E195</f>
        <v>186050.36726631256</v>
      </c>
      <c r="E456" s="168">
        <f>+'2.2.2.ProdIntermed'!F195</f>
        <v>34743.386679133298</v>
      </c>
      <c r="F456" s="168">
        <f>+'2.2.2.ProdIntermed'!G195</f>
        <v>148930.58140468691</v>
      </c>
      <c r="G456" s="168">
        <f>+'2.2.2.ProdIntermed'!H195</f>
        <v>288300.55320352298</v>
      </c>
      <c r="H456" s="168">
        <f>+'2.2.2.ProdIntermed'!I195</f>
        <v>223504.36589540073</v>
      </c>
      <c r="I456" s="168">
        <f>+'2.2.2.ProdIntermed'!J195</f>
        <v>257889.19399451697</v>
      </c>
      <c r="J456" s="168">
        <f>+'2.2.2.ProdIntermed'!K195</f>
        <v>125418.89193321748</v>
      </c>
      <c r="K456" s="168">
        <f>+'2.2.2.ProdIntermed'!L195</f>
        <v>160980.75264543114</v>
      </c>
    </row>
    <row r="457" spans="1:11" x14ac:dyDescent="0.2">
      <c r="A457" s="1"/>
      <c r="B457" s="147" t="s">
        <v>99</v>
      </c>
      <c r="C457" s="168">
        <f>+'2.2.2.ProdIntermed'!D196</f>
        <v>7436</v>
      </c>
      <c r="D457" s="168">
        <f>+'2.2.2.ProdIntermed'!E196</f>
        <v>19168.357426113926</v>
      </c>
      <c r="E457" s="168">
        <f>+'2.2.2.ProdIntermed'!F196</f>
        <v>21724.501709759152</v>
      </c>
      <c r="F457" s="168">
        <f>+'2.2.2.ProdIntermed'!G196</f>
        <v>25304.054810102938</v>
      </c>
      <c r="G457" s="168">
        <f>+'2.2.2.ProdIntermed'!H196</f>
        <v>24843.408566729588</v>
      </c>
      <c r="H457" s="168">
        <f>+'2.2.2.ProdIntermed'!I196</f>
        <v>22904.320091838741</v>
      </c>
      <c r="I457" s="168">
        <f>+'2.2.2.ProdIntermed'!J196</f>
        <v>22493.377381243685</v>
      </c>
      <c r="J457" s="168">
        <f>+'2.2.2.ProdIntermed'!K196</f>
        <v>19294.951220873372</v>
      </c>
      <c r="K457" s="168">
        <f>+'2.2.2.ProdIntermed'!L196</f>
        <v>24691.532768090423</v>
      </c>
    </row>
    <row r="458" spans="1:11" x14ac:dyDescent="0.2">
      <c r="A458" s="1"/>
      <c r="B458" s="147" t="s">
        <v>100</v>
      </c>
      <c r="C458" s="168">
        <f>+'2.2.2.ProdIntermed'!D197</f>
        <v>68728.56</v>
      </c>
      <c r="D458" s="168">
        <f>+'2.2.2.ProdIntermed'!E197</f>
        <v>38920.277921667206</v>
      </c>
      <c r="E458" s="168">
        <f>+'2.2.2.ProdIntermed'!F197</f>
        <v>13147.996949836283</v>
      </c>
      <c r="F458" s="168">
        <f>+'2.2.2.ProdIntermed'!G197</f>
        <v>89430.712202840819</v>
      </c>
      <c r="G458" s="168">
        <f>+'2.2.2.ProdIntermed'!H197</f>
        <v>73678.489690281989</v>
      </c>
      <c r="H458" s="168">
        <f>+'2.2.2.ProdIntermed'!I197</f>
        <v>47895.413163696379</v>
      </c>
      <c r="I458" s="168">
        <f>+'2.2.2.ProdIntermed'!J197</f>
        <v>40606.369112172688</v>
      </c>
      <c r="J458" s="168">
        <f>+'2.2.2.ProdIntermed'!K197</f>
        <v>19859.202005439318</v>
      </c>
      <c r="K458" s="168">
        <f>+'2.2.2.ProdIntermed'!L197</f>
        <v>12804.854378986785</v>
      </c>
    </row>
    <row r="459" spans="1:11" x14ac:dyDescent="0.2">
      <c r="A459" s="1"/>
      <c r="B459" s="147" t="s">
        <v>116</v>
      </c>
      <c r="C459" s="168">
        <f>+'2.2.2.ProdIntermed'!D198</f>
        <v>6947.32</v>
      </c>
      <c r="D459" s="168">
        <f>+'2.2.2.ProdIntermed'!E198</f>
        <v>2652.102481440922</v>
      </c>
      <c r="E459" s="168">
        <f>+'2.2.2.ProdIntermed'!F198</f>
        <v>0</v>
      </c>
      <c r="F459" s="168">
        <f>+'2.2.2.ProdIntermed'!G198</f>
        <v>-0.2997886539600097</v>
      </c>
      <c r="G459" s="168">
        <f>+'2.2.2.ProdIntermed'!H198</f>
        <v>0</v>
      </c>
      <c r="H459" s="168">
        <f>+'2.2.2.ProdIntermed'!I198</f>
        <v>0</v>
      </c>
      <c r="I459" s="168">
        <f>+'2.2.2.ProdIntermed'!J198</f>
        <v>43.384843826995407</v>
      </c>
      <c r="J459" s="168">
        <f>+'2.2.2.ProdIntermed'!K198</f>
        <v>0</v>
      </c>
      <c r="K459" s="168">
        <f>+'2.2.2.ProdIntermed'!L198</f>
        <v>1277.692672305403</v>
      </c>
    </row>
    <row r="460" spans="1:11" x14ac:dyDescent="0.2">
      <c r="A460" s="1"/>
      <c r="B460" s="147" t="s">
        <v>117</v>
      </c>
      <c r="C460" s="168">
        <f>+'2.2.2.ProdIntermed'!D199</f>
        <v>10173.42</v>
      </c>
      <c r="D460" s="168">
        <f>+'2.2.2.ProdIntermed'!E199</f>
        <v>37966.87513932609</v>
      </c>
      <c r="E460" s="168">
        <f>+'2.2.2.ProdIntermed'!F199</f>
        <v>11629.20253544047</v>
      </c>
      <c r="F460" s="168">
        <f>+'2.2.2.ProdIntermed'!G199</f>
        <v>10512.042309130558</v>
      </c>
      <c r="G460" s="168">
        <f>+'2.2.2.ProdIntermed'!H199</f>
        <v>15168.509007209639</v>
      </c>
      <c r="H460" s="168">
        <f>+'2.2.2.ProdIntermed'!I199</f>
        <v>22750.094802205906</v>
      </c>
      <c r="I460" s="168">
        <f>+'2.2.2.ProdIntermed'!J199</f>
        <v>16020.671014090047</v>
      </c>
      <c r="J460" s="168">
        <f>+'2.2.2.ProdIntermed'!K199</f>
        <v>35950.773279544781</v>
      </c>
      <c r="K460" s="168">
        <f>+'2.2.2.ProdIntermed'!L199</f>
        <v>64322.585211088066</v>
      </c>
    </row>
    <row r="461" spans="1:11" x14ac:dyDescent="0.2">
      <c r="A461" s="1"/>
      <c r="B461" s="147" t="s">
        <v>118</v>
      </c>
      <c r="C461" s="168">
        <f>+'2.2.2.ProdIntermed'!D200</f>
        <v>0</v>
      </c>
      <c r="D461" s="168">
        <f>+'2.2.2.ProdIntermed'!E200</f>
        <v>1179.0540678641066</v>
      </c>
      <c r="E461" s="168">
        <f>+'2.2.2.ProdIntermed'!F200</f>
        <v>0</v>
      </c>
      <c r="F461" s="168">
        <f>+'2.2.2.ProdIntermed'!G200</f>
        <v>0</v>
      </c>
      <c r="G461" s="168">
        <f>+'2.2.2.ProdIntermed'!H200</f>
        <v>0</v>
      </c>
      <c r="H461" s="168">
        <f>+'2.2.2.ProdIntermed'!I200</f>
        <v>219.49083114042151</v>
      </c>
      <c r="I461" s="168">
        <f>+'2.2.2.ProdIntermed'!J200</f>
        <v>220.6526804042486</v>
      </c>
      <c r="J461" s="168">
        <f>+'2.2.2.ProdIntermed'!K200</f>
        <v>14.089519496208636</v>
      </c>
      <c r="K461" s="168">
        <f>+'2.2.2.ProdIntermed'!L200</f>
        <v>745.82190449656719</v>
      </c>
    </row>
    <row r="462" spans="1:11" x14ac:dyDescent="0.2">
      <c r="A462" s="1"/>
      <c r="B462" s="142" t="s">
        <v>546</v>
      </c>
      <c r="C462" s="168">
        <f>+'2.2.2.ProdIntermed'!D201</f>
        <v>15350.22</v>
      </c>
      <c r="D462" s="168">
        <f>+'2.2.2.ProdIntermed'!E201</f>
        <v>278.48157052566779</v>
      </c>
      <c r="E462" s="168">
        <f>+'2.2.2.ProdIntermed'!F201</f>
        <v>0</v>
      </c>
      <c r="F462" s="168">
        <f>+'2.2.2.ProdIntermed'!G201</f>
        <v>0</v>
      </c>
      <c r="G462" s="168">
        <f>+'2.2.2.ProdIntermed'!H201</f>
        <v>418.57367591756827</v>
      </c>
      <c r="H462" s="168">
        <f>+'2.2.2.ProdIntermed'!I201</f>
        <v>0</v>
      </c>
      <c r="I462" s="168">
        <f>+'2.2.2.ProdIntermed'!J201</f>
        <v>0</v>
      </c>
      <c r="J462" s="168">
        <f>+'2.2.2.ProdIntermed'!K201</f>
        <v>0</v>
      </c>
      <c r="K462" s="168">
        <f>+'2.2.2.ProdIntermed'!L201</f>
        <v>5919.3115638512936</v>
      </c>
    </row>
    <row r="463" spans="1:11" x14ac:dyDescent="0.2">
      <c r="A463" s="1"/>
      <c r="B463" s="142" t="s">
        <v>547</v>
      </c>
      <c r="C463" s="168">
        <f>+'2.2.2.ProdIntermed'!D202</f>
        <v>-0.72000000000002728</v>
      </c>
      <c r="D463" s="168">
        <f>+'2.2.2.ProdIntermed'!E202</f>
        <v>953.04244986208664</v>
      </c>
      <c r="E463" s="168">
        <f>+'2.2.2.ProdIntermed'!F202</f>
        <v>0</v>
      </c>
      <c r="F463" s="168">
        <f>+'2.2.2.ProdIntermed'!G202</f>
        <v>0</v>
      </c>
      <c r="G463" s="168">
        <f>+'2.2.2.ProdIntermed'!H202</f>
        <v>0</v>
      </c>
      <c r="H463" s="168">
        <f>+'2.2.2.ProdIntermed'!I202</f>
        <v>0</v>
      </c>
      <c r="I463" s="168">
        <f>+'2.2.2.ProdIntermed'!J202</f>
        <v>0</v>
      </c>
      <c r="J463" s="168">
        <f>+'2.2.2.ProdIntermed'!K202</f>
        <v>0</v>
      </c>
      <c r="K463" s="168">
        <f>+'2.2.2.ProdIntermed'!L202</f>
        <v>0</v>
      </c>
    </row>
    <row r="464" spans="1:11" x14ac:dyDescent="0.2">
      <c r="A464" s="1"/>
      <c r="B464" s="142" t="s">
        <v>548</v>
      </c>
      <c r="C464" s="168">
        <f>+'2.2.2.ProdIntermed'!D203</f>
        <v>4750.09</v>
      </c>
      <c r="D464" s="168">
        <f>+'2.2.2.ProdIntermed'!E203</f>
        <v>1782.4077057672182</v>
      </c>
      <c r="E464" s="168">
        <f>+'2.2.2.ProdIntermed'!F203</f>
        <v>17.779022625142844</v>
      </c>
      <c r="F464" s="168">
        <f>+'2.2.2.ProdIntermed'!G203</f>
        <v>0</v>
      </c>
      <c r="G464" s="168">
        <f>+'2.2.2.ProdIntermed'!H203</f>
        <v>0</v>
      </c>
      <c r="H464" s="168">
        <f>+'2.2.2.ProdIntermed'!I203</f>
        <v>0</v>
      </c>
      <c r="I464" s="168">
        <f>+'2.2.2.ProdIntermed'!J203</f>
        <v>0</v>
      </c>
      <c r="J464" s="168">
        <f>+'2.2.2.ProdIntermed'!K203</f>
        <v>0</v>
      </c>
      <c r="K464" s="168">
        <f>+'2.2.2.ProdIntermed'!L203</f>
        <v>0</v>
      </c>
    </row>
    <row r="465" spans="1:11" x14ac:dyDescent="0.2">
      <c r="A465" s="1"/>
      <c r="B465" s="142" t="s">
        <v>549</v>
      </c>
      <c r="C465" s="168">
        <f>+'2.2.2.ProdIntermed'!D204</f>
        <v>15639.29</v>
      </c>
      <c r="D465" s="168">
        <f>+'2.2.2.ProdIntermed'!E204</f>
        <v>9560.0179583731533</v>
      </c>
      <c r="E465" s="168">
        <f>+'2.2.2.ProdIntermed'!F204</f>
        <v>5584.832029438644</v>
      </c>
      <c r="F465" s="168">
        <f>+'2.2.2.ProdIntermed'!G204</f>
        <v>58.730470989853146</v>
      </c>
      <c r="G465" s="168">
        <f>+'2.2.2.ProdIntermed'!H204</f>
        <v>3205.342388975354</v>
      </c>
      <c r="H465" s="168">
        <f>+'2.2.2.ProdIntermed'!I204</f>
        <v>7151.6303818931228</v>
      </c>
      <c r="I465" s="168">
        <f>+'2.2.2.ProdIntermed'!J204</f>
        <v>5877.1286010516687</v>
      </c>
      <c r="J465" s="168">
        <f>+'2.2.2.ProdIntermed'!K204</f>
        <v>15437.452465461358</v>
      </c>
      <c r="K465" s="168">
        <f>+'2.2.2.ProdIntermed'!L204</f>
        <v>4206.0131029839995</v>
      </c>
    </row>
    <row r="466" spans="1:11" x14ac:dyDescent="0.2">
      <c r="A466" s="1"/>
      <c r="B466" s="142" t="s">
        <v>550</v>
      </c>
      <c r="C466" s="168">
        <f>+'2.2.2.ProdIntermed'!D205</f>
        <v>0</v>
      </c>
      <c r="D466" s="168">
        <f>+'2.2.2.ProdIntermed'!E205</f>
        <v>10785.91524851141</v>
      </c>
      <c r="E466" s="168">
        <f>+'2.2.2.ProdIntermed'!F205</f>
        <v>77398.475255088255</v>
      </c>
      <c r="F466" s="168">
        <f>+'2.2.2.ProdIntermed'!G205</f>
        <v>128291.33173415606</v>
      </c>
      <c r="G466" s="168">
        <f>+'2.2.2.ProdIntermed'!H205</f>
        <v>98768.362315470251</v>
      </c>
      <c r="H466" s="168">
        <f>+'2.2.2.ProdIntermed'!I205</f>
        <v>146101.96825154132</v>
      </c>
      <c r="I466" s="168">
        <f>+'2.2.2.ProdIntermed'!J205</f>
        <v>490779.24062559445</v>
      </c>
      <c r="J466" s="168">
        <f>+'2.2.2.ProdIntermed'!K205</f>
        <v>945361.45034034841</v>
      </c>
      <c r="K466" s="168">
        <f>+'2.2.2.ProdIntermed'!L205</f>
        <v>508908.51009012607</v>
      </c>
    </row>
    <row r="467" spans="1:11" x14ac:dyDescent="0.2">
      <c r="A467" s="1"/>
      <c r="B467" s="142" t="s">
        <v>119</v>
      </c>
      <c r="C467" s="168">
        <f>+'2.2.2.ProdIntermed'!D206</f>
        <v>269234.56724379049</v>
      </c>
      <c r="D467" s="168">
        <f>+'2.2.2.ProdIntermed'!E206</f>
        <v>431587.210607777</v>
      </c>
      <c r="E467" s="168">
        <f>+'2.2.2.ProdIntermed'!F206</f>
        <v>347968.66457961954</v>
      </c>
      <c r="F467" s="168">
        <f>+'2.2.2.ProdIntermed'!G206</f>
        <v>682953.94751886022</v>
      </c>
      <c r="G467" s="168">
        <f>+'2.2.2.ProdIntermed'!H206</f>
        <v>675908.63994139328</v>
      </c>
      <c r="H467" s="168">
        <f>+'2.2.2.ProdIntermed'!I206</f>
        <v>655409.71857128385</v>
      </c>
      <c r="I467" s="168">
        <f>+'2.2.2.ProdIntermed'!J206</f>
        <v>634476.90988834912</v>
      </c>
      <c r="J467" s="168">
        <f>+'2.2.2.ProdIntermed'!K206</f>
        <v>448917.79408380832</v>
      </c>
      <c r="K467" s="168">
        <f>+'2.2.2.ProdIntermed'!L206</f>
        <v>579825.70974896452</v>
      </c>
    </row>
    <row r="468" spans="1:11" x14ac:dyDescent="0.2">
      <c r="A468" s="1"/>
      <c r="B468" s="147" t="s">
        <v>120</v>
      </c>
      <c r="C468" s="168">
        <f>+'2.2.2.ProdIntermed'!D207</f>
        <v>196515.97999999998</v>
      </c>
      <c r="D468" s="168">
        <f>+'2.2.2.ProdIntermed'!E207</f>
        <v>99508.844573205773</v>
      </c>
      <c r="E468" s="168">
        <f>+'2.2.2.ProdIntermed'!F207</f>
        <v>193276.73091670481</v>
      </c>
      <c r="F468" s="168">
        <f>+'2.2.2.ProdIntermed'!G207</f>
        <v>698928.82299600902</v>
      </c>
      <c r="G468" s="168">
        <f>+'2.2.2.ProdIntermed'!H207</f>
        <v>519265.1827534464</v>
      </c>
      <c r="H468" s="168">
        <f>+'2.2.2.ProdIntermed'!I207</f>
        <v>472676.54843938909</v>
      </c>
      <c r="I468" s="168">
        <f>+'2.2.2.ProdIntermed'!J207</f>
        <v>582806.04890888836</v>
      </c>
      <c r="J468" s="168">
        <f>+'2.2.2.ProdIntermed'!K207</f>
        <v>344317.41496864811</v>
      </c>
      <c r="K468" s="168">
        <f>+'2.2.2.ProdIntermed'!L207</f>
        <v>369899.14810916857</v>
      </c>
    </row>
    <row r="469" spans="1:11" x14ac:dyDescent="0.2">
      <c r="A469" s="1"/>
      <c r="B469" s="147" t="s">
        <v>122</v>
      </c>
      <c r="C469" s="168">
        <f>+'2.2.2.ProdIntermed'!D208</f>
        <v>104442.04</v>
      </c>
      <c r="D469" s="168">
        <f>+'2.2.2.ProdIntermed'!E208</f>
        <v>117266.39871167207</v>
      </c>
      <c r="E469" s="168">
        <f>+'2.2.2.ProdIntermed'!F208</f>
        <v>50785.524931868029</v>
      </c>
      <c r="F469" s="168">
        <f>+'2.2.2.ProdIntermed'!G208</f>
        <v>0</v>
      </c>
      <c r="G469" s="168">
        <f>+'2.2.2.ProdIntermed'!H208</f>
        <v>0</v>
      </c>
      <c r="H469" s="168">
        <f>+'2.2.2.ProdIntermed'!I208</f>
        <v>0</v>
      </c>
      <c r="I469" s="168">
        <f>+'2.2.2.ProdIntermed'!J208</f>
        <v>0</v>
      </c>
      <c r="J469" s="168">
        <f>+'2.2.2.ProdIntermed'!K208</f>
        <v>0</v>
      </c>
      <c r="K469" s="168">
        <f>+'2.2.2.ProdIntermed'!L208</f>
        <v>0</v>
      </c>
    </row>
    <row r="470" spans="1:11" x14ac:dyDescent="0.2">
      <c r="A470" s="1"/>
      <c r="B470" s="147" t="s">
        <v>121</v>
      </c>
      <c r="C470" s="168">
        <f>+'2.2.2.ProdIntermed'!D209</f>
        <v>0</v>
      </c>
      <c r="D470" s="168">
        <f>+'2.2.2.ProdIntermed'!E209</f>
        <v>54904.608212934421</v>
      </c>
      <c r="E470" s="168">
        <f>+'2.2.2.ProdIntermed'!F209</f>
        <v>1.8138101797789437</v>
      </c>
      <c r="F470" s="168">
        <f>+'2.2.2.ProdIntermed'!G209</f>
        <v>0</v>
      </c>
      <c r="G470" s="168">
        <f>+'2.2.2.ProdIntermed'!H209</f>
        <v>0</v>
      </c>
      <c r="H470" s="168">
        <f>+'2.2.2.ProdIntermed'!I209</f>
        <v>0</v>
      </c>
      <c r="I470" s="168">
        <f>+'2.2.2.ProdIntermed'!J209</f>
        <v>19.140085206915181</v>
      </c>
      <c r="J470" s="168">
        <f>+'2.2.2.ProdIntermed'!K209</f>
        <v>0</v>
      </c>
      <c r="K470" s="168">
        <f>+'2.2.2.ProdIntermed'!L209</f>
        <v>0</v>
      </c>
    </row>
    <row r="471" spans="1:11" x14ac:dyDescent="0.2">
      <c r="A471" s="1"/>
      <c r="B471" s="147" t="s">
        <v>584</v>
      </c>
      <c r="C471" s="168">
        <f>+'2.2.2.ProdIntermed'!D210</f>
        <v>0</v>
      </c>
      <c r="D471" s="168">
        <f>+'2.2.2.ProdIntermed'!E210</f>
        <v>102488.60014961871</v>
      </c>
      <c r="E471" s="168">
        <f>+'2.2.2.ProdIntermed'!F210</f>
        <v>1964.1814886934094</v>
      </c>
      <c r="F471" s="168">
        <f>+'2.2.2.ProdIntermed'!G210</f>
        <v>30728.337030900992</v>
      </c>
      <c r="G471" s="168">
        <f>+'2.2.2.ProdIntermed'!H210</f>
        <v>44669.516712037359</v>
      </c>
      <c r="H471" s="168">
        <f>+'2.2.2.ProdIntermed'!I210</f>
        <v>0</v>
      </c>
      <c r="I471" s="168">
        <f>+'2.2.2.ProdIntermed'!J210</f>
        <v>0</v>
      </c>
      <c r="J471" s="168">
        <f>+'2.2.2.ProdIntermed'!K210</f>
        <v>0</v>
      </c>
      <c r="K471" s="168">
        <f>+'2.2.2.ProdIntermed'!L210</f>
        <v>636.61154446641319</v>
      </c>
    </row>
    <row r="472" spans="1:11" x14ac:dyDescent="0.2">
      <c r="A472" s="1"/>
      <c r="B472" s="147" t="s">
        <v>123</v>
      </c>
      <c r="C472" s="168">
        <f>+'2.2.2.ProdIntermed'!D211</f>
        <v>92445.87999999999</v>
      </c>
      <c r="D472" s="168">
        <f>+'2.2.2.ProdIntermed'!E211</f>
        <v>119403.67847351971</v>
      </c>
      <c r="E472" s="168">
        <f>+'2.2.2.ProdIntermed'!F211</f>
        <v>28166.777974844765</v>
      </c>
      <c r="F472" s="168">
        <f>+'2.2.2.ProdIntermed'!G211</f>
        <v>0</v>
      </c>
      <c r="G472" s="168">
        <f>+'2.2.2.ProdIntermed'!H211</f>
        <v>13705.419900284191</v>
      </c>
      <c r="H472" s="168">
        <f>+'2.2.2.ProdIntermed'!I211</f>
        <v>0</v>
      </c>
      <c r="I472" s="168">
        <f>+'2.2.2.ProdIntermed'!J211</f>
        <v>3368.6842775265168</v>
      </c>
      <c r="J472" s="168">
        <f>+'2.2.2.ProdIntermed'!K211</f>
        <v>-3351.2956259448538</v>
      </c>
      <c r="K472" s="168">
        <f>+'2.2.2.ProdIntermed'!L211</f>
        <v>0</v>
      </c>
    </row>
    <row r="473" spans="1:11" x14ac:dyDescent="0.2">
      <c r="A473" s="1"/>
      <c r="B473" s="147" t="s">
        <v>124</v>
      </c>
      <c r="C473" s="168">
        <f>+'2.2.2.ProdIntermed'!D212</f>
        <v>23479.69</v>
      </c>
      <c r="D473" s="168">
        <f>+'2.2.2.ProdIntermed'!E212</f>
        <v>81138.614348853211</v>
      </c>
      <c r="E473" s="168">
        <f>+'2.2.2.ProdIntermed'!F212</f>
        <v>91372.897524349799</v>
      </c>
      <c r="F473" s="168">
        <f>+'2.2.2.ProdIntermed'!G212</f>
        <v>71682.062207374154</v>
      </c>
      <c r="G473" s="168">
        <f>+'2.2.2.ProdIntermed'!H212</f>
        <v>87534.141296999078</v>
      </c>
      <c r="H473" s="168">
        <f>+'2.2.2.ProdIntermed'!I212</f>
        <v>68738.877437073039</v>
      </c>
      <c r="I473" s="168">
        <f>+'2.2.2.ProdIntermed'!J212</f>
        <v>84424.007257498044</v>
      </c>
      <c r="J473" s="168">
        <f>+'2.2.2.ProdIntermed'!K212</f>
        <v>74875.231410280074</v>
      </c>
      <c r="K473" s="168">
        <f>+'2.2.2.ProdIntermed'!L212</f>
        <v>65513.70504606027</v>
      </c>
    </row>
    <row r="474" spans="1:11" x14ac:dyDescent="0.2">
      <c r="A474" s="1"/>
      <c r="B474" s="147" t="s">
        <v>585</v>
      </c>
      <c r="C474" s="168">
        <f>+'2.2.2.ProdIntermed'!D213</f>
        <v>0</v>
      </c>
      <c r="D474" s="168">
        <f>+'2.2.2.ProdIntermed'!E213</f>
        <v>40969.100679559684</v>
      </c>
      <c r="E474" s="168">
        <f>+'2.2.2.ProdIntermed'!F213</f>
        <v>121286.79823160227</v>
      </c>
      <c r="F474" s="168">
        <f>+'2.2.2.ProdIntermed'!G213</f>
        <v>86953.558555169264</v>
      </c>
      <c r="G474" s="168">
        <f>+'2.2.2.ProdIntermed'!H213</f>
        <v>117001.90066836499</v>
      </c>
      <c r="H474" s="168">
        <f>+'2.2.2.ProdIntermed'!I213</f>
        <v>97558.761088243453</v>
      </c>
      <c r="I474" s="168">
        <f>+'2.2.2.ProdIntermed'!J213</f>
        <v>105577.30538390284</v>
      </c>
      <c r="J474" s="168">
        <f>+'2.2.2.ProdIntermed'!K213</f>
        <v>100541.35459295005</v>
      </c>
      <c r="K474" s="168">
        <f>+'2.2.2.ProdIntermed'!L213</f>
        <v>122812.45100271364</v>
      </c>
    </row>
    <row r="475" spans="1:11" x14ac:dyDescent="0.2">
      <c r="A475" s="1"/>
      <c r="B475" s="147" t="s">
        <v>125</v>
      </c>
      <c r="C475" s="168">
        <f>+'2.2.2.ProdIntermed'!D214</f>
        <v>32195.740000000005</v>
      </c>
      <c r="D475" s="168">
        <f>+'2.2.2.ProdIntermed'!E214</f>
        <v>59385.555093466006</v>
      </c>
      <c r="E475" s="168">
        <f>+'2.2.2.ProdIntermed'!F214</f>
        <v>43072.633203635036</v>
      </c>
      <c r="F475" s="168">
        <f>+'2.2.2.ProdIntermed'!G214</f>
        <v>34714.074027276496</v>
      </c>
      <c r="G475" s="168">
        <f>+'2.2.2.ProdIntermed'!H214</f>
        <v>46410.541582377686</v>
      </c>
      <c r="H475" s="168">
        <f>+'2.2.2.ProdIntermed'!I214</f>
        <v>45850.543923044279</v>
      </c>
      <c r="I475" s="168">
        <f>+'2.2.2.ProdIntermed'!J214</f>
        <v>33762.690609096346</v>
      </c>
      <c r="J475" s="168">
        <f>+'2.2.2.ProdIntermed'!K214</f>
        <v>30003.840536762211</v>
      </c>
      <c r="K475" s="168">
        <f>+'2.2.2.ProdIntermed'!L214</f>
        <v>39069.854257724684</v>
      </c>
    </row>
    <row r="476" spans="1:11" x14ac:dyDescent="0.2">
      <c r="A476" s="1"/>
      <c r="B476" s="147" t="s">
        <v>126</v>
      </c>
      <c r="C476" s="168">
        <f>+'2.2.2.ProdIntermed'!D215</f>
        <v>9.1799999999930151</v>
      </c>
      <c r="D476" s="168">
        <f>+'2.2.2.ProdIntermed'!E215</f>
        <v>3108.2464427179934</v>
      </c>
      <c r="E476" s="168">
        <f>+'2.2.2.ProdIntermed'!F215</f>
        <v>0</v>
      </c>
      <c r="F476" s="168">
        <f>+'2.2.2.ProdIntermed'!G215</f>
        <v>0</v>
      </c>
      <c r="G476" s="168">
        <f>+'2.2.2.ProdIntermed'!H215</f>
        <v>0</v>
      </c>
      <c r="H476" s="168">
        <f>+'2.2.2.ProdIntermed'!I215</f>
        <v>0</v>
      </c>
      <c r="I476" s="168">
        <f>+'2.2.2.ProdIntermed'!J215</f>
        <v>0</v>
      </c>
      <c r="J476" s="168">
        <f>+'2.2.2.ProdIntermed'!K215</f>
        <v>0</v>
      </c>
      <c r="K476" s="168">
        <f>+'2.2.2.ProdIntermed'!L215</f>
        <v>0</v>
      </c>
    </row>
    <row r="477" spans="1:11" x14ac:dyDescent="0.2">
      <c r="A477" s="1"/>
      <c r="B477" s="147" t="s">
        <v>586</v>
      </c>
      <c r="C477" s="168">
        <f>+'2.2.2.ProdIntermed'!D216</f>
        <v>6443.17</v>
      </c>
      <c r="D477" s="168">
        <f>+'2.2.2.ProdIntermed'!E216</f>
        <v>70209.388405924779</v>
      </c>
      <c r="E477" s="168">
        <f>+'2.2.2.ProdIntermed'!F216</f>
        <v>2777.4774004213964</v>
      </c>
      <c r="F477" s="168">
        <f>+'2.2.2.ProdIntermed'!G216</f>
        <v>13362.095568746625</v>
      </c>
      <c r="G477" s="168">
        <f>+'2.2.2.ProdIntermed'!H216</f>
        <v>12184.412704076431</v>
      </c>
      <c r="H477" s="168">
        <f>+'2.2.2.ProdIntermed'!I216</f>
        <v>64737.371569100913</v>
      </c>
      <c r="I477" s="168">
        <f>+'2.2.2.ProdIntermed'!J216</f>
        <v>10503.133957756974</v>
      </c>
      <c r="J477" s="168">
        <f>+'2.2.2.ProdIntermed'!K216</f>
        <v>0</v>
      </c>
      <c r="K477" s="168">
        <f>+'2.2.2.ProdIntermed'!L216</f>
        <v>0</v>
      </c>
    </row>
    <row r="478" spans="1:11" x14ac:dyDescent="0.2">
      <c r="A478" s="1"/>
      <c r="B478" s="147" t="s">
        <v>127</v>
      </c>
      <c r="C478" s="168">
        <f>+'2.2.2.ProdIntermed'!D217</f>
        <v>0</v>
      </c>
      <c r="D478" s="168">
        <f>+'2.2.2.ProdIntermed'!E217</f>
        <v>7540.7055065839522</v>
      </c>
      <c r="E478" s="168">
        <f>+'2.2.2.ProdIntermed'!F217</f>
        <v>7739.1505436275602</v>
      </c>
      <c r="F478" s="168">
        <f>+'2.2.2.ProdIntermed'!G217</f>
        <v>7130.9040806288976</v>
      </c>
      <c r="G478" s="168">
        <f>+'2.2.2.ProdIntermed'!H217</f>
        <v>9549.0533483466734</v>
      </c>
      <c r="H478" s="168">
        <f>+'2.2.2.ProdIntermed'!I217</f>
        <v>5459.7435327688372</v>
      </c>
      <c r="I478" s="168">
        <f>+'2.2.2.ProdIntermed'!J217</f>
        <v>5280.3698302021012</v>
      </c>
      <c r="J478" s="168">
        <f>+'2.2.2.ProdIntermed'!K217</f>
        <v>5218.2686266454321</v>
      </c>
      <c r="K478" s="168">
        <f>+'2.2.2.ProdIntermed'!L217</f>
        <v>6668.6570059957876</v>
      </c>
    </row>
    <row r="479" spans="1:11" x14ac:dyDescent="0.2">
      <c r="A479" s="1"/>
      <c r="B479" s="147" t="s">
        <v>587</v>
      </c>
      <c r="C479" s="168">
        <f>+'2.2.2.ProdIntermed'!D218</f>
        <v>43812.86</v>
      </c>
      <c r="D479" s="168">
        <f>+'2.2.2.ProdIntermed'!E218</f>
        <v>4621.9569906594106</v>
      </c>
      <c r="E479" s="168">
        <f>+'2.2.2.ProdIntermed'!F218</f>
        <v>125.77898916731043</v>
      </c>
      <c r="F479" s="168">
        <f>+'2.2.2.ProdIntermed'!G218</f>
        <v>0</v>
      </c>
      <c r="G479" s="168">
        <f>+'2.2.2.ProdIntermed'!H218</f>
        <v>0</v>
      </c>
      <c r="H479" s="168">
        <f>+'2.2.2.ProdIntermed'!I218</f>
        <v>0</v>
      </c>
      <c r="I479" s="168">
        <f>+'2.2.2.ProdIntermed'!J218</f>
        <v>0</v>
      </c>
      <c r="J479" s="168">
        <f>+'2.2.2.ProdIntermed'!K218</f>
        <v>0</v>
      </c>
      <c r="K479" s="168">
        <f>+'2.2.2.ProdIntermed'!L218</f>
        <v>0</v>
      </c>
    </row>
    <row r="480" spans="1:11" x14ac:dyDescent="0.2">
      <c r="A480" s="1"/>
      <c r="B480" s="147" t="s">
        <v>128</v>
      </c>
      <c r="C480" s="168">
        <f>+'2.2.2.ProdIntermed'!D219</f>
        <v>8866.86</v>
      </c>
      <c r="D480" s="168">
        <f>+'2.2.2.ProdIntermed'!E219</f>
        <v>3055.5824650133281</v>
      </c>
      <c r="E480" s="168">
        <f>+'2.2.2.ProdIntermed'!F219</f>
        <v>0</v>
      </c>
      <c r="F480" s="168">
        <f>+'2.2.2.ProdIntermed'!G219</f>
        <v>0</v>
      </c>
      <c r="G480" s="168">
        <f>+'2.2.2.ProdIntermed'!H219</f>
        <v>0</v>
      </c>
      <c r="H480" s="168">
        <f>+'2.2.2.ProdIntermed'!I219</f>
        <v>0</v>
      </c>
      <c r="I480" s="168">
        <f>+'2.2.2.ProdIntermed'!J219</f>
        <v>0</v>
      </c>
      <c r="J480" s="168">
        <f>+'2.2.2.ProdIntermed'!K219</f>
        <v>0</v>
      </c>
      <c r="K480" s="168">
        <f>+'2.2.2.ProdIntermed'!L219</f>
        <v>0</v>
      </c>
    </row>
    <row r="481" spans="1:11" x14ac:dyDescent="0.2">
      <c r="A481" s="1"/>
      <c r="B481" s="147" t="s">
        <v>129</v>
      </c>
      <c r="C481" s="168">
        <f>+'2.2.2.ProdIntermed'!D220</f>
        <v>66061.06</v>
      </c>
      <c r="D481" s="168">
        <f>+'2.2.2.ProdIntermed'!E220</f>
        <v>61093.161472303931</v>
      </c>
      <c r="E481" s="168">
        <f>+'2.2.2.ProdIntermed'!F220</f>
        <v>86927.773581733185</v>
      </c>
      <c r="F481" s="168">
        <f>+'2.2.2.ProdIntermed'!G220</f>
        <v>70649.346504854533</v>
      </c>
      <c r="G481" s="168">
        <f>+'2.2.2.ProdIntermed'!H220</f>
        <v>96047.501443888497</v>
      </c>
      <c r="H481" s="168">
        <f>+'2.2.2.ProdIntermed'!I220</f>
        <v>103485.11740543386</v>
      </c>
      <c r="I481" s="168">
        <f>+'2.2.2.ProdIntermed'!J220</f>
        <v>144529.86767427804</v>
      </c>
      <c r="J481" s="168">
        <f>+'2.2.2.ProdIntermed'!K220</f>
        <v>141206.53353107805</v>
      </c>
      <c r="K481" s="168">
        <f>+'2.2.2.ProdIntermed'!L220</f>
        <v>118146.07081235423</v>
      </c>
    </row>
    <row r="482" spans="1:11" x14ac:dyDescent="0.2">
      <c r="A482" s="1"/>
      <c r="B482" s="142" t="s">
        <v>130</v>
      </c>
      <c r="C482" s="168">
        <f>+'2.2.2.ProdIntermed'!D221</f>
        <v>50000</v>
      </c>
      <c r="D482" s="168">
        <f>+'2.2.2.ProdIntermed'!E221</f>
        <v>116085.86635671448</v>
      </c>
      <c r="E482" s="168">
        <f>+'2.2.2.ProdIntermed'!F221</f>
        <v>350094.1462740975</v>
      </c>
      <c r="F482" s="168">
        <f>+'2.2.2.ProdIntermed'!G221</f>
        <v>249887.99872117222</v>
      </c>
      <c r="G482" s="168">
        <f>+'2.2.2.ProdIntermed'!H221</f>
        <v>222606.6990168661</v>
      </c>
      <c r="H482" s="168">
        <f>+'2.2.2.ProdIntermed'!I221</f>
        <v>221304.24298876544</v>
      </c>
      <c r="I482" s="168">
        <f>+'2.2.2.ProdIntermed'!J221</f>
        <v>191767.10994645397</v>
      </c>
      <c r="J482" s="168">
        <f>+'2.2.2.ProdIntermed'!K221</f>
        <v>193877.2939587711</v>
      </c>
      <c r="K482" s="168">
        <f>+'2.2.2.ProdIntermed'!L221</f>
        <v>239312.20918362238</v>
      </c>
    </row>
    <row r="483" spans="1:11" x14ac:dyDescent="0.2">
      <c r="A483" s="1"/>
      <c r="B483" s="147" t="s">
        <v>131</v>
      </c>
      <c r="C483" s="168">
        <f>+'2.2.2.ProdIntermed'!D222</f>
        <v>350448.02</v>
      </c>
      <c r="D483" s="168">
        <f>+'2.2.2.ProdIntermed'!E222</f>
        <v>31306.979279499821</v>
      </c>
      <c r="E483" s="168">
        <f>+'2.2.2.ProdIntermed'!F222</f>
        <v>413779.13012538076</v>
      </c>
      <c r="F483" s="168">
        <f>+'2.2.2.ProdIntermed'!G222</f>
        <v>473677.83059308777</v>
      </c>
      <c r="G483" s="168">
        <f>+'2.2.2.ProdIntermed'!H222</f>
        <v>401385.84662964148</v>
      </c>
      <c r="H483" s="168">
        <f>+'2.2.2.ProdIntermed'!I222</f>
        <v>1213589.5809794052</v>
      </c>
      <c r="I483" s="168">
        <f>+'2.2.2.ProdIntermed'!J222</f>
        <v>695478.91865967936</v>
      </c>
      <c r="J483" s="168">
        <f>+'2.2.2.ProdIntermed'!K222</f>
        <v>3734840.0401599808</v>
      </c>
      <c r="K483" s="168">
        <f>+'2.2.2.ProdIntermed'!L222</f>
        <v>2206028.5947525566</v>
      </c>
    </row>
    <row r="484" spans="1:11" x14ac:dyDescent="0.2">
      <c r="A484" s="1"/>
      <c r="B484" s="147" t="s">
        <v>132</v>
      </c>
      <c r="C484" s="168">
        <f>+'2.2.2.ProdIntermed'!D223</f>
        <v>11440.359999999999</v>
      </c>
      <c r="D484" s="168">
        <f>+'2.2.2.ProdIntermed'!E223</f>
        <v>79418.608837018866</v>
      </c>
      <c r="E484" s="168">
        <f>+'2.2.2.ProdIntermed'!F223</f>
        <v>50415.866734365773</v>
      </c>
      <c r="F484" s="168">
        <f>+'2.2.2.ProdIntermed'!G223</f>
        <v>73112.222717881261</v>
      </c>
      <c r="G484" s="168">
        <f>+'2.2.2.ProdIntermed'!H223</f>
        <v>77738.21780367817</v>
      </c>
      <c r="H484" s="168">
        <f>+'2.2.2.ProdIntermed'!I223</f>
        <v>15347.322450389358</v>
      </c>
      <c r="I484" s="168">
        <f>+'2.2.2.ProdIntermed'!J223</f>
        <v>41193.13326433186</v>
      </c>
      <c r="J484" s="168">
        <f>+'2.2.2.ProdIntermed'!K223</f>
        <v>40672.548990021613</v>
      </c>
      <c r="K484" s="168">
        <f>+'2.2.2.ProdIntermed'!L223</f>
        <v>27424.736094824046</v>
      </c>
    </row>
    <row r="485" spans="1:11" x14ac:dyDescent="0.2">
      <c r="A485" s="1"/>
      <c r="B485" s="147" t="s">
        <v>133</v>
      </c>
      <c r="C485" s="168">
        <f>+'2.2.2.ProdIntermed'!D224</f>
        <v>214805.62</v>
      </c>
      <c r="D485" s="168">
        <f>+'2.2.2.ProdIntermed'!E224</f>
        <v>374164.13689697691</v>
      </c>
      <c r="E485" s="168">
        <f>+'2.2.2.ProdIntermed'!F224</f>
        <v>252316.11416113531</v>
      </c>
      <c r="F485" s="168">
        <f>+'2.2.2.ProdIntermed'!G224</f>
        <v>599272.24485942873</v>
      </c>
      <c r="G485" s="168">
        <f>+'2.2.2.ProdIntermed'!H224</f>
        <v>527578.84985630726</v>
      </c>
      <c r="H485" s="168">
        <f>+'2.2.2.ProdIntermed'!I224</f>
        <v>1058576.429327674</v>
      </c>
      <c r="I485" s="168">
        <f>+'2.2.2.ProdIntermed'!J224</f>
        <v>3616115.9380110516</v>
      </c>
      <c r="J485" s="168">
        <f>+'2.2.2.ProdIntermed'!K224</f>
        <v>3933514.616447838</v>
      </c>
      <c r="K485" s="168">
        <f>+'2.2.2.ProdIntermed'!L224</f>
        <v>3886009.6516979099</v>
      </c>
    </row>
    <row r="486" spans="1:11" x14ac:dyDescent="0.2">
      <c r="A486" s="1"/>
      <c r="B486" s="147" t="s">
        <v>134</v>
      </c>
      <c r="C486" s="168">
        <f>+'2.2.2.ProdIntermed'!D225</f>
        <v>31454.76</v>
      </c>
      <c r="D486" s="168">
        <f>+'2.2.2.ProdIntermed'!E225</f>
        <v>81192.636502825</v>
      </c>
      <c r="E486" s="168">
        <f>+'2.2.2.ProdIntermed'!F225</f>
        <v>0</v>
      </c>
      <c r="F486" s="168">
        <f>+'2.2.2.ProdIntermed'!G225</f>
        <v>22.502885837873226</v>
      </c>
      <c r="G486" s="168">
        <f>+'2.2.2.ProdIntermed'!H225</f>
        <v>0</v>
      </c>
      <c r="H486" s="168">
        <f>+'2.2.2.ProdIntermed'!I225</f>
        <v>0</v>
      </c>
      <c r="I486" s="168">
        <f>+'2.2.2.ProdIntermed'!J225</f>
        <v>0</v>
      </c>
      <c r="J486" s="168">
        <f>+'2.2.2.ProdIntermed'!K225</f>
        <v>0</v>
      </c>
      <c r="K486" s="168">
        <f>+'2.2.2.ProdIntermed'!L225</f>
        <v>0</v>
      </c>
    </row>
    <row r="487" spans="1:11" x14ac:dyDescent="0.2">
      <c r="A487" s="1"/>
      <c r="B487" s="142" t="s">
        <v>135</v>
      </c>
      <c r="C487" s="168">
        <f>+'2.2.2.ProdIntermed'!D226</f>
        <v>29678.170000000006</v>
      </c>
      <c r="D487" s="168">
        <f>+'2.2.2.ProdIntermed'!E226</f>
        <v>12626.539747878118</v>
      </c>
      <c r="E487" s="168">
        <f>+'2.2.2.ProdIntermed'!F226</f>
        <v>0</v>
      </c>
      <c r="F487" s="168">
        <f>+'2.2.2.ProdIntermed'!G226</f>
        <v>0</v>
      </c>
      <c r="G487" s="168">
        <f>+'2.2.2.ProdIntermed'!H226</f>
        <v>0</v>
      </c>
      <c r="H487" s="168">
        <f>+'2.2.2.ProdIntermed'!I226</f>
        <v>0</v>
      </c>
      <c r="I487" s="168">
        <f>+'2.2.2.ProdIntermed'!J226</f>
        <v>0</v>
      </c>
      <c r="J487" s="168">
        <f>+'2.2.2.ProdIntermed'!K226</f>
        <v>0</v>
      </c>
      <c r="K487" s="168">
        <f>+'2.2.2.ProdIntermed'!L226</f>
        <v>0</v>
      </c>
    </row>
    <row r="488" spans="1:11" x14ac:dyDescent="0.2">
      <c r="A488" s="1"/>
      <c r="B488" s="142" t="s">
        <v>551</v>
      </c>
      <c r="C488" s="168">
        <f>+'2.2.2.ProdIntermed'!D227</f>
        <v>142253.28</v>
      </c>
      <c r="D488" s="168">
        <f>+'2.2.2.ProdIntermed'!E227</f>
        <v>58262.177013259497</v>
      </c>
      <c r="E488" s="168">
        <f>+'2.2.2.ProdIntermed'!F227</f>
        <v>49633.55291022639</v>
      </c>
      <c r="F488" s="168">
        <f>+'2.2.2.ProdIntermed'!G227</f>
        <v>49767.399182152214</v>
      </c>
      <c r="G488" s="168">
        <f>+'2.2.2.ProdIntermed'!H227</f>
        <v>0</v>
      </c>
      <c r="H488" s="168">
        <f>+'2.2.2.ProdIntermed'!I227</f>
        <v>0</v>
      </c>
      <c r="I488" s="168">
        <f>+'2.2.2.ProdIntermed'!J227</f>
        <v>0</v>
      </c>
      <c r="J488" s="168">
        <f>+'2.2.2.ProdIntermed'!K227</f>
        <v>0</v>
      </c>
      <c r="K488" s="168">
        <f>+'2.2.2.ProdIntermed'!L227</f>
        <v>0</v>
      </c>
    </row>
    <row r="489" spans="1:11" x14ac:dyDescent="0.2">
      <c r="A489" s="1"/>
      <c r="B489" s="142" t="s">
        <v>136</v>
      </c>
      <c r="C489" s="168">
        <f>+'2.2.2.ProdIntermed'!D228</f>
        <v>160000</v>
      </c>
      <c r="D489" s="168">
        <f>+'2.2.2.ProdIntermed'!E228</f>
        <v>371542.88441931776</v>
      </c>
      <c r="E489" s="168">
        <f>+'2.2.2.ProdIntermed'!F228</f>
        <v>352635.71786524839</v>
      </c>
      <c r="F489" s="168">
        <f>+'2.2.2.ProdIntermed'!G228</f>
        <v>318682.32798248576</v>
      </c>
      <c r="G489" s="168">
        <f>+'2.2.2.ProdIntermed'!H228</f>
        <v>352898.78597118828</v>
      </c>
      <c r="H489" s="168">
        <f>+'2.2.2.ProdIntermed'!I228</f>
        <v>367878.04900759924</v>
      </c>
      <c r="I489" s="168">
        <f>+'2.2.2.ProdIntermed'!J228</f>
        <v>401357.80689845688</v>
      </c>
      <c r="J489" s="168">
        <f>+'2.2.2.ProdIntermed'!K228</f>
        <v>425080.41479208262</v>
      </c>
      <c r="K489" s="168">
        <f>+'2.2.2.ProdIntermed'!L228</f>
        <v>382992.67193003476</v>
      </c>
    </row>
    <row r="490" spans="1:11" x14ac:dyDescent="0.2">
      <c r="A490" s="1"/>
      <c r="B490" s="142" t="s">
        <v>552</v>
      </c>
      <c r="C490" s="168">
        <f>+'2.2.2.ProdIntermed'!D229</f>
        <v>4990.28</v>
      </c>
      <c r="D490" s="168">
        <f>+'2.2.2.ProdIntermed'!E229</f>
        <v>30969.190678643234</v>
      </c>
      <c r="E490" s="168">
        <f>+'2.2.2.ProdIntermed'!F229</f>
        <v>0</v>
      </c>
      <c r="F490" s="168">
        <f>+'2.2.2.ProdIntermed'!G229</f>
        <v>0</v>
      </c>
      <c r="G490" s="168">
        <f>+'2.2.2.ProdIntermed'!H229</f>
        <v>0</v>
      </c>
      <c r="H490" s="168">
        <f>+'2.2.2.ProdIntermed'!I229</f>
        <v>0</v>
      </c>
      <c r="I490" s="168">
        <f>+'2.2.2.ProdIntermed'!J229</f>
        <v>0</v>
      </c>
      <c r="J490" s="168">
        <f>+'2.2.2.ProdIntermed'!K229</f>
        <v>0</v>
      </c>
      <c r="K490" s="168">
        <f>+'2.2.2.ProdIntermed'!L229</f>
        <v>0</v>
      </c>
    </row>
    <row r="491" spans="1:11" x14ac:dyDescent="0.2">
      <c r="A491" s="1"/>
      <c r="B491" s="142" t="s">
        <v>553</v>
      </c>
      <c r="C491" s="168">
        <f>+'2.2.2.ProdIntermed'!D230</f>
        <v>40538.78</v>
      </c>
      <c r="D491" s="168">
        <f>+'2.2.2.ProdIntermed'!E230</f>
        <v>21732.086057248682</v>
      </c>
      <c r="E491" s="168">
        <f>+'2.2.2.ProdIntermed'!F230</f>
        <v>0</v>
      </c>
      <c r="F491" s="168">
        <f>+'2.2.2.ProdIntermed'!G230</f>
        <v>0</v>
      </c>
      <c r="G491" s="168">
        <f>+'2.2.2.ProdIntermed'!H230</f>
        <v>0</v>
      </c>
      <c r="H491" s="168">
        <f>+'2.2.2.ProdIntermed'!I230</f>
        <v>0</v>
      </c>
      <c r="I491" s="168">
        <f>+'2.2.2.ProdIntermed'!J230</f>
        <v>0</v>
      </c>
      <c r="J491" s="168">
        <f>+'2.2.2.ProdIntermed'!K230</f>
        <v>0</v>
      </c>
      <c r="K491" s="168">
        <f>+'2.2.2.ProdIntermed'!L230</f>
        <v>0</v>
      </c>
    </row>
    <row r="492" spans="1:11" x14ac:dyDescent="0.2">
      <c r="A492" s="1"/>
      <c r="B492" s="142" t="s">
        <v>137</v>
      </c>
      <c r="C492" s="168">
        <f>+'2.2.2.ProdIntermed'!D231</f>
        <v>0</v>
      </c>
      <c r="D492" s="168">
        <f>+'2.2.2.ProdIntermed'!E231</f>
        <v>0</v>
      </c>
      <c r="E492" s="168">
        <f>+'2.2.2.ProdIntermed'!F231</f>
        <v>21681.412209041559</v>
      </c>
      <c r="F492" s="168">
        <f>+'2.2.2.ProdIntermed'!G231</f>
        <v>36516.328467720588</v>
      </c>
      <c r="G492" s="168">
        <f>+'2.2.2.ProdIntermed'!H231</f>
        <v>45572.348557764977</v>
      </c>
      <c r="H492" s="168">
        <f>+'2.2.2.ProdIntermed'!I231</f>
        <v>32606.168008002056</v>
      </c>
      <c r="I492" s="168">
        <f>+'2.2.2.ProdIntermed'!J231</f>
        <v>2151.8004104906386</v>
      </c>
      <c r="J492" s="168">
        <f>+'2.2.2.ProdIntermed'!K231</f>
        <v>0</v>
      </c>
      <c r="K492" s="168">
        <f>+'2.2.2.ProdIntermed'!L231</f>
        <v>0</v>
      </c>
    </row>
    <row r="493" spans="1:11" x14ac:dyDescent="0.2">
      <c r="A493" s="1"/>
      <c r="B493" s="142" t="s">
        <v>138</v>
      </c>
      <c r="C493" s="168">
        <f>+'2.2.2.ProdIntermed'!D232</f>
        <v>0</v>
      </c>
      <c r="D493" s="168">
        <f>+'2.2.2.ProdIntermed'!E232</f>
        <v>0</v>
      </c>
      <c r="E493" s="168">
        <f>+'2.2.2.ProdIntermed'!F232</f>
        <v>20698.50202760856</v>
      </c>
      <c r="F493" s="168">
        <f>+'2.2.2.ProdIntermed'!G232</f>
        <v>44903.674902282197</v>
      </c>
      <c r="G493" s="168">
        <f>+'2.2.2.ProdIntermed'!H232</f>
        <v>0</v>
      </c>
      <c r="H493" s="168">
        <f>+'2.2.2.ProdIntermed'!I232</f>
        <v>0</v>
      </c>
      <c r="I493" s="168">
        <f>+'2.2.2.ProdIntermed'!J232</f>
        <v>0</v>
      </c>
      <c r="J493" s="168">
        <f>+'2.2.2.ProdIntermed'!K232</f>
        <v>0</v>
      </c>
      <c r="K493" s="168">
        <f>+'2.2.2.ProdIntermed'!L232</f>
        <v>0</v>
      </c>
    </row>
    <row r="494" spans="1:11" x14ac:dyDescent="0.2">
      <c r="A494" s="1"/>
      <c r="B494" s="142" t="s">
        <v>139</v>
      </c>
      <c r="C494" s="168">
        <f>+'2.2.2.ProdIntermed'!D233</f>
        <v>0</v>
      </c>
      <c r="D494" s="168">
        <f>+'2.2.2.ProdIntermed'!E233</f>
        <v>0</v>
      </c>
      <c r="E494" s="168">
        <f>+'2.2.2.ProdIntermed'!F233</f>
        <v>0.52480802156040496</v>
      </c>
      <c r="F494" s="168">
        <f>+'2.2.2.ProdIntermed'!G233</f>
        <v>0</v>
      </c>
      <c r="G494" s="168">
        <f>+'2.2.2.ProdIntermed'!H233</f>
        <v>0</v>
      </c>
      <c r="H494" s="168">
        <f>+'2.2.2.ProdIntermed'!I233</f>
        <v>0</v>
      </c>
      <c r="I494" s="168">
        <f>+'2.2.2.ProdIntermed'!J233</f>
        <v>96.022518238465864</v>
      </c>
      <c r="J494" s="168">
        <f>+'2.2.2.ProdIntermed'!K233</f>
        <v>146.69219230132589</v>
      </c>
      <c r="K494" s="168">
        <f>+'2.2.2.ProdIntermed'!L233</f>
        <v>0</v>
      </c>
    </row>
    <row r="495" spans="1:11" x14ac:dyDescent="0.2">
      <c r="A495" s="1"/>
      <c r="B495" s="142" t="s">
        <v>554</v>
      </c>
      <c r="C495" s="168">
        <f>+'2.2.2.ProdIntermed'!D234</f>
        <v>0</v>
      </c>
      <c r="D495" s="168">
        <f>+'2.2.2.ProdIntermed'!E234</f>
        <v>0</v>
      </c>
      <c r="E495" s="168">
        <f>+'2.2.2.ProdIntermed'!F234</f>
        <v>8402.4250184554548</v>
      </c>
      <c r="F495" s="168">
        <f>+'2.2.2.ProdIntermed'!G234</f>
        <v>3278.938402687606</v>
      </c>
      <c r="G495" s="168">
        <f>+'2.2.2.ProdIntermed'!H234</f>
        <v>3706.6460402761932</v>
      </c>
      <c r="H495" s="168">
        <f>+'2.2.2.ProdIntermed'!I234</f>
        <v>0</v>
      </c>
      <c r="I495" s="168">
        <f>+'2.2.2.ProdIntermed'!J234</f>
        <v>0</v>
      </c>
      <c r="J495" s="168">
        <f>+'2.2.2.ProdIntermed'!K234</f>
        <v>0</v>
      </c>
      <c r="K495" s="168">
        <f>+'2.2.2.ProdIntermed'!L234</f>
        <v>12254.024082573756</v>
      </c>
    </row>
    <row r="496" spans="1:11" x14ac:dyDescent="0.2">
      <c r="A496" s="1"/>
      <c r="B496" s="147" t="s">
        <v>140</v>
      </c>
      <c r="C496" s="168">
        <f>+'2.2.2.ProdIntermed'!D235</f>
        <v>691682.55999999994</v>
      </c>
      <c r="D496" s="168">
        <f>+'2.2.2.ProdIntermed'!E235</f>
        <v>1658937.6660285287</v>
      </c>
      <c r="E496" s="168">
        <f>+'2.2.2.ProdIntermed'!F235</f>
        <v>2013223.2975414302</v>
      </c>
      <c r="F496" s="168">
        <f>+'2.2.2.ProdIntermed'!G235</f>
        <v>1147239.3340046126</v>
      </c>
      <c r="G496" s="168">
        <f>+'2.2.2.ProdIntermed'!H235</f>
        <v>1384158.4363731432</v>
      </c>
      <c r="H496" s="168">
        <f>+'2.2.2.ProdIntermed'!I235</f>
        <v>1196964.3907606394</v>
      </c>
      <c r="I496" s="168">
        <f>+'2.2.2.ProdIntermed'!J235</f>
        <v>1459040.7699028547</v>
      </c>
      <c r="J496" s="168">
        <f>+'2.2.2.ProdIntermed'!K235</f>
        <v>446030.54955140169</v>
      </c>
      <c r="K496" s="168">
        <f>+'2.2.2.ProdIntermed'!L235</f>
        <v>647917.68865405547</v>
      </c>
    </row>
    <row r="497" spans="1:11" x14ac:dyDescent="0.2">
      <c r="A497" s="1"/>
      <c r="B497" s="147" t="s">
        <v>141</v>
      </c>
      <c r="C497" s="168">
        <f>+'2.2.2.ProdIntermed'!D236</f>
        <v>92887.72</v>
      </c>
      <c r="D497" s="168">
        <f>+'2.2.2.ProdIntermed'!E236</f>
        <v>135517.24801393304</v>
      </c>
      <c r="E497" s="168">
        <f>+'2.2.2.ProdIntermed'!F236</f>
        <v>5250.7410843449443</v>
      </c>
      <c r="F497" s="168">
        <f>+'2.2.2.ProdIntermed'!G236</f>
        <v>0</v>
      </c>
      <c r="G497" s="168">
        <f>+'2.2.2.ProdIntermed'!H236</f>
        <v>0</v>
      </c>
      <c r="H497" s="168">
        <f>+'2.2.2.ProdIntermed'!I236</f>
        <v>242.56177936393667</v>
      </c>
      <c r="I497" s="168">
        <f>+'2.2.2.ProdIntermed'!J236</f>
        <v>2198.3573745074591</v>
      </c>
      <c r="J497" s="168">
        <f>+'2.2.2.ProdIntermed'!K236</f>
        <v>0</v>
      </c>
      <c r="K497" s="168">
        <f>+'2.2.2.ProdIntermed'!L236</f>
        <v>0</v>
      </c>
    </row>
    <row r="498" spans="1:11" x14ac:dyDescent="0.2">
      <c r="A498" s="1"/>
      <c r="B498" s="147" t="s">
        <v>142</v>
      </c>
      <c r="C498" s="168">
        <f>+'2.2.2.ProdIntermed'!D237</f>
        <v>16118.24</v>
      </c>
      <c r="D498" s="168">
        <f>+'2.2.2.ProdIntermed'!E237</f>
        <v>37999.674634212322</v>
      </c>
      <c r="E498" s="168">
        <f>+'2.2.2.ProdIntermed'!F237</f>
        <v>37995.732474642406</v>
      </c>
      <c r="F498" s="168">
        <f>+'2.2.2.ProdIntermed'!G237</f>
        <v>142210.79998938239</v>
      </c>
      <c r="G498" s="168">
        <f>+'2.2.2.ProdIntermed'!H237</f>
        <v>96445.466229141195</v>
      </c>
      <c r="H498" s="168">
        <f>+'2.2.2.ProdIntermed'!I237</f>
        <v>106250.52528792483</v>
      </c>
      <c r="I498" s="168">
        <f>+'2.2.2.ProdIntermed'!J237</f>
        <v>173742.81069603248</v>
      </c>
      <c r="J498" s="168">
        <f>+'2.2.2.ProdIntermed'!K237</f>
        <v>52711.960862718857</v>
      </c>
      <c r="K498" s="168">
        <f>+'2.2.2.ProdIntermed'!L237</f>
        <v>126148.14065313169</v>
      </c>
    </row>
    <row r="499" spans="1:11" x14ac:dyDescent="0.2">
      <c r="A499" s="1"/>
      <c r="B499" s="147" t="s">
        <v>143</v>
      </c>
      <c r="C499" s="168">
        <f>+'2.2.2.ProdIntermed'!D238</f>
        <v>67175.88</v>
      </c>
      <c r="D499" s="168">
        <f>+'2.2.2.ProdIntermed'!E238</f>
        <v>38559.187820499887</v>
      </c>
      <c r="E499" s="168">
        <f>+'2.2.2.ProdIntermed'!F238</f>
        <v>83680.850802446861</v>
      </c>
      <c r="F499" s="168">
        <f>+'2.2.2.ProdIntermed'!G238</f>
        <v>38955.427693130099</v>
      </c>
      <c r="G499" s="168">
        <f>+'2.2.2.ProdIntermed'!H238</f>
        <v>31762.42229270039</v>
      </c>
      <c r="H499" s="168">
        <f>+'2.2.2.ProdIntermed'!I238</f>
        <v>43514.924641520418</v>
      </c>
      <c r="I499" s="168">
        <f>+'2.2.2.ProdIntermed'!J238</f>
        <v>23263.724329250308</v>
      </c>
      <c r="J499" s="168">
        <f>+'2.2.2.ProdIntermed'!K238</f>
        <v>23969.768339838374</v>
      </c>
      <c r="K499" s="168">
        <f>+'2.2.2.ProdIntermed'!L238</f>
        <v>30456.455461795667</v>
      </c>
    </row>
    <row r="500" spans="1:11" x14ac:dyDescent="0.2">
      <c r="A500" s="1"/>
      <c r="B500" s="147" t="s">
        <v>588</v>
      </c>
      <c r="C500" s="168">
        <f>+'2.2.2.ProdIntermed'!D239</f>
        <v>0</v>
      </c>
      <c r="D500" s="168">
        <f>+'2.2.2.ProdIntermed'!E239</f>
        <v>0</v>
      </c>
      <c r="E500" s="168">
        <f>+'2.2.2.ProdIntermed'!F239</f>
        <v>0</v>
      </c>
      <c r="F500" s="168">
        <f>+'2.2.2.ProdIntermed'!G239</f>
        <v>337205.96912202076</v>
      </c>
      <c r="G500" s="168">
        <f>+'2.2.2.ProdIntermed'!H239</f>
        <v>383915.6131169874</v>
      </c>
      <c r="H500" s="168">
        <f>+'2.2.2.ProdIntermed'!I239</f>
        <v>396869.64034635847</v>
      </c>
      <c r="I500" s="168">
        <f>+'2.2.2.ProdIntermed'!J239</f>
        <v>510919.44164632756</v>
      </c>
      <c r="J500" s="168">
        <f>+'2.2.2.ProdIntermed'!K239</f>
        <v>435452.46651885775</v>
      </c>
      <c r="K500" s="168">
        <f>+'2.2.2.ProdIntermed'!L239</f>
        <v>424717.32356168085</v>
      </c>
    </row>
    <row r="501" spans="1:11" x14ac:dyDescent="0.2">
      <c r="A501" s="1"/>
      <c r="B501" s="147" t="s">
        <v>144</v>
      </c>
      <c r="C501" s="168">
        <f>+'2.2.2.ProdIntermed'!D240</f>
        <v>274806.52</v>
      </c>
      <c r="D501" s="168">
        <f>+'2.2.2.ProdIntermed'!E240</f>
        <v>116673.78113378523</v>
      </c>
      <c r="E501" s="168">
        <f>+'2.2.2.ProdIntermed'!F240</f>
        <v>123171.9915094717</v>
      </c>
      <c r="F501" s="168">
        <f>+'2.2.2.ProdIntermed'!G240</f>
        <v>258384.70243566122</v>
      </c>
      <c r="G501" s="168">
        <f>+'2.2.2.ProdIntermed'!H240</f>
        <v>302374.52707317012</v>
      </c>
      <c r="H501" s="168">
        <f>+'2.2.2.ProdIntermed'!I240</f>
        <v>420618.20548363531</v>
      </c>
      <c r="I501" s="168">
        <f>+'2.2.2.ProdIntermed'!J240</f>
        <v>491013.4504596715</v>
      </c>
      <c r="J501" s="168">
        <f>+'2.2.2.ProdIntermed'!K240</f>
        <v>421460.35988246027</v>
      </c>
      <c r="K501" s="168">
        <f>+'2.2.2.ProdIntermed'!L240</f>
        <v>389535.64965756924</v>
      </c>
    </row>
    <row r="502" spans="1:11" x14ac:dyDescent="0.2">
      <c r="A502" s="1"/>
      <c r="B502" s="147" t="s">
        <v>145</v>
      </c>
      <c r="C502" s="168">
        <f>+'2.2.2.ProdIntermed'!D241</f>
        <v>24473.279999999999</v>
      </c>
      <c r="D502" s="168">
        <f>+'2.2.2.ProdIntermed'!E241</f>
        <v>1468.3086555833954</v>
      </c>
      <c r="E502" s="168">
        <f>+'2.2.2.ProdIntermed'!F241</f>
        <v>0</v>
      </c>
      <c r="F502" s="168">
        <f>+'2.2.2.ProdIntermed'!G241</f>
        <v>0</v>
      </c>
      <c r="G502" s="168">
        <f>+'2.2.2.ProdIntermed'!H241</f>
        <v>91.369466001894608</v>
      </c>
      <c r="H502" s="168">
        <f>+'2.2.2.ProdIntermed'!I241</f>
        <v>0</v>
      </c>
      <c r="I502" s="168">
        <f>+'2.2.2.ProdIntermed'!J241</f>
        <v>0</v>
      </c>
      <c r="J502" s="168">
        <f>+'2.2.2.ProdIntermed'!K241</f>
        <v>0</v>
      </c>
      <c r="K502" s="168">
        <f>+'2.2.2.ProdIntermed'!L241</f>
        <v>0</v>
      </c>
    </row>
    <row r="503" spans="1:11" x14ac:dyDescent="0.2">
      <c r="A503" s="1"/>
      <c r="B503" s="147" t="s">
        <v>146</v>
      </c>
      <c r="C503" s="168">
        <f>+'2.2.2.ProdIntermed'!D242</f>
        <v>2002.1599999999999</v>
      </c>
      <c r="D503" s="168">
        <f>+'2.2.2.ProdIntermed'!E242</f>
        <v>6595.9322251509311</v>
      </c>
      <c r="E503" s="168">
        <f>+'2.2.2.ProdIntermed'!F242</f>
        <v>0</v>
      </c>
      <c r="F503" s="168">
        <f>+'2.2.2.ProdIntermed'!G242</f>
        <v>0</v>
      </c>
      <c r="G503" s="168">
        <f>+'2.2.2.ProdIntermed'!H242</f>
        <v>0</v>
      </c>
      <c r="H503" s="168">
        <f>+'2.2.2.ProdIntermed'!I242</f>
        <v>0</v>
      </c>
      <c r="I503" s="168">
        <f>+'2.2.2.ProdIntermed'!J242</f>
        <v>0</v>
      </c>
      <c r="J503" s="168">
        <f>+'2.2.2.ProdIntermed'!K242</f>
        <v>0</v>
      </c>
      <c r="K503" s="168">
        <f>+'2.2.2.ProdIntermed'!L242</f>
        <v>0</v>
      </c>
    </row>
    <row r="504" spans="1:11" x14ac:dyDescent="0.2">
      <c r="A504" s="1"/>
      <c r="B504" s="147" t="s">
        <v>147</v>
      </c>
      <c r="C504" s="168">
        <f>+'2.2.2.ProdIntermed'!D243</f>
        <v>820101.5399999998</v>
      </c>
      <c r="D504" s="168">
        <f>+'2.2.2.ProdIntermed'!E243</f>
        <v>851783.26717374753</v>
      </c>
      <c r="E504" s="168">
        <f>+'2.2.2.ProdIntermed'!F243</f>
        <v>925721.49224439065</v>
      </c>
      <c r="F504" s="168">
        <f>+'2.2.2.ProdIntermed'!G243</f>
        <v>950623.98519683396</v>
      </c>
      <c r="G504" s="168">
        <f>+'2.2.2.ProdIntermed'!H243</f>
        <v>1654267.1524737708</v>
      </c>
      <c r="H504" s="168">
        <f>+'2.2.2.ProdIntermed'!I243</f>
        <v>2358767.2097902787</v>
      </c>
      <c r="I504" s="168">
        <f>+'2.2.2.ProdIntermed'!J243</f>
        <v>1672868.7654836867</v>
      </c>
      <c r="J504" s="168">
        <f>+'2.2.2.ProdIntermed'!K243</f>
        <v>1664627.924945012</v>
      </c>
      <c r="K504" s="168">
        <f>+'2.2.2.ProdIntermed'!L243</f>
        <v>1879049.2436311</v>
      </c>
    </row>
    <row r="505" spans="1:11" x14ac:dyDescent="0.2">
      <c r="A505" s="1"/>
      <c r="B505" s="147" t="s">
        <v>101</v>
      </c>
      <c r="C505" s="168">
        <f>+'2.2.2.ProdIntermed'!D244</f>
        <v>156134.72</v>
      </c>
      <c r="D505" s="168">
        <f>+'2.2.2.ProdIntermed'!E244</f>
        <v>220389.51663898298</v>
      </c>
      <c r="E505" s="168">
        <f>+'2.2.2.ProdIntermed'!F244</f>
        <v>139841.0083403812</v>
      </c>
      <c r="F505" s="168">
        <f>+'2.2.2.ProdIntermed'!G244</f>
        <v>232993.50281121023</v>
      </c>
      <c r="G505" s="168">
        <f>+'2.2.2.ProdIntermed'!H244</f>
        <v>322212.18509949849</v>
      </c>
      <c r="H505" s="168">
        <f>+'2.2.2.ProdIntermed'!I244</f>
        <v>365195.70006940572</v>
      </c>
      <c r="I505" s="168">
        <f>+'2.2.2.ProdIntermed'!J244</f>
        <v>615811.23721665447</v>
      </c>
      <c r="J505" s="168">
        <f>+'2.2.2.ProdIntermed'!K244</f>
        <v>464000.70724131283</v>
      </c>
      <c r="K505" s="168">
        <f>+'2.2.2.ProdIntermed'!L244</f>
        <v>377650.99850930413</v>
      </c>
    </row>
    <row r="506" spans="1:11" x14ac:dyDescent="0.2">
      <c r="A506" s="1"/>
      <c r="B506" s="147" t="s">
        <v>148</v>
      </c>
      <c r="C506" s="168">
        <f>+'2.2.2.ProdIntermed'!D245</f>
        <v>142336.58000000002</v>
      </c>
      <c r="D506" s="168">
        <f>+'2.2.2.ProdIntermed'!E245</f>
        <v>128533.98609170581</v>
      </c>
      <c r="E506" s="168">
        <f>+'2.2.2.ProdIntermed'!F245</f>
        <v>112219.52431425423</v>
      </c>
      <c r="F506" s="168">
        <f>+'2.2.2.ProdIntermed'!G245</f>
        <v>105821.94727836289</v>
      </c>
      <c r="G506" s="168">
        <f>+'2.2.2.ProdIntermed'!H245</f>
        <v>111526.96104822836</v>
      </c>
      <c r="H506" s="168">
        <f>+'2.2.2.ProdIntermed'!I245</f>
        <v>101477.52940439193</v>
      </c>
      <c r="I506" s="168">
        <f>+'2.2.2.ProdIntermed'!J245</f>
        <v>57891.144662462844</v>
      </c>
      <c r="J506" s="168">
        <f>+'2.2.2.ProdIntermed'!K245</f>
        <v>60578.525092920092</v>
      </c>
      <c r="K506" s="168">
        <f>+'2.2.2.ProdIntermed'!L245</f>
        <v>58624.48423683201</v>
      </c>
    </row>
    <row r="507" spans="1:11" x14ac:dyDescent="0.2">
      <c r="A507" s="1"/>
      <c r="B507" s="147" t="s">
        <v>149</v>
      </c>
      <c r="C507" s="168">
        <f>+'2.2.2.ProdIntermed'!D246</f>
        <v>0</v>
      </c>
      <c r="D507" s="168">
        <f>+'2.2.2.ProdIntermed'!E246</f>
        <v>0</v>
      </c>
      <c r="E507" s="168">
        <f>+'2.2.2.ProdIntermed'!F246</f>
        <v>0</v>
      </c>
      <c r="F507" s="168">
        <f>+'2.2.2.ProdIntermed'!G246</f>
        <v>0</v>
      </c>
      <c r="G507" s="168">
        <f>+'2.2.2.ProdIntermed'!H246</f>
        <v>0</v>
      </c>
      <c r="H507" s="168">
        <f>+'2.2.2.ProdIntermed'!I246</f>
        <v>8664.6109089761649</v>
      </c>
      <c r="I507" s="168">
        <f>+'2.2.2.ProdIntermed'!J246</f>
        <v>11270.279504464328</v>
      </c>
      <c r="J507" s="168">
        <f>+'2.2.2.ProdIntermed'!K246</f>
        <v>7345.0092535090507</v>
      </c>
      <c r="K507" s="168">
        <f>+'2.2.2.ProdIntermed'!L246</f>
        <v>332.60264690877085</v>
      </c>
    </row>
    <row r="508" spans="1:11" x14ac:dyDescent="0.2">
      <c r="A508" s="1"/>
      <c r="B508" s="147" t="s">
        <v>102</v>
      </c>
      <c r="C508" s="168">
        <f>+'2.2.2.ProdIntermed'!D247</f>
        <v>26984.58</v>
      </c>
      <c r="D508" s="168">
        <f>+'2.2.2.ProdIntermed'!E247</f>
        <v>39684.201255803542</v>
      </c>
      <c r="E508" s="168">
        <f>+'2.2.2.ProdIntermed'!F247</f>
        <v>18675.901119673032</v>
      </c>
      <c r="F508" s="168">
        <f>+'2.2.2.ProdIntermed'!G247</f>
        <v>25526.123255523817</v>
      </c>
      <c r="G508" s="168">
        <f>+'2.2.2.ProdIntermed'!H247</f>
        <v>38418.484847680636</v>
      </c>
      <c r="H508" s="168">
        <f>+'2.2.2.ProdIntermed'!I247</f>
        <v>47022.404743368199</v>
      </c>
      <c r="I508" s="168">
        <f>+'2.2.2.ProdIntermed'!J247</f>
        <v>72390.00809613138</v>
      </c>
      <c r="J508" s="168">
        <f>+'2.2.2.ProdIntermed'!K247</f>
        <v>34639.195348881862</v>
      </c>
      <c r="K508" s="168">
        <f>+'2.2.2.ProdIntermed'!L247</f>
        <v>46038.185727294775</v>
      </c>
    </row>
    <row r="509" spans="1:11" x14ac:dyDescent="0.2">
      <c r="B509" s="147" t="s">
        <v>103</v>
      </c>
      <c r="C509" s="168">
        <f>+'2.2.2.ProdIntermed'!D248</f>
        <v>31368.9</v>
      </c>
      <c r="D509" s="168">
        <f>+'2.2.2.ProdIntermed'!E248</f>
        <v>51247.880301363839</v>
      </c>
      <c r="E509" s="168">
        <f>+'2.2.2.ProdIntermed'!F248</f>
        <v>35128.844360232004</v>
      </c>
      <c r="F509" s="168">
        <f>+'2.2.2.ProdIntermed'!G248</f>
        <v>37277.435649752435</v>
      </c>
      <c r="G509" s="168">
        <f>+'2.2.2.ProdIntermed'!H248</f>
        <v>83043.707673032855</v>
      </c>
      <c r="H509" s="168">
        <f>+'2.2.2.ProdIntermed'!I248</f>
        <v>102213.15089936928</v>
      </c>
      <c r="I509" s="168">
        <f>+'2.2.2.ProdIntermed'!J248</f>
        <v>93021.770621849646</v>
      </c>
      <c r="J509" s="168">
        <f>+'2.2.2.ProdIntermed'!K248</f>
        <v>132844.43769582477</v>
      </c>
      <c r="K509" s="168">
        <f>+'2.2.2.ProdIntermed'!L248</f>
        <v>124723.87846820029</v>
      </c>
    </row>
    <row r="510" spans="1:11" x14ac:dyDescent="0.2">
      <c r="B510" s="147" t="s">
        <v>104</v>
      </c>
      <c r="C510" s="168">
        <f>+'2.2.2.ProdIntermed'!D249</f>
        <v>0</v>
      </c>
      <c r="D510" s="168">
        <f>+'2.2.2.ProdIntermed'!E249</f>
        <v>26951.021572720641</v>
      </c>
      <c r="E510" s="168">
        <f>+'2.2.2.ProdIntermed'!F249</f>
        <v>20360.249446975467</v>
      </c>
      <c r="F510" s="168">
        <f>+'2.2.2.ProdIntermed'!G249</f>
        <v>18420.298369477758</v>
      </c>
      <c r="G510" s="168">
        <f>+'2.2.2.ProdIntermed'!H249</f>
        <v>13837.112172050285</v>
      </c>
      <c r="H510" s="168">
        <f>+'2.2.2.ProdIntermed'!I249</f>
        <v>17974.08776820005</v>
      </c>
      <c r="I510" s="168">
        <f>+'2.2.2.ProdIntermed'!J249</f>
        <v>0</v>
      </c>
      <c r="J510" s="168">
        <f>+'2.2.2.ProdIntermed'!K249</f>
        <v>1068.1234628414543</v>
      </c>
      <c r="K510" s="168">
        <f>+'2.2.2.ProdIntermed'!L249</f>
        <v>241.33819506354183</v>
      </c>
    </row>
    <row r="511" spans="1:11" x14ac:dyDescent="0.2">
      <c r="B511" s="147" t="s">
        <v>150</v>
      </c>
      <c r="C511" s="168">
        <f>+'2.2.2.ProdIntermed'!D250</f>
        <v>194515.68000000005</v>
      </c>
      <c r="D511" s="168">
        <f>+'2.2.2.ProdIntermed'!E250</f>
        <v>140420.14422741099</v>
      </c>
      <c r="E511" s="168">
        <f>+'2.2.2.ProdIntermed'!F250</f>
        <v>82394.988285199419</v>
      </c>
      <c r="F511" s="168">
        <f>+'2.2.2.ProdIntermed'!G250</f>
        <v>75054.890669123866</v>
      </c>
      <c r="G511" s="168">
        <f>+'2.2.2.ProdIntermed'!H250</f>
        <v>16013.483676632271</v>
      </c>
      <c r="H511" s="168">
        <f>+'2.2.2.ProdIntermed'!I250</f>
        <v>59447.673701536463</v>
      </c>
      <c r="I511" s="168">
        <f>+'2.2.2.ProdIntermed'!J250</f>
        <v>62379.567846258069</v>
      </c>
      <c r="J511" s="168">
        <f>+'2.2.2.ProdIntermed'!K250</f>
        <v>55496.345105653963</v>
      </c>
      <c r="K511" s="168">
        <f>+'2.2.2.ProdIntermed'!L250</f>
        <v>14746.333276522755</v>
      </c>
    </row>
    <row r="512" spans="1:11" x14ac:dyDescent="0.2">
      <c r="B512" s="147" t="s">
        <v>151</v>
      </c>
      <c r="C512" s="168">
        <f>+'2.2.2.ProdIntermed'!D251</f>
        <v>31075.740000000005</v>
      </c>
      <c r="D512" s="168">
        <f>+'2.2.2.ProdIntermed'!E251</f>
        <v>111177.61135252271</v>
      </c>
      <c r="E512" s="168">
        <f>+'2.2.2.ProdIntermed'!F251</f>
        <v>96939.112679760467</v>
      </c>
      <c r="F512" s="168">
        <f>+'2.2.2.ProdIntermed'!G251</f>
        <v>67186.159869122188</v>
      </c>
      <c r="G512" s="168">
        <f>+'2.2.2.ProdIntermed'!H251</f>
        <v>79909.186772371861</v>
      </c>
      <c r="H512" s="168">
        <f>+'2.2.2.ProdIntermed'!I251</f>
        <v>43574.248453003755</v>
      </c>
      <c r="I512" s="168">
        <f>+'2.2.2.ProdIntermed'!J251</f>
        <v>37465.091690962305</v>
      </c>
      <c r="J512" s="168">
        <f>+'2.2.2.ProdIntermed'!K251</f>
        <v>39548.222812608103</v>
      </c>
      <c r="K512" s="168">
        <f>+'2.2.2.ProdIntermed'!L251</f>
        <v>27686.954870524485</v>
      </c>
    </row>
    <row r="513" spans="2:11" x14ac:dyDescent="0.2">
      <c r="B513" s="147" t="s">
        <v>152</v>
      </c>
      <c r="C513" s="168">
        <f>+'2.2.2.ProdIntermed'!D252</f>
        <v>168423.41</v>
      </c>
      <c r="D513" s="168">
        <f>+'2.2.2.ProdIntermed'!E252</f>
        <v>24.56728363450949</v>
      </c>
      <c r="E513" s="168">
        <f>+'2.2.2.ProdIntermed'!F252</f>
        <v>0</v>
      </c>
      <c r="F513" s="168">
        <f>+'2.2.2.ProdIntermed'!G252</f>
        <v>0</v>
      </c>
      <c r="G513" s="168">
        <f>+'2.2.2.ProdIntermed'!H252</f>
        <v>0</v>
      </c>
      <c r="H513" s="168">
        <f>+'2.2.2.ProdIntermed'!I252</f>
        <v>0</v>
      </c>
      <c r="I513" s="168">
        <f>+'2.2.2.ProdIntermed'!J252</f>
        <v>22.800223887482847</v>
      </c>
      <c r="J513" s="168">
        <f>+'2.2.2.ProdIntermed'!K252</f>
        <v>0</v>
      </c>
      <c r="K513" s="168">
        <f>+'2.2.2.ProdIntermed'!L252</f>
        <v>0</v>
      </c>
    </row>
    <row r="514" spans="2:11" x14ac:dyDescent="0.2">
      <c r="B514" s="147" t="s">
        <v>153</v>
      </c>
      <c r="C514" s="168">
        <f>+'2.2.2.ProdIntermed'!D253</f>
        <v>9.3800000000010186</v>
      </c>
      <c r="D514" s="168">
        <f>+'2.2.2.ProdIntermed'!E253</f>
        <v>23921.466199846614</v>
      </c>
      <c r="E514" s="168">
        <f>+'2.2.2.ProdIntermed'!F253</f>
        <v>45992.002120201476</v>
      </c>
      <c r="F514" s="168">
        <f>+'2.2.2.ProdIntermed'!G253</f>
        <v>116720.91368740601</v>
      </c>
      <c r="G514" s="168">
        <f>+'2.2.2.ProdIntermed'!H253</f>
        <v>375952.45959003561</v>
      </c>
      <c r="H514" s="168">
        <f>+'2.2.2.ProdIntermed'!I253</f>
        <v>299161.15181655996</v>
      </c>
      <c r="I514" s="168">
        <f>+'2.2.2.ProdIntermed'!J253</f>
        <v>392179.36009234079</v>
      </c>
      <c r="J514" s="168">
        <f>+'2.2.2.ProdIntermed'!K253</f>
        <v>376109.07084730105</v>
      </c>
      <c r="K514" s="168">
        <f>+'2.2.2.ProdIntermed'!L253</f>
        <v>242370.92946785773</v>
      </c>
    </row>
    <row r="515" spans="2:11" x14ac:dyDescent="0.2">
      <c r="B515" s="147" t="s">
        <v>154</v>
      </c>
      <c r="C515" s="168">
        <f>+'2.2.2.ProdIntermed'!D254</f>
        <v>0</v>
      </c>
      <c r="D515" s="168">
        <f>+'2.2.2.ProdIntermed'!E254</f>
        <v>0</v>
      </c>
      <c r="E515" s="168">
        <f>+'2.2.2.ProdIntermed'!F254</f>
        <v>0</v>
      </c>
      <c r="F515" s="168">
        <f>+'2.2.2.ProdIntermed'!G254</f>
        <v>0</v>
      </c>
      <c r="G515" s="168">
        <f>+'2.2.2.ProdIntermed'!H254</f>
        <v>5135.7761623376045</v>
      </c>
      <c r="H515" s="168">
        <f>+'2.2.2.ProdIntermed'!I254</f>
        <v>318510.96696071222</v>
      </c>
      <c r="I515" s="168">
        <f>+'2.2.2.ProdIntermed'!J254</f>
        <v>343670.68324623379</v>
      </c>
      <c r="J515" s="168">
        <f>+'2.2.2.ProdIntermed'!K254</f>
        <v>0</v>
      </c>
      <c r="K515" s="168">
        <f>+'2.2.2.ProdIntermed'!L254</f>
        <v>0</v>
      </c>
    </row>
    <row r="516" spans="2:11" x14ac:dyDescent="0.2">
      <c r="B516" s="147" t="s">
        <v>156</v>
      </c>
      <c r="C516" s="168">
        <f>+'2.2.2.ProdIntermed'!D255</f>
        <v>56823.97</v>
      </c>
      <c r="D516" s="168">
        <f>+'2.2.2.ProdIntermed'!E255</f>
        <v>19280.633330862536</v>
      </c>
      <c r="E516" s="168">
        <f>+'2.2.2.ProdIntermed'!F255</f>
        <v>276.29761261414376</v>
      </c>
      <c r="F516" s="168">
        <f>+'2.2.2.ProdIntermed'!G255</f>
        <v>0</v>
      </c>
      <c r="G516" s="168">
        <f>+'2.2.2.ProdIntermed'!H255</f>
        <v>1561.7884345332736</v>
      </c>
      <c r="H516" s="168">
        <f>+'2.2.2.ProdIntermed'!I255</f>
        <v>2171.6192227427464</v>
      </c>
      <c r="I516" s="168">
        <f>+'2.2.2.ProdIntermed'!J255</f>
        <v>22147.196584650686</v>
      </c>
      <c r="J516" s="168">
        <f>+'2.2.2.ProdIntermed'!K255</f>
        <v>21020.310470827771</v>
      </c>
      <c r="K516" s="168">
        <f>+'2.2.2.ProdIntermed'!L255</f>
        <v>13882.361845250882</v>
      </c>
    </row>
    <row r="517" spans="2:11" x14ac:dyDescent="0.2">
      <c r="B517" s="147" t="s">
        <v>155</v>
      </c>
      <c r="C517" s="168">
        <f>+'2.2.2.ProdIntermed'!D256</f>
        <v>0</v>
      </c>
      <c r="D517" s="168">
        <f>+'2.2.2.ProdIntermed'!E256</f>
        <v>43463.848739195673</v>
      </c>
      <c r="E517" s="168">
        <f>+'2.2.2.ProdIntermed'!F256</f>
        <v>717.7440231709013</v>
      </c>
      <c r="F517" s="168">
        <f>+'2.2.2.ProdIntermed'!G256</f>
        <v>51650.381086070469</v>
      </c>
      <c r="G517" s="168">
        <f>+'2.2.2.ProdIntermed'!H256</f>
        <v>88868.287783070075</v>
      </c>
      <c r="H517" s="168">
        <f>+'2.2.2.ProdIntermed'!I256</f>
        <v>135801.05475455927</v>
      </c>
      <c r="I517" s="168">
        <f>+'2.2.2.ProdIntermed'!J256</f>
        <v>240314.2914514805</v>
      </c>
      <c r="J517" s="168">
        <f>+'2.2.2.ProdIntermed'!K256</f>
        <v>98258.163009420052</v>
      </c>
      <c r="K517" s="168">
        <f>+'2.2.2.ProdIntermed'!L256</f>
        <v>69142.890902258994</v>
      </c>
    </row>
    <row r="518" spans="2:11" x14ac:dyDescent="0.2">
      <c r="B518" s="147" t="s">
        <v>157</v>
      </c>
      <c r="C518" s="168">
        <f>+'2.2.2.ProdIntermed'!D257</f>
        <v>1465738.3599999999</v>
      </c>
      <c r="D518" s="168">
        <f>+'2.2.2.ProdIntermed'!E257</f>
        <v>37095.064565249857</v>
      </c>
      <c r="E518" s="168">
        <f>+'2.2.2.ProdIntermed'!F257</f>
        <v>1012.7874100288518</v>
      </c>
      <c r="F518" s="168">
        <f>+'2.2.2.ProdIntermed'!G257</f>
        <v>3.3538855661776084</v>
      </c>
      <c r="G518" s="168">
        <f>+'2.2.2.ProdIntermed'!H257</f>
        <v>0</v>
      </c>
      <c r="H518" s="168">
        <f>+'2.2.2.ProdIntermed'!I257</f>
        <v>0</v>
      </c>
      <c r="I518" s="168">
        <f>+'2.2.2.ProdIntermed'!J257</f>
        <v>0</v>
      </c>
      <c r="J518" s="168">
        <f>+'2.2.2.ProdIntermed'!K257</f>
        <v>0</v>
      </c>
      <c r="K518" s="168">
        <f>+'2.2.2.ProdIntermed'!L257</f>
        <v>0</v>
      </c>
    </row>
    <row r="519" spans="2:11" x14ac:dyDescent="0.2">
      <c r="B519" s="147" t="s">
        <v>158</v>
      </c>
      <c r="C519" s="168">
        <f>+'2.2.2.ProdIntermed'!D258</f>
        <v>451622.31999999995</v>
      </c>
      <c r="D519" s="168">
        <f>+'2.2.2.ProdIntermed'!E258</f>
        <v>107617.24928085734</v>
      </c>
      <c r="E519" s="168">
        <f>+'2.2.2.ProdIntermed'!F258</f>
        <v>134486.57623956582</v>
      </c>
      <c r="F519" s="168">
        <f>+'2.2.2.ProdIntermed'!G258</f>
        <v>272495.87616669951</v>
      </c>
      <c r="G519" s="168">
        <f>+'2.2.2.ProdIntermed'!H258</f>
        <v>690897.84144765581</v>
      </c>
      <c r="H519" s="168">
        <f>+'2.2.2.ProdIntermed'!I258</f>
        <v>873.02919560798512</v>
      </c>
      <c r="I519" s="168">
        <f>+'2.2.2.ProdIntermed'!J258</f>
        <v>17987.561218438408</v>
      </c>
      <c r="J519" s="168">
        <f>+'2.2.2.ProdIntermed'!K258</f>
        <v>1229.5557589299922</v>
      </c>
      <c r="K519" s="168">
        <f>+'2.2.2.ProdIntermed'!L258</f>
        <v>0</v>
      </c>
    </row>
    <row r="520" spans="2:11" x14ac:dyDescent="0.2">
      <c r="B520" s="142" t="s">
        <v>159</v>
      </c>
      <c r="C520" s="168">
        <f>+'2.2.2.ProdIntermed'!D259</f>
        <v>187636.63999999998</v>
      </c>
      <c r="D520" s="168">
        <f>+'2.2.2.ProdIntermed'!E259</f>
        <v>0</v>
      </c>
      <c r="E520" s="168">
        <f>+'2.2.2.ProdIntermed'!F259</f>
        <v>320.93391592159713</v>
      </c>
      <c r="F520" s="168">
        <f>+'2.2.2.ProdIntermed'!G259</f>
        <v>630.60543360488032</v>
      </c>
      <c r="G520" s="168">
        <f>+'2.2.2.ProdIntermed'!H259</f>
        <v>0</v>
      </c>
      <c r="H520" s="168">
        <f>+'2.2.2.ProdIntermed'!I259</f>
        <v>0</v>
      </c>
      <c r="I520" s="168">
        <f>+'2.2.2.ProdIntermed'!J259</f>
        <v>0</v>
      </c>
      <c r="J520" s="168">
        <f>+'2.2.2.ProdIntermed'!K259</f>
        <v>0</v>
      </c>
      <c r="K520" s="168">
        <f>+'2.2.2.ProdIntermed'!L259</f>
        <v>0</v>
      </c>
    </row>
    <row r="521" spans="2:11" x14ac:dyDescent="0.2">
      <c r="B521" s="142" t="s">
        <v>555</v>
      </c>
      <c r="C521" s="168">
        <f>+'2.2.2.ProdIntermed'!D260</f>
        <v>201283.72</v>
      </c>
      <c r="D521" s="168">
        <f>+'2.2.2.ProdIntermed'!E260</f>
        <v>0</v>
      </c>
      <c r="E521" s="168">
        <f>+'2.2.2.ProdIntermed'!F260</f>
        <v>212234.31583658166</v>
      </c>
      <c r="F521" s="168">
        <f>+'2.2.2.ProdIntermed'!G260</f>
        <v>139658.73665180258</v>
      </c>
      <c r="G521" s="168">
        <f>+'2.2.2.ProdIntermed'!H260</f>
        <v>203538.38891825225</v>
      </c>
      <c r="H521" s="168">
        <f>+'2.2.2.ProdIntermed'!I260</f>
        <v>126274.93454262703</v>
      </c>
      <c r="I521" s="168">
        <f>+'2.2.2.ProdIntermed'!J260</f>
        <v>106448.19390137221</v>
      </c>
      <c r="J521" s="168">
        <f>+'2.2.2.ProdIntermed'!K260</f>
        <v>89018.428965603147</v>
      </c>
      <c r="K521" s="168">
        <f>+'2.2.2.ProdIntermed'!L260</f>
        <v>54343.83005687876</v>
      </c>
    </row>
    <row r="522" spans="2:11" x14ac:dyDescent="0.2">
      <c r="B522" s="142" t="s">
        <v>556</v>
      </c>
      <c r="C522" s="168">
        <f>+'2.2.2.ProdIntermed'!D261</f>
        <v>129188.48</v>
      </c>
      <c r="D522" s="168">
        <f>+'2.2.2.ProdIntermed'!E261</f>
        <v>296264.41261272656</v>
      </c>
      <c r="E522" s="168">
        <f>+'2.2.2.ProdIntermed'!F261</f>
        <v>74445.039852911752</v>
      </c>
      <c r="F522" s="168">
        <f>+'2.2.2.ProdIntermed'!G261</f>
        <v>118069.74715713102</v>
      </c>
      <c r="G522" s="168">
        <f>+'2.2.2.ProdIntermed'!H261</f>
        <v>158842.60856082081</v>
      </c>
      <c r="H522" s="168">
        <f>+'2.2.2.ProdIntermed'!I261</f>
        <v>103149.2122939058</v>
      </c>
      <c r="I522" s="168">
        <f>+'2.2.2.ProdIntermed'!J261</f>
        <v>77178.289361378324</v>
      </c>
      <c r="J522" s="168">
        <f>+'2.2.2.ProdIntermed'!K261</f>
        <v>48492.71782108234</v>
      </c>
      <c r="K522" s="168">
        <f>+'2.2.2.ProdIntermed'!L261</f>
        <v>21972.211214336854</v>
      </c>
    </row>
    <row r="523" spans="2:11" x14ac:dyDescent="0.2">
      <c r="B523" s="142" t="s">
        <v>105</v>
      </c>
      <c r="C523" s="168">
        <f>+'2.2.2.ProdIntermed'!D262</f>
        <v>632353</v>
      </c>
      <c r="D523" s="168">
        <f>+'2.2.2.ProdIntermed'!E262</f>
        <v>801644.60111437587</v>
      </c>
      <c r="E523" s="168">
        <f>+'2.2.2.ProdIntermed'!F262</f>
        <v>921866.73129023821</v>
      </c>
      <c r="F523" s="168">
        <f>+'2.2.2.ProdIntermed'!G262</f>
        <v>936839.53425663477</v>
      </c>
      <c r="G523" s="168">
        <f>+'2.2.2.ProdIntermed'!H262</f>
        <v>1015216.28890994</v>
      </c>
      <c r="H523" s="168">
        <f>+'2.2.2.ProdIntermed'!I262</f>
        <v>1038764.0629663022</v>
      </c>
      <c r="I523" s="168">
        <f>+'2.2.2.ProdIntermed'!J262</f>
        <v>976036.00544772949</v>
      </c>
      <c r="J523" s="168">
        <f>+'2.2.2.ProdIntermed'!K262</f>
        <v>971014.53270655847</v>
      </c>
      <c r="K523" s="168">
        <f>+'2.2.2.ProdIntermed'!L262</f>
        <v>965348.9188430463</v>
      </c>
    </row>
    <row r="524" spans="2:11" x14ac:dyDescent="0.2">
      <c r="B524" s="142" t="s">
        <v>160</v>
      </c>
      <c r="C524" s="168">
        <f>+'2.2.2.ProdIntermed'!D263</f>
        <v>0</v>
      </c>
      <c r="D524" s="168">
        <f>+'2.2.2.ProdIntermed'!E263</f>
        <v>329219.15536166204</v>
      </c>
      <c r="E524" s="168">
        <f>+'2.2.2.ProdIntermed'!F263</f>
        <v>444257.34677034296</v>
      </c>
      <c r="F524" s="168">
        <f>+'2.2.2.ProdIntermed'!G263</f>
        <v>386258.96257339086</v>
      </c>
      <c r="G524" s="168">
        <f>+'2.2.2.ProdIntermed'!H263</f>
        <v>331405.17491918302</v>
      </c>
      <c r="H524" s="168">
        <f>+'2.2.2.ProdIntermed'!I263</f>
        <v>979112.96811255452</v>
      </c>
      <c r="I524" s="168">
        <f>+'2.2.2.ProdIntermed'!J263</f>
        <v>778248.76772206649</v>
      </c>
      <c r="J524" s="168">
        <f>+'2.2.2.ProdIntermed'!K263</f>
        <v>955246.46689870779</v>
      </c>
      <c r="K524" s="168">
        <f>+'2.2.2.ProdIntermed'!L263</f>
        <v>1068498.1956000407</v>
      </c>
    </row>
    <row r="525" spans="2:11" x14ac:dyDescent="0.2">
      <c r="B525" s="142" t="s">
        <v>557</v>
      </c>
      <c r="C525" s="168">
        <f>+'2.2.2.ProdIntermed'!D264</f>
        <v>0</v>
      </c>
      <c r="D525" s="168">
        <f>+'2.2.2.ProdIntermed'!E264</f>
        <v>338431.1475810564</v>
      </c>
      <c r="E525" s="168">
        <f>+'2.2.2.ProdIntermed'!F264</f>
        <v>22961.161173195746</v>
      </c>
      <c r="F525" s="168">
        <f>+'2.2.2.ProdIntermed'!G264</f>
        <v>2128.8554421426461</v>
      </c>
      <c r="G525" s="168">
        <f>+'2.2.2.ProdIntermed'!H264</f>
        <v>-0.1116737917800934</v>
      </c>
      <c r="H525" s="168">
        <f>+'2.2.2.ProdIntermed'!I264</f>
        <v>0</v>
      </c>
      <c r="I525" s="168">
        <f>+'2.2.2.ProdIntermed'!J264</f>
        <v>-2132.982417487613</v>
      </c>
      <c r="J525" s="168">
        <f>+'2.2.2.ProdIntermed'!K264</f>
        <v>0</v>
      </c>
      <c r="K525" s="168">
        <f>+'2.2.2.ProdIntermed'!L264</f>
        <v>0</v>
      </c>
    </row>
    <row r="526" spans="2:11" x14ac:dyDescent="0.2">
      <c r="B526" s="147" t="s">
        <v>161</v>
      </c>
      <c r="C526" s="168">
        <f>+'2.2.2.ProdIntermed'!D265</f>
        <v>0</v>
      </c>
      <c r="D526" s="168">
        <f>+'2.2.2.ProdIntermed'!E265</f>
        <v>260902.41792149958</v>
      </c>
      <c r="E526" s="168">
        <f>+'2.2.2.ProdIntermed'!F265</f>
        <v>652539.27815360366</v>
      </c>
      <c r="F526" s="168">
        <f>+'2.2.2.ProdIntermed'!G265</f>
        <v>794166.57258359122</v>
      </c>
      <c r="G526" s="168">
        <f>+'2.2.2.ProdIntermed'!H265</f>
        <v>1121532.571138035</v>
      </c>
      <c r="H526" s="168">
        <f>+'2.2.2.ProdIntermed'!I265</f>
        <v>1242901.4637240719</v>
      </c>
      <c r="I526" s="168">
        <f>+'2.2.2.ProdIntermed'!J265</f>
        <v>1095894.8108295242</v>
      </c>
      <c r="J526" s="168">
        <f>+'2.2.2.ProdIntermed'!K265</f>
        <v>1043419.5635353917</v>
      </c>
      <c r="K526" s="168">
        <f>+'2.2.2.ProdIntermed'!L265</f>
        <v>1029242.1923656997</v>
      </c>
    </row>
    <row r="527" spans="2:11" x14ac:dyDescent="0.2">
      <c r="B527" s="142" t="s">
        <v>589</v>
      </c>
      <c r="C527" s="168">
        <f>+'2.2.2.ProdIntermed'!D266</f>
        <v>20600.34</v>
      </c>
      <c r="D527" s="168">
        <f>+'2.2.2.ProdIntermed'!E266</f>
        <v>671.69669809283187</v>
      </c>
      <c r="E527" s="168">
        <f>+'2.2.2.ProdIntermed'!F266</f>
        <v>70787.919758247212</v>
      </c>
      <c r="F527" s="168">
        <f>+'2.2.2.ProdIntermed'!G266</f>
        <v>47361.585865727699</v>
      </c>
      <c r="G527" s="168">
        <f>+'2.2.2.ProdIntermed'!H266</f>
        <v>0</v>
      </c>
      <c r="H527" s="168">
        <f>+'2.2.2.ProdIntermed'!I266</f>
        <v>99510.328547291036</v>
      </c>
      <c r="I527" s="168">
        <f>+'2.2.2.ProdIntermed'!J266</f>
        <v>111349.10007391269</v>
      </c>
      <c r="J527" s="168">
        <f>+'2.2.2.ProdIntermed'!K266</f>
        <v>123442.72758397461</v>
      </c>
      <c r="K527" s="168">
        <f>+'2.2.2.ProdIntermed'!L266</f>
        <v>68924.537756893304</v>
      </c>
    </row>
    <row r="528" spans="2:11" x14ac:dyDescent="0.2">
      <c r="B528" s="147" t="s">
        <v>162</v>
      </c>
      <c r="C528" s="168">
        <f>+'2.2.2.ProdIntermed'!D267</f>
        <v>0</v>
      </c>
      <c r="D528" s="168">
        <f>+'2.2.2.ProdIntermed'!E267</f>
        <v>7851.9311362298531</v>
      </c>
      <c r="E528" s="168">
        <f>+'2.2.2.ProdIntermed'!F267</f>
        <v>8845.970661098454</v>
      </c>
      <c r="F528" s="168">
        <f>+'2.2.2.ProdIntermed'!G267</f>
        <v>0</v>
      </c>
      <c r="G528" s="168">
        <f>+'2.2.2.ProdIntermed'!H267</f>
        <v>0</v>
      </c>
      <c r="H528" s="168">
        <f>+'2.2.2.ProdIntermed'!I267</f>
        <v>0</v>
      </c>
      <c r="I528" s="168">
        <f>+'2.2.2.ProdIntermed'!J267</f>
        <v>0</v>
      </c>
      <c r="J528" s="168">
        <f>+'2.2.2.ProdIntermed'!K267</f>
        <v>0</v>
      </c>
      <c r="K528" s="168">
        <f>+'2.2.2.ProdIntermed'!L267</f>
        <v>0</v>
      </c>
    </row>
    <row r="529" spans="2:11" x14ac:dyDescent="0.2">
      <c r="B529" s="147" t="s">
        <v>163</v>
      </c>
      <c r="C529" s="168">
        <f>+'2.2.2.ProdIntermed'!D268</f>
        <v>0</v>
      </c>
      <c r="D529" s="168">
        <f>+'2.2.2.ProdIntermed'!E268</f>
        <v>101793.62966909815</v>
      </c>
      <c r="E529" s="168">
        <f>+'2.2.2.ProdIntermed'!F268</f>
        <v>43784.107152022028</v>
      </c>
      <c r="F529" s="168">
        <f>+'2.2.2.ProdIntermed'!G268</f>
        <v>47584.000941779719</v>
      </c>
      <c r="G529" s="168">
        <f>+'2.2.2.ProdIntermed'!H268</f>
        <v>13719.135472347363</v>
      </c>
      <c r="H529" s="168">
        <f>+'2.2.2.ProdIntermed'!I268</f>
        <v>0</v>
      </c>
      <c r="I529" s="168">
        <f>+'2.2.2.ProdIntermed'!J268</f>
        <v>0</v>
      </c>
      <c r="J529" s="168">
        <f>+'2.2.2.ProdIntermed'!K268</f>
        <v>0</v>
      </c>
      <c r="K529" s="168">
        <f>+'2.2.2.ProdIntermed'!L268</f>
        <v>0</v>
      </c>
    </row>
    <row r="530" spans="2:11" x14ac:dyDescent="0.2">
      <c r="B530" s="147" t="s">
        <v>164</v>
      </c>
      <c r="C530" s="168">
        <f>+'2.2.2.ProdIntermed'!D269</f>
        <v>0</v>
      </c>
      <c r="D530" s="168">
        <f>+'2.2.2.ProdIntermed'!E269</f>
        <v>23554.010224883066</v>
      </c>
      <c r="E530" s="168">
        <f>+'2.2.2.ProdIntermed'!F269</f>
        <v>4582.5499869992727</v>
      </c>
      <c r="F530" s="168">
        <f>+'2.2.2.ProdIntermed'!G269</f>
        <v>0</v>
      </c>
      <c r="G530" s="168">
        <f>+'2.2.2.ProdIntermed'!H269</f>
        <v>0</v>
      </c>
      <c r="H530" s="168">
        <f>+'2.2.2.ProdIntermed'!I269</f>
        <v>0</v>
      </c>
      <c r="I530" s="168">
        <f>+'2.2.2.ProdIntermed'!J269</f>
        <v>0</v>
      </c>
      <c r="J530" s="168">
        <f>+'2.2.2.ProdIntermed'!K269</f>
        <v>0</v>
      </c>
      <c r="K530" s="168">
        <f>+'2.2.2.ProdIntermed'!L269</f>
        <v>0</v>
      </c>
    </row>
    <row r="531" spans="2:11" x14ac:dyDescent="0.2">
      <c r="B531" s="147" t="s">
        <v>165</v>
      </c>
      <c r="C531" s="168">
        <f>+'2.2.2.ProdIntermed'!D270</f>
        <v>21938.5</v>
      </c>
      <c r="D531" s="168">
        <f>+'2.2.2.ProdIntermed'!E270</f>
        <v>19302.511979845804</v>
      </c>
      <c r="E531" s="168">
        <f>+'2.2.2.ProdIntermed'!F270</f>
        <v>0</v>
      </c>
      <c r="F531" s="168">
        <f>+'2.2.2.ProdIntermed'!G270</f>
        <v>0</v>
      </c>
      <c r="G531" s="168">
        <f>+'2.2.2.ProdIntermed'!H270</f>
        <v>0</v>
      </c>
      <c r="H531" s="168">
        <f>+'2.2.2.ProdIntermed'!I270</f>
        <v>0</v>
      </c>
      <c r="I531" s="168">
        <f>+'2.2.2.ProdIntermed'!J270</f>
        <v>0</v>
      </c>
      <c r="J531" s="168">
        <f>+'2.2.2.ProdIntermed'!K270</f>
        <v>0</v>
      </c>
      <c r="K531" s="168">
        <f>+'2.2.2.ProdIntermed'!L270</f>
        <v>0</v>
      </c>
    </row>
    <row r="532" spans="2:11" x14ac:dyDescent="0.2">
      <c r="B532" s="147" t="s">
        <v>166</v>
      </c>
      <c r="C532" s="168">
        <f>+'2.2.2.ProdIntermed'!D271</f>
        <v>0</v>
      </c>
      <c r="D532" s="168">
        <f>+'2.2.2.ProdIntermed'!E271</f>
        <v>19510.968938612939</v>
      </c>
      <c r="E532" s="168">
        <f>+'2.2.2.ProdIntermed'!F271</f>
        <v>6817.440343235121</v>
      </c>
      <c r="F532" s="168">
        <f>+'2.2.2.ProdIntermed'!G271</f>
        <v>0</v>
      </c>
      <c r="G532" s="168">
        <f>+'2.2.2.ProdIntermed'!H271</f>
        <v>0</v>
      </c>
      <c r="H532" s="168">
        <f>+'2.2.2.ProdIntermed'!I271</f>
        <v>0</v>
      </c>
      <c r="I532" s="168">
        <f>+'2.2.2.ProdIntermed'!J271</f>
        <v>0</v>
      </c>
      <c r="J532" s="168">
        <f>+'2.2.2.ProdIntermed'!K271</f>
        <v>0</v>
      </c>
      <c r="K532" s="168">
        <f>+'2.2.2.ProdIntermed'!L271</f>
        <v>0</v>
      </c>
    </row>
    <row r="533" spans="2:11" x14ac:dyDescent="0.2">
      <c r="B533" s="147" t="s">
        <v>167</v>
      </c>
      <c r="C533" s="168">
        <f>+'2.2.2.ProdIntermed'!D272</f>
        <v>0</v>
      </c>
      <c r="D533" s="168">
        <f>+'2.2.2.ProdIntermed'!E272</f>
        <v>0</v>
      </c>
      <c r="E533" s="168">
        <f>+'2.2.2.ProdIntermed'!F272</f>
        <v>0</v>
      </c>
      <c r="F533" s="168">
        <f>+'2.2.2.ProdIntermed'!G272</f>
        <v>0</v>
      </c>
      <c r="G533" s="168">
        <f>+'2.2.2.ProdIntermed'!H272</f>
        <v>0</v>
      </c>
      <c r="H533" s="168">
        <f>+'2.2.2.ProdIntermed'!I272</f>
        <v>61565.173320387039</v>
      </c>
      <c r="I533" s="168">
        <f>+'2.2.2.ProdIntermed'!J272</f>
        <v>67028.236781673448</v>
      </c>
      <c r="J533" s="168">
        <f>+'2.2.2.ProdIntermed'!K272</f>
        <v>70175.284259298409</v>
      </c>
      <c r="K533" s="168">
        <f>+'2.2.2.ProdIntermed'!L272</f>
        <v>111382.19140811417</v>
      </c>
    </row>
    <row r="534" spans="2:11" x14ac:dyDescent="0.2">
      <c r="B534" s="147" t="s">
        <v>168</v>
      </c>
      <c r="C534" s="168">
        <f>+'2.2.2.ProdIntermed'!D273</f>
        <v>0</v>
      </c>
      <c r="D534" s="168">
        <f>+'2.2.2.ProdIntermed'!E273</f>
        <v>0</v>
      </c>
      <c r="E534" s="168">
        <f>+'2.2.2.ProdIntermed'!F273</f>
        <v>0</v>
      </c>
      <c r="F534" s="168">
        <f>+'2.2.2.ProdIntermed'!G273</f>
        <v>0</v>
      </c>
      <c r="G534" s="168">
        <f>+'2.2.2.ProdIntermed'!H273</f>
        <v>18668.294576457545</v>
      </c>
      <c r="H534" s="168">
        <f>+'2.2.2.ProdIntermed'!I273</f>
        <v>22681.96227208522</v>
      </c>
      <c r="I534" s="168">
        <f>+'2.2.2.ProdIntermed'!J273</f>
        <v>29208.170200914978</v>
      </c>
      <c r="J534" s="168">
        <f>+'2.2.2.ProdIntermed'!K273</f>
        <v>35946.092956734879</v>
      </c>
      <c r="K534" s="168">
        <f>+'2.2.2.ProdIntermed'!L273</f>
        <v>38756.220792947905</v>
      </c>
    </row>
    <row r="535" spans="2:11" x14ac:dyDescent="0.2">
      <c r="B535" s="147" t="s">
        <v>169</v>
      </c>
      <c r="C535" s="168">
        <f>+'2.2.2.ProdIntermed'!D274</f>
        <v>0</v>
      </c>
      <c r="D535" s="168">
        <f>+'2.2.2.ProdIntermed'!E274</f>
        <v>0</v>
      </c>
      <c r="E535" s="168">
        <f>+'2.2.2.ProdIntermed'!F274</f>
        <v>0</v>
      </c>
      <c r="F535" s="168">
        <f>+'2.2.2.ProdIntermed'!G274</f>
        <v>0</v>
      </c>
      <c r="G535" s="168">
        <f>+'2.2.2.ProdIntermed'!H274</f>
        <v>0</v>
      </c>
      <c r="H535" s="168">
        <f>+'2.2.2.ProdIntermed'!I274</f>
        <v>7317.0535473408845</v>
      </c>
      <c r="I535" s="168">
        <f>+'2.2.2.ProdIntermed'!J274</f>
        <v>0</v>
      </c>
      <c r="J535" s="168">
        <f>+'2.2.2.ProdIntermed'!K274</f>
        <v>7557.4590102682159</v>
      </c>
      <c r="K535" s="168">
        <f>+'2.2.2.ProdIntermed'!L274</f>
        <v>53943.247267184495</v>
      </c>
    </row>
    <row r="536" spans="2:11" x14ac:dyDescent="0.2">
      <c r="B536" s="147" t="s">
        <v>170</v>
      </c>
      <c r="C536" s="168">
        <f>+'2.2.2.ProdIntermed'!D275</f>
        <v>0</v>
      </c>
      <c r="D536" s="168">
        <f>+'2.2.2.ProdIntermed'!E275</f>
        <v>0</v>
      </c>
      <c r="E536" s="168">
        <f>+'2.2.2.ProdIntermed'!F275</f>
        <v>0</v>
      </c>
      <c r="F536" s="168">
        <f>+'2.2.2.ProdIntermed'!G275</f>
        <v>0</v>
      </c>
      <c r="G536" s="168">
        <f>+'2.2.2.ProdIntermed'!H275</f>
        <v>0</v>
      </c>
      <c r="H536" s="168">
        <f>+'2.2.2.ProdIntermed'!I275</f>
        <v>5666.2498140310981</v>
      </c>
      <c r="I536" s="168">
        <f>+'2.2.2.ProdIntermed'!J275</f>
        <v>32126.384130376853</v>
      </c>
      <c r="J536" s="168">
        <f>+'2.2.2.ProdIntermed'!K275</f>
        <v>48205.062462325826</v>
      </c>
      <c r="K536" s="168">
        <f>+'2.2.2.ProdIntermed'!L275</f>
        <v>40994.700126856878</v>
      </c>
    </row>
    <row r="537" spans="2:11" x14ac:dyDescent="0.2">
      <c r="B537" s="147" t="s">
        <v>171</v>
      </c>
      <c r="C537" s="168">
        <f>+'2.2.2.ProdIntermed'!D276</f>
        <v>0</v>
      </c>
      <c r="D537" s="168">
        <f>+'2.2.2.ProdIntermed'!E276</f>
        <v>0</v>
      </c>
      <c r="E537" s="168">
        <f>+'2.2.2.ProdIntermed'!F276</f>
        <v>0</v>
      </c>
      <c r="F537" s="168">
        <f>+'2.2.2.ProdIntermed'!G276</f>
        <v>0</v>
      </c>
      <c r="G537" s="168">
        <f>+'2.2.2.ProdIntermed'!H276</f>
        <v>0</v>
      </c>
      <c r="H537" s="168">
        <f>+'2.2.2.ProdIntermed'!I276</f>
        <v>13384.318199809086</v>
      </c>
      <c r="I537" s="168">
        <f>+'2.2.2.ProdIntermed'!J276</f>
        <v>66969.12798207473</v>
      </c>
      <c r="J537" s="168">
        <f>+'2.2.2.ProdIntermed'!K276</f>
        <v>88117.748420882039</v>
      </c>
      <c r="K537" s="168">
        <f>+'2.2.2.ProdIntermed'!L276</f>
        <v>72465.046306697885</v>
      </c>
    </row>
    <row r="538" spans="2:11" x14ac:dyDescent="0.2">
      <c r="B538" s="147" t="s">
        <v>172</v>
      </c>
      <c r="C538" s="168">
        <f>+'2.2.2.ProdIntermed'!D277</f>
        <v>0</v>
      </c>
      <c r="D538" s="168">
        <f>+'2.2.2.ProdIntermed'!E277</f>
        <v>0</v>
      </c>
      <c r="E538" s="168">
        <f>+'2.2.2.ProdIntermed'!F277</f>
        <v>0</v>
      </c>
      <c r="F538" s="168">
        <f>+'2.2.2.ProdIntermed'!G277</f>
        <v>0</v>
      </c>
      <c r="G538" s="168">
        <f>+'2.2.2.ProdIntermed'!H277</f>
        <v>0</v>
      </c>
      <c r="H538" s="168">
        <f>+'2.2.2.ProdIntermed'!I277</f>
        <v>4949.284520318698</v>
      </c>
      <c r="I538" s="168">
        <f>+'2.2.2.ProdIntermed'!J277</f>
        <v>6224.5196835017068</v>
      </c>
      <c r="J538" s="168">
        <f>+'2.2.2.ProdIntermed'!K277</f>
        <v>15866.575921764561</v>
      </c>
      <c r="K538" s="168">
        <f>+'2.2.2.ProdIntermed'!L277</f>
        <v>13877.110326126298</v>
      </c>
    </row>
    <row r="539" spans="2:11" x14ac:dyDescent="0.2">
      <c r="B539" s="147" t="s">
        <v>167</v>
      </c>
      <c r="C539" s="168">
        <f>+'2.2.2.ProdIntermed'!D278</f>
        <v>0</v>
      </c>
      <c r="D539" s="168">
        <f>+'2.2.2.ProdIntermed'!E278</f>
        <v>0</v>
      </c>
      <c r="E539" s="168">
        <f>+'2.2.2.ProdIntermed'!F278</f>
        <v>0</v>
      </c>
      <c r="F539" s="168">
        <f>+'2.2.2.ProdIntermed'!G278</f>
        <v>0</v>
      </c>
      <c r="G539" s="168">
        <f>+'2.2.2.ProdIntermed'!H278</f>
        <v>0</v>
      </c>
      <c r="H539" s="168">
        <f>+'2.2.2.ProdIntermed'!I278</f>
        <v>1038.7639902528229</v>
      </c>
      <c r="I539" s="168">
        <f>+'2.2.2.ProdIntermed'!J278</f>
        <v>0</v>
      </c>
      <c r="J539" s="168">
        <f>+'2.2.2.ProdIntermed'!K278</f>
        <v>0</v>
      </c>
      <c r="K539" s="168">
        <f>+'2.2.2.ProdIntermed'!L278</f>
        <v>0</v>
      </c>
    </row>
    <row r="540" spans="2:11" x14ac:dyDescent="0.2">
      <c r="B540" s="147" t="s">
        <v>173</v>
      </c>
      <c r="C540" s="168">
        <f>+'2.2.2.ProdIntermed'!D279</f>
        <v>0</v>
      </c>
      <c r="D540" s="168">
        <f>+'2.2.2.ProdIntermed'!E279</f>
        <v>0</v>
      </c>
      <c r="E540" s="168">
        <f>+'2.2.2.ProdIntermed'!F279</f>
        <v>0</v>
      </c>
      <c r="F540" s="168">
        <f>+'2.2.2.ProdIntermed'!G279</f>
        <v>0</v>
      </c>
      <c r="G540" s="168">
        <f>+'2.2.2.ProdIntermed'!H279</f>
        <v>0</v>
      </c>
      <c r="H540" s="168">
        <f>+'2.2.2.ProdIntermed'!I279</f>
        <v>136420.38662082781</v>
      </c>
      <c r="I540" s="168">
        <f>+'2.2.2.ProdIntermed'!J279</f>
        <v>123254.59420629709</v>
      </c>
      <c r="J540" s="168">
        <f>+'2.2.2.ProdIntermed'!K279</f>
        <v>131192.19635200853</v>
      </c>
      <c r="K540" s="168">
        <f>+'2.2.2.ProdIntermed'!L279</f>
        <v>131655.35276862027</v>
      </c>
    </row>
    <row r="541" spans="2:11" x14ac:dyDescent="0.2">
      <c r="B541" s="147" t="s">
        <v>174</v>
      </c>
      <c r="C541" s="168">
        <f>+'2.2.2.ProdIntermed'!D280</f>
        <v>0</v>
      </c>
      <c r="D541" s="168">
        <f>+'2.2.2.ProdIntermed'!E280</f>
        <v>0</v>
      </c>
      <c r="E541" s="168">
        <f>+'2.2.2.ProdIntermed'!F280</f>
        <v>0</v>
      </c>
      <c r="F541" s="168">
        <f>+'2.2.2.ProdIntermed'!G280</f>
        <v>0</v>
      </c>
      <c r="G541" s="168">
        <f>+'2.2.2.ProdIntermed'!H280</f>
        <v>0</v>
      </c>
      <c r="H541" s="168">
        <f>+'2.2.2.ProdIntermed'!I280</f>
        <v>173292.89337611693</v>
      </c>
      <c r="I541" s="168">
        <f>+'2.2.2.ProdIntermed'!J280</f>
        <v>357140.81346178724</v>
      </c>
      <c r="J541" s="168">
        <f>+'2.2.2.ProdIntermed'!K280</f>
        <v>295193.00893164129</v>
      </c>
      <c r="K541" s="168">
        <f>+'2.2.2.ProdIntermed'!L280</f>
        <v>259645.7823211168</v>
      </c>
    </row>
    <row r="542" spans="2:11" x14ac:dyDescent="0.2">
      <c r="B542" s="147" t="s">
        <v>175</v>
      </c>
      <c r="C542" s="168">
        <f>+'2.2.2.ProdIntermed'!D281</f>
        <v>0</v>
      </c>
      <c r="D542" s="168">
        <f>+'2.2.2.ProdIntermed'!E281</f>
        <v>0</v>
      </c>
      <c r="E542" s="168">
        <f>+'2.2.2.ProdIntermed'!F281</f>
        <v>0</v>
      </c>
      <c r="F542" s="168">
        <f>+'2.2.2.ProdIntermed'!G281</f>
        <v>0</v>
      </c>
      <c r="G542" s="168">
        <f>+'2.2.2.ProdIntermed'!H281</f>
        <v>15570.179331916857</v>
      </c>
      <c r="H542" s="168">
        <f>+'2.2.2.ProdIntermed'!I281</f>
        <v>15587.131505179123</v>
      </c>
      <c r="I542" s="168">
        <f>+'2.2.2.ProdIntermed'!J281</f>
        <v>12770.253137610032</v>
      </c>
      <c r="J542" s="168">
        <f>+'2.2.2.ProdIntermed'!K281</f>
        <v>-15147.932745751532</v>
      </c>
      <c r="K542" s="168">
        <f>+'2.2.2.ProdIntermed'!L281</f>
        <v>0</v>
      </c>
    </row>
    <row r="543" spans="2:11" x14ac:dyDescent="0.2">
      <c r="B543" s="147" t="s">
        <v>96</v>
      </c>
      <c r="C543" s="168">
        <f>+'2.2.2.ProdIntermed'!D282</f>
        <v>0</v>
      </c>
      <c r="D543" s="168">
        <f>+'2.2.2.ProdIntermed'!E282</f>
        <v>0</v>
      </c>
      <c r="E543" s="168">
        <f>+'2.2.2.ProdIntermed'!F282</f>
        <v>0</v>
      </c>
      <c r="F543" s="168">
        <f>+'2.2.2.ProdIntermed'!G282</f>
        <v>0</v>
      </c>
      <c r="G543" s="168">
        <f>+'2.2.2.ProdIntermed'!H282</f>
        <v>0</v>
      </c>
      <c r="H543" s="168">
        <f>+'2.2.2.ProdIntermed'!I282</f>
        <v>0</v>
      </c>
      <c r="I543" s="168">
        <f>+'2.2.2.ProdIntermed'!J282</f>
        <v>0</v>
      </c>
      <c r="J543" s="168">
        <f>+'2.2.2.ProdIntermed'!K282</f>
        <v>55274.165715169634</v>
      </c>
      <c r="K543" s="168">
        <f>+'2.2.2.ProdIntermed'!L282</f>
        <v>34171.741132465264</v>
      </c>
    </row>
    <row r="544" spans="2:11" x14ac:dyDescent="0.2">
      <c r="B544" s="147" t="s">
        <v>176</v>
      </c>
      <c r="C544" s="168">
        <f>+'2.2.2.ProdIntermed'!D283</f>
        <v>2488414.7200000002</v>
      </c>
      <c r="D544" s="168">
        <f>+'2.2.2.ProdIntermed'!E283</f>
        <v>2359298.6465210514</v>
      </c>
      <c r="E544" s="168">
        <f>+'2.2.2.ProdIntermed'!F283</f>
        <v>2037902.984013438</v>
      </c>
      <c r="F544" s="168">
        <f>+'2.2.2.ProdIntermed'!G283</f>
        <v>1509504.2619753333</v>
      </c>
      <c r="G544" s="168">
        <f>+'2.2.2.ProdIntermed'!H283</f>
        <v>1764708.9455479728</v>
      </c>
      <c r="H544" s="168">
        <f>+'2.2.2.ProdIntermed'!I283</f>
        <v>1453047.9203118819</v>
      </c>
      <c r="I544" s="168">
        <f>+'2.2.2.ProdIntermed'!J283</f>
        <v>1221919.2223026182</v>
      </c>
      <c r="J544" s="168">
        <f>+'2.2.2.ProdIntermed'!K283</f>
        <v>1194905.2511826174</v>
      </c>
      <c r="K544" s="168">
        <f>+'2.2.2.ProdIntermed'!L283</f>
        <v>1105365.6457572547</v>
      </c>
    </row>
    <row r="545" spans="2:11" x14ac:dyDescent="0.2">
      <c r="B545" s="147" t="s">
        <v>177</v>
      </c>
      <c r="C545" s="168">
        <f>+'2.2.2.ProdIntermed'!D284</f>
        <v>560494.62</v>
      </c>
      <c r="D545" s="168">
        <f>+'2.2.2.ProdIntermed'!E284</f>
        <v>367890.53593326156</v>
      </c>
      <c r="E545" s="168">
        <f>+'2.2.2.ProdIntermed'!F284</f>
        <v>259603.61676283967</v>
      </c>
      <c r="F545" s="168">
        <f>+'2.2.2.ProdIntermed'!G284</f>
        <v>171297.4943511984</v>
      </c>
      <c r="G545" s="168">
        <f>+'2.2.2.ProdIntermed'!H284</f>
        <v>0</v>
      </c>
      <c r="H545" s="168">
        <f>+'2.2.2.ProdIntermed'!I284</f>
        <v>0</v>
      </c>
      <c r="I545" s="168">
        <f>+'2.2.2.ProdIntermed'!J284</f>
        <v>0</v>
      </c>
      <c r="J545" s="168">
        <f>+'2.2.2.ProdIntermed'!K284</f>
        <v>0</v>
      </c>
      <c r="K545" s="168">
        <f>+'2.2.2.ProdIntermed'!L284</f>
        <v>0</v>
      </c>
    </row>
    <row r="546" spans="2:11" x14ac:dyDescent="0.2">
      <c r="B546" s="147" t="s">
        <v>178</v>
      </c>
      <c r="C546" s="168">
        <f>+'2.2.2.ProdIntermed'!D285</f>
        <v>0</v>
      </c>
      <c r="D546" s="168">
        <f>+'2.2.2.ProdIntermed'!E285</f>
        <v>0</v>
      </c>
      <c r="E546" s="168">
        <f>+'2.2.2.ProdIntermed'!F285</f>
        <v>0</v>
      </c>
      <c r="F546" s="168">
        <f>+'2.2.2.ProdIntermed'!G285</f>
        <v>0</v>
      </c>
      <c r="G546" s="168">
        <f>+'2.2.2.ProdIntermed'!H285</f>
        <v>0</v>
      </c>
      <c r="H546" s="168">
        <f>+'2.2.2.ProdIntermed'!I285</f>
        <v>143749.09510013933</v>
      </c>
      <c r="I546" s="168">
        <f>+'2.2.2.ProdIntermed'!J285</f>
        <v>111439.64702468502</v>
      </c>
      <c r="J546" s="168">
        <f>+'2.2.2.ProdIntermed'!K285</f>
        <v>116465.49265914845</v>
      </c>
      <c r="K546" s="168">
        <f>+'2.2.2.ProdIntermed'!L285</f>
        <v>189813.38819556127</v>
      </c>
    </row>
    <row r="547" spans="2:11" x14ac:dyDescent="0.2">
      <c r="B547" s="147" t="s">
        <v>179</v>
      </c>
      <c r="C547" s="168">
        <f>+'2.2.2.ProdIntermed'!D286</f>
        <v>357639.80000000005</v>
      </c>
      <c r="D547" s="168">
        <f>+'2.2.2.ProdIntermed'!E286</f>
        <v>257265.27731391744</v>
      </c>
      <c r="E547" s="168">
        <f>+'2.2.2.ProdIntermed'!F286</f>
        <v>368036.86296617583</v>
      </c>
      <c r="F547" s="168">
        <f>+'2.2.2.ProdIntermed'!G286</f>
        <v>322525.6653682302</v>
      </c>
      <c r="G547" s="168">
        <f>+'2.2.2.ProdIntermed'!H286</f>
        <v>329258.91631496139</v>
      </c>
      <c r="H547" s="168">
        <f>+'2.2.2.ProdIntermed'!I286</f>
        <v>593035.00531037303</v>
      </c>
      <c r="I547" s="168">
        <f>+'2.2.2.ProdIntermed'!J286</f>
        <v>529675.71983101347</v>
      </c>
      <c r="J547" s="168">
        <f>+'2.2.2.ProdIntermed'!K286</f>
        <v>582503.44149135216</v>
      </c>
      <c r="K547" s="168">
        <f>+'2.2.2.ProdIntermed'!L286</f>
        <v>453367.76808159356</v>
      </c>
    </row>
    <row r="548" spans="2:11" x14ac:dyDescent="0.2">
      <c r="B548" s="147" t="s">
        <v>180</v>
      </c>
      <c r="C548" s="168">
        <f>+'2.2.2.ProdIntermed'!D287</f>
        <v>8000</v>
      </c>
      <c r="D548" s="168">
        <f>+'2.2.2.ProdIntermed'!E287</f>
        <v>14182.316802922929</v>
      </c>
      <c r="E548" s="168">
        <f>+'2.2.2.ProdIntermed'!F287</f>
        <v>15753.447805085141</v>
      </c>
      <c r="F548" s="168">
        <f>+'2.2.2.ProdIntermed'!G287</f>
        <v>31848.253758141225</v>
      </c>
      <c r="G548" s="168">
        <f>+'2.2.2.ProdIntermed'!H287</f>
        <v>10558.249404663376</v>
      </c>
      <c r="H548" s="168">
        <f>+'2.2.2.ProdIntermed'!I287</f>
        <v>0</v>
      </c>
      <c r="I548" s="168">
        <f>+'2.2.2.ProdIntermed'!J287</f>
        <v>0</v>
      </c>
      <c r="J548" s="168">
        <f>+'2.2.2.ProdIntermed'!K287</f>
        <v>0</v>
      </c>
      <c r="K548" s="168">
        <f>+'2.2.2.ProdIntermed'!L287</f>
        <v>0</v>
      </c>
    </row>
    <row r="549" spans="2:11" x14ac:dyDescent="0.2">
      <c r="B549" s="147" t="s">
        <v>181</v>
      </c>
      <c r="C549" s="168">
        <f>+'2.2.2.ProdIntermed'!D288</f>
        <v>38928.550000000003</v>
      </c>
      <c r="D549" s="168">
        <f>+'2.2.2.ProdIntermed'!E288</f>
        <v>13145.584824982096</v>
      </c>
      <c r="E549" s="168">
        <f>+'2.2.2.ProdIntermed'!F288</f>
        <v>0</v>
      </c>
      <c r="F549" s="168">
        <f>+'2.2.2.ProdIntermed'!G288</f>
        <v>0</v>
      </c>
      <c r="G549" s="168">
        <f>+'2.2.2.ProdIntermed'!H288</f>
        <v>0</v>
      </c>
      <c r="H549" s="168">
        <f>+'2.2.2.ProdIntermed'!I288</f>
        <v>0</v>
      </c>
      <c r="I549" s="168">
        <f>+'2.2.2.ProdIntermed'!J288</f>
        <v>0</v>
      </c>
      <c r="J549" s="168">
        <f>+'2.2.2.ProdIntermed'!K288</f>
        <v>0</v>
      </c>
      <c r="K549" s="168">
        <f>+'2.2.2.ProdIntermed'!L288</f>
        <v>0</v>
      </c>
    </row>
    <row r="550" spans="2:11" x14ac:dyDescent="0.2">
      <c r="B550" s="147" t="s">
        <v>182</v>
      </c>
      <c r="C550" s="168">
        <f>+'2.2.2.ProdIntermed'!D289</f>
        <v>40096.28</v>
      </c>
      <c r="D550" s="168">
        <f>+'2.2.2.ProdIntermed'!E289</f>
        <v>129189.25532447253</v>
      </c>
      <c r="E550" s="168">
        <f>+'2.2.2.ProdIntermed'!F289</f>
        <v>98693.113159398068</v>
      </c>
      <c r="F550" s="168">
        <f>+'2.2.2.ProdIntermed'!G289</f>
        <v>132764.14097765769</v>
      </c>
      <c r="G550" s="168">
        <f>+'2.2.2.ProdIntermed'!H289</f>
        <v>117386.02805559985</v>
      </c>
      <c r="H550" s="168">
        <f>+'2.2.2.ProdIntermed'!I289</f>
        <v>131418.4263785634</v>
      </c>
      <c r="I550" s="168">
        <f>+'2.2.2.ProdIntermed'!J289</f>
        <v>236928.35084012136</v>
      </c>
      <c r="J550" s="168">
        <f>+'2.2.2.ProdIntermed'!K289</f>
        <v>302808.36994380882</v>
      </c>
      <c r="K550" s="168">
        <f>+'2.2.2.ProdIntermed'!L289</f>
        <v>282248.06964159774</v>
      </c>
    </row>
    <row r="551" spans="2:11" x14ac:dyDescent="0.2">
      <c r="B551" s="147" t="s">
        <v>183</v>
      </c>
      <c r="C551" s="168">
        <f>+'2.2.2.ProdIntermed'!D290</f>
        <v>4792.17</v>
      </c>
      <c r="D551" s="168">
        <f>+'2.2.2.ProdIntermed'!E290</f>
        <v>1171.7088288684561</v>
      </c>
      <c r="E551" s="168">
        <f>+'2.2.2.ProdIntermed'!F290</f>
        <v>0</v>
      </c>
      <c r="F551" s="168">
        <f>+'2.2.2.ProdIntermed'!G290</f>
        <v>0</v>
      </c>
      <c r="G551" s="168">
        <f>+'2.2.2.ProdIntermed'!H290</f>
        <v>61.928193623506345</v>
      </c>
      <c r="H551" s="168">
        <f>+'2.2.2.ProdIntermed'!I290</f>
        <v>0</v>
      </c>
      <c r="I551" s="168">
        <f>+'2.2.2.ProdIntermed'!J290</f>
        <v>0</v>
      </c>
      <c r="J551" s="168">
        <f>+'2.2.2.ProdIntermed'!K290</f>
        <v>0</v>
      </c>
      <c r="K551" s="168">
        <f>+'2.2.2.ProdIntermed'!L290</f>
        <v>0</v>
      </c>
    </row>
    <row r="552" spans="2:11" x14ac:dyDescent="0.2">
      <c r="B552" s="147" t="s">
        <v>184</v>
      </c>
      <c r="C552" s="168">
        <f>+'2.2.2.ProdIntermed'!D291</f>
        <v>44668.68</v>
      </c>
      <c r="D552" s="168">
        <f>+'2.2.2.ProdIntermed'!E291</f>
        <v>59238.761185085001</v>
      </c>
      <c r="E552" s="168">
        <f>+'2.2.2.ProdIntermed'!F291</f>
        <v>0</v>
      </c>
      <c r="F552" s="168">
        <f>+'2.2.2.ProdIntermed'!G291</f>
        <v>702.62965771877271</v>
      </c>
      <c r="G552" s="168">
        <f>+'2.2.2.ProdIntermed'!H291</f>
        <v>12502.347989274354</v>
      </c>
      <c r="H552" s="168">
        <f>+'2.2.2.ProdIntermed'!I291</f>
        <v>-9005.1800708204537</v>
      </c>
      <c r="I552" s="168">
        <f>+'2.2.2.ProdIntermed'!J291</f>
        <v>0</v>
      </c>
      <c r="J552" s="168">
        <f>+'2.2.2.ProdIntermed'!K291</f>
        <v>11934.745483552078</v>
      </c>
      <c r="K552" s="168">
        <f>+'2.2.2.ProdIntermed'!L291</f>
        <v>0</v>
      </c>
    </row>
    <row r="553" spans="2:11" x14ac:dyDescent="0.2">
      <c r="B553" s="147" t="s">
        <v>185</v>
      </c>
      <c r="C553" s="168">
        <f>+'2.2.2.ProdIntermed'!D292</f>
        <v>107147.12</v>
      </c>
      <c r="D553" s="168">
        <f>+'2.2.2.ProdIntermed'!E292</f>
        <v>89158.534334666605</v>
      </c>
      <c r="E553" s="168">
        <f>+'2.2.2.ProdIntermed'!F292</f>
        <v>278883.32332205534</v>
      </c>
      <c r="F553" s="168">
        <f>+'2.2.2.ProdIntermed'!G292</f>
        <v>28935.282354775303</v>
      </c>
      <c r="G553" s="168">
        <f>+'2.2.2.ProdIntermed'!H292</f>
        <v>120412.89542098483</v>
      </c>
      <c r="H553" s="168">
        <f>+'2.2.2.ProdIntermed'!I292</f>
        <v>210662.40715018244</v>
      </c>
      <c r="I553" s="168">
        <f>+'2.2.2.ProdIntermed'!J292</f>
        <v>144397.54634069817</v>
      </c>
      <c r="J553" s="168">
        <f>+'2.2.2.ProdIntermed'!K292</f>
        <v>69759.570607560512</v>
      </c>
      <c r="K553" s="168">
        <f>+'2.2.2.ProdIntermed'!L292</f>
        <v>92859.562165209762</v>
      </c>
    </row>
    <row r="554" spans="2:11" x14ac:dyDescent="0.2">
      <c r="B554" s="142" t="s">
        <v>186</v>
      </c>
      <c r="C554" s="168">
        <f>+'2.2.2.ProdIntermed'!D293</f>
        <v>0</v>
      </c>
      <c r="D554" s="168">
        <f>+'2.2.2.ProdIntermed'!E293</f>
        <v>0</v>
      </c>
      <c r="E554" s="168">
        <f>+'2.2.2.ProdIntermed'!F293</f>
        <v>202327.50560642764</v>
      </c>
      <c r="F554" s="168">
        <f>+'2.2.2.ProdIntermed'!G293</f>
        <v>61730.268682122231</v>
      </c>
      <c r="G554" s="168">
        <f>+'2.2.2.ProdIntermed'!H293</f>
        <v>116930.80507165263</v>
      </c>
      <c r="H554" s="168">
        <f>+'2.2.2.ProdIntermed'!I293</f>
        <v>62436.633982369742</v>
      </c>
      <c r="I554" s="168">
        <f>+'2.2.2.ProdIntermed'!J293</f>
        <v>66537.895322915167</v>
      </c>
      <c r="J554" s="168">
        <f>+'2.2.2.ProdIntermed'!K293</f>
        <v>69132.300538686919</v>
      </c>
      <c r="K554" s="168">
        <f>+'2.2.2.ProdIntermed'!L293</f>
        <v>36666.425094253689</v>
      </c>
    </row>
    <row r="555" spans="2:11" x14ac:dyDescent="0.2">
      <c r="B555" s="142" t="s">
        <v>187</v>
      </c>
      <c r="C555" s="168">
        <f>+'2.2.2.ProdIntermed'!D294</f>
        <v>0</v>
      </c>
      <c r="D555" s="168">
        <f>+'2.2.2.ProdIntermed'!E294</f>
        <v>0</v>
      </c>
      <c r="E555" s="168">
        <f>+'2.2.2.ProdIntermed'!F294</f>
        <v>778.43761050644855</v>
      </c>
      <c r="F555" s="168">
        <f>+'2.2.2.ProdIntermed'!G294</f>
        <v>0</v>
      </c>
      <c r="G555" s="168">
        <f>+'2.2.2.ProdIntermed'!H294</f>
        <v>11603.120161372375</v>
      </c>
      <c r="H555" s="168">
        <f>+'2.2.2.ProdIntermed'!I294</f>
        <v>0</v>
      </c>
      <c r="I555" s="168">
        <f>+'2.2.2.ProdIntermed'!J294</f>
        <v>63.72545452113679</v>
      </c>
      <c r="J555" s="168">
        <f>+'2.2.2.ProdIntermed'!K294</f>
        <v>0</v>
      </c>
      <c r="K555" s="168">
        <f>+'2.2.2.ProdIntermed'!L294</f>
        <v>0</v>
      </c>
    </row>
    <row r="556" spans="2:11" x14ac:dyDescent="0.2">
      <c r="B556" s="142" t="s">
        <v>188</v>
      </c>
      <c r="C556" s="168">
        <f>+'2.2.2.ProdIntermed'!D295</f>
        <v>0</v>
      </c>
      <c r="D556" s="168">
        <f>+'2.2.2.ProdIntermed'!E295</f>
        <v>0</v>
      </c>
      <c r="E556" s="168">
        <f>+'2.2.2.ProdIntermed'!F295</f>
        <v>0</v>
      </c>
      <c r="F556" s="168">
        <f>+'2.2.2.ProdIntermed'!G295</f>
        <v>42.15777946312636</v>
      </c>
      <c r="G556" s="168">
        <f>+'2.2.2.ProdIntermed'!H295</f>
        <v>16752.063678977142</v>
      </c>
      <c r="H556" s="168">
        <f>+'2.2.2.ProdIntermed'!I295</f>
        <v>0</v>
      </c>
      <c r="I556" s="168">
        <f>+'2.2.2.ProdIntermed'!J295</f>
        <v>0</v>
      </c>
      <c r="J556" s="168">
        <f>+'2.2.2.ProdIntermed'!K295</f>
        <v>0</v>
      </c>
      <c r="K556" s="168">
        <f>+'2.2.2.ProdIntermed'!L295</f>
        <v>0</v>
      </c>
    </row>
    <row r="557" spans="2:11" x14ac:dyDescent="0.2">
      <c r="B557" s="142" t="s">
        <v>189</v>
      </c>
      <c r="C557" s="168">
        <f>+'2.2.2.ProdIntermed'!D296</f>
        <v>0</v>
      </c>
      <c r="D557" s="168">
        <f>+'2.2.2.ProdIntermed'!E296</f>
        <v>0</v>
      </c>
      <c r="E557" s="168">
        <f>+'2.2.2.ProdIntermed'!F296</f>
        <v>0</v>
      </c>
      <c r="F557" s="168">
        <f>+'2.2.2.ProdIntermed'!G296</f>
        <v>0</v>
      </c>
      <c r="G557" s="168">
        <f>+'2.2.2.ProdIntermed'!H296</f>
        <v>18014.31254746754</v>
      </c>
      <c r="H557" s="168">
        <f>+'2.2.2.ProdIntermed'!I296</f>
        <v>0</v>
      </c>
      <c r="I557" s="168">
        <f>+'2.2.2.ProdIntermed'!J296</f>
        <v>0</v>
      </c>
      <c r="J557" s="168">
        <f>+'2.2.2.ProdIntermed'!K296</f>
        <v>0</v>
      </c>
      <c r="K557" s="168">
        <f>+'2.2.2.ProdIntermed'!L296</f>
        <v>0</v>
      </c>
    </row>
    <row r="558" spans="2:11" x14ac:dyDescent="0.2">
      <c r="B558" s="142" t="s">
        <v>190</v>
      </c>
      <c r="C558" s="168">
        <f>+'2.2.2.ProdIntermed'!D297</f>
        <v>0</v>
      </c>
      <c r="D558" s="168">
        <f>+'2.2.2.ProdIntermed'!E297</f>
        <v>0</v>
      </c>
      <c r="E558" s="168">
        <f>+'2.2.2.ProdIntermed'!F297</f>
        <v>0</v>
      </c>
      <c r="F558" s="168">
        <f>+'2.2.2.ProdIntermed'!G297</f>
        <v>0</v>
      </c>
      <c r="G558" s="168">
        <f>+'2.2.2.ProdIntermed'!H297</f>
        <v>1260.3504140301343</v>
      </c>
      <c r="H558" s="168">
        <f>+'2.2.2.ProdIntermed'!I297</f>
        <v>0</v>
      </c>
      <c r="I558" s="168">
        <f>+'2.2.2.ProdIntermed'!J297</f>
        <v>0</v>
      </c>
      <c r="J558" s="168">
        <f>+'2.2.2.ProdIntermed'!K297</f>
        <v>0</v>
      </c>
      <c r="K558" s="168">
        <f>+'2.2.2.ProdIntermed'!L297</f>
        <v>0</v>
      </c>
    </row>
    <row r="559" spans="2:11" x14ac:dyDescent="0.2">
      <c r="B559" s="142" t="s">
        <v>191</v>
      </c>
      <c r="C559" s="168">
        <f>+'2.2.2.ProdIntermed'!D298</f>
        <v>0</v>
      </c>
      <c r="D559" s="168">
        <f>+'2.2.2.ProdIntermed'!E298</f>
        <v>0</v>
      </c>
      <c r="E559" s="168">
        <f>+'2.2.2.ProdIntermed'!F298</f>
        <v>0</v>
      </c>
      <c r="F559" s="168">
        <f>+'2.2.2.ProdIntermed'!G298</f>
        <v>0</v>
      </c>
      <c r="G559" s="168">
        <f>+'2.2.2.ProdIntermed'!H298</f>
        <v>0</v>
      </c>
      <c r="H559" s="168">
        <f>+'2.2.2.ProdIntermed'!I298</f>
        <v>0</v>
      </c>
      <c r="I559" s="168">
        <f>+'2.2.2.ProdIntermed'!J298</f>
        <v>0</v>
      </c>
      <c r="J559" s="168">
        <f>+'2.2.2.ProdIntermed'!K298</f>
        <v>0</v>
      </c>
      <c r="K559" s="168">
        <f>+'2.2.2.ProdIntermed'!L298</f>
        <v>0</v>
      </c>
    </row>
    <row r="560" spans="2:11" x14ac:dyDescent="0.2">
      <c r="B560" s="147" t="s">
        <v>106</v>
      </c>
      <c r="C560" s="168">
        <f>+'2.2.2.ProdIntermed'!D299</f>
        <v>0</v>
      </c>
      <c r="D560" s="168">
        <f>+'2.2.2.ProdIntermed'!E299</f>
        <v>0</v>
      </c>
      <c r="E560" s="168">
        <f>+'2.2.2.ProdIntermed'!F299</f>
        <v>0</v>
      </c>
      <c r="F560" s="168">
        <f>+'2.2.2.ProdIntermed'!G299</f>
        <v>0</v>
      </c>
      <c r="G560" s="168">
        <f>+'2.2.2.ProdIntermed'!H299</f>
        <v>640.75376074550866</v>
      </c>
      <c r="H560" s="168">
        <f>+'2.2.2.ProdIntermed'!I299</f>
        <v>25.969099756320574</v>
      </c>
      <c r="I560" s="168">
        <f>+'2.2.2.ProdIntermed'!J299</f>
        <v>0</v>
      </c>
      <c r="J560" s="168">
        <f>+'2.2.2.ProdIntermed'!K299</f>
        <v>0</v>
      </c>
      <c r="K560" s="168">
        <f>+'2.2.2.ProdIntermed'!L299</f>
        <v>0</v>
      </c>
    </row>
    <row r="561" spans="2:11" x14ac:dyDescent="0.2">
      <c r="B561" s="147" t="s">
        <v>192</v>
      </c>
      <c r="C561" s="168">
        <f>+'2.2.2.ProdIntermed'!D300</f>
        <v>0</v>
      </c>
      <c r="D561" s="168">
        <f>+'2.2.2.ProdIntermed'!E300</f>
        <v>0</v>
      </c>
      <c r="E561" s="168">
        <f>+'2.2.2.ProdIntermed'!F300</f>
        <v>1835.5482804614719</v>
      </c>
      <c r="F561" s="168">
        <f>+'2.2.2.ProdIntermed'!G300</f>
        <v>0</v>
      </c>
      <c r="G561" s="168">
        <f>+'2.2.2.ProdIntermed'!H300</f>
        <v>0</v>
      </c>
      <c r="H561" s="168">
        <f>+'2.2.2.ProdIntermed'!I300</f>
        <v>7465.503309187915</v>
      </c>
      <c r="I561" s="168">
        <f>+'2.2.2.ProdIntermed'!J300</f>
        <v>9951.7413858068176</v>
      </c>
      <c r="J561" s="168">
        <f>+'2.2.2.ProdIntermed'!K300</f>
        <v>5998.2900609186499</v>
      </c>
      <c r="K561" s="168">
        <f>+'2.2.2.ProdIntermed'!L300</f>
        <v>0</v>
      </c>
    </row>
    <row r="562" spans="2:11" x14ac:dyDescent="0.2">
      <c r="B562" s="147" t="s">
        <v>193</v>
      </c>
      <c r="C562" s="168">
        <f>+'2.2.2.ProdIntermed'!D301</f>
        <v>0</v>
      </c>
      <c r="D562" s="168">
        <f>+'2.2.2.ProdIntermed'!E301</f>
        <v>0</v>
      </c>
      <c r="E562" s="168">
        <f>+'2.2.2.ProdIntermed'!F301</f>
        <v>0</v>
      </c>
      <c r="F562" s="168">
        <f>+'2.2.2.ProdIntermed'!G301</f>
        <v>0</v>
      </c>
      <c r="G562" s="168">
        <f>+'2.2.2.ProdIntermed'!H301</f>
        <v>0</v>
      </c>
      <c r="H562" s="168">
        <f>+'2.2.2.ProdIntermed'!I301</f>
        <v>117326.84494071087</v>
      </c>
      <c r="I562" s="168">
        <f>+'2.2.2.ProdIntermed'!J301</f>
        <v>100455.6001254109</v>
      </c>
      <c r="J562" s="168">
        <f>+'2.2.2.ProdIntermed'!K301</f>
        <v>121850.23318258439</v>
      </c>
      <c r="K562" s="168">
        <f>+'2.2.2.ProdIntermed'!L301</f>
        <v>95776.925841832461</v>
      </c>
    </row>
    <row r="563" spans="2:11" x14ac:dyDescent="0.2">
      <c r="B563" s="147" t="s">
        <v>194</v>
      </c>
      <c r="C563" s="168">
        <f>+'2.2.2.ProdIntermed'!D302</f>
        <v>0</v>
      </c>
      <c r="D563" s="168">
        <f>+'2.2.2.ProdIntermed'!E302</f>
        <v>0</v>
      </c>
      <c r="E563" s="168">
        <f>+'2.2.2.ProdIntermed'!F302</f>
        <v>0</v>
      </c>
      <c r="F563" s="168">
        <f>+'2.2.2.ProdIntermed'!G302</f>
        <v>0</v>
      </c>
      <c r="G563" s="168">
        <f>+'2.2.2.ProdIntermed'!H302</f>
        <v>0</v>
      </c>
      <c r="H563" s="168">
        <f>+'2.2.2.ProdIntermed'!I302</f>
        <v>0</v>
      </c>
      <c r="I563" s="168">
        <f>+'2.2.2.ProdIntermed'!J302</f>
        <v>0</v>
      </c>
      <c r="J563" s="168">
        <f>+'2.2.2.ProdIntermed'!K302</f>
        <v>0</v>
      </c>
      <c r="K563" s="168">
        <f>+'2.2.2.ProdIntermed'!L302</f>
        <v>0</v>
      </c>
    </row>
    <row r="564" spans="2:11" x14ac:dyDescent="0.2">
      <c r="B564" s="31" t="s">
        <v>238</v>
      </c>
      <c r="C564" s="212"/>
      <c r="D564" s="212"/>
      <c r="E564" s="212"/>
      <c r="F564" s="212"/>
      <c r="G564" s="212"/>
      <c r="H564" s="212"/>
      <c r="I564" s="212"/>
      <c r="J564" s="212"/>
      <c r="K564" s="212"/>
    </row>
    <row r="565" spans="2:11" x14ac:dyDescent="0.2">
      <c r="B565" s="147" t="s">
        <v>590</v>
      </c>
      <c r="C565" s="170">
        <f>+'2.2.2.ProdIntermed'!D304</f>
        <v>2192525.8200000003</v>
      </c>
      <c r="D565" s="170">
        <f>+'2.2.2.ProdIntermed'!E304</f>
        <v>1869726.169960178</v>
      </c>
      <c r="E565" s="170">
        <f>+'2.2.2.ProdIntermed'!F304</f>
        <v>1659432.6429495767</v>
      </c>
      <c r="F565" s="170">
        <f>+'2.2.2.ProdIntermed'!G304</f>
        <v>1546637.1901254815</v>
      </c>
      <c r="G565" s="170">
        <f>+'2.2.2.ProdIntermed'!H304</f>
        <v>1805345.4316839995</v>
      </c>
      <c r="H565" s="170">
        <f>+'2.2.2.ProdIntermed'!I304</f>
        <v>2595458.393476814</v>
      </c>
      <c r="I565" s="170">
        <f>+'2.2.2.ProdIntermed'!J304</f>
        <v>2103652.2524243826</v>
      </c>
      <c r="J565" s="170">
        <f>+'2.2.2.ProdIntermed'!K304</f>
        <v>2159047.4289781875</v>
      </c>
      <c r="K565" s="170">
        <f>+'2.2.2.ProdIntermed'!L304</f>
        <v>2551982.1961081042</v>
      </c>
    </row>
    <row r="566" spans="2:11" x14ac:dyDescent="0.2">
      <c r="B566" s="147" t="s">
        <v>195</v>
      </c>
      <c r="C566" s="183">
        <f>+'2.2.2.ProdIntermed'!D305</f>
        <v>74423.5</v>
      </c>
      <c r="D566" s="183">
        <f>+'2.2.2.ProdIntermed'!E305</f>
        <v>52633.51575124525</v>
      </c>
      <c r="E566" s="183">
        <f>+'2.2.2.ProdIntermed'!F305</f>
        <v>20883.897366593479</v>
      </c>
      <c r="F566" s="183">
        <f>+'2.2.2.ProdIntermed'!G305</f>
        <v>40703.148703739782</v>
      </c>
      <c r="G566" s="183">
        <f>+'2.2.2.ProdIntermed'!H305</f>
        <v>31921.730032756139</v>
      </c>
      <c r="H566" s="183">
        <f>+'2.2.2.ProdIntermed'!I305</f>
        <v>52033.547659306452</v>
      </c>
      <c r="I566" s="183">
        <f>+'2.2.2.ProdIntermed'!J305</f>
        <v>115839.41676945199</v>
      </c>
      <c r="J566" s="183">
        <f>+'2.2.2.ProdIntermed'!K305</f>
        <v>350223.1861172581</v>
      </c>
      <c r="K566" s="183">
        <f>+'2.2.2.ProdIntermed'!L305</f>
        <v>51890.820374613912</v>
      </c>
    </row>
    <row r="567" spans="2:11" x14ac:dyDescent="0.2">
      <c r="B567" s="147" t="s">
        <v>196</v>
      </c>
      <c r="C567" s="183">
        <f>+'2.2.2.ProdIntermed'!D306</f>
        <v>11600.32</v>
      </c>
      <c r="D567" s="183">
        <f>+'2.2.2.ProdIntermed'!E306</f>
        <v>26367.532417635957</v>
      </c>
      <c r="E567" s="183">
        <f>+'2.2.2.ProdIntermed'!F306</f>
        <v>22425.571569297666</v>
      </c>
      <c r="F567" s="183">
        <f>+'2.2.2.ProdIntermed'!G306</f>
        <v>32044.615326485029</v>
      </c>
      <c r="G567" s="183">
        <f>+'2.2.2.ProdIntermed'!H306</f>
        <v>23254.798117843315</v>
      </c>
      <c r="H567" s="183">
        <f>+'2.2.2.ProdIntermed'!I306</f>
        <v>18416.267558472104</v>
      </c>
      <c r="I567" s="183">
        <f>+'2.2.2.ProdIntermed'!J306</f>
        <v>19086.569099220374</v>
      </c>
      <c r="J567" s="183">
        <f>+'2.2.2.ProdIntermed'!K306</f>
        <v>10337.036697620533</v>
      </c>
      <c r="K567" s="183">
        <f>+'2.2.2.ProdIntermed'!L306</f>
        <v>-5988.6625075847523</v>
      </c>
    </row>
    <row r="568" spans="2:11" x14ac:dyDescent="0.2">
      <c r="B568" s="147" t="s">
        <v>197</v>
      </c>
      <c r="C568" s="183">
        <f>+'2.2.2.ProdIntermed'!D307</f>
        <v>505.09999999999997</v>
      </c>
      <c r="D568" s="183">
        <f>+'2.2.2.ProdIntermed'!E307</f>
        <v>1275.6139329503267</v>
      </c>
      <c r="E568" s="183">
        <f>+'2.2.2.ProdIntermed'!F307</f>
        <v>1959.7068097727363</v>
      </c>
      <c r="F568" s="183">
        <f>+'2.2.2.ProdIntermed'!G307</f>
        <v>1063.5470919003155</v>
      </c>
      <c r="G568" s="183">
        <f>+'2.2.2.ProdIntermed'!H307</f>
        <v>793.18848652533609</v>
      </c>
      <c r="H568" s="183">
        <f>+'2.2.2.ProdIntermed'!I307</f>
        <v>2036.8707579271502</v>
      </c>
      <c r="I568" s="183">
        <f>+'2.2.2.ProdIntermed'!J307</f>
        <v>559.91337479851927</v>
      </c>
      <c r="J568" s="183">
        <f>+'2.2.2.ProdIntermed'!K307</f>
        <v>1381.7827728114964</v>
      </c>
      <c r="K568" s="183">
        <f>+'2.2.2.ProdIntermed'!L307</f>
        <v>-205.20504049862834</v>
      </c>
    </row>
    <row r="569" spans="2:11" x14ac:dyDescent="0.2">
      <c r="B569" s="147" t="s">
        <v>198</v>
      </c>
      <c r="C569" s="183">
        <f>+'2.2.2.ProdIntermed'!D308</f>
        <v>39260.839999999997</v>
      </c>
      <c r="D569" s="183">
        <f>+'2.2.2.ProdIntermed'!E308</f>
        <v>28078.7698391472</v>
      </c>
      <c r="E569" s="183">
        <f>+'2.2.2.ProdIntermed'!F308</f>
        <v>49341.575507073343</v>
      </c>
      <c r="F569" s="183">
        <f>+'2.2.2.ProdIntermed'!G308</f>
        <v>25944.103586307559</v>
      </c>
      <c r="G569" s="183">
        <f>+'2.2.2.ProdIntermed'!H308</f>
        <v>24550.508515216181</v>
      </c>
      <c r="H569" s="183">
        <f>+'2.2.2.ProdIntermed'!I308</f>
        <v>49526.532319390877</v>
      </c>
      <c r="I569" s="183">
        <f>+'2.2.2.ProdIntermed'!J308</f>
        <v>137970.04024615709</v>
      </c>
      <c r="J569" s="183">
        <f>+'2.2.2.ProdIntermed'!K308</f>
        <v>95292.042414389129</v>
      </c>
      <c r="K569" s="183">
        <f>+'2.2.2.ProdIntermed'!L308</f>
        <v>56638.290198514675</v>
      </c>
    </row>
    <row r="570" spans="2:11" x14ac:dyDescent="0.2">
      <c r="B570" s="147" t="s">
        <v>199</v>
      </c>
      <c r="C570" s="183">
        <f>+'2.2.2.ProdIntermed'!D309</f>
        <v>526236.74</v>
      </c>
      <c r="D570" s="183">
        <f>+'2.2.2.ProdIntermed'!E309</f>
        <v>193957.18905018162</v>
      </c>
      <c r="E570" s="183">
        <f>+'2.2.2.ProdIntermed'!F309</f>
        <v>199949.54521778779</v>
      </c>
      <c r="F570" s="183">
        <f>+'2.2.2.ProdIntermed'!G309</f>
        <v>130490.71245714281</v>
      </c>
      <c r="G570" s="183">
        <f>+'2.2.2.ProdIntermed'!H309</f>
        <v>172630.30158915828</v>
      </c>
      <c r="H570" s="183">
        <f>+'2.2.2.ProdIntermed'!I309</f>
        <v>207590.24187372992</v>
      </c>
      <c r="I570" s="183">
        <f>+'2.2.2.ProdIntermed'!J309</f>
        <v>264118.21320850332</v>
      </c>
      <c r="J570" s="183">
        <f>+'2.2.2.ProdIntermed'!K309</f>
        <v>310535.73826637527</v>
      </c>
      <c r="K570" s="183">
        <f>+'2.2.2.ProdIntermed'!L309</f>
        <v>298939.85906911117</v>
      </c>
    </row>
    <row r="571" spans="2:11" x14ac:dyDescent="0.2">
      <c r="B571" s="147" t="s">
        <v>200</v>
      </c>
      <c r="C571" s="183">
        <f>+'2.2.2.ProdIntermed'!D310</f>
        <v>37653.86</v>
      </c>
      <c r="D571" s="183">
        <f>+'2.2.2.ProdIntermed'!E310</f>
        <v>43704.356810007972</v>
      </c>
      <c r="E571" s="183">
        <f>+'2.2.2.ProdIntermed'!F310</f>
        <v>55181.869349954366</v>
      </c>
      <c r="F571" s="183">
        <f>+'2.2.2.ProdIntermed'!G310</f>
        <v>45669.737965499822</v>
      </c>
      <c r="G571" s="183">
        <f>+'2.2.2.ProdIntermed'!H310</f>
        <v>48545.947524470852</v>
      </c>
      <c r="H571" s="183">
        <f>+'2.2.2.ProdIntermed'!I310</f>
        <v>44841.737886270348</v>
      </c>
      <c r="I571" s="183">
        <f>+'2.2.2.ProdIntermed'!J310</f>
        <v>-9571.3504930127801</v>
      </c>
      <c r="J571" s="183">
        <f>+'2.2.2.ProdIntermed'!K310</f>
        <v>1584.4057937125203</v>
      </c>
      <c r="K571" s="183">
        <f>+'2.2.2.ProdIntermed'!L310</f>
        <v>-130.32262533431259</v>
      </c>
    </row>
    <row r="572" spans="2:11" x14ac:dyDescent="0.2">
      <c r="B572" s="147" t="s">
        <v>201</v>
      </c>
      <c r="C572" s="183">
        <f>+'2.2.2.ProdIntermed'!D311</f>
        <v>41845.200000000004</v>
      </c>
      <c r="D572" s="183">
        <f>+'2.2.2.ProdIntermed'!E311</f>
        <v>76629.265877538448</v>
      </c>
      <c r="E572" s="183">
        <f>+'2.2.2.ProdIntermed'!F311</f>
        <v>178523.74213672098</v>
      </c>
      <c r="F572" s="183">
        <f>+'2.2.2.ProdIntermed'!G311</f>
        <v>156117.8270154694</v>
      </c>
      <c r="G572" s="183">
        <f>+'2.2.2.ProdIntermed'!H311</f>
        <v>95561.8930364142</v>
      </c>
      <c r="H572" s="183">
        <f>+'2.2.2.ProdIntermed'!I311</f>
        <v>100125.27682952071</v>
      </c>
      <c r="I572" s="183">
        <f>+'2.2.2.ProdIntermed'!J311</f>
        <v>87136.043134991094</v>
      </c>
      <c r="J572" s="183">
        <f>+'2.2.2.ProdIntermed'!K311</f>
        <v>86840.428122736426</v>
      </c>
      <c r="K572" s="183">
        <f>+'2.2.2.ProdIntermed'!L311</f>
        <v>88684.4596582495</v>
      </c>
    </row>
    <row r="573" spans="2:11" x14ac:dyDescent="0.2">
      <c r="B573" s="142" t="s">
        <v>558</v>
      </c>
      <c r="C573" s="183">
        <f>+'2.2.2.ProdIntermed'!D312</f>
        <v>2196.02</v>
      </c>
      <c r="D573" s="183">
        <f>+'2.2.2.ProdIntermed'!E312</f>
        <v>6026.8009334615172</v>
      </c>
      <c r="E573" s="183">
        <f>+'2.2.2.ProdIntermed'!F312</f>
        <v>2533.2391129138023</v>
      </c>
      <c r="F573" s="183">
        <f>+'2.2.2.ProdIntermed'!G312</f>
        <v>2653.5886389224615</v>
      </c>
      <c r="G573" s="183">
        <f>+'2.2.2.ProdIntermed'!H312</f>
        <v>0</v>
      </c>
      <c r="H573" s="183">
        <f>+'2.2.2.ProdIntermed'!I312</f>
        <v>0</v>
      </c>
      <c r="I573" s="183">
        <f>+'2.2.2.ProdIntermed'!J312</f>
        <v>0</v>
      </c>
      <c r="J573" s="183">
        <f>+'2.2.2.ProdIntermed'!K312</f>
        <v>0</v>
      </c>
      <c r="K573" s="183">
        <f>+'2.2.2.ProdIntermed'!L312</f>
        <v>0</v>
      </c>
    </row>
    <row r="574" spans="2:11" x14ac:dyDescent="0.2">
      <c r="B574" s="147" t="s">
        <v>202</v>
      </c>
      <c r="C574" s="183">
        <f>+'2.2.2.ProdIntermed'!D313</f>
        <v>200200</v>
      </c>
      <c r="D574" s="183">
        <f>+'2.2.2.ProdIntermed'!E313</f>
        <v>1075.6109284989438</v>
      </c>
      <c r="E574" s="183">
        <f>+'2.2.2.ProdIntermed'!F313</f>
        <v>-61163.18002894448</v>
      </c>
      <c r="F574" s="183">
        <f>+'2.2.2.ProdIntermed'!G313</f>
        <v>73555.966136114686</v>
      </c>
      <c r="G574" s="183">
        <f>+'2.2.2.ProdIntermed'!H313</f>
        <v>336826.30807600741</v>
      </c>
      <c r="H574" s="183">
        <f>+'2.2.2.ProdIntermed'!I313</f>
        <v>30187.28140501953</v>
      </c>
      <c r="I574" s="183">
        <f>+'2.2.2.ProdIntermed'!J313</f>
        <v>63295.959207804248</v>
      </c>
      <c r="J574" s="183">
        <f>+'2.2.2.ProdIntermed'!K313</f>
        <v>48085.063646382237</v>
      </c>
      <c r="K574" s="183">
        <f>+'2.2.2.ProdIntermed'!L313</f>
        <v>12901.051783539113</v>
      </c>
    </row>
    <row r="575" spans="2:11" x14ac:dyDescent="0.2">
      <c r="B575" s="142" t="s">
        <v>107</v>
      </c>
      <c r="C575" s="183">
        <f>+'2.2.2.ProdIntermed'!D314</f>
        <v>16490.900000000001</v>
      </c>
      <c r="D575" s="183">
        <f>+'2.2.2.ProdIntermed'!E314</f>
        <v>28210.32815117119</v>
      </c>
      <c r="E575" s="183">
        <f>+'2.2.2.ProdIntermed'!F314</f>
        <v>55083.371170749917</v>
      </c>
      <c r="F575" s="183">
        <f>+'2.2.2.ProdIntermed'!G314</f>
        <v>59663.179071090788</v>
      </c>
      <c r="G575" s="183">
        <f>+'2.2.2.ProdIntermed'!H314</f>
        <v>53498.192886099314</v>
      </c>
      <c r="H575" s="183">
        <f>+'2.2.2.ProdIntermed'!I314</f>
        <v>77234.439894275449</v>
      </c>
      <c r="I575" s="183">
        <f>+'2.2.2.ProdIntermed'!J314</f>
        <v>104582.38208682642</v>
      </c>
      <c r="J575" s="183">
        <f>+'2.2.2.ProdIntermed'!K314</f>
        <v>105731.94911169459</v>
      </c>
      <c r="K575" s="183">
        <f>+'2.2.2.ProdIntermed'!L314</f>
        <v>100788.93128810628</v>
      </c>
    </row>
    <row r="576" spans="2:11" x14ac:dyDescent="0.2">
      <c r="B576" s="142" t="s">
        <v>108</v>
      </c>
      <c r="C576" s="183">
        <f>+'2.2.2.ProdIntermed'!D315</f>
        <v>6628.98</v>
      </c>
      <c r="D576" s="183">
        <f>+'2.2.2.ProdIntermed'!E315</f>
        <v>14349.169219303376</v>
      </c>
      <c r="E576" s="183">
        <f>+'2.2.2.ProdIntermed'!F315</f>
        <v>32777.004679612648</v>
      </c>
      <c r="F576" s="183">
        <f>+'2.2.2.ProdIntermed'!G315</f>
        <v>31917.25199052921</v>
      </c>
      <c r="G576" s="183">
        <f>+'2.2.2.ProdIntermed'!H315</f>
        <v>37967.302424563277</v>
      </c>
      <c r="H576" s="183">
        <f>+'2.2.2.ProdIntermed'!I315</f>
        <v>43158.005334469548</v>
      </c>
      <c r="I576" s="183">
        <f>+'2.2.2.ProdIntermed'!J315</f>
        <v>45949.107705491668</v>
      </c>
      <c r="J576" s="183">
        <f>+'2.2.2.ProdIntermed'!K315</f>
        <v>8072.6246666099487</v>
      </c>
      <c r="K576" s="183">
        <f>+'2.2.2.ProdIntermed'!L315</f>
        <v>4308.3598047465457</v>
      </c>
    </row>
    <row r="577" spans="2:11" x14ac:dyDescent="0.2">
      <c r="B577" s="147" t="s">
        <v>203</v>
      </c>
      <c r="C577" s="183">
        <f>+'2.2.2.ProdIntermed'!D316</f>
        <v>40858.42</v>
      </c>
      <c r="D577" s="183">
        <f>+'2.2.2.ProdIntermed'!E316</f>
        <v>70695.218219897477</v>
      </c>
      <c r="E577" s="183">
        <f>+'2.2.2.ProdIntermed'!F316</f>
        <v>0</v>
      </c>
      <c r="F577" s="183">
        <f>+'2.2.2.ProdIntermed'!G316</f>
        <v>0</v>
      </c>
      <c r="G577" s="183">
        <f>+'2.2.2.ProdIntermed'!H316</f>
        <v>0</v>
      </c>
      <c r="H577" s="183">
        <f>+'2.2.2.ProdIntermed'!I316</f>
        <v>0</v>
      </c>
      <c r="I577" s="183">
        <f>+'2.2.2.ProdIntermed'!J316</f>
        <v>0</v>
      </c>
      <c r="J577" s="183">
        <f>+'2.2.2.ProdIntermed'!K316</f>
        <v>0</v>
      </c>
      <c r="K577" s="183">
        <f>+'2.2.2.ProdIntermed'!L316</f>
        <v>0</v>
      </c>
    </row>
    <row r="578" spans="2:11" x14ac:dyDescent="0.2">
      <c r="B578" s="147" t="s">
        <v>204</v>
      </c>
      <c r="C578" s="183">
        <f>+'2.2.2.ProdIntermed'!D317</f>
        <v>0</v>
      </c>
      <c r="D578" s="183">
        <f>+'2.2.2.ProdIntermed'!E317</f>
        <v>4935.7141869528696</v>
      </c>
      <c r="E578" s="183">
        <f>+'2.2.2.ProdIntermed'!F317</f>
        <v>11303.351997001097</v>
      </c>
      <c r="F578" s="183">
        <f>+'2.2.2.ProdIntermed'!G317</f>
        <v>11638.46070280355</v>
      </c>
      <c r="G578" s="183">
        <f>+'2.2.2.ProdIntermed'!H317</f>
        <v>5888.6098013787714</v>
      </c>
      <c r="H578" s="183">
        <f>+'2.2.2.ProdIntermed'!I317</f>
        <v>7995.6780621730541</v>
      </c>
      <c r="I578" s="183">
        <f>+'2.2.2.ProdIntermed'!J317</f>
        <v>5782.4725345872812</v>
      </c>
      <c r="J578" s="183">
        <f>+'2.2.2.ProdIntermed'!K317</f>
        <v>11287.685999976024</v>
      </c>
      <c r="K578" s="183">
        <f>+'2.2.2.ProdIntermed'!L317</f>
        <v>8640.5059019985565</v>
      </c>
    </row>
    <row r="579" spans="2:11" x14ac:dyDescent="0.2">
      <c r="B579" s="147" t="s">
        <v>205</v>
      </c>
      <c r="C579" s="183">
        <f>+'2.2.2.ProdIntermed'!D318</f>
        <v>0</v>
      </c>
      <c r="D579" s="183">
        <f>+'2.2.2.ProdIntermed'!E318</f>
        <v>407728.87633644172</v>
      </c>
      <c r="E579" s="183">
        <f>+'2.2.2.ProdIntermed'!F318</f>
        <v>635574.94172108802</v>
      </c>
      <c r="F579" s="183">
        <f>+'2.2.2.ProdIntermed'!G318</f>
        <v>870188.65639755363</v>
      </c>
      <c r="G579" s="183">
        <f>+'2.2.2.ProdIntermed'!H318</f>
        <v>1137315.9864992744</v>
      </c>
      <c r="H579" s="183">
        <f>+'2.2.2.ProdIntermed'!I318</f>
        <v>1362036.9214234916</v>
      </c>
      <c r="I579" s="183">
        <f>+'2.2.2.ProdIntermed'!J318</f>
        <v>1458445.5337496963</v>
      </c>
      <c r="J579" s="183">
        <f>+'2.2.2.ProdIntermed'!K318</f>
        <v>1442961.2240126415</v>
      </c>
      <c r="K579" s="183">
        <f>+'2.2.2.ProdIntermed'!L318</f>
        <v>1399266.7880686624</v>
      </c>
    </row>
    <row r="580" spans="2:11" x14ac:dyDescent="0.2">
      <c r="B580" s="147" t="s">
        <v>206</v>
      </c>
      <c r="C580" s="183">
        <f>+'2.2.2.ProdIntermed'!D319</f>
        <v>0</v>
      </c>
      <c r="D580" s="183">
        <f>+'2.2.2.ProdIntermed'!E319</f>
        <v>37875.581672010332</v>
      </c>
      <c r="E580" s="183">
        <f>+'2.2.2.ProdIntermed'!F319</f>
        <v>149936.01288563514</v>
      </c>
      <c r="F580" s="183">
        <f>+'2.2.2.ProdIntermed'!G319</f>
        <v>175834.48647183375</v>
      </c>
      <c r="G580" s="183">
        <f>+'2.2.2.ProdIntermed'!H319</f>
        <v>138998.68336964268</v>
      </c>
      <c r="H580" s="183">
        <f>+'2.2.2.ProdIntermed'!I319</f>
        <v>108687.6629742161</v>
      </c>
      <c r="I580" s="183">
        <f>+'2.2.2.ProdIntermed'!J319</f>
        <v>49491.350879065794</v>
      </c>
      <c r="J580" s="183">
        <f>+'2.2.2.ProdIntermed'!K319</f>
        <v>99185.352436446221</v>
      </c>
      <c r="K580" s="183">
        <f>+'2.2.2.ProdIntermed'!L319</f>
        <v>138633.65633241041</v>
      </c>
    </row>
    <row r="581" spans="2:11" x14ac:dyDescent="0.2">
      <c r="B581" s="147" t="s">
        <v>207</v>
      </c>
      <c r="C581" s="183">
        <f>+'2.2.2.ProdIntermed'!D320</f>
        <v>0</v>
      </c>
      <c r="D581" s="183">
        <f>+'2.2.2.ProdIntermed'!E320</f>
        <v>0</v>
      </c>
      <c r="E581" s="183">
        <f>+'2.2.2.ProdIntermed'!F320</f>
        <v>0</v>
      </c>
      <c r="F581" s="183">
        <f>+'2.2.2.ProdIntermed'!G320</f>
        <v>0</v>
      </c>
      <c r="G581" s="183">
        <f>+'2.2.2.ProdIntermed'!H320</f>
        <v>0</v>
      </c>
      <c r="H581" s="183">
        <f>+'2.2.2.ProdIntermed'!I320</f>
        <v>-42045.676078427023</v>
      </c>
      <c r="I581" s="183">
        <f>+'2.2.2.ProdIntermed'!J320</f>
        <v>-31272.28344898903</v>
      </c>
      <c r="J581" s="183">
        <f>+'2.2.2.ProdIntermed'!K320</f>
        <v>-27530.736601539003</v>
      </c>
      <c r="K581" s="183">
        <f>+'2.2.2.ProdIntermed'!L320</f>
        <v>2904.8237440072098</v>
      </c>
    </row>
    <row r="582" spans="2:11" x14ac:dyDescent="0.2">
      <c r="B582" s="147" t="s">
        <v>208</v>
      </c>
      <c r="C582" s="183">
        <f>+'2.2.2.ProdIntermed'!D321</f>
        <v>24898.46</v>
      </c>
      <c r="D582" s="183">
        <f>+'2.2.2.ProdIntermed'!E321</f>
        <v>10169.552684185814</v>
      </c>
      <c r="E582" s="183">
        <f>+'2.2.2.ProdIntermed'!F321</f>
        <v>1405.4727103718567</v>
      </c>
      <c r="F582" s="183">
        <f>+'2.2.2.ProdIntermed'!G321</f>
        <v>0</v>
      </c>
      <c r="G582" s="183">
        <f>+'2.2.2.ProdIntermed'!H321</f>
        <v>2204.9888665350554</v>
      </c>
      <c r="H582" s="183">
        <f>+'2.2.2.ProdIntermed'!I321</f>
        <v>0</v>
      </c>
      <c r="I582" s="183">
        <f>+'2.2.2.ProdIntermed'!J321</f>
        <v>0</v>
      </c>
      <c r="J582" s="183">
        <f>+'2.2.2.ProdIntermed'!K321</f>
        <v>0</v>
      </c>
      <c r="K582" s="183">
        <f>+'2.2.2.ProdIntermed'!L321</f>
        <v>174.52612914215089</v>
      </c>
    </row>
    <row r="583" spans="2:11" x14ac:dyDescent="0.2">
      <c r="B583" s="147" t="s">
        <v>209</v>
      </c>
      <c r="C583" s="183">
        <f>+'2.2.2.ProdIntermed'!D322</f>
        <v>60917.109999999993</v>
      </c>
      <c r="D583" s="183">
        <f>+'2.2.2.ProdIntermed'!E322</f>
        <v>58393.338035627115</v>
      </c>
      <c r="E583" s="183">
        <f>+'2.2.2.ProdIntermed'!F322</f>
        <v>55737.75153068611</v>
      </c>
      <c r="F583" s="183">
        <f>+'2.2.2.ProdIntermed'!G322</f>
        <v>54335.915953430544</v>
      </c>
      <c r="G583" s="183">
        <f>+'2.2.2.ProdIntermed'!H322</f>
        <v>51892.090260555124</v>
      </c>
      <c r="H583" s="183">
        <f>+'2.2.2.ProdIntermed'!I322</f>
        <v>34233.84885488882</v>
      </c>
      <c r="I583" s="183">
        <f>+'2.2.2.ProdIntermed'!J322</f>
        <v>29267.19115718536</v>
      </c>
      <c r="J583" s="183">
        <f>+'2.2.2.ProdIntermed'!K322</f>
        <v>41378.704831732692</v>
      </c>
      <c r="K583" s="183">
        <f>+'2.2.2.ProdIntermed'!L322</f>
        <v>65898.446396630563</v>
      </c>
    </row>
    <row r="584" spans="2:11" x14ac:dyDescent="0.2">
      <c r="B584" s="147" t="s">
        <v>210</v>
      </c>
      <c r="C584" s="183">
        <f>+'2.2.2.ProdIntermed'!D323</f>
        <v>52462.29</v>
      </c>
      <c r="D584" s="183">
        <f>+'2.2.2.ProdIntermed'!E323</f>
        <v>67559.983798429428</v>
      </c>
      <c r="E584" s="183">
        <f>+'2.2.2.ProdIntermed'!F323</f>
        <v>16405.821004517817</v>
      </c>
      <c r="F584" s="183">
        <f>+'2.2.2.ProdIntermed'!G323</f>
        <v>32422.920502596258</v>
      </c>
      <c r="G584" s="183">
        <f>+'2.2.2.ProdIntermed'!H323</f>
        <v>41956.594831834882</v>
      </c>
      <c r="H584" s="183">
        <f>+'2.2.2.ProdIntermed'!I323</f>
        <v>26701.106352611834</v>
      </c>
      <c r="I584" s="183">
        <f>+'2.2.2.ProdIntermed'!J323</f>
        <v>69537.266727387498</v>
      </c>
      <c r="J584" s="183">
        <f>+'2.2.2.ProdIntermed'!K323</f>
        <v>24638.064059898374</v>
      </c>
      <c r="K584" s="183">
        <f>+'2.2.2.ProdIntermed'!L323</f>
        <v>22403.096427803303</v>
      </c>
    </row>
    <row r="585" spans="2:11" x14ac:dyDescent="0.2">
      <c r="B585" s="147" t="s">
        <v>211</v>
      </c>
      <c r="C585" s="183">
        <f>+'2.2.2.ProdIntermed'!D324</f>
        <v>1481.0900000000001</v>
      </c>
      <c r="D585" s="183">
        <f>+'2.2.2.ProdIntermed'!E324</f>
        <v>372.91639791503275</v>
      </c>
      <c r="E585" s="183">
        <f>+'2.2.2.ProdIntermed'!F324</f>
        <v>2387.7475978840212</v>
      </c>
      <c r="F585" s="183">
        <f>+'2.2.2.ProdIntermed'!G324</f>
        <v>143.67371241033464</v>
      </c>
      <c r="G585" s="183">
        <f>+'2.2.2.ProdIntermed'!H324</f>
        <v>45.288798648272426</v>
      </c>
      <c r="H585" s="183">
        <f>+'2.2.2.ProdIntermed'!I324</f>
        <v>0</v>
      </c>
      <c r="I585" s="183">
        <f>+'2.2.2.ProdIntermed'!J324</f>
        <v>72.246257369498309</v>
      </c>
      <c r="J585" s="183">
        <f>+'2.2.2.ProdIntermed'!K324</f>
        <v>0</v>
      </c>
      <c r="K585" s="183">
        <f>+'2.2.2.ProdIntermed'!L324</f>
        <v>0</v>
      </c>
    </row>
    <row r="586" spans="2:11" x14ac:dyDescent="0.2">
      <c r="B586" s="147" t="s">
        <v>212</v>
      </c>
      <c r="C586" s="183">
        <f>+'2.2.2.ProdIntermed'!D325</f>
        <v>30534.019999999997</v>
      </c>
      <c r="D586" s="183">
        <f>+'2.2.2.ProdIntermed'!E325</f>
        <v>82664.714790496728</v>
      </c>
      <c r="E586" s="183">
        <f>+'2.2.2.ProdIntermed'!F325</f>
        <v>106095.29091739249</v>
      </c>
      <c r="F586" s="183">
        <f>+'2.2.2.ProdIntermed'!G325</f>
        <v>114303.06198284592</v>
      </c>
      <c r="G586" s="183">
        <f>+'2.2.2.ProdIntermed'!H325</f>
        <v>109431.88964929357</v>
      </c>
      <c r="H586" s="183">
        <f>+'2.2.2.ProdIntermed'!I325</f>
        <v>73821.487315540682</v>
      </c>
      <c r="I586" s="183">
        <f>+'2.2.2.ProdIntermed'!J325</f>
        <v>49908.792135676995</v>
      </c>
      <c r="J586" s="183">
        <f>+'2.2.2.ProdIntermed'!K325</f>
        <v>50657.804080261958</v>
      </c>
      <c r="K586" s="183">
        <f>+'2.2.2.ProdIntermed'!L325</f>
        <v>13905.443430226758</v>
      </c>
    </row>
    <row r="587" spans="2:11" x14ac:dyDescent="0.2">
      <c r="B587" s="147" t="s">
        <v>213</v>
      </c>
      <c r="C587" s="183">
        <f>+'2.2.2.ProdIntermed'!D326</f>
        <v>9368.6400000000012</v>
      </c>
      <c r="D587" s="183">
        <f>+'2.2.2.ProdIntermed'!E326</f>
        <v>7167.5581263105651</v>
      </c>
      <c r="E587" s="183">
        <f>+'2.2.2.ProdIntermed'!F326</f>
        <v>12285.985963685907</v>
      </c>
      <c r="F587" s="183">
        <f>+'2.2.2.ProdIntermed'!G326</f>
        <v>17745.193057550692</v>
      </c>
      <c r="G587" s="183">
        <f>+'2.2.2.ProdIntermed'!H326</f>
        <v>44916.265031056922</v>
      </c>
      <c r="H587" s="183">
        <f>+'2.2.2.ProdIntermed'!I326</f>
        <v>90577.965832187314</v>
      </c>
      <c r="I587" s="183">
        <f>+'2.2.2.ProdIntermed'!J326</f>
        <v>125261.31647985983</v>
      </c>
      <c r="J587" s="183">
        <f>+'2.2.2.ProdIntermed'!K326</f>
        <v>129582.28182796069</v>
      </c>
      <c r="K587" s="183">
        <f>+'2.2.2.ProdIntermed'!L326</f>
        <v>117745.77762849403</v>
      </c>
    </row>
    <row r="588" spans="2:11" x14ac:dyDescent="0.2">
      <c r="B588" s="147" t="s">
        <v>214</v>
      </c>
      <c r="C588" s="183">
        <f>+'2.2.2.ProdIntermed'!D327</f>
        <v>3022.46</v>
      </c>
      <c r="D588" s="183">
        <f>+'2.2.2.ProdIntermed'!E327</f>
        <v>15578.697552114951</v>
      </c>
      <c r="E588" s="183">
        <f>+'2.2.2.ProdIntermed'!F327</f>
        <v>14487.914693304452</v>
      </c>
      <c r="F588" s="183">
        <f>+'2.2.2.ProdIntermed'!G327</f>
        <v>24637.830737049437</v>
      </c>
      <c r="G588" s="183">
        <f>+'2.2.2.ProdIntermed'!H327</f>
        <v>37841.324235272441</v>
      </c>
      <c r="H588" s="183">
        <f>+'2.2.2.ProdIntermed'!I327</f>
        <v>31862.361052781522</v>
      </c>
      <c r="I588" s="183">
        <f>+'2.2.2.ProdIntermed'!J327</f>
        <v>38543.017172944201</v>
      </c>
      <c r="J588" s="183">
        <f>+'2.2.2.ProdIntermed'!K327</f>
        <v>50505.674168513448</v>
      </c>
      <c r="K588" s="183">
        <f>+'2.2.2.ProdIntermed'!L327</f>
        <v>21364.869166167744</v>
      </c>
    </row>
    <row r="589" spans="2:11" x14ac:dyDescent="0.2">
      <c r="B589" s="147" t="s">
        <v>215</v>
      </c>
      <c r="C589" s="183">
        <f>+'2.2.2.ProdIntermed'!D328</f>
        <v>711854.48</v>
      </c>
      <c r="D589" s="183">
        <f>+'2.2.2.ProdIntermed'!E328</f>
        <v>957570.35083642439</v>
      </c>
      <c r="E589" s="183">
        <f>+'2.2.2.ProdIntermed'!F328</f>
        <v>1313241.8714253129</v>
      </c>
      <c r="F589" s="183">
        <f>+'2.2.2.ProdIntermed'!G328</f>
        <v>1709719.5385186321</v>
      </c>
      <c r="G589" s="183">
        <f>+'2.2.2.ProdIntermed'!H328</f>
        <v>1917877.2357360525</v>
      </c>
      <c r="H589" s="183">
        <f>+'2.2.2.ProdIntermed'!I328</f>
        <v>2886750.46476185</v>
      </c>
      <c r="I589" s="183">
        <f>+'2.2.2.ProdIntermed'!J328</f>
        <v>3646926.0679493076</v>
      </c>
      <c r="J589" s="183">
        <f>+'2.2.2.ProdIntermed'!K328</f>
        <v>4406150.4221712928</v>
      </c>
      <c r="K589" s="183">
        <f>+'2.2.2.ProdIntermed'!L328</f>
        <v>3986791.4490289702</v>
      </c>
    </row>
    <row r="590" spans="2:11" x14ac:dyDescent="0.2">
      <c r="B590" s="147" t="s">
        <v>216</v>
      </c>
      <c r="C590" s="183">
        <f>+'2.2.2.ProdIntermed'!D329</f>
        <v>1678.4</v>
      </c>
      <c r="D590" s="183">
        <f>+'2.2.2.ProdIntermed'!E329</f>
        <v>82358.284354610252</v>
      </c>
      <c r="E590" s="183">
        <f>+'2.2.2.ProdIntermed'!F329</f>
        <v>64426.721728913537</v>
      </c>
      <c r="F590" s="183">
        <f>+'2.2.2.ProdIntermed'!G329</f>
        <v>44560.52931424322</v>
      </c>
      <c r="G590" s="183">
        <f>+'2.2.2.ProdIntermed'!H329</f>
        <v>91053.398714668263</v>
      </c>
      <c r="H590" s="183">
        <f>+'2.2.2.ProdIntermed'!I329</f>
        <v>109783.66286033185</v>
      </c>
      <c r="I590" s="183">
        <f>+'2.2.2.ProdIntermed'!J329</f>
        <v>82311.54113736123</v>
      </c>
      <c r="J590" s="183">
        <f>+'2.2.2.ProdIntermed'!K329</f>
        <v>110704.77267679235</v>
      </c>
      <c r="K590" s="183">
        <f>+'2.2.2.ProdIntermed'!L329</f>
        <v>70873.073383252937</v>
      </c>
    </row>
    <row r="591" spans="2:11" x14ac:dyDescent="0.2">
      <c r="B591" s="147" t="s">
        <v>217</v>
      </c>
      <c r="C591" s="183">
        <f>+'2.2.2.ProdIntermed'!D330</f>
        <v>174699.80000000002</v>
      </c>
      <c r="D591" s="183">
        <f>+'2.2.2.ProdIntermed'!E330</f>
        <v>169437.95898550405</v>
      </c>
      <c r="E591" s="183">
        <f>+'2.2.2.ProdIntermed'!F330</f>
        <v>284943.08819668961</v>
      </c>
      <c r="F591" s="183">
        <f>+'2.2.2.ProdIntermed'!G330</f>
        <v>296774.55072790943</v>
      </c>
      <c r="G591" s="183">
        <f>+'2.2.2.ProdIntermed'!H330</f>
        <v>364241.55391526961</v>
      </c>
      <c r="H591" s="183">
        <f>+'2.2.2.ProdIntermed'!I330</f>
        <v>462335.90221977991</v>
      </c>
      <c r="I591" s="183">
        <f>+'2.2.2.ProdIntermed'!J330</f>
        <v>451903.9609434132</v>
      </c>
      <c r="J591" s="183">
        <f>+'2.2.2.ProdIntermed'!K330</f>
        <v>341234.01441739721</v>
      </c>
      <c r="K591" s="183">
        <f>+'2.2.2.ProdIntermed'!L330</f>
        <v>301389.28729256126</v>
      </c>
    </row>
    <row r="592" spans="2:11" x14ac:dyDescent="0.2">
      <c r="B592" s="147" t="s">
        <v>218</v>
      </c>
      <c r="C592" s="183">
        <f>+'2.2.2.ProdIntermed'!D331</f>
        <v>0</v>
      </c>
      <c r="D592" s="183">
        <f>+'2.2.2.ProdIntermed'!E331</f>
        <v>1322.8174877035078</v>
      </c>
      <c r="E592" s="183">
        <f>+'2.2.2.ProdIntermed'!F331</f>
        <v>407.75741843588872</v>
      </c>
      <c r="F592" s="183">
        <f>+'2.2.2.ProdIntermed'!G331</f>
        <v>0</v>
      </c>
      <c r="G592" s="183">
        <f>+'2.2.2.ProdIntermed'!H331</f>
        <v>0</v>
      </c>
      <c r="H592" s="183">
        <f>+'2.2.2.ProdIntermed'!I331</f>
        <v>0</v>
      </c>
      <c r="I592" s="183">
        <f>+'2.2.2.ProdIntermed'!J331</f>
        <v>0</v>
      </c>
      <c r="J592" s="183">
        <f>+'2.2.2.ProdIntermed'!K331</f>
        <v>0</v>
      </c>
      <c r="K592" s="183">
        <f>+'2.2.2.ProdIntermed'!L331</f>
        <v>0</v>
      </c>
    </row>
    <row r="593" spans="2:11" x14ac:dyDescent="0.2">
      <c r="B593" s="147" t="s">
        <v>219</v>
      </c>
      <c r="C593" s="183">
        <f>+'2.2.2.ProdIntermed'!D332</f>
        <v>156472.98000000001</v>
      </c>
      <c r="D593" s="183">
        <f>+'2.2.2.ProdIntermed'!E332</f>
        <v>116741.95788667693</v>
      </c>
      <c r="E593" s="183">
        <f>+'2.2.2.ProdIntermed'!F332</f>
        <v>334382.47134609695</v>
      </c>
      <c r="F593" s="183">
        <f>+'2.2.2.ProdIntermed'!G332</f>
        <v>28185.848193457019</v>
      </c>
      <c r="G593" s="183">
        <f>+'2.2.2.ProdIntermed'!H332</f>
        <v>27761.272159174314</v>
      </c>
      <c r="H593" s="183">
        <f>+'2.2.2.ProdIntermed'!I332</f>
        <v>38931.492798568761</v>
      </c>
      <c r="I593" s="183">
        <f>+'2.2.2.ProdIntermed'!J332</f>
        <v>56208.281219726538</v>
      </c>
      <c r="J593" s="183">
        <f>+'2.2.2.ProdIntermed'!K332</f>
        <v>70172.555689361514</v>
      </c>
      <c r="K593" s="183">
        <f>+'2.2.2.ProdIntermed'!L332</f>
        <v>84767.984814647119</v>
      </c>
    </row>
    <row r="594" spans="2:11" x14ac:dyDescent="0.2">
      <c r="B594" s="147" t="s">
        <v>109</v>
      </c>
      <c r="C594" s="183">
        <f>+'2.2.2.ProdIntermed'!D333</f>
        <v>282524.89</v>
      </c>
      <c r="D594" s="183">
        <f>+'2.2.2.ProdIntermed'!E333</f>
        <v>57555.814482824928</v>
      </c>
      <c r="E594" s="183">
        <f>+'2.2.2.ProdIntermed'!F333</f>
        <v>159355.98541494657</v>
      </c>
      <c r="F594" s="183">
        <f>+'2.2.2.ProdIntermed'!G333</f>
        <v>227826.87020169996</v>
      </c>
      <c r="G594" s="183">
        <f>+'2.2.2.ProdIntermed'!H333</f>
        <v>260301.63921544063</v>
      </c>
      <c r="H594" s="183">
        <f>+'2.2.2.ProdIntermed'!I333</f>
        <v>295818.47162176581</v>
      </c>
      <c r="I594" s="183">
        <f>+'2.2.2.ProdIntermed'!J333</f>
        <v>222570.26122029236</v>
      </c>
      <c r="J594" s="183">
        <f>+'2.2.2.ProdIntermed'!K333</f>
        <v>307823.714532941</v>
      </c>
      <c r="K594" s="183">
        <f>+'2.2.2.ProdIntermed'!L333</f>
        <v>956194.26605028438</v>
      </c>
    </row>
    <row r="595" spans="2:11" x14ac:dyDescent="0.2">
      <c r="B595" s="147" t="s">
        <v>220</v>
      </c>
      <c r="C595" s="183">
        <f>+'2.2.2.ProdIntermed'!D334</f>
        <v>52364.92</v>
      </c>
      <c r="D595" s="183">
        <f>+'2.2.2.ProdIntermed'!E334</f>
        <v>72425.728809389766</v>
      </c>
      <c r="E595" s="183">
        <f>+'2.2.2.ProdIntermed'!F334</f>
        <v>22237.064210816479</v>
      </c>
      <c r="F595" s="183">
        <f>+'2.2.2.ProdIntermed'!G334</f>
        <v>9566.8180515900822</v>
      </c>
      <c r="G595" s="183">
        <f>+'2.2.2.ProdIntermed'!H334</f>
        <v>21263.15695442268</v>
      </c>
      <c r="H595" s="183">
        <f>+'2.2.2.ProdIntermed'!I334</f>
        <v>41739.936673175907</v>
      </c>
      <c r="I595" s="183">
        <f>+'2.2.2.ProdIntermed'!J334</f>
        <v>42618.547432461943</v>
      </c>
      <c r="J595" s="183">
        <f>+'2.2.2.ProdIntermed'!K334</f>
        <v>45786.986305865554</v>
      </c>
      <c r="K595" s="183">
        <f>+'2.2.2.ProdIntermed'!L334</f>
        <v>40710.741606545111</v>
      </c>
    </row>
    <row r="596" spans="2:11" x14ac:dyDescent="0.2">
      <c r="B596" s="147" t="s">
        <v>221</v>
      </c>
      <c r="C596" s="183">
        <f>+'2.2.2.ProdIntermed'!D335</f>
        <v>1687.96</v>
      </c>
      <c r="D596" s="183">
        <f>+'2.2.2.ProdIntermed'!E335</f>
        <v>1224.4097637504576</v>
      </c>
      <c r="E596" s="183">
        <f>+'2.2.2.ProdIntermed'!F335</f>
        <v>1143.4093644477546</v>
      </c>
      <c r="F596" s="183">
        <f>+'2.2.2.ProdIntermed'!G335</f>
        <v>1907.7238362653941</v>
      </c>
      <c r="G596" s="183">
        <f>+'2.2.2.ProdIntermed'!H335</f>
        <v>992.2520964547972</v>
      </c>
      <c r="H596" s="183">
        <f>+'2.2.2.ProdIntermed'!I335</f>
        <v>460.79570607615227</v>
      </c>
      <c r="I596" s="183">
        <f>+'2.2.2.ProdIntermed'!J335</f>
        <v>639.089494736559</v>
      </c>
      <c r="J596" s="183">
        <f>+'2.2.2.ProdIntermed'!K335</f>
        <v>348.52868592516649</v>
      </c>
      <c r="K596" s="183">
        <f>+'2.2.2.ProdIntermed'!L335</f>
        <v>374.70168165565502</v>
      </c>
    </row>
    <row r="597" spans="2:11" x14ac:dyDescent="0.2">
      <c r="B597" s="147" t="s">
        <v>222</v>
      </c>
      <c r="C597" s="183">
        <f>+'2.2.2.ProdIntermed'!D336</f>
        <v>0</v>
      </c>
      <c r="D597" s="183">
        <f>+'2.2.2.ProdIntermed'!E336</f>
        <v>0</v>
      </c>
      <c r="E597" s="183">
        <f>+'2.2.2.ProdIntermed'!F336</f>
        <v>0</v>
      </c>
      <c r="F597" s="183">
        <f>+'2.2.2.ProdIntermed'!G336</f>
        <v>7257.8083652083442</v>
      </c>
      <c r="G597" s="183">
        <f>+'2.2.2.ProdIntermed'!H336</f>
        <v>1976.5652015303187</v>
      </c>
      <c r="H597" s="183">
        <f>+'2.2.2.ProdIntermed'!I336</f>
        <v>0</v>
      </c>
      <c r="I597" s="183">
        <f>+'2.2.2.ProdIntermed'!J336</f>
        <v>0</v>
      </c>
      <c r="J597" s="183">
        <f>+'2.2.2.ProdIntermed'!K336</f>
        <v>0</v>
      </c>
      <c r="K597" s="183">
        <f>+'2.2.2.ProdIntermed'!L336</f>
        <v>0</v>
      </c>
    </row>
    <row r="598" spans="2:11" x14ac:dyDescent="0.2">
      <c r="B598" s="147" t="s">
        <v>110</v>
      </c>
      <c r="C598" s="183">
        <f>+'2.2.2.ProdIntermed'!D337</f>
        <v>1358188.24</v>
      </c>
      <c r="D598" s="183">
        <f>+'2.2.2.ProdIntermed'!E337</f>
        <v>1456597.5543574393</v>
      </c>
      <c r="E598" s="183">
        <f>+'2.2.2.ProdIntermed'!F337</f>
        <v>2157506.5111552561</v>
      </c>
      <c r="F598" s="183">
        <f>+'2.2.2.ProdIntermed'!G337</f>
        <v>2248371.7913442748</v>
      </c>
      <c r="G598" s="183">
        <f>+'2.2.2.ProdIntermed'!H337</f>
        <v>1755468.8648090477</v>
      </c>
      <c r="H598" s="183">
        <f>+'2.2.2.ProdIntermed'!I337</f>
        <v>2021443.614328349</v>
      </c>
      <c r="I598" s="183">
        <f>+'2.2.2.ProdIntermed'!J337</f>
        <v>1699970.6381181879</v>
      </c>
      <c r="J598" s="183">
        <f>+'2.2.2.ProdIntermed'!K337</f>
        <v>1868207.5475091431</v>
      </c>
      <c r="K598" s="183">
        <f>+'2.2.2.ProdIntermed'!L337</f>
        <v>1680992.679084365</v>
      </c>
    </row>
    <row r="599" spans="2:11" x14ac:dyDescent="0.2">
      <c r="B599" s="147" t="s">
        <v>223</v>
      </c>
      <c r="C599" s="183">
        <f>+'2.2.2.ProdIntermed'!D338</f>
        <v>28497.599999999999</v>
      </c>
      <c r="D599" s="183">
        <f>+'2.2.2.ProdIntermed'!E338</f>
        <v>28966.619828187515</v>
      </c>
      <c r="E599" s="183">
        <f>+'2.2.2.ProdIntermed'!F338</f>
        <v>-319.54363502237572</v>
      </c>
      <c r="F599" s="183">
        <f>+'2.2.2.ProdIntermed'!G338</f>
        <v>72539.63575721308</v>
      </c>
      <c r="G599" s="183">
        <f>+'2.2.2.ProdIntermed'!H338</f>
        <v>23273.366423767478</v>
      </c>
      <c r="H599" s="183">
        <f>+'2.2.2.ProdIntermed'!I338</f>
        <v>25973.93000887525</v>
      </c>
      <c r="I599" s="183">
        <f>+'2.2.2.ProdIntermed'!J338</f>
        <v>16251.445197992291</v>
      </c>
      <c r="J599" s="183">
        <f>+'2.2.2.ProdIntermed'!K338</f>
        <v>14185.689448717563</v>
      </c>
      <c r="K599" s="183">
        <f>+'2.2.2.ProdIntermed'!L338</f>
        <v>7029.9499375337127</v>
      </c>
    </row>
    <row r="600" spans="2:11" x14ac:dyDescent="0.2">
      <c r="B600" s="147" t="s">
        <v>591</v>
      </c>
      <c r="C600" s="183">
        <f>+'2.2.2.ProdIntermed'!D339</f>
        <v>5287.8399999999992</v>
      </c>
      <c r="D600" s="183">
        <f>+'2.2.2.ProdIntermed'!E339</f>
        <v>17151.345558613924</v>
      </c>
      <c r="E600" s="183">
        <f>+'2.2.2.ProdIntermed'!F339</f>
        <v>113631.56172847474</v>
      </c>
      <c r="F600" s="183">
        <f>+'2.2.2.ProdIntermed'!G339</f>
        <v>157372.85474169123</v>
      </c>
      <c r="G600" s="183">
        <f>+'2.2.2.ProdIntermed'!H339</f>
        <v>196202.73042731284</v>
      </c>
      <c r="H600" s="183">
        <f>+'2.2.2.ProdIntermed'!I339</f>
        <v>233299.23512689117</v>
      </c>
      <c r="I600" s="183">
        <f>+'2.2.2.ProdIntermed'!J339</f>
        <v>288517.33207720541</v>
      </c>
      <c r="J600" s="183">
        <f>+'2.2.2.ProdIntermed'!K339</f>
        <v>268548.84393490065</v>
      </c>
      <c r="K600" s="183">
        <f>+'2.2.2.ProdIntermed'!L339</f>
        <v>235048.67070846306</v>
      </c>
    </row>
    <row r="601" spans="2:11" x14ac:dyDescent="0.2">
      <c r="B601" s="147" t="s">
        <v>224</v>
      </c>
      <c r="C601" s="183">
        <f>+'2.2.2.ProdIntermed'!D340</f>
        <v>0</v>
      </c>
      <c r="D601" s="183">
        <f>+'2.2.2.ProdIntermed'!E340</f>
        <v>0</v>
      </c>
      <c r="E601" s="183">
        <f>+'2.2.2.ProdIntermed'!F340</f>
        <v>0</v>
      </c>
      <c r="F601" s="183">
        <f>+'2.2.2.ProdIntermed'!G340</f>
        <v>0</v>
      </c>
      <c r="G601" s="183">
        <f>+'2.2.2.ProdIntermed'!H340</f>
        <v>0</v>
      </c>
      <c r="H601" s="183">
        <f>+'2.2.2.ProdIntermed'!I340</f>
        <v>0</v>
      </c>
      <c r="I601" s="183">
        <f>+'2.2.2.ProdIntermed'!J340</f>
        <v>1483.5762118567607</v>
      </c>
      <c r="J601" s="183">
        <f>+'2.2.2.ProdIntermed'!K340</f>
        <v>7456.6572860158785</v>
      </c>
      <c r="K601" s="183">
        <f>+'2.2.2.ProdIntermed'!L340</f>
        <v>71.706404517279552</v>
      </c>
    </row>
    <row r="602" spans="2:11" x14ac:dyDescent="0.2">
      <c r="B602" s="147" t="s">
        <v>225</v>
      </c>
      <c r="C602" s="183">
        <f>+'2.2.2.ProdIntermed'!D341</f>
        <v>0</v>
      </c>
      <c r="D602" s="183">
        <f>+'2.2.2.ProdIntermed'!E341</f>
        <v>0</v>
      </c>
      <c r="E602" s="183">
        <f>+'2.2.2.ProdIntermed'!F341</f>
        <v>0</v>
      </c>
      <c r="F602" s="183">
        <f>+'2.2.2.ProdIntermed'!G341</f>
        <v>13.162595587931675</v>
      </c>
      <c r="G602" s="183">
        <f>+'2.2.2.ProdIntermed'!H341</f>
        <v>0</v>
      </c>
      <c r="H602" s="183">
        <f>+'2.2.2.ProdIntermed'!I341</f>
        <v>2.2021796593359846</v>
      </c>
      <c r="I602" s="183">
        <f>+'2.2.2.ProdIntermed'!J341</f>
        <v>0</v>
      </c>
      <c r="J602" s="183">
        <f>+'2.2.2.ProdIntermed'!K341</f>
        <v>0</v>
      </c>
      <c r="K602" s="183">
        <f>+'2.2.2.ProdIntermed'!L341</f>
        <v>0</v>
      </c>
    </row>
    <row r="603" spans="2:11" x14ac:dyDescent="0.2">
      <c r="B603" s="147" t="s">
        <v>226</v>
      </c>
      <c r="C603" s="183">
        <f>+'2.2.2.ProdIntermed'!D342</f>
        <v>0</v>
      </c>
      <c r="D603" s="183">
        <f>+'2.2.2.ProdIntermed'!E342</f>
        <v>0</v>
      </c>
      <c r="E603" s="183">
        <f>+'2.2.2.ProdIntermed'!F342</f>
        <v>0</v>
      </c>
      <c r="F603" s="183">
        <f>+'2.2.2.ProdIntermed'!G342</f>
        <v>0</v>
      </c>
      <c r="G603" s="183">
        <f>+'2.2.2.ProdIntermed'!H342</f>
        <v>0</v>
      </c>
      <c r="H603" s="183">
        <f>+'2.2.2.ProdIntermed'!I342</f>
        <v>0</v>
      </c>
      <c r="I603" s="183">
        <f>+'2.2.2.ProdIntermed'!J342</f>
        <v>0</v>
      </c>
      <c r="J603" s="183">
        <f>+'2.2.2.ProdIntermed'!K342</f>
        <v>1070.725800005468</v>
      </c>
      <c r="K603" s="183">
        <f>+'2.2.2.ProdIntermed'!L342</f>
        <v>0</v>
      </c>
    </row>
    <row r="604" spans="2:11" x14ac:dyDescent="0.2">
      <c r="B604" s="147" t="s">
        <v>227</v>
      </c>
      <c r="C604" s="183">
        <f>+'2.2.2.ProdIntermed'!D343</f>
        <v>0</v>
      </c>
      <c r="D604" s="183">
        <f>+'2.2.2.ProdIntermed'!E343</f>
        <v>1732.4508413024594</v>
      </c>
      <c r="E604" s="183">
        <f>+'2.2.2.ProdIntermed'!F343</f>
        <v>0</v>
      </c>
      <c r="F604" s="183">
        <f>+'2.2.2.ProdIntermed'!G343</f>
        <v>0</v>
      </c>
      <c r="G604" s="183">
        <f>+'2.2.2.ProdIntermed'!H343</f>
        <v>0</v>
      </c>
      <c r="H604" s="183">
        <f>+'2.2.2.ProdIntermed'!I343</f>
        <v>0</v>
      </c>
      <c r="I604" s="183">
        <f>+'2.2.2.ProdIntermed'!J343</f>
        <v>0</v>
      </c>
      <c r="J604" s="183">
        <f>+'2.2.2.ProdIntermed'!K343</f>
        <v>0</v>
      </c>
      <c r="K604" s="183">
        <f>+'2.2.2.ProdIntermed'!L343</f>
        <v>0</v>
      </c>
    </row>
    <row r="605" spans="2:11" x14ac:dyDescent="0.2">
      <c r="B605" s="147" t="s">
        <v>228</v>
      </c>
      <c r="C605" s="183">
        <f>+'2.2.2.ProdIntermed'!D344</f>
        <v>135791.41999999998</v>
      </c>
      <c r="D605" s="183">
        <f>+'2.2.2.ProdIntermed'!E344</f>
        <v>76128.14503144272</v>
      </c>
      <c r="E605" s="183">
        <f>+'2.2.2.ProdIntermed'!F344</f>
        <v>71714.546581157425</v>
      </c>
      <c r="F605" s="183">
        <f>+'2.2.2.ProdIntermed'!G344</f>
        <v>46516.378597864626</v>
      </c>
      <c r="G605" s="183">
        <f>+'2.2.2.ProdIntermed'!H344</f>
        <v>29628.366588271474</v>
      </c>
      <c r="H605" s="183">
        <f>+'2.2.2.ProdIntermed'!I344</f>
        <v>33267.715242834471</v>
      </c>
      <c r="I605" s="183">
        <f>+'2.2.2.ProdIntermed'!J344</f>
        <v>37471.494493560836</v>
      </c>
      <c r="J605" s="183">
        <f>+'2.2.2.ProdIntermed'!K344</f>
        <v>30315.878241111393</v>
      </c>
      <c r="K605" s="183">
        <f>+'2.2.2.ProdIntermed'!L344</f>
        <v>31297.229465758031</v>
      </c>
    </row>
    <row r="606" spans="2:11" x14ac:dyDescent="0.2">
      <c r="B606" s="147" t="s">
        <v>229</v>
      </c>
      <c r="C606" s="183">
        <f>+'2.2.2.ProdIntermed'!D345</f>
        <v>104510.06</v>
      </c>
      <c r="D606" s="183">
        <f>+'2.2.2.ProdIntermed'!E345</f>
        <v>29438.304282534627</v>
      </c>
      <c r="E606" s="183">
        <f>+'2.2.2.ProdIntermed'!F345</f>
        <v>1989.9615318577803</v>
      </c>
      <c r="F606" s="183">
        <f>+'2.2.2.ProdIntermed'!G345</f>
        <v>19177.27408912222</v>
      </c>
      <c r="G606" s="183">
        <f>+'2.2.2.ProdIntermed'!H345</f>
        <v>0</v>
      </c>
      <c r="H606" s="183">
        <f>+'2.2.2.ProdIntermed'!I345</f>
        <v>0</v>
      </c>
      <c r="I606" s="183">
        <f>+'2.2.2.ProdIntermed'!J345</f>
        <v>0</v>
      </c>
      <c r="J606" s="183">
        <f>+'2.2.2.ProdIntermed'!K345</f>
        <v>0</v>
      </c>
      <c r="K606" s="183">
        <f>+'2.2.2.ProdIntermed'!L345</f>
        <v>0</v>
      </c>
    </row>
    <row r="607" spans="2:11" x14ac:dyDescent="0.2">
      <c r="B607" s="147" t="s">
        <v>230</v>
      </c>
      <c r="C607" s="183">
        <f>+'2.2.2.ProdIntermed'!D346</f>
        <v>39348.5</v>
      </c>
      <c r="D607" s="183">
        <f>+'2.2.2.ProdIntermed'!E346</f>
        <v>300326.5145632081</v>
      </c>
      <c r="E607" s="183">
        <f>+'2.2.2.ProdIntermed'!F346</f>
        <v>379242.98737181415</v>
      </c>
      <c r="F607" s="183">
        <f>+'2.2.2.ProdIntermed'!G346</f>
        <v>558439.79356187792</v>
      </c>
      <c r="G607" s="183">
        <f>+'2.2.2.ProdIntermed'!H346</f>
        <v>619839.02602143981</v>
      </c>
      <c r="H607" s="183">
        <f>+'2.2.2.ProdIntermed'!I346</f>
        <v>257095.99891331574</v>
      </c>
      <c r="I607" s="183">
        <f>+'2.2.2.ProdIntermed'!J346</f>
        <v>706322.67000323487</v>
      </c>
      <c r="J607" s="183">
        <f>+'2.2.2.ProdIntermed'!K346</f>
        <v>1093751.9880782322</v>
      </c>
      <c r="K607" s="183">
        <f>+'2.2.2.ProdIntermed'!L346</f>
        <v>497361.60691908858</v>
      </c>
    </row>
    <row r="608" spans="2:11" x14ac:dyDescent="0.2">
      <c r="B608" s="147" t="s">
        <v>231</v>
      </c>
      <c r="C608" s="183">
        <f>+'2.2.2.ProdIntermed'!D347</f>
        <v>55700.76</v>
      </c>
      <c r="D608" s="183">
        <f>+'2.2.2.ProdIntermed'!E347</f>
        <v>71840.225488140233</v>
      </c>
      <c r="E608" s="183">
        <f>+'2.2.2.ProdIntermed'!F347</f>
        <v>44706.765689716587</v>
      </c>
      <c r="F608" s="183">
        <f>+'2.2.2.ProdIntermed'!G347</f>
        <v>21233.187204398222</v>
      </c>
      <c r="G608" s="183">
        <f>+'2.2.2.ProdIntermed'!H347</f>
        <v>34755.655542433793</v>
      </c>
      <c r="H608" s="183">
        <f>+'2.2.2.ProdIntermed'!I347</f>
        <v>78387.208232458521</v>
      </c>
      <c r="I608" s="183">
        <f>+'2.2.2.ProdIntermed'!J347</f>
        <v>24788.528343204984</v>
      </c>
      <c r="J608" s="183">
        <f>+'2.2.2.ProdIntermed'!K347</f>
        <v>56729.29943923845</v>
      </c>
      <c r="K608" s="183">
        <f>+'2.2.2.ProdIntermed'!L347</f>
        <v>-25231.637995114826</v>
      </c>
    </row>
    <row r="609" spans="2:11" x14ac:dyDescent="0.2">
      <c r="B609" s="147" t="s">
        <v>232</v>
      </c>
      <c r="C609" s="183">
        <f>+'2.2.2.ProdIntermed'!D348</f>
        <v>0</v>
      </c>
      <c r="D609" s="183">
        <f>+'2.2.2.ProdIntermed'!E348</f>
        <v>492.75928472331503</v>
      </c>
      <c r="E609" s="183">
        <f>+'2.2.2.ProdIntermed'!F348</f>
        <v>15576.182386855275</v>
      </c>
      <c r="F609" s="183">
        <f>+'2.2.2.ProdIntermed'!G348</f>
        <v>9498.9533950498862</v>
      </c>
      <c r="G609" s="183">
        <f>+'2.2.2.ProdIntermed'!H348</f>
        <v>1474.9975939943629</v>
      </c>
      <c r="H609" s="183">
        <f>+'2.2.2.ProdIntermed'!I348</f>
        <v>63232.150609025055</v>
      </c>
      <c r="I609" s="183">
        <f>+'2.2.2.ProdIntermed'!J348</f>
        <v>42856.866382231063</v>
      </c>
      <c r="J609" s="183">
        <f>+'2.2.2.ProdIntermed'!K348</f>
        <v>608937.68138679129</v>
      </c>
      <c r="K609" s="183">
        <f>+'2.2.2.ProdIntermed'!L348</f>
        <v>340139.23329243751</v>
      </c>
    </row>
    <row r="610" spans="2:11" x14ac:dyDescent="0.2">
      <c r="B610" s="147" t="s">
        <v>233</v>
      </c>
      <c r="C610" s="183">
        <f>+'2.2.2.ProdIntermed'!D349</f>
        <v>0</v>
      </c>
      <c r="D610" s="183">
        <f>+'2.2.2.ProdIntermed'!E349</f>
        <v>0</v>
      </c>
      <c r="E610" s="183">
        <f>+'2.2.2.ProdIntermed'!F349</f>
        <v>0</v>
      </c>
      <c r="F610" s="183">
        <f>+'2.2.2.ProdIntermed'!G349</f>
        <v>-148.21738419691604</v>
      </c>
      <c r="G610" s="183">
        <f>+'2.2.2.ProdIntermed'!H349</f>
        <v>0</v>
      </c>
      <c r="H610" s="183">
        <f>+'2.2.2.ProdIntermed'!I349</f>
        <v>0</v>
      </c>
      <c r="I610" s="183">
        <f>+'2.2.2.ProdIntermed'!J349</f>
        <v>0</v>
      </c>
      <c r="J610" s="183">
        <f>+'2.2.2.ProdIntermed'!K349</f>
        <v>294.96714937031686</v>
      </c>
      <c r="K610" s="183">
        <f>+'2.2.2.ProdIntermed'!L349</f>
        <v>-235.80672363268545</v>
      </c>
    </row>
    <row r="611" spans="2:11" x14ac:dyDescent="0.2">
      <c r="B611" s="147" t="s">
        <v>229</v>
      </c>
      <c r="C611" s="183">
        <f>+'2.2.2.ProdIntermed'!D350</f>
        <v>0</v>
      </c>
      <c r="D611" s="183">
        <f>+'2.2.2.ProdIntermed'!E350</f>
        <v>0</v>
      </c>
      <c r="E611" s="183">
        <f>+'2.2.2.ProdIntermed'!F350</f>
        <v>0</v>
      </c>
      <c r="F611" s="183">
        <f>+'2.2.2.ProdIntermed'!G350</f>
        <v>4164.4859812991654</v>
      </c>
      <c r="G611" s="183">
        <f>+'2.2.2.ProdIntermed'!H350</f>
        <v>0</v>
      </c>
      <c r="H611" s="183">
        <f>+'2.2.2.ProdIntermed'!I350</f>
        <v>0</v>
      </c>
      <c r="I611" s="183">
        <f>+'2.2.2.ProdIntermed'!J350</f>
        <v>0</v>
      </c>
      <c r="J611" s="183">
        <f>+'2.2.2.ProdIntermed'!K350</f>
        <v>0</v>
      </c>
      <c r="K611" s="183">
        <f>+'2.2.2.ProdIntermed'!L350</f>
        <v>0</v>
      </c>
    </row>
    <row r="612" spans="2:11" x14ac:dyDescent="0.2">
      <c r="B612" s="147" t="s">
        <v>234</v>
      </c>
      <c r="C612" s="183">
        <f>+'2.2.2.ProdIntermed'!D351</f>
        <v>0</v>
      </c>
      <c r="D612" s="183">
        <f>+'2.2.2.ProdIntermed'!E351</f>
        <v>0</v>
      </c>
      <c r="E612" s="183">
        <f>+'2.2.2.ProdIntermed'!F351</f>
        <v>0</v>
      </c>
      <c r="F612" s="183">
        <f>+'2.2.2.ProdIntermed'!G351</f>
        <v>0</v>
      </c>
      <c r="G612" s="183">
        <f>+'2.2.2.ProdIntermed'!H351</f>
        <v>226.31201512380383</v>
      </c>
      <c r="H612" s="183">
        <f>+'2.2.2.ProdIntermed'!I351</f>
        <v>0</v>
      </c>
      <c r="I612" s="183">
        <f>+'2.2.2.ProdIntermed'!J351</f>
        <v>215.21615441737879</v>
      </c>
      <c r="J612" s="183">
        <f>+'2.2.2.ProdIntermed'!K351</f>
        <v>126.48523842702528</v>
      </c>
      <c r="K612" s="183">
        <f>+'2.2.2.ProdIntermed'!L351</f>
        <v>0</v>
      </c>
    </row>
    <row r="613" spans="2:11" x14ac:dyDescent="0.2">
      <c r="B613" s="139" t="s">
        <v>235</v>
      </c>
      <c r="C613" s="171">
        <f>+'2.2.2.ProdIntermed'!D352</f>
        <v>0</v>
      </c>
      <c r="D613" s="171">
        <f>+'2.2.2.ProdIntermed'!E352</f>
        <v>0</v>
      </c>
      <c r="E613" s="171">
        <f>+'2.2.2.ProdIntermed'!F352</f>
        <v>0</v>
      </c>
      <c r="F613" s="171">
        <f>+'2.2.2.ProdIntermed'!G352</f>
        <v>0</v>
      </c>
      <c r="G613" s="171">
        <f>+'2.2.2.ProdIntermed'!H352</f>
        <v>2706.7189086772369</v>
      </c>
      <c r="H613" s="171">
        <f>+'2.2.2.ProdIntermed'!I352</f>
        <v>23114.659412225039</v>
      </c>
      <c r="I613" s="171">
        <f>+'2.2.2.ProdIntermed'!J352</f>
        <v>153623.53590818238</v>
      </c>
      <c r="J613" s="171">
        <f>+'2.2.2.ProdIntermed'!K352</f>
        <v>21529.640288977069</v>
      </c>
      <c r="K613" s="171">
        <f>+'2.2.2.ProdIntermed'!L352</f>
        <v>6497.9826344468511</v>
      </c>
    </row>
    <row r="614" spans="2:11" x14ac:dyDescent="0.2"/>
    <row r="615" spans="2:11" x14ac:dyDescent="0.2">
      <c r="B615" s="40" t="s">
        <v>44</v>
      </c>
    </row>
    <row r="616" spans="2:11" x14ac:dyDescent="0.2"/>
    <row r="617" spans="2:11" x14ac:dyDescent="0.2">
      <c r="B617" s="31" t="s">
        <v>372</v>
      </c>
      <c r="C617" s="138"/>
      <c r="D617" s="138"/>
      <c r="E617" s="138"/>
      <c r="F617" s="138"/>
      <c r="G617" s="138"/>
      <c r="H617" s="138"/>
      <c r="I617" s="138"/>
      <c r="J617" s="138"/>
      <c r="K617" s="138"/>
    </row>
    <row r="618" spans="2:11" x14ac:dyDescent="0.2">
      <c r="B618" s="186" t="s">
        <v>373</v>
      </c>
    </row>
    <row r="619" spans="2:11" x14ac:dyDescent="0.2">
      <c r="B619" s="182" t="s">
        <v>430</v>
      </c>
      <c r="C619" s="168">
        <f>+'2.2.3.5.CantidadCap'!C10</f>
        <v>47395.262375740436</v>
      </c>
      <c r="D619" s="168">
        <f>+'2.2.3.5.CantidadCap'!D10</f>
        <v>57549.31845372486</v>
      </c>
      <c r="E619" s="168">
        <f>+'2.2.3.5.CantidadCap'!E10</f>
        <v>106219.63335639</v>
      </c>
      <c r="F619" s="168">
        <f>+'2.2.3.5.CantidadCap'!F10</f>
        <v>135041.78173975748</v>
      </c>
      <c r="G619" s="168">
        <f>+'2.2.3.5.CantidadCap'!G10</f>
        <v>117514.28292895484</v>
      </c>
      <c r="H619" s="168">
        <f>+'2.2.3.5.CantidadCap'!H10</f>
        <v>97936.619670971224</v>
      </c>
      <c r="I619" s="168">
        <f>+'2.2.3.5.CantidadCap'!I10</f>
        <v>71329.077266505337</v>
      </c>
      <c r="J619" s="168">
        <f>+'2.2.3.5.CantidadCap'!J10</f>
        <v>43421.270007690524</v>
      </c>
      <c r="K619" s="168">
        <f>+'2.2.3.5.CantidadCap'!K10</f>
        <v>18183.514183973475</v>
      </c>
    </row>
    <row r="620" spans="2:11" x14ac:dyDescent="0.2">
      <c r="B620" s="182" t="s">
        <v>592</v>
      </c>
      <c r="C620" s="168">
        <f>+'2.2.3.5.CantidadCap'!C11</f>
        <v>0</v>
      </c>
      <c r="D620" s="168">
        <f>+'2.2.3.5.CantidadCap'!D11</f>
        <v>0</v>
      </c>
      <c r="E620" s="168">
        <f>+'2.2.3.5.CantidadCap'!E11</f>
        <v>9786.5393604228375</v>
      </c>
      <c r="F620" s="168">
        <f>+'2.2.3.5.CantidadCap'!F11</f>
        <v>9690.6342900263044</v>
      </c>
      <c r="G620" s="168">
        <f>+'2.2.3.5.CantidadCap'!G11</f>
        <v>9711.5101904155945</v>
      </c>
      <c r="H620" s="168">
        <f>+'2.2.3.5.CantidadCap'!H11</f>
        <v>9686.0975734072126</v>
      </c>
      <c r="I620" s="168">
        <f>+'2.2.3.5.CantidadCap'!I11</f>
        <v>9026.1381711312752</v>
      </c>
      <c r="J620" s="168">
        <f>+'2.2.3.5.CantidadCap'!J11</f>
        <v>8126.228170502327</v>
      </c>
      <c r="K620" s="168">
        <f>+'2.2.3.5.CantidadCap'!K11</f>
        <v>7520.4743925490457</v>
      </c>
    </row>
    <row r="621" spans="2:11" x14ac:dyDescent="0.2">
      <c r="B621" s="182" t="s">
        <v>431</v>
      </c>
      <c r="C621" s="168">
        <f>+'2.2.3.5.CantidadCap'!C12</f>
        <v>6268.3973716160326</v>
      </c>
      <c r="D621" s="168">
        <f>+'2.2.3.5.CantidadCap'!D12</f>
        <v>6082.8915970276812</v>
      </c>
      <c r="E621" s="168">
        <f>+'2.2.3.5.CantidadCap'!E12</f>
        <v>5851.7253487278695</v>
      </c>
      <c r="F621" s="168">
        <f>+'2.2.3.5.CantidadCap'!F12</f>
        <v>5790.1152067783678</v>
      </c>
      <c r="G621" s="168">
        <f>+'2.2.3.5.CantidadCap'!G12</f>
        <v>5891.050320298179</v>
      </c>
      <c r="H621" s="168">
        <f>+'2.2.3.5.CantidadCap'!H12</f>
        <v>5971.594664158325</v>
      </c>
      <c r="I621" s="168">
        <f>+'2.2.3.5.CantidadCap'!I12</f>
        <v>5663.9906131856496</v>
      </c>
      <c r="J621" s="168">
        <f>+'2.2.3.5.CantidadCap'!J12</f>
        <v>5202.8475644216733</v>
      </c>
      <c r="K621" s="168">
        <f>+'2.2.3.5.CantidadCap'!K12</f>
        <v>4924.5700472204298</v>
      </c>
    </row>
    <row r="622" spans="2:11" x14ac:dyDescent="0.2">
      <c r="B622" s="182" t="s">
        <v>560</v>
      </c>
      <c r="C622" s="168">
        <f>+'2.2.3.5.CantidadCap'!C13</f>
        <v>3698.3528219782174</v>
      </c>
      <c r="D622" s="168">
        <f>+'2.2.3.5.CantidadCap'!D13</f>
        <v>3588.7914158692511</v>
      </c>
      <c r="E622" s="168">
        <f>+'2.2.3.5.CantidadCap'!E13</f>
        <v>3452.1723274631472</v>
      </c>
      <c r="F622" s="168">
        <f>+'2.2.3.5.CantidadCap'!F13</f>
        <v>3415.5775262017532</v>
      </c>
      <c r="G622" s="168">
        <f>+'2.2.3.5.CantidadCap'!G13</f>
        <v>3474.8441920315017</v>
      </c>
      <c r="H622" s="168">
        <f>+'2.2.3.5.CantidadCap'!H13</f>
        <v>3522.0598139056347</v>
      </c>
      <c r="I622" s="168">
        <f>+'2.2.3.5.CantidadCap'!I13</f>
        <v>3340.3354464227596</v>
      </c>
      <c r="J622" s="168">
        <f>+'2.2.3.5.CantidadCap'!J13</f>
        <v>3068.0703132603307</v>
      </c>
      <c r="K622" s="168">
        <f>+'2.2.3.5.CantidadCap'!K13</f>
        <v>2903.6551177976962</v>
      </c>
    </row>
    <row r="623" spans="2:11" x14ac:dyDescent="0.2">
      <c r="B623" s="182" t="s">
        <v>561</v>
      </c>
      <c r="C623" s="168">
        <f>+'2.2.3.5.CantidadCap'!C14</f>
        <v>0</v>
      </c>
      <c r="D623" s="168">
        <f>+'2.2.3.5.CantidadCap'!D14</f>
        <v>9425.431360548755</v>
      </c>
      <c r="E623" s="168">
        <f>+'2.2.3.5.CantidadCap'!E14</f>
        <v>9357.1885825610552</v>
      </c>
      <c r="F623" s="168">
        <f>+'2.2.3.5.CantidadCap'!F14</f>
        <v>9268.4909457082686</v>
      </c>
      <c r="G623" s="168">
        <f>+'2.2.3.5.CantidadCap'!G14</f>
        <v>9440.9216736490562</v>
      </c>
      <c r="H623" s="168">
        <f>+'2.2.3.5.CantidadCap'!H14</f>
        <v>9581.6040226408677</v>
      </c>
      <c r="I623" s="168">
        <f>+'2.2.3.5.CantidadCap'!I14</f>
        <v>9099.8542775400674</v>
      </c>
      <c r="J623" s="168">
        <f>+'2.2.3.5.CantidadCap'!J14</f>
        <v>8371.0795427635203</v>
      </c>
      <c r="K623" s="168">
        <f>+'2.2.3.5.CantidadCap'!K14</f>
        <v>7935.8982861681698</v>
      </c>
    </row>
    <row r="624" spans="2:11" x14ac:dyDescent="0.2">
      <c r="B624" s="182" t="s">
        <v>562</v>
      </c>
      <c r="C624" s="168">
        <f>+'2.2.3.5.CantidadCap'!C15</f>
        <v>0</v>
      </c>
      <c r="D624" s="168">
        <f>+'2.2.3.5.CantidadCap'!D15</f>
        <v>0</v>
      </c>
      <c r="E624" s="168">
        <f>+'2.2.3.5.CantidadCap'!E15</f>
        <v>9117.2171188963475</v>
      </c>
      <c r="F624" s="168">
        <f>+'2.2.3.5.CantidadCap'!F15</f>
        <v>9098.8547318265628</v>
      </c>
      <c r="G624" s="168">
        <f>+'2.2.3.5.CantidadCap'!G15</f>
        <v>9271.8048662652218</v>
      </c>
      <c r="H624" s="168">
        <f>+'2.2.3.5.CantidadCap'!H15</f>
        <v>9413.8895929465871</v>
      </c>
      <c r="I624" s="168">
        <f>+'2.2.3.5.CantidadCap'!I15</f>
        <v>8944.5599606119722</v>
      </c>
      <c r="J624" s="168">
        <f>+'2.2.3.5.CantidadCap'!J15</f>
        <v>8232.303994410373</v>
      </c>
      <c r="K624" s="168">
        <f>+'2.2.3.5.CantidadCap'!K15</f>
        <v>7808.5633529804272</v>
      </c>
    </row>
    <row r="625" spans="2:11" x14ac:dyDescent="0.2">
      <c r="B625" s="182" t="s">
        <v>593</v>
      </c>
      <c r="C625" s="168">
        <f>+'2.2.3.5.CantidadCap'!C16</f>
        <v>0</v>
      </c>
      <c r="D625" s="168">
        <f>+'2.2.3.5.CantidadCap'!D16</f>
        <v>0</v>
      </c>
      <c r="E625" s="168">
        <f>+'2.2.3.5.CantidadCap'!E16</f>
        <v>11437.026597956567</v>
      </c>
      <c r="F625" s="168">
        <f>+'2.2.3.5.CantidadCap'!F16</f>
        <v>11405.731950589845</v>
      </c>
      <c r="G625" s="168">
        <f>+'2.2.3.5.CantidadCap'!G16</f>
        <v>11604.825542764676</v>
      </c>
      <c r="H625" s="168">
        <f>+'2.2.3.5.CantidadCap'!H16</f>
        <v>11763.773908862713</v>
      </c>
      <c r="I625" s="168">
        <f>+'2.2.3.5.CantidadCap'!I16</f>
        <v>11158.096214848183</v>
      </c>
      <c r="J625" s="168">
        <f>+'2.2.3.5.CantidadCap'!J16</f>
        <v>10249.937280734976</v>
      </c>
      <c r="K625" s="168">
        <f>+'2.2.3.5.CantidadCap'!K16</f>
        <v>9702.0196520100908</v>
      </c>
    </row>
    <row r="626" spans="2:11" x14ac:dyDescent="0.2">
      <c r="B626" s="182" t="s">
        <v>563</v>
      </c>
      <c r="C626" s="168">
        <f>+'2.2.3.5.CantidadCap'!C17</f>
        <v>0</v>
      </c>
      <c r="D626" s="168">
        <f>+'2.2.3.5.CantidadCap'!D17</f>
        <v>4008.9746520283202</v>
      </c>
      <c r="E626" s="168">
        <f>+'2.2.3.5.CantidadCap'!E17</f>
        <v>3367.9189546202651</v>
      </c>
      <c r="F626" s="168">
        <f>+'2.2.3.5.CantidadCap'!F17</f>
        <v>2066.9627911643402</v>
      </c>
      <c r="G626" s="168">
        <f>+'2.2.3.5.CantidadCap'!G17</f>
        <v>703.53116255823545</v>
      </c>
      <c r="H626" s="168">
        <f>+'2.2.3.5.CantidadCap'!H17</f>
        <v>0</v>
      </c>
      <c r="I626" s="168">
        <f>+'2.2.3.5.CantidadCap'!I17</f>
        <v>0</v>
      </c>
      <c r="J626" s="168">
        <f>+'2.2.3.5.CantidadCap'!J17</f>
        <v>0</v>
      </c>
      <c r="K626" s="168">
        <f>+'2.2.3.5.CantidadCap'!K17</f>
        <v>0</v>
      </c>
    </row>
    <row r="627" spans="2:11" x14ac:dyDescent="0.2">
      <c r="B627" s="182" t="s">
        <v>594</v>
      </c>
      <c r="C627" s="168">
        <f>+'2.2.3.5.CantidadCap'!C18</f>
        <v>0</v>
      </c>
      <c r="D627" s="168">
        <f>+'2.2.3.5.CantidadCap'!D18</f>
        <v>0</v>
      </c>
      <c r="E627" s="168">
        <f>+'2.2.3.5.CantidadCap'!E18</f>
        <v>0</v>
      </c>
      <c r="F627" s="168">
        <f>+'2.2.3.5.CantidadCap'!F18</f>
        <v>3147.3027519477964</v>
      </c>
      <c r="G627" s="168">
        <f>+'2.2.3.5.CantidadCap'!G18</f>
        <v>2707.9924391184754</v>
      </c>
      <c r="H627" s="168">
        <f>+'2.2.3.5.CantidadCap'!H18</f>
        <v>1717.497789831154</v>
      </c>
      <c r="I627" s="168">
        <f>+'2.2.3.5.CantidadCap'!I18</f>
        <v>583.15672668657692</v>
      </c>
      <c r="J627" s="168">
        <f>+'2.2.3.5.CantidadCap'!J18</f>
        <v>0</v>
      </c>
      <c r="K627" s="168">
        <f>+'2.2.3.5.CantidadCap'!K18</f>
        <v>0</v>
      </c>
    </row>
    <row r="628" spans="2:11" x14ac:dyDescent="0.2">
      <c r="B628" s="182" t="s">
        <v>656</v>
      </c>
      <c r="C628" s="168">
        <f>+'2.2.3.5.CantidadCap'!C19</f>
        <v>0</v>
      </c>
      <c r="D628" s="168">
        <f>+'2.2.3.5.CantidadCap'!D19</f>
        <v>304.47440795004206</v>
      </c>
      <c r="E628" s="168">
        <f>+'2.2.3.5.CantidadCap'!E19</f>
        <v>268.73316519017402</v>
      </c>
      <c r="F628" s="168">
        <f>+'2.2.3.5.CantidadCap'!F19</f>
        <v>196.64540587339187</v>
      </c>
      <c r="G628" s="168">
        <f>+'2.2.3.5.CantidadCap'!G19</f>
        <v>123.48054530260394</v>
      </c>
      <c r="H628" s="168">
        <f>+'2.2.3.5.CantidadCap'!H19</f>
        <v>43.331677514399402</v>
      </c>
      <c r="I628" s="168">
        <f>+'2.2.3.5.CantidadCap'!I19</f>
        <v>1.1232909881978368E-3</v>
      </c>
      <c r="J628" s="168">
        <f>+'2.2.3.5.CantidadCap'!J19</f>
        <v>1.0769139262116715E-3</v>
      </c>
      <c r="K628" s="168">
        <f>+'2.2.3.5.CantidadCap'!K19</f>
        <v>1.0660541695184269E-3</v>
      </c>
    </row>
    <row r="629" spans="2:11" x14ac:dyDescent="0.2">
      <c r="B629" s="182" t="s">
        <v>432</v>
      </c>
      <c r="C629" s="168">
        <f>+'2.2.3.5.CantidadCap'!C20</f>
        <v>201674.13987272503</v>
      </c>
      <c r="D629" s="168">
        <f>+'2.2.3.5.CantidadCap'!D20</f>
        <v>397916.5464821186</v>
      </c>
      <c r="E629" s="168">
        <f>+'2.2.3.5.CantidadCap'!E20</f>
        <v>687200.9811231452</v>
      </c>
      <c r="F629" s="168">
        <f>+'2.2.3.5.CantidadCap'!F20</f>
        <v>765505.45848610834</v>
      </c>
      <c r="G629" s="168">
        <f>+'2.2.3.5.CantidadCap'!G20</f>
        <v>723999.52450875845</v>
      </c>
      <c r="H629" s="168">
        <f>+'2.2.3.5.CantidadCap'!H20</f>
        <v>618870.17423608503</v>
      </c>
      <c r="I629" s="168">
        <f>+'2.2.3.5.CantidadCap'!I20</f>
        <v>448412.29648413032</v>
      </c>
      <c r="J629" s="168">
        <f>+'2.2.3.5.CantidadCap'!J20</f>
        <v>275558.9342450829</v>
      </c>
      <c r="K629" s="168">
        <f>+'2.2.3.5.CantidadCap'!K20</f>
        <v>119447.90253743103</v>
      </c>
    </row>
    <row r="630" spans="2:11" x14ac:dyDescent="0.2">
      <c r="B630" s="182" t="s">
        <v>564</v>
      </c>
      <c r="C630" s="168">
        <f>+'2.2.3.5.CantidadCap'!C21</f>
        <v>29573.319889672697</v>
      </c>
      <c r="D630" s="168">
        <f>+'2.2.3.5.CantidadCap'!D21</f>
        <v>159261.22048165745</v>
      </c>
      <c r="E630" s="168">
        <f>+'2.2.3.5.CantidadCap'!E21</f>
        <v>328323.89413541969</v>
      </c>
      <c r="F630" s="168">
        <f>+'2.2.3.5.CantidadCap'!F21</f>
        <v>363675.36484513478</v>
      </c>
      <c r="G630" s="168">
        <f>+'2.2.3.5.CantidadCap'!G21</f>
        <v>363551.52875408635</v>
      </c>
      <c r="H630" s="168">
        <f>+'2.2.3.5.CantidadCap'!H21</f>
        <v>361616.02649057115</v>
      </c>
      <c r="I630" s="168">
        <f>+'2.2.3.5.CantidadCap'!I21</f>
        <v>335959.30930866773</v>
      </c>
      <c r="J630" s="168">
        <f>+'2.2.3.5.CantidadCap'!J21</f>
        <v>301401.89598383184</v>
      </c>
      <c r="K630" s="168">
        <f>+'2.2.3.5.CantidadCap'!K21</f>
        <v>260391.47146754834</v>
      </c>
    </row>
    <row r="631" spans="2:11" x14ac:dyDescent="0.2">
      <c r="B631" s="182" t="s">
        <v>657</v>
      </c>
      <c r="C631" s="168">
        <f>+'2.2.3.5.CantidadCap'!C22</f>
        <v>0</v>
      </c>
      <c r="D631" s="168">
        <f>+'2.2.3.5.CantidadCap'!D22</f>
        <v>0</v>
      </c>
      <c r="E631" s="168">
        <f>+'2.2.3.5.CantidadCap'!E22</f>
        <v>0</v>
      </c>
      <c r="F631" s="168">
        <f>+'2.2.3.5.CantidadCap'!F22</f>
        <v>12484.123795125501</v>
      </c>
      <c r="G631" s="168">
        <f>+'2.2.3.5.CantidadCap'!G22</f>
        <v>12721.326124423354</v>
      </c>
      <c r="H631" s="168">
        <f>+'2.2.3.5.CantidadCap'!H22</f>
        <v>12863.573491996009</v>
      </c>
      <c r="I631" s="168">
        <f>+'2.2.3.5.CantidadCap'!I22</f>
        <v>12168.706723124031</v>
      </c>
      <c r="J631" s="168">
        <f>+'2.2.3.5.CantidadCap'!J22</f>
        <v>11144.918812310993</v>
      </c>
      <c r="K631" s="168">
        <f>+'2.2.3.5.CantidadCap'!K22</f>
        <v>10514.554415205053</v>
      </c>
    </row>
    <row r="632" spans="2:11" x14ac:dyDescent="0.2">
      <c r="B632" s="182" t="s">
        <v>595</v>
      </c>
      <c r="C632" s="168">
        <f>+'2.2.3.5.CantidadCap'!C23</f>
        <v>0</v>
      </c>
      <c r="D632" s="168">
        <f>+'2.2.3.5.CantidadCap'!D23</f>
        <v>0</v>
      </c>
      <c r="E632" s="168">
        <f>+'2.2.3.5.CantidadCap'!E23</f>
        <v>9431.6838122206045</v>
      </c>
      <c r="F632" s="168">
        <f>+'2.2.3.5.CantidadCap'!F23</f>
        <v>9406.5243854908549</v>
      </c>
      <c r="G632" s="168">
        <f>+'2.2.3.5.CantidadCap'!G23</f>
        <v>9572.1108390049994</v>
      </c>
      <c r="H632" s="168">
        <f>+'2.2.3.5.CantidadCap'!H23</f>
        <v>9704.7029517724404</v>
      </c>
      <c r="I632" s="168">
        <f>+'2.2.3.5.CantidadCap'!I23</f>
        <v>9206.5518090301011</v>
      </c>
      <c r="J632" s="168">
        <f>+'2.2.3.5.CantidadCap'!J23</f>
        <v>8458.7788131195539</v>
      </c>
      <c r="K632" s="168">
        <f>+'2.2.3.5.CantidadCap'!K23</f>
        <v>8008.2153911108744</v>
      </c>
    </row>
    <row r="633" spans="2:11" x14ac:dyDescent="0.2">
      <c r="B633" s="182" t="s">
        <v>565</v>
      </c>
      <c r="C633" s="168">
        <f>+'2.2.3.5.CantidadCap'!C24</f>
        <v>0</v>
      </c>
      <c r="D633" s="168">
        <f>+'2.2.3.5.CantidadCap'!D24</f>
        <v>7653.7417729498566</v>
      </c>
      <c r="E633" s="168">
        <f>+'2.2.3.5.CantidadCap'!E24</f>
        <v>7598.2395307220222</v>
      </c>
      <c r="F633" s="168">
        <f>+'2.2.3.5.CantidadCap'!F24</f>
        <v>7526.0347467202937</v>
      </c>
      <c r="G633" s="168">
        <f>+'2.2.3.5.CantidadCap'!G24</f>
        <v>7665.8496031293598</v>
      </c>
      <c r="H633" s="168">
        <f>+'2.2.3.5.CantidadCap'!H24</f>
        <v>7779.8683386613793</v>
      </c>
      <c r="I633" s="168">
        <f>+'2.2.3.5.CantidadCap'!I24</f>
        <v>7388.4911581753513</v>
      </c>
      <c r="J633" s="168">
        <f>+'2.2.3.5.CantidadCap'!J24</f>
        <v>6796.5520580930606</v>
      </c>
      <c r="K633" s="168">
        <f>+'2.2.3.5.CantidadCap'!K24</f>
        <v>6442.995486694299</v>
      </c>
    </row>
    <row r="634" spans="2:11" x14ac:dyDescent="0.2">
      <c r="B634" s="182" t="s">
        <v>374</v>
      </c>
      <c r="C634" s="168">
        <f>+'2.2.3.5.CantidadCap'!C25</f>
        <v>0</v>
      </c>
      <c r="D634" s="168">
        <f>+'2.2.3.5.CantidadCap'!D25</f>
        <v>65244.3612105711</v>
      </c>
      <c r="E634" s="168">
        <f>+'2.2.3.5.CantidadCap'!E25</f>
        <v>54811.451774083536</v>
      </c>
      <c r="F634" s="168">
        <f>+'2.2.3.5.CantidadCap'!F25</f>
        <v>33638.942288474173</v>
      </c>
      <c r="G634" s="168">
        <f>+'2.2.3.5.CantidadCap'!G25</f>
        <v>11449.671119676186</v>
      </c>
      <c r="H634" s="168">
        <f>+'2.2.3.5.CantidadCap'!H25</f>
        <v>6668.4350369809199</v>
      </c>
      <c r="I634" s="168">
        <f>+'2.2.3.5.CantidadCap'!I25</f>
        <v>5439.7019527537395</v>
      </c>
      <c r="J634" s="168">
        <f>+'2.2.3.5.CantidadCap'!J25</f>
        <v>3127.5395804633235</v>
      </c>
      <c r="K634" s="168">
        <f>+'2.2.3.5.CantidadCap'!K25</f>
        <v>1022.055146200044</v>
      </c>
    </row>
    <row r="635" spans="2:11" x14ac:dyDescent="0.2">
      <c r="B635" s="182" t="s">
        <v>566</v>
      </c>
      <c r="C635" s="168">
        <f>+'2.2.3.5.CantidadCap'!C26</f>
        <v>0</v>
      </c>
      <c r="D635" s="168">
        <f>+'2.2.3.5.CantidadCap'!D26</f>
        <v>12246.251017897401</v>
      </c>
      <c r="E635" s="168">
        <f>+'2.2.3.5.CantidadCap'!E26</f>
        <v>11477.980081509495</v>
      </c>
      <c r="F635" s="168">
        <f>+'2.2.3.5.CantidadCap'!F26</f>
        <v>9960.0323995016042</v>
      </c>
      <c r="G635" s="168">
        <f>+'2.2.3.5.CantidadCap'!G26</f>
        <v>8588.6590924394932</v>
      </c>
      <c r="H635" s="168">
        <f>+'2.2.3.5.CantidadCap'!H26</f>
        <v>7055.3006297282545</v>
      </c>
      <c r="I635" s="168">
        <f>+'2.2.3.5.CantidadCap'!I26</f>
        <v>5011.6051821572728</v>
      </c>
      <c r="J635" s="168">
        <f>+'2.2.3.5.CantidadCap'!J26</f>
        <v>2881.4066845918524</v>
      </c>
      <c r="K635" s="168">
        <f>+'2.2.3.5.CantidadCap'!K26</f>
        <v>941.62086666415109</v>
      </c>
    </row>
    <row r="636" spans="2:11" x14ac:dyDescent="0.2">
      <c r="B636" s="182" t="s">
        <v>567</v>
      </c>
      <c r="C636" s="168">
        <f>+'2.2.3.5.CantidadCap'!C27</f>
        <v>0</v>
      </c>
      <c r="D636" s="168">
        <f>+'2.2.3.5.CantidadCap'!D27</f>
        <v>4821.3051117645982</v>
      </c>
      <c r="E636" s="168">
        <f>+'2.2.3.5.CantidadCap'!E27</f>
        <v>4518.839599060846</v>
      </c>
      <c r="F636" s="168">
        <f>+'2.2.3.5.CantidadCap'!F27</f>
        <v>3921.2290398815358</v>
      </c>
      <c r="G636" s="168">
        <f>+'2.2.3.5.CantidadCap'!G27</f>
        <v>3381.3242865155307</v>
      </c>
      <c r="H636" s="168">
        <f>+'2.2.3.5.CantidadCap'!H27</f>
        <v>2777.6465582350197</v>
      </c>
      <c r="I636" s="168">
        <f>+'2.2.3.5.CantidadCap'!I27</f>
        <v>1973.0509890388762</v>
      </c>
      <c r="J636" s="168">
        <f>+'2.2.3.5.CantidadCap'!J27</f>
        <v>1134.3994792522692</v>
      </c>
      <c r="K636" s="168">
        <f>+'2.2.3.5.CantidadCap'!K27</f>
        <v>370.71275863587061</v>
      </c>
    </row>
    <row r="637" spans="2:11" x14ac:dyDescent="0.2">
      <c r="B637" s="182" t="s">
        <v>433</v>
      </c>
      <c r="C637" s="168">
        <f>+'2.2.3.5.CantidadCap'!C28</f>
        <v>0</v>
      </c>
      <c r="D637" s="168">
        <f>+'2.2.3.5.CantidadCap'!D28</f>
        <v>3355.0956910134269</v>
      </c>
      <c r="E637" s="168">
        <f>+'2.2.3.5.CantidadCap'!E28</f>
        <v>3144.6131111251966</v>
      </c>
      <c r="F637" s="168">
        <f>+'2.2.3.5.CantidadCap'!F28</f>
        <v>2728.7421870648059</v>
      </c>
      <c r="G637" s="168">
        <f>+'2.2.3.5.CantidadCap'!G28</f>
        <v>2353.0281284054972</v>
      </c>
      <c r="H637" s="168">
        <f>+'2.2.3.5.CantidadCap'!H28</f>
        <v>1932.9351249628207</v>
      </c>
      <c r="I637" s="168">
        <f>+'2.2.3.5.CantidadCap'!I28</f>
        <v>1373.0255020204013</v>
      </c>
      <c r="J637" s="168">
        <f>+'2.2.3.5.CantidadCap'!J28</f>
        <v>789.41670699080896</v>
      </c>
      <c r="K637" s="168">
        <f>+'2.2.3.5.CantidadCap'!K28</f>
        <v>257.9751229740545</v>
      </c>
    </row>
    <row r="638" spans="2:11" x14ac:dyDescent="0.2">
      <c r="B638" s="182" t="s">
        <v>434</v>
      </c>
      <c r="C638" s="168">
        <f>+'2.2.3.5.CantidadCap'!C29</f>
        <v>0</v>
      </c>
      <c r="D638" s="168">
        <f>+'2.2.3.5.CantidadCap'!D29</f>
        <v>28113.830985496792</v>
      </c>
      <c r="E638" s="168">
        <f>+'2.2.3.5.CantidadCap'!E29</f>
        <v>26350.10433763429</v>
      </c>
      <c r="F638" s="168">
        <f>+'2.2.3.5.CantidadCap'!F29</f>
        <v>22865.337896506455</v>
      </c>
      <c r="G638" s="168">
        <f>+'2.2.3.5.CantidadCap'!G29</f>
        <v>19717.063594728701</v>
      </c>
      <c r="H638" s="168">
        <f>+'2.2.3.5.CantidadCap'!H29</f>
        <v>16196.918482739446</v>
      </c>
      <c r="I638" s="168">
        <f>+'2.2.3.5.CantidadCap'!I29</f>
        <v>11505.188065416623</v>
      </c>
      <c r="J638" s="168">
        <f>+'2.2.3.5.CantidadCap'!J29</f>
        <v>6614.8718013951275</v>
      </c>
      <c r="K638" s="168">
        <f>+'2.2.3.5.CantidadCap'!K29</f>
        <v>2161.68767560981</v>
      </c>
    </row>
    <row r="639" spans="2:11" x14ac:dyDescent="0.2">
      <c r="B639" s="182" t="s">
        <v>568</v>
      </c>
      <c r="C639" s="168">
        <f>+'2.2.3.5.CantidadCap'!C30</f>
        <v>0</v>
      </c>
      <c r="D639" s="168">
        <f>+'2.2.3.5.CantidadCap'!D30</f>
        <v>0</v>
      </c>
      <c r="E639" s="168">
        <f>+'2.2.3.5.CantidadCap'!E30</f>
        <v>1373.4785089075315</v>
      </c>
      <c r="F639" s="168">
        <f>+'2.2.3.5.CantidadCap'!F30</f>
        <v>1294.2095596414042</v>
      </c>
      <c r="G639" s="168">
        <f>+'2.2.3.5.CantidadCap'!G30</f>
        <v>1154.8266974101939</v>
      </c>
      <c r="H639" s="168">
        <f>+'2.2.3.5.CantidadCap'!H30</f>
        <v>997.58367908052446</v>
      </c>
      <c r="I639" s="168">
        <f>+'2.2.3.5.CantidadCap'!I30</f>
        <v>770.07440435733065</v>
      </c>
      <c r="J639" s="168">
        <f>+'2.2.3.5.CantidadCap'!J30</f>
        <v>526.86290738454113</v>
      </c>
      <c r="K639" s="168">
        <f>+'2.2.3.5.CantidadCap'!K30</f>
        <v>311.51257876087931</v>
      </c>
    </row>
    <row r="640" spans="2:11" x14ac:dyDescent="0.2">
      <c r="B640" s="182" t="s">
        <v>435</v>
      </c>
      <c r="C640" s="168">
        <f>+'2.2.3.5.CantidadCap'!C31</f>
        <v>0</v>
      </c>
      <c r="D640" s="168">
        <f>+'2.2.3.5.CantidadCap'!D31</f>
        <v>0</v>
      </c>
      <c r="E640" s="168">
        <f>+'2.2.3.5.CantidadCap'!E31</f>
        <v>8301.162236909764</v>
      </c>
      <c r="F640" s="168">
        <f>+'2.2.3.5.CantidadCap'!F31</f>
        <v>7822.0688954850866</v>
      </c>
      <c r="G640" s="168">
        <f>+'2.2.3.5.CantidadCap'!G31</f>
        <v>6979.6532734551274</v>
      </c>
      <c r="H640" s="168">
        <f>+'2.2.3.5.CantidadCap'!H31</f>
        <v>6029.2927127979392</v>
      </c>
      <c r="I640" s="168">
        <f>+'2.2.3.5.CantidadCap'!I31</f>
        <v>4654.2501565215425</v>
      </c>
      <c r="J640" s="168">
        <f>+'2.2.3.5.CantidadCap'!J31</f>
        <v>3184.3049909006531</v>
      </c>
      <c r="K640" s="168">
        <f>+'2.2.3.5.CantidadCap'!K31</f>
        <v>1882.7498489139346</v>
      </c>
    </row>
    <row r="641" spans="2:11" x14ac:dyDescent="0.2">
      <c r="B641" s="182" t="s">
        <v>435</v>
      </c>
      <c r="C641" s="168">
        <f>+'2.2.3.5.CantidadCap'!C32</f>
        <v>0</v>
      </c>
      <c r="D641" s="168">
        <f>+'2.2.3.5.CantidadCap'!D32</f>
        <v>0</v>
      </c>
      <c r="E641" s="168">
        <f>+'2.2.3.5.CantidadCap'!E32</f>
        <v>7638.5335148482191</v>
      </c>
      <c r="F641" s="168">
        <f>+'2.2.3.5.CantidadCap'!F32</f>
        <v>7197.6831326039901</v>
      </c>
      <c r="G641" s="168">
        <f>+'2.2.3.5.CantidadCap'!G32</f>
        <v>6422.512165134377</v>
      </c>
      <c r="H641" s="168">
        <f>+'2.2.3.5.CantidadCap'!H32</f>
        <v>5548.0128135264404</v>
      </c>
      <c r="I641" s="168">
        <f>+'2.2.3.5.CantidadCap'!I32</f>
        <v>4282.7311155301559</v>
      </c>
      <c r="J641" s="168">
        <f>+'2.2.3.5.CantidadCap'!J32</f>
        <v>2930.1222768955113</v>
      </c>
      <c r="K641" s="168">
        <f>+'2.2.3.5.CantidadCap'!K32</f>
        <v>1732.4619626225021</v>
      </c>
    </row>
    <row r="642" spans="2:11" x14ac:dyDescent="0.2">
      <c r="B642" s="182" t="s">
        <v>596</v>
      </c>
      <c r="C642" s="168">
        <f>+'2.2.3.5.CantidadCap'!C33</f>
        <v>0</v>
      </c>
      <c r="D642" s="168">
        <f>+'2.2.3.5.CantidadCap'!D33</f>
        <v>0</v>
      </c>
      <c r="E642" s="168">
        <f>+'2.2.3.5.CantidadCap'!E33</f>
        <v>0</v>
      </c>
      <c r="F642" s="168">
        <f>+'2.2.3.5.CantidadCap'!F33</f>
        <v>12409.865843507303</v>
      </c>
      <c r="G642" s="168">
        <f>+'2.2.3.5.CantidadCap'!G33</f>
        <v>11955.579641676573</v>
      </c>
      <c r="H642" s="168">
        <f>+'2.2.3.5.CantidadCap'!H33</f>
        <v>10677.924805969673</v>
      </c>
      <c r="I642" s="168">
        <f>+'2.2.3.5.CantidadCap'!I33</f>
        <v>8661.038318278348</v>
      </c>
      <c r="J642" s="168">
        <f>+'2.2.3.5.CantidadCap'!J33</f>
        <v>6452.4520434332208</v>
      </c>
      <c r="K642" s="168">
        <f>+'2.2.3.5.CantidadCap'!K33</f>
        <v>4548.4689141675453</v>
      </c>
    </row>
    <row r="643" spans="2:11" x14ac:dyDescent="0.2">
      <c r="B643" s="182" t="s">
        <v>597</v>
      </c>
      <c r="C643" s="168">
        <f>+'2.2.3.5.CantidadCap'!C34</f>
        <v>0</v>
      </c>
      <c r="D643" s="168">
        <f>+'2.2.3.5.CantidadCap'!D34</f>
        <v>0</v>
      </c>
      <c r="E643" s="168">
        <f>+'2.2.3.5.CantidadCap'!E34</f>
        <v>0</v>
      </c>
      <c r="F643" s="168">
        <f>+'2.2.3.5.CantidadCap'!F34</f>
        <v>82284.43199095974</v>
      </c>
      <c r="G643" s="168">
        <f>+'2.2.3.5.CantidadCap'!G34</f>
        <v>79272.257439650682</v>
      </c>
      <c r="H643" s="168">
        <f>+'2.2.3.5.CantidadCap'!H34</f>
        <v>70800.682987325024</v>
      </c>
      <c r="I643" s="168">
        <f>+'2.2.3.5.CantidadCap'!I34</f>
        <v>57427.584428266076</v>
      </c>
      <c r="J643" s="168">
        <f>+'2.2.3.5.CantidadCap'!J34</f>
        <v>42783.407817465632</v>
      </c>
      <c r="K643" s="168">
        <f>+'2.2.3.5.CantidadCap'!K34</f>
        <v>30158.922405001395</v>
      </c>
    </row>
    <row r="644" spans="2:11" x14ac:dyDescent="0.2">
      <c r="B644" s="182" t="s">
        <v>598</v>
      </c>
      <c r="C644" s="168">
        <f>+'2.2.3.5.CantidadCap'!C35</f>
        <v>0</v>
      </c>
      <c r="D644" s="168">
        <f>+'2.2.3.5.CantidadCap'!D35</f>
        <v>0</v>
      </c>
      <c r="E644" s="168">
        <f>+'2.2.3.5.CantidadCap'!E35</f>
        <v>0</v>
      </c>
      <c r="F644" s="168">
        <f>+'2.2.3.5.CantidadCap'!F35</f>
        <v>16767.163444363032</v>
      </c>
      <c r="G644" s="168">
        <f>+'2.2.3.5.CantidadCap'!G35</f>
        <v>16153.370266203903</v>
      </c>
      <c r="H644" s="168">
        <f>+'2.2.3.5.CantidadCap'!H35</f>
        <v>14427.110875012622</v>
      </c>
      <c r="I644" s="168">
        <f>+'2.2.3.5.CantidadCap'!I35</f>
        <v>11702.064060301036</v>
      </c>
      <c r="J644" s="168">
        <f>+'2.2.3.5.CantidadCap'!J35</f>
        <v>8718.0086709609714</v>
      </c>
      <c r="K644" s="168">
        <f>+'2.2.3.5.CantidadCap'!K35</f>
        <v>6145.5073461050033</v>
      </c>
    </row>
    <row r="645" spans="2:11" x14ac:dyDescent="0.2">
      <c r="B645" s="182" t="s">
        <v>599</v>
      </c>
      <c r="C645" s="168">
        <f>+'2.2.3.5.CantidadCap'!C36</f>
        <v>0</v>
      </c>
      <c r="D645" s="168">
        <f>+'2.2.3.5.CantidadCap'!D36</f>
        <v>0</v>
      </c>
      <c r="E645" s="168">
        <f>+'2.2.3.5.CantidadCap'!E36</f>
        <v>0</v>
      </c>
      <c r="F645" s="168">
        <f>+'2.2.3.5.CantidadCap'!F36</f>
        <v>0</v>
      </c>
      <c r="G645" s="168">
        <f>+'2.2.3.5.CantidadCap'!G36</f>
        <v>37888.321045145094</v>
      </c>
      <c r="H645" s="168">
        <f>+'2.2.3.5.CantidadCap'!H36</f>
        <v>35639.69038810637</v>
      </c>
      <c r="I645" s="168">
        <f>+'2.2.3.5.CantidadCap'!I36</f>
        <v>29874.101021553521</v>
      </c>
      <c r="J645" s="168">
        <f>+'2.2.3.5.CantidadCap'!J36</f>
        <v>23414.107453802</v>
      </c>
      <c r="K645" s="168">
        <f>+'2.2.3.5.CantidadCap'!K36</f>
        <v>17985.529736438511</v>
      </c>
    </row>
    <row r="646" spans="2:11" x14ac:dyDescent="0.2">
      <c r="B646" s="182" t="s">
        <v>600</v>
      </c>
      <c r="C646" s="168">
        <f>+'2.2.3.5.CantidadCap'!C37</f>
        <v>0</v>
      </c>
      <c r="D646" s="168">
        <f>+'2.2.3.5.CantidadCap'!D37</f>
        <v>0</v>
      </c>
      <c r="E646" s="168">
        <f>+'2.2.3.5.CantidadCap'!E37</f>
        <v>0</v>
      </c>
      <c r="F646" s="168">
        <f>+'2.2.3.5.CantidadCap'!F37</f>
        <v>0</v>
      </c>
      <c r="G646" s="168">
        <f>+'2.2.3.5.CantidadCap'!G37</f>
        <v>0</v>
      </c>
      <c r="H646" s="168">
        <f>+'2.2.3.5.CantidadCap'!H37</f>
        <v>58698.132599796278</v>
      </c>
      <c r="I646" s="168">
        <f>+'2.2.3.5.CantidadCap'!I37</f>
        <v>53177.575096818386</v>
      </c>
      <c r="J646" s="168">
        <f>+'2.2.3.5.CantidadCap'!J37</f>
        <v>43106.772147184151</v>
      </c>
      <c r="K646" s="168">
        <f>+'2.2.3.5.CantidadCap'!K37</f>
        <v>34848.218599146181</v>
      </c>
    </row>
    <row r="647" spans="2:11" x14ac:dyDescent="0.2">
      <c r="B647" s="182" t="s">
        <v>601</v>
      </c>
      <c r="C647" s="168">
        <f>+'2.2.3.5.CantidadCap'!C38</f>
        <v>0</v>
      </c>
      <c r="D647" s="168">
        <f>+'2.2.3.5.CantidadCap'!D38</f>
        <v>109672.19151208285</v>
      </c>
      <c r="E647" s="168">
        <f>+'2.2.3.5.CantidadCap'!E38</f>
        <v>107054.62212029562</v>
      </c>
      <c r="F647" s="168">
        <f>+'2.2.3.5.CantidadCap'!F38</f>
        <v>102258.82565250125</v>
      </c>
      <c r="G647" s="168">
        <f>+'2.2.3.5.CantidadCap'!G38</f>
        <v>99984.397889077823</v>
      </c>
      <c r="H647" s="168">
        <f>+'2.2.3.5.CantidadCap'!H38</f>
        <v>97016.59705248024</v>
      </c>
      <c r="I647" s="168">
        <f>+'2.2.3.5.CantidadCap'!I38</f>
        <v>87606.915333924757</v>
      </c>
      <c r="J647" s="168">
        <f>+'2.2.3.5.CantidadCap'!J38</f>
        <v>75951.984287392726</v>
      </c>
      <c r="K647" s="168">
        <f>+'2.2.3.5.CantidadCap'!K38</f>
        <v>67200.625032868018</v>
      </c>
    </row>
    <row r="648" spans="2:11" x14ac:dyDescent="0.2">
      <c r="B648" s="182" t="s">
        <v>658</v>
      </c>
      <c r="C648" s="168">
        <f>+'2.2.3.5.CantidadCap'!C39</f>
        <v>0</v>
      </c>
      <c r="D648" s="168">
        <f>+'2.2.3.5.CantidadCap'!D39</f>
        <v>0</v>
      </c>
      <c r="E648" s="168">
        <f>+'2.2.3.5.CantidadCap'!E39</f>
        <v>132004.72917454856</v>
      </c>
      <c r="F648" s="168">
        <f>+'2.2.3.5.CantidadCap'!F39</f>
        <v>129575.88211623635</v>
      </c>
      <c r="G648" s="168">
        <f>+'2.2.3.5.CantidadCap'!G39</f>
        <v>127402.50354980446</v>
      </c>
      <c r="H648" s="168">
        <f>+'2.2.3.5.CantidadCap'!H39</f>
        <v>124408.73514435119</v>
      </c>
      <c r="I648" s="168">
        <f>+'2.2.3.5.CantidadCap'!I39</f>
        <v>113180.05561002003</v>
      </c>
      <c r="J648" s="168">
        <f>+'2.2.3.5.CantidadCap'!J39</f>
        <v>99024.875372483075</v>
      </c>
      <c r="K648" s="168">
        <f>+'2.2.3.5.CantidadCap'!K39</f>
        <v>88605.858908265567</v>
      </c>
    </row>
    <row r="649" spans="2:11" x14ac:dyDescent="0.2">
      <c r="B649" s="182" t="s">
        <v>569</v>
      </c>
      <c r="C649" s="168">
        <f>+'2.2.3.5.CantidadCap'!C40</f>
        <v>189002.56055125355</v>
      </c>
      <c r="D649" s="168">
        <f>+'2.2.3.5.CantidadCap'!D40</f>
        <v>181725.97764961005</v>
      </c>
      <c r="E649" s="168">
        <f>+'2.2.3.5.CantidadCap'!E40</f>
        <v>171535.07786665278</v>
      </c>
      <c r="F649" s="168">
        <f>+'2.2.3.5.CantidadCap'!F40</f>
        <v>166485.23830675648</v>
      </c>
      <c r="G649" s="168">
        <f>+'2.2.3.5.CantidadCap'!G40</f>
        <v>165800.24196472054</v>
      </c>
      <c r="H649" s="168">
        <f>+'2.2.3.5.CantidadCap'!H40</f>
        <v>164234.28114874032</v>
      </c>
      <c r="I649" s="168">
        <f>+'2.2.3.5.CantidadCap'!I40</f>
        <v>151873.08533489186</v>
      </c>
      <c r="J649" s="168">
        <f>+'2.2.3.5.CantidadCap'!J40</f>
        <v>135509.5109697725</v>
      </c>
      <c r="K649" s="168">
        <f>+'2.2.3.5.CantidadCap'!K40</f>
        <v>124115.68256784225</v>
      </c>
    </row>
    <row r="650" spans="2:11" x14ac:dyDescent="0.2">
      <c r="B650" s="182" t="s">
        <v>602</v>
      </c>
      <c r="C650" s="168">
        <f>+'2.2.3.5.CantidadCap'!C41</f>
        <v>0</v>
      </c>
      <c r="D650" s="168">
        <f>+'2.2.3.5.CantidadCap'!D41</f>
        <v>0</v>
      </c>
      <c r="E650" s="168">
        <f>+'2.2.3.5.CantidadCap'!E41</f>
        <v>0</v>
      </c>
      <c r="F650" s="168">
        <f>+'2.2.3.5.CantidadCap'!F41</f>
        <v>0</v>
      </c>
      <c r="G650" s="168">
        <f>+'2.2.3.5.CantidadCap'!G41</f>
        <v>384779.37902943185</v>
      </c>
      <c r="H650" s="168">
        <f>+'2.2.3.5.CantidadCap'!H41</f>
        <v>380311.43187128531</v>
      </c>
      <c r="I650" s="168">
        <f>+'2.2.3.5.CantidadCap'!I41</f>
        <v>356555.80373478774</v>
      </c>
      <c r="J650" s="168">
        <f>+'2.2.3.5.CantidadCap'!J41</f>
        <v>323257.02956943703</v>
      </c>
      <c r="K650" s="168">
        <f>+'2.2.3.5.CantidadCap'!K41</f>
        <v>301540.80857998191</v>
      </c>
    </row>
    <row r="651" spans="2:11" x14ac:dyDescent="0.2">
      <c r="B651" s="182" t="s">
        <v>603</v>
      </c>
      <c r="C651" s="168">
        <f>+'2.2.3.5.CantidadCap'!C42</f>
        <v>0</v>
      </c>
      <c r="D651" s="168">
        <f>+'2.2.3.5.CantidadCap'!D42</f>
        <v>0</v>
      </c>
      <c r="E651" s="168">
        <f>+'2.2.3.5.CantidadCap'!E42</f>
        <v>2739.4812675250728</v>
      </c>
      <c r="F651" s="168">
        <f>+'2.2.3.5.CantidadCap'!F42</f>
        <v>2735.192775689974</v>
      </c>
      <c r="G651" s="168">
        <f>+'2.2.3.5.CantidadCap'!G42</f>
        <v>2789.8172263079005</v>
      </c>
      <c r="H651" s="168">
        <f>+'2.2.3.5.CantidadCap'!H42</f>
        <v>2835.3796505087125</v>
      </c>
      <c r="I651" s="168">
        <f>+'2.2.3.5.CantidadCap'!I42</f>
        <v>2696.877468654397</v>
      </c>
      <c r="J651" s="168">
        <f>+'2.2.3.5.CantidadCap'!J42</f>
        <v>2485.0467519754852</v>
      </c>
      <c r="K651" s="168">
        <f>+'2.2.3.5.CantidadCap'!K42</f>
        <v>2360.1578544990189</v>
      </c>
    </row>
    <row r="652" spans="2:11" x14ac:dyDescent="0.2">
      <c r="B652" s="182" t="s">
        <v>375</v>
      </c>
      <c r="C652" s="168">
        <f>+'2.2.3.5.CantidadCap'!C43</f>
        <v>0</v>
      </c>
      <c r="D652" s="168">
        <f>+'2.2.3.5.CantidadCap'!D43</f>
        <v>5009.4209387088067</v>
      </c>
      <c r="E652" s="168">
        <f>+'2.2.3.5.CantidadCap'!E43</f>
        <v>4695.1561096623209</v>
      </c>
      <c r="F652" s="168">
        <f>+'2.2.3.5.CantidadCap'!F43</f>
        <v>4074.2301282431399</v>
      </c>
      <c r="G652" s="168">
        <f>+'2.2.3.5.CantidadCap'!G43</f>
        <v>3513.2591392999648</v>
      </c>
      <c r="H652" s="168">
        <f>+'2.2.3.5.CantidadCap'!H43</f>
        <v>2886.0268497085476</v>
      </c>
      <c r="I652" s="168">
        <f>+'2.2.3.5.CantidadCap'!I43</f>
        <v>2050.0371625419011</v>
      </c>
      <c r="J652" s="168">
        <f>+'2.2.3.5.CantidadCap'!J43</f>
        <v>1178.6627036651653</v>
      </c>
      <c r="K652" s="168">
        <f>+'2.2.3.5.CantidadCap'!K43</f>
        <v>385.1780691451458</v>
      </c>
    </row>
    <row r="653" spans="2:11" x14ac:dyDescent="0.2">
      <c r="B653" s="182" t="s">
        <v>376</v>
      </c>
      <c r="C653" s="168">
        <f>+'2.2.3.5.CantidadCap'!C44</f>
        <v>0</v>
      </c>
      <c r="D653" s="168">
        <f>+'2.2.3.5.CantidadCap'!D44</f>
        <v>2445.6652106705183</v>
      </c>
      <c r="E653" s="168">
        <f>+'2.2.3.5.CantidadCap'!E44</f>
        <v>2428.8819088168743</v>
      </c>
      <c r="F653" s="168">
        <f>+'2.2.3.5.CantidadCap'!F44</f>
        <v>2407.7742199656968</v>
      </c>
      <c r="G653" s="168">
        <f>+'2.2.3.5.CantidadCap'!G44</f>
        <v>2454.6848563290359</v>
      </c>
      <c r="H653" s="168">
        <f>+'2.2.3.5.CantidadCap'!H44</f>
        <v>2493.5217311571764</v>
      </c>
      <c r="I653" s="168">
        <f>+'2.2.3.5.CantidadCap'!I44</f>
        <v>2370.4472690825214</v>
      </c>
      <c r="J653" s="168">
        <f>+'2.2.3.5.CantidadCap'!J44</f>
        <v>2182.9571969852323</v>
      </c>
      <c r="K653" s="168">
        <f>+'2.2.3.5.CantidadCap'!K44</f>
        <v>2071.9070872081074</v>
      </c>
    </row>
    <row r="654" spans="2:11" x14ac:dyDescent="0.2">
      <c r="B654" s="182" t="s">
        <v>377</v>
      </c>
      <c r="C654" s="168">
        <f>+'2.2.3.5.CantidadCap'!C45</f>
        <v>0</v>
      </c>
      <c r="D654" s="168">
        <f>+'2.2.3.5.CantidadCap'!D45</f>
        <v>0</v>
      </c>
      <c r="E654" s="168">
        <f>+'2.2.3.5.CantidadCap'!E45</f>
        <v>256104.94655042145</v>
      </c>
      <c r="F654" s="168">
        <f>+'2.2.3.5.CantidadCap'!F45</f>
        <v>255478.43491258711</v>
      </c>
      <c r="G654" s="168">
        <f>+'2.2.3.5.CantidadCap'!G45</f>
        <v>260097.24300168242</v>
      </c>
      <c r="H654" s="168">
        <f>+'2.2.3.5.CantidadCap'!H45</f>
        <v>263829.91711743223</v>
      </c>
      <c r="I654" s="168">
        <f>+'2.2.3.5.CantidadCap'!I45</f>
        <v>250419.41311385512</v>
      </c>
      <c r="J654" s="168">
        <f>+'2.2.3.5.CantidadCap'!J45</f>
        <v>230215.28220954223</v>
      </c>
      <c r="K654" s="168">
        <f>+'2.2.3.5.CantidadCap'!K45</f>
        <v>218093.04135356296</v>
      </c>
    </row>
    <row r="655" spans="2:11" x14ac:dyDescent="0.2">
      <c r="B655" s="182" t="s">
        <v>378</v>
      </c>
      <c r="C655" s="168">
        <f>+'2.2.3.5.CantidadCap'!C46</f>
        <v>0</v>
      </c>
      <c r="D655" s="168">
        <f>+'2.2.3.5.CantidadCap'!D46</f>
        <v>0</v>
      </c>
      <c r="E655" s="168">
        <f>+'2.2.3.5.CantidadCap'!E46</f>
        <v>134925.50976367592</v>
      </c>
      <c r="F655" s="168">
        <f>+'2.2.3.5.CantidadCap'!F46</f>
        <v>138537.70828401373</v>
      </c>
      <c r="G655" s="168">
        <f>+'2.2.3.5.CantidadCap'!G46</f>
        <v>135409.95124063123</v>
      </c>
      <c r="H655" s="168">
        <f>+'2.2.3.5.CantidadCap'!H46</f>
        <v>120043.99104412261</v>
      </c>
      <c r="I655" s="168">
        <f>+'2.2.3.5.CantidadCap'!I46</f>
        <v>111794.68670164002</v>
      </c>
      <c r="J655" s="168">
        <f>+'2.2.3.5.CantidadCap'!J46</f>
        <v>96188.313038560998</v>
      </c>
      <c r="K655" s="168">
        <f>+'2.2.3.5.CantidadCap'!K46</f>
        <v>66103.096336192553</v>
      </c>
    </row>
    <row r="656" spans="2:11" x14ac:dyDescent="0.2">
      <c r="B656" s="182" t="s">
        <v>379</v>
      </c>
      <c r="C656" s="168">
        <f>+'2.2.3.5.CantidadCap'!C47</f>
        <v>0</v>
      </c>
      <c r="D656" s="168">
        <f>+'2.2.3.5.CantidadCap'!D47</f>
        <v>0</v>
      </c>
      <c r="E656" s="168">
        <f>+'2.2.3.5.CantidadCap'!E47</f>
        <v>0</v>
      </c>
      <c r="F656" s="168">
        <f>+'2.2.3.5.CantidadCap'!F47</f>
        <v>0</v>
      </c>
      <c r="G656" s="168">
        <f>+'2.2.3.5.CantidadCap'!G47</f>
        <v>0</v>
      </c>
      <c r="H656" s="168">
        <f>+'2.2.3.5.CantidadCap'!H47</f>
        <v>9485.7636386355498</v>
      </c>
      <c r="I656" s="168">
        <f>+'2.2.3.5.CantidadCap'!I47</f>
        <v>8593.6278703006283</v>
      </c>
      <c r="J656" s="168">
        <f>+'2.2.3.5.CantidadCap'!J47</f>
        <v>6966.1611656471378</v>
      </c>
      <c r="K656" s="168">
        <f>+'2.2.3.5.CantidadCap'!K47</f>
        <v>5631.5584537037084</v>
      </c>
    </row>
    <row r="657" spans="2:11" x14ac:dyDescent="0.2">
      <c r="B657" s="186" t="s">
        <v>380</v>
      </c>
      <c r="C657" s="168"/>
      <c r="D657" s="168"/>
      <c r="E657" s="168"/>
      <c r="F657" s="168"/>
      <c r="G657" s="168"/>
      <c r="H657" s="168"/>
      <c r="I657" s="168"/>
      <c r="J657" s="168"/>
      <c r="K657" s="168"/>
    </row>
    <row r="658" spans="2:11" x14ac:dyDescent="0.2">
      <c r="B658" s="220" t="s">
        <v>381</v>
      </c>
      <c r="C658" s="168">
        <f>+'2.2.3.5.CantidadCap'!C49</f>
        <v>610329.86011924851</v>
      </c>
      <c r="D658" s="168">
        <f>+'2.2.3.5.CantidadCap'!D49</f>
        <v>570510.85404307104</v>
      </c>
      <c r="E658" s="168">
        <f>+'2.2.3.5.CantidadCap'!E49</f>
        <v>513460.920390855</v>
      </c>
      <c r="F658" s="168">
        <f>+'2.2.3.5.CantidadCap'!F49</f>
        <v>399907.2016937111</v>
      </c>
      <c r="G658" s="168">
        <f>+'2.2.3.5.CantidadCap'!G49</f>
        <v>236077.04325714585</v>
      </c>
      <c r="H658" s="168">
        <f>+'2.2.3.5.CantidadCap'!H49</f>
        <v>95939.835662859579</v>
      </c>
      <c r="I658" s="168">
        <f>+'2.2.3.5.CantidadCap'!I49</f>
        <v>11654.997692016639</v>
      </c>
      <c r="J658" s="168">
        <f>+'2.2.3.5.CantidadCap'!J49</f>
        <v>0</v>
      </c>
      <c r="K658" s="168">
        <f>+'2.2.3.5.CantidadCap'!K49</f>
        <v>0</v>
      </c>
    </row>
    <row r="659" spans="2:11" x14ac:dyDescent="0.2">
      <c r="B659" s="182" t="s">
        <v>570</v>
      </c>
      <c r="C659" s="168">
        <f>+'2.2.3.5.CantidadCap'!C50</f>
        <v>500129.35601626721</v>
      </c>
      <c r="D659" s="168">
        <f>+'2.2.3.5.CantidadCap'!D50</f>
        <v>446349.99330511421</v>
      </c>
      <c r="E659" s="168">
        <f>+'2.2.3.5.CantidadCap'!E50</f>
        <v>344024.89435757353</v>
      </c>
      <c r="F659" s="168">
        <f>+'2.2.3.5.CantidadCap'!F50</f>
        <v>246926.22670971201</v>
      </c>
      <c r="G659" s="168">
        <f>+'2.2.3.5.CantidadCap'!G50</f>
        <v>150765.55180627582</v>
      </c>
      <c r="H659" s="168">
        <f>+'2.2.3.5.CantidadCap'!H50</f>
        <v>52110.046983079665</v>
      </c>
      <c r="I659" s="168">
        <f>+'2.2.3.5.CantidadCap'!I50</f>
        <v>531.1428259229408</v>
      </c>
      <c r="J659" s="168">
        <f>+'2.2.3.5.CantidadCap'!J50</f>
        <v>0</v>
      </c>
      <c r="K659" s="168">
        <f>+'2.2.3.5.CantidadCap'!K50</f>
        <v>0</v>
      </c>
    </row>
    <row r="660" spans="2:11" x14ac:dyDescent="0.2">
      <c r="B660" s="182" t="s">
        <v>382</v>
      </c>
      <c r="C660" s="168">
        <f>+'2.2.3.5.CantidadCap'!C51</f>
        <v>6772.7108583095596</v>
      </c>
      <c r="D660" s="168">
        <f>+'2.2.3.5.CantidadCap'!D51</f>
        <v>6044.4351244313293</v>
      </c>
      <c r="E660" s="168">
        <f>+'2.2.3.5.CantidadCap'!E51</f>
        <v>4658.7529118651282</v>
      </c>
      <c r="F660" s="168">
        <f>+'2.2.3.5.CantidadCap'!F51</f>
        <v>3343.8474046758547</v>
      </c>
      <c r="G660" s="168">
        <f>+'2.2.3.5.CantidadCap'!G51</f>
        <v>2041.6489413234085</v>
      </c>
      <c r="H660" s="168">
        <f>+'2.2.3.5.CantidadCap'!H51</f>
        <v>705.66572288385191</v>
      </c>
      <c r="I660" s="168">
        <f>+'2.2.3.5.CantidadCap'!I51</f>
        <v>7.2153576360085978</v>
      </c>
      <c r="J660" s="168">
        <f>+'2.2.3.5.CantidadCap'!J51</f>
        <v>4.8841967567324687E-2</v>
      </c>
      <c r="K660" s="168">
        <f>+'2.2.3.5.CantidadCap'!K51</f>
        <v>4.8902873287027471E-2</v>
      </c>
    </row>
    <row r="661" spans="2:11" x14ac:dyDescent="0.2">
      <c r="B661" s="182" t="s">
        <v>383</v>
      </c>
      <c r="C661" s="168">
        <f>+'2.2.3.5.CantidadCap'!C52</f>
        <v>0</v>
      </c>
      <c r="D661" s="168">
        <f>+'2.2.3.5.CantidadCap'!D52</f>
        <v>17093.855430543848</v>
      </c>
      <c r="E661" s="168">
        <f>+'2.2.3.5.CantidadCap'!E52</f>
        <v>15403.030093375339</v>
      </c>
      <c r="F661" s="168">
        <f>+'2.2.3.5.CantidadCap'!F52</f>
        <v>12025.574234037664</v>
      </c>
      <c r="G661" s="168">
        <f>+'2.2.3.5.CantidadCap'!G52</f>
        <v>8735.5541425759075</v>
      </c>
      <c r="H661" s="168">
        <f>+'2.2.3.5.CantidadCap'!H52</f>
        <v>5372.7900307087548</v>
      </c>
      <c r="I661" s="168">
        <f>+'2.2.3.5.CantidadCap'!I52</f>
        <v>1806.7076386430656</v>
      </c>
      <c r="J661" s="168">
        <f>+'2.2.3.5.CantidadCap'!J52</f>
        <v>-2.1113332709166204E-4</v>
      </c>
      <c r="K661" s="168">
        <f>+'2.2.3.5.CantidadCap'!K52</f>
        <v>-2.1139660942610185E-4</v>
      </c>
    </row>
    <row r="662" spans="2:11" x14ac:dyDescent="0.2">
      <c r="B662" s="182" t="s">
        <v>384</v>
      </c>
      <c r="C662" s="168">
        <f>+'2.2.3.5.CantidadCap'!C53</f>
        <v>0</v>
      </c>
      <c r="D662" s="168">
        <f>+'2.2.3.5.CantidadCap'!D53</f>
        <v>0</v>
      </c>
      <c r="E662" s="168">
        <f>+'2.2.3.5.CantidadCap'!E53</f>
        <v>0</v>
      </c>
      <c r="F662" s="168">
        <f>+'2.2.3.5.CantidadCap'!F53</f>
        <v>0</v>
      </c>
      <c r="G662" s="168">
        <f>+'2.2.3.5.CantidadCap'!G53</f>
        <v>0</v>
      </c>
      <c r="H662" s="168">
        <f>+'2.2.3.5.CantidadCap'!H53</f>
        <v>58553.88364315332</v>
      </c>
      <c r="I662" s="168">
        <f>+'2.2.3.5.CantidadCap'!I53</f>
        <v>52448.936727359192</v>
      </c>
      <c r="J662" s="168">
        <f>+'2.2.3.5.CantidadCap'!J53</f>
        <v>40598.016575666465</v>
      </c>
      <c r="K662" s="168">
        <f>+'2.2.3.5.CantidadCap'!K53</f>
        <v>29040.953592685088</v>
      </c>
    </row>
    <row r="663" spans="2:11" x14ac:dyDescent="0.2">
      <c r="B663" s="186" t="s">
        <v>385</v>
      </c>
      <c r="C663" s="168"/>
      <c r="D663" s="168"/>
      <c r="E663" s="168"/>
      <c r="F663" s="168"/>
      <c r="G663" s="168"/>
      <c r="H663" s="168"/>
      <c r="I663" s="168"/>
      <c r="J663" s="168"/>
      <c r="K663" s="168"/>
    </row>
    <row r="664" spans="2:11" x14ac:dyDescent="0.2">
      <c r="B664" s="182" t="s">
        <v>583</v>
      </c>
      <c r="C664" s="168">
        <f>+'2.2.3.5.CantidadCap'!C55</f>
        <v>735.64763337326644</v>
      </c>
      <c r="D664" s="168">
        <f>+'2.2.3.5.CantidadCap'!D55</f>
        <v>605.42922576583192</v>
      </c>
      <c r="E664" s="168">
        <f>+'2.2.3.5.CantidadCap'!E55</f>
        <v>356.74501138568269</v>
      </c>
      <c r="F664" s="168">
        <f>+'2.2.3.5.CantidadCap'!F55</f>
        <v>119.16856438030888</v>
      </c>
      <c r="G664" s="168">
        <f>+'2.2.3.5.CantidadCap'!G55</f>
        <v>5.8930649632573495E-2</v>
      </c>
      <c r="H664" s="168">
        <f>+'2.2.3.5.CantidadCap'!H55</f>
        <v>6.03349303866694E-2</v>
      </c>
      <c r="I664" s="168">
        <f>+'2.2.3.5.CantidadCap'!I55</f>
        <v>6.0409153187412766E-2</v>
      </c>
      <c r="J664" s="168">
        <f>+'2.2.3.5.CantidadCap'!J55</f>
        <v>6.0166889446060974E-2</v>
      </c>
      <c r="K664" s="168">
        <f>+'2.2.3.5.CantidadCap'!K55</f>
        <v>6.024191729376057E-2</v>
      </c>
    </row>
    <row r="665" spans="2:11" x14ac:dyDescent="0.2">
      <c r="B665" s="182" t="s">
        <v>436</v>
      </c>
      <c r="C665" s="168">
        <f>+'2.2.3.5.CantidadCap'!C56</f>
        <v>0</v>
      </c>
      <c r="D665" s="168">
        <f>+'2.2.3.5.CantidadCap'!D56</f>
        <v>0</v>
      </c>
      <c r="E665" s="168">
        <f>+'2.2.3.5.CantidadCap'!E56</f>
        <v>0</v>
      </c>
      <c r="F665" s="168">
        <f>+'2.2.3.5.CantidadCap'!F56</f>
        <v>0</v>
      </c>
      <c r="G665" s="168">
        <f>+'2.2.3.5.CantidadCap'!G56</f>
        <v>0</v>
      </c>
      <c r="H665" s="168">
        <f>+'2.2.3.5.CantidadCap'!H56</f>
        <v>0</v>
      </c>
      <c r="I665" s="168">
        <f>+'2.2.3.5.CantidadCap'!I56</f>
        <v>0</v>
      </c>
      <c r="J665" s="168">
        <f>+'2.2.3.5.CantidadCap'!J56</f>
        <v>590.46534529514406</v>
      </c>
      <c r="K665" s="168">
        <f>+'2.2.3.5.CantidadCap'!K56</f>
        <v>492.01352482075936</v>
      </c>
    </row>
    <row r="666" spans="2:11" x14ac:dyDescent="0.2">
      <c r="B666" s="182" t="s">
        <v>604</v>
      </c>
      <c r="C666" s="168">
        <f>+'2.2.3.5.CantidadCap'!C57</f>
        <v>0</v>
      </c>
      <c r="D666" s="168">
        <f>+'2.2.3.5.CantidadCap'!D57</f>
        <v>644.43741188138961</v>
      </c>
      <c r="E666" s="168">
        <f>+'2.2.3.5.CantidadCap'!E57</f>
        <v>580.69340849285777</v>
      </c>
      <c r="F666" s="168">
        <f>+'2.2.3.5.CantidadCap'!F57</f>
        <v>453.36352322512795</v>
      </c>
      <c r="G666" s="168">
        <f>+'2.2.3.5.CantidadCap'!G57</f>
        <v>329.3299391211234</v>
      </c>
      <c r="H666" s="168">
        <f>+'2.2.3.5.CantidadCap'!H57</f>
        <v>202.55390930948775</v>
      </c>
      <c r="I666" s="168">
        <f>+'2.2.3.5.CantidadCap'!I57</f>
        <v>68.112790861329302</v>
      </c>
      <c r="J666" s="168">
        <f>+'2.2.3.5.CantidadCap'!J57</f>
        <v>0</v>
      </c>
      <c r="K666" s="168">
        <f>+'2.2.3.5.CantidadCap'!K57</f>
        <v>0</v>
      </c>
    </row>
    <row r="667" spans="2:11" x14ac:dyDescent="0.2">
      <c r="B667" s="182" t="s">
        <v>437</v>
      </c>
      <c r="C667" s="168">
        <f>+'2.2.3.5.CantidadCap'!C58</f>
        <v>0</v>
      </c>
      <c r="D667" s="168">
        <f>+'2.2.3.5.CantidadCap'!D58</f>
        <v>0</v>
      </c>
      <c r="E667" s="168">
        <f>+'2.2.3.5.CantidadCap'!E58</f>
        <v>0</v>
      </c>
      <c r="F667" s="168">
        <f>+'2.2.3.5.CantidadCap'!F58</f>
        <v>0</v>
      </c>
      <c r="G667" s="168">
        <f>+'2.2.3.5.CantidadCap'!G58</f>
        <v>0</v>
      </c>
      <c r="H667" s="168">
        <f>+'2.2.3.5.CantidadCap'!H58</f>
        <v>5126.7743784563245</v>
      </c>
      <c r="I667" s="168">
        <f>+'2.2.3.5.CantidadCap'!I58</f>
        <v>4592.2464619055827</v>
      </c>
      <c r="J667" s="168">
        <f>+'2.2.3.5.CantidadCap'!J58</f>
        <v>3554.6211155647115</v>
      </c>
      <c r="K667" s="168">
        <f>+'2.2.3.5.CantidadCap'!K58</f>
        <v>2542.7248807658934</v>
      </c>
    </row>
    <row r="668" spans="2:11" x14ac:dyDescent="0.2">
      <c r="B668" s="182" t="s">
        <v>605</v>
      </c>
      <c r="C668" s="168">
        <f>+'2.2.3.5.CantidadCap'!C59</f>
        <v>0</v>
      </c>
      <c r="D668" s="168">
        <f>+'2.2.3.5.CantidadCap'!D59</f>
        <v>0</v>
      </c>
      <c r="E668" s="168">
        <f>+'2.2.3.5.CantidadCap'!E59</f>
        <v>0</v>
      </c>
      <c r="F668" s="168">
        <f>+'2.2.3.5.CantidadCap'!F59</f>
        <v>0</v>
      </c>
      <c r="G668" s="168">
        <f>+'2.2.3.5.CantidadCap'!G59</f>
        <v>0</v>
      </c>
      <c r="H668" s="168">
        <f>+'2.2.3.5.CantidadCap'!H59</f>
        <v>0</v>
      </c>
      <c r="I668" s="168">
        <f>+'2.2.3.5.CantidadCap'!I59</f>
        <v>3063.8862594287721</v>
      </c>
      <c r="J668" s="168">
        <f>+'2.2.3.5.CantidadCap'!J59</f>
        <v>2760.8138377785513</v>
      </c>
      <c r="K668" s="168">
        <f>+'2.2.3.5.CantidadCap'!K59</f>
        <v>2150.3320790121738</v>
      </c>
    </row>
    <row r="669" spans="2:11" x14ac:dyDescent="0.2">
      <c r="B669" s="220" t="s">
        <v>438</v>
      </c>
      <c r="C669" s="168">
        <f>+'2.2.3.5.CantidadCap'!C60</f>
        <v>435113.04872485186</v>
      </c>
      <c r="D669" s="168">
        <f>+'2.2.3.5.CantidadCap'!D60</f>
        <v>472647.2799347816</v>
      </c>
      <c r="E669" s="168">
        <f>+'2.2.3.5.CantidadCap'!E60</f>
        <v>501113.53098540218</v>
      </c>
      <c r="F669" s="168">
        <f>+'2.2.3.5.CantidadCap'!F60</f>
        <v>447720.90603598632</v>
      </c>
      <c r="G669" s="168">
        <f>+'2.2.3.5.CantidadCap'!G60</f>
        <v>359150.78369282087</v>
      </c>
      <c r="H669" s="168">
        <f>+'2.2.3.5.CantidadCap'!H60</f>
        <v>280697.21568291588</v>
      </c>
      <c r="I669" s="168">
        <f>+'2.2.3.5.CantidadCap'!I60</f>
        <v>197019.66021882091</v>
      </c>
      <c r="J669" s="168">
        <f>+'2.2.3.5.CantidadCap'!J60</f>
        <v>99463.232466644666</v>
      </c>
      <c r="K669" s="168">
        <f>+'2.2.3.5.CantidadCap'!K60</f>
        <v>25688.134860858518</v>
      </c>
    </row>
    <row r="670" spans="2:11" x14ac:dyDescent="0.2">
      <c r="B670" s="186" t="s">
        <v>145</v>
      </c>
      <c r="C670" s="168"/>
      <c r="D670" s="168"/>
      <c r="E670" s="168"/>
      <c r="F670" s="168"/>
      <c r="G670" s="168"/>
      <c r="H670" s="168"/>
      <c r="I670" s="168"/>
      <c r="J670" s="168"/>
      <c r="K670" s="168"/>
    </row>
    <row r="671" spans="2:11" x14ac:dyDescent="0.2">
      <c r="B671" s="182" t="s">
        <v>571</v>
      </c>
      <c r="C671" s="168">
        <f>+'2.2.3.5.CantidadCap'!C62</f>
        <v>708.59135395380542</v>
      </c>
      <c r="D671" s="168">
        <f>+'2.2.3.5.CantidadCap'!D62</f>
        <v>583.17199097608238</v>
      </c>
      <c r="E671" s="168">
        <f>+'2.2.3.5.CantidadCap'!E62</f>
        <v>343.64062244442187</v>
      </c>
      <c r="F671" s="168">
        <f>+'2.2.3.5.CantidadCap'!F62</f>
        <v>114.79548499993409</v>
      </c>
      <c r="G671" s="168">
        <f>+'2.2.3.5.CantidadCap'!G62</f>
        <v>6.343656992261644E-2</v>
      </c>
      <c r="H671" s="168">
        <f>+'2.2.3.5.CantidadCap'!H62</f>
        <v>6.4948223956699053E-2</v>
      </c>
      <c r="I671" s="168">
        <f>+'2.2.3.5.CantidadCap'!I62</f>
        <v>6.5028121937097477E-2</v>
      </c>
      <c r="J671" s="168">
        <f>+'2.2.3.5.CantidadCap'!J62</f>
        <v>6.4767334369612684E-2</v>
      </c>
      <c r="K671" s="168">
        <f>+'2.2.3.5.CantidadCap'!K62</f>
        <v>6.4848098951988981E-2</v>
      </c>
    </row>
    <row r="672" spans="2:11" x14ac:dyDescent="0.2">
      <c r="B672" s="182" t="s">
        <v>145</v>
      </c>
      <c r="C672" s="168">
        <f>+'2.2.3.5.CantidadCap'!C63</f>
        <v>569177.67711061519</v>
      </c>
      <c r="D672" s="168">
        <f>+'2.2.3.5.CantidadCap'!D63</f>
        <v>672086.03908441577</v>
      </c>
      <c r="E672" s="168">
        <f>+'2.2.3.5.CantidadCap'!E63</f>
        <v>662562.94454362825</v>
      </c>
      <c r="F672" s="168">
        <f>+'2.2.3.5.CantidadCap'!F63</f>
        <v>454589.09445624438</v>
      </c>
      <c r="G672" s="168">
        <f>+'2.2.3.5.CantidadCap'!G63</f>
        <v>179523.35044172421</v>
      </c>
      <c r="H672" s="168">
        <f>+'2.2.3.5.CantidadCap'!H63</f>
        <v>30361.502777366124</v>
      </c>
      <c r="I672" s="168">
        <f>+'2.2.3.5.CantidadCap'!I63</f>
        <v>50386.83511275296</v>
      </c>
      <c r="J672" s="168">
        <f>+'2.2.3.5.CantidadCap'!J63</f>
        <v>30065.091583334186</v>
      </c>
      <c r="K672" s="168">
        <f>+'2.2.3.5.CantidadCap'!K63</f>
        <v>10039.759247947346</v>
      </c>
    </row>
    <row r="673" spans="2:11" x14ac:dyDescent="0.2">
      <c r="B673" s="182" t="s">
        <v>439</v>
      </c>
      <c r="C673" s="168">
        <f>+'2.2.3.5.CantidadCap'!C64</f>
        <v>0</v>
      </c>
      <c r="D673" s="168">
        <f>+'2.2.3.5.CantidadCap'!D64</f>
        <v>0</v>
      </c>
      <c r="E673" s="168">
        <f>+'2.2.3.5.CantidadCap'!E64</f>
        <v>0</v>
      </c>
      <c r="F673" s="168">
        <f>+'2.2.3.5.CantidadCap'!F64</f>
        <v>0</v>
      </c>
      <c r="G673" s="168">
        <f>+'2.2.3.5.CantidadCap'!G64</f>
        <v>0</v>
      </c>
      <c r="H673" s="168">
        <f>+'2.2.3.5.CantidadCap'!H64</f>
        <v>0</v>
      </c>
      <c r="I673" s="168">
        <f>+'2.2.3.5.CantidadCap'!I64</f>
        <v>1978.9094825048296</v>
      </c>
      <c r="J673" s="168">
        <f>+'2.2.3.5.CantidadCap'!J64</f>
        <v>1650.8761330868674</v>
      </c>
      <c r="K673" s="168">
        <f>+'2.2.3.5.CantidadCap'!K64</f>
        <v>992.06331561839966</v>
      </c>
    </row>
    <row r="674" spans="2:11" x14ac:dyDescent="0.2">
      <c r="B674" s="182" t="s">
        <v>440</v>
      </c>
      <c r="C674" s="168">
        <f>+'2.2.3.5.CantidadCap'!C65</f>
        <v>0</v>
      </c>
      <c r="D674" s="168">
        <f>+'2.2.3.5.CantidadCap'!D65</f>
        <v>0</v>
      </c>
      <c r="E674" s="168">
        <f>+'2.2.3.5.CantidadCap'!E65</f>
        <v>0</v>
      </c>
      <c r="F674" s="168">
        <f>+'2.2.3.5.CantidadCap'!F65</f>
        <v>0</v>
      </c>
      <c r="G674" s="168">
        <f>+'2.2.3.5.CantidadCap'!G65</f>
        <v>0</v>
      </c>
      <c r="H674" s="168">
        <f>+'2.2.3.5.CantidadCap'!H65</f>
        <v>0</v>
      </c>
      <c r="I674" s="168">
        <f>+'2.2.3.5.CantidadCap'!I65</f>
        <v>2813.7828105010835</v>
      </c>
      <c r="J674" s="168">
        <f>+'2.2.3.5.CantidadCap'!J65</f>
        <v>2347.356928962005</v>
      </c>
      <c r="K674" s="168">
        <f>+'2.2.3.5.CantidadCap'!K65</f>
        <v>1410.6004994642049</v>
      </c>
    </row>
    <row r="675" spans="2:11" x14ac:dyDescent="0.2">
      <c r="B675" s="182" t="s">
        <v>441</v>
      </c>
      <c r="C675" s="168">
        <f>+'2.2.3.5.CantidadCap'!C66</f>
        <v>0</v>
      </c>
      <c r="D675" s="168">
        <f>+'2.2.3.5.CantidadCap'!D66</f>
        <v>0</v>
      </c>
      <c r="E675" s="168">
        <f>+'2.2.3.5.CantidadCap'!E66</f>
        <v>4171.3583153603095</v>
      </c>
      <c r="F675" s="168">
        <f>+'2.2.3.5.CantidadCap'!F66</f>
        <v>3763.111870246933</v>
      </c>
      <c r="G675" s="168">
        <f>+'2.2.3.5.CantidadCap'!G66</f>
        <v>2979.2283741794809</v>
      </c>
      <c r="H675" s="168">
        <f>+'2.2.3.5.CantidadCap'!H66</f>
        <v>2181.1787617347404</v>
      </c>
      <c r="I675" s="168">
        <f>+'2.2.3.5.CantidadCap'!I66</f>
        <v>1314.3897010599801</v>
      </c>
      <c r="J675" s="168">
        <f>+'2.2.3.5.CantidadCap'!J66</f>
        <v>435.00660093794204</v>
      </c>
      <c r="K675" s="168">
        <f>+'2.2.3.5.CantidadCap'!K66</f>
        <v>0</v>
      </c>
    </row>
    <row r="676" spans="2:11" x14ac:dyDescent="0.2">
      <c r="B676" s="182" t="s">
        <v>572</v>
      </c>
      <c r="C676" s="168">
        <f>+'2.2.3.5.CantidadCap'!C67</f>
        <v>0</v>
      </c>
      <c r="D676" s="168">
        <f>+'2.2.3.5.CantidadCap'!D67</f>
        <v>0</v>
      </c>
      <c r="E676" s="168">
        <f>+'2.2.3.5.CantidadCap'!E67</f>
        <v>0</v>
      </c>
      <c r="F676" s="168">
        <f>+'2.2.3.5.CantidadCap'!F67</f>
        <v>0</v>
      </c>
      <c r="G676" s="168">
        <f>+'2.2.3.5.CantidadCap'!G67</f>
        <v>0</v>
      </c>
      <c r="H676" s="168">
        <f>+'2.2.3.5.CantidadCap'!H67</f>
        <v>0</v>
      </c>
      <c r="I676" s="168">
        <f>+'2.2.3.5.CantidadCap'!I67</f>
        <v>3610.7147170546964</v>
      </c>
      <c r="J676" s="168">
        <f>+'2.2.3.5.CantidadCap'!J67</f>
        <v>3253.5513106722801</v>
      </c>
      <c r="K676" s="168">
        <f>+'2.2.3.5.CantidadCap'!K67</f>
        <v>2534.1135495322314</v>
      </c>
    </row>
    <row r="677" spans="2:11" x14ac:dyDescent="0.2">
      <c r="B677" s="182" t="s">
        <v>442</v>
      </c>
      <c r="C677" s="168">
        <f>+'2.2.3.5.CantidadCap'!C68</f>
        <v>427916.84989610175</v>
      </c>
      <c r="D677" s="168">
        <f>+'2.2.3.5.CantidadCap'!D68</f>
        <v>447266.60398412216</v>
      </c>
      <c r="E677" s="168">
        <f>+'2.2.3.5.CantidadCap'!E68</f>
        <v>434981.43787437154</v>
      </c>
      <c r="F677" s="168">
        <f>+'2.2.3.5.CantidadCap'!F68</f>
        <v>370173.45567308168</v>
      </c>
      <c r="G677" s="168">
        <f>+'2.2.3.5.CantidadCap'!G68</f>
        <v>340621.68544565479</v>
      </c>
      <c r="H677" s="168">
        <f>+'2.2.3.5.CantidadCap'!H68</f>
        <v>279992.47960759944</v>
      </c>
      <c r="I677" s="168">
        <f>+'2.2.3.5.CantidadCap'!I68</f>
        <v>237088.49538157528</v>
      </c>
      <c r="J677" s="168">
        <f>+'2.2.3.5.CantidadCap'!J68</f>
        <v>234236.2053219899</v>
      </c>
      <c r="K677" s="168">
        <f>+'2.2.3.5.CantidadCap'!K68</f>
        <v>169187.01994393903</v>
      </c>
    </row>
    <row r="678" spans="2:11" x14ac:dyDescent="0.2">
      <c r="B678" s="182" t="s">
        <v>606</v>
      </c>
      <c r="C678" s="168">
        <f>+'2.2.3.5.CantidadCap'!C69</f>
        <v>0</v>
      </c>
      <c r="D678" s="168">
        <f>+'2.2.3.5.CantidadCap'!D69</f>
        <v>0</v>
      </c>
      <c r="E678" s="168">
        <f>+'2.2.3.5.CantidadCap'!E69</f>
        <v>0</v>
      </c>
      <c r="F678" s="168">
        <f>+'2.2.3.5.CantidadCap'!F69</f>
        <v>0</v>
      </c>
      <c r="G678" s="168">
        <f>+'2.2.3.5.CantidadCap'!G69</f>
        <v>2222.7684466568608</v>
      </c>
      <c r="H678" s="168">
        <f>+'2.2.3.5.CantidadCap'!H69</f>
        <v>2162.4443440367322</v>
      </c>
      <c r="I678" s="168">
        <f>+'2.2.3.5.CantidadCap'!I69</f>
        <v>2016.6453256019813</v>
      </c>
      <c r="J678" s="168">
        <f>+'2.2.3.5.CantidadCap'!J69</f>
        <v>1859.3064017628346</v>
      </c>
      <c r="K678" s="168">
        <f>+'2.2.3.5.CantidadCap'!K69</f>
        <v>1712.7952633622981</v>
      </c>
    </row>
    <row r="679" spans="2:11" x14ac:dyDescent="0.2">
      <c r="B679" s="182" t="s">
        <v>443</v>
      </c>
      <c r="C679" s="168">
        <f>+'2.2.3.5.CantidadCap'!C70</f>
        <v>0</v>
      </c>
      <c r="D679" s="168">
        <f>+'2.2.3.5.CantidadCap'!D70</f>
        <v>0</v>
      </c>
      <c r="E679" s="168">
        <f>+'2.2.3.5.CantidadCap'!E70</f>
        <v>0</v>
      </c>
      <c r="F679" s="168">
        <f>+'2.2.3.5.CantidadCap'!F70</f>
        <v>0</v>
      </c>
      <c r="G679" s="168">
        <f>+'2.2.3.5.CantidadCap'!G70</f>
        <v>0</v>
      </c>
      <c r="H679" s="168">
        <f>+'2.2.3.5.CantidadCap'!H70</f>
        <v>1483.1720940352131</v>
      </c>
      <c r="I679" s="168">
        <f>+'2.2.3.5.CantidadCap'!I70</f>
        <v>1426.3581420615246</v>
      </c>
      <c r="J679" s="168">
        <f>+'2.2.3.5.CantidadCap'!J70</f>
        <v>1322.3524583596168</v>
      </c>
      <c r="K679" s="168">
        <f>+'2.2.3.5.CantidadCap'!K70</f>
        <v>1225.9936957943473</v>
      </c>
    </row>
    <row r="680" spans="2:11" x14ac:dyDescent="0.2">
      <c r="B680" s="182" t="s">
        <v>607</v>
      </c>
      <c r="C680" s="168">
        <f>+'2.2.3.5.CantidadCap'!C71</f>
        <v>0</v>
      </c>
      <c r="D680" s="168">
        <f>+'2.2.3.5.CantidadCap'!D71</f>
        <v>16768.100279997896</v>
      </c>
      <c r="E680" s="168">
        <f>+'2.2.3.5.CantidadCap'!E71</f>
        <v>37098.843980219492</v>
      </c>
      <c r="F680" s="168">
        <f>+'2.2.3.5.CantidadCap'!F71</f>
        <v>56118.051783265037</v>
      </c>
      <c r="G680" s="168">
        <f>+'2.2.3.5.CantidadCap'!G71</f>
        <v>54243.431946129873</v>
      </c>
      <c r="H680" s="168">
        <f>+'2.2.3.5.CantidadCap'!H71</f>
        <v>52501.0752031335</v>
      </c>
      <c r="I680" s="168">
        <f>+'2.2.3.5.CantidadCap'!I71</f>
        <v>49529.21690378058</v>
      </c>
      <c r="J680" s="168">
        <f>+'2.2.3.5.CantidadCap'!J71</f>
        <v>46277.939026143053</v>
      </c>
      <c r="K680" s="168">
        <f>+'2.2.3.5.CantidadCap'!K71</f>
        <v>43291.626079435875</v>
      </c>
    </row>
    <row r="681" spans="2:11" x14ac:dyDescent="0.2">
      <c r="B681" s="186" t="s">
        <v>146</v>
      </c>
      <c r="C681" s="168">
        <f>+'2.2.3.5.CantidadCap'!C72</f>
        <v>250240.86251071526</v>
      </c>
      <c r="D681" s="168">
        <f>+'2.2.3.5.CantidadCap'!D72</f>
        <v>263011.3361973929</v>
      </c>
      <c r="E681" s="168">
        <f>+'2.2.3.5.CantidadCap'!E72</f>
        <v>233410.48325161496</v>
      </c>
      <c r="F681" s="168">
        <f>+'2.2.3.5.CantidadCap'!F72</f>
        <v>144607.49555421359</v>
      </c>
      <c r="G681" s="168">
        <f>+'2.2.3.5.CantidadCap'!G72</f>
        <v>109409.91943793165</v>
      </c>
      <c r="H681" s="168">
        <f>+'2.2.3.5.CantidadCap'!H72</f>
        <v>154481.72663552099</v>
      </c>
      <c r="I681" s="168">
        <f>+'2.2.3.5.CantidadCap'!I72</f>
        <v>499956.13067887712</v>
      </c>
      <c r="J681" s="168">
        <f>+'2.2.3.5.CantidadCap'!J72</f>
        <v>602458.88745486061</v>
      </c>
      <c r="K681" s="168">
        <f>+'2.2.3.5.CantidadCap'!K72</f>
        <v>290575.67432876147</v>
      </c>
    </row>
    <row r="682" spans="2:11" x14ac:dyDescent="0.2">
      <c r="B682" s="186" t="s">
        <v>386</v>
      </c>
      <c r="C682" s="168"/>
      <c r="D682" s="168"/>
      <c r="E682" s="168"/>
      <c r="F682" s="168"/>
      <c r="G682" s="168"/>
      <c r="H682" s="168"/>
      <c r="I682" s="168"/>
      <c r="J682" s="168"/>
      <c r="K682" s="168"/>
    </row>
    <row r="683" spans="2:11" x14ac:dyDescent="0.2">
      <c r="B683" s="182" t="s">
        <v>444</v>
      </c>
      <c r="C683" s="168">
        <f>+'2.2.3.5.CantidadCap'!C74</f>
        <v>38291.535801364073</v>
      </c>
      <c r="D683" s="168">
        <f>+'2.2.3.5.CantidadCap'!D74</f>
        <v>35046.353954145947</v>
      </c>
      <c r="E683" s="168">
        <f>+'2.2.3.5.CantidadCap'!E74</f>
        <v>29187.162977134991</v>
      </c>
      <c r="F683" s="168">
        <f>+'2.2.3.5.CantidadCap'!F74</f>
        <v>23972.611673749965</v>
      </c>
      <c r="G683" s="168">
        <f>+'2.2.3.5.CantidadCap'!G74</f>
        <v>18979.271723044345</v>
      </c>
      <c r="H683" s="168">
        <f>+'2.2.3.5.CantidadCap'!H74</f>
        <v>13895.699141217343</v>
      </c>
      <c r="I683" s="168">
        <f>+'2.2.3.5.CantidadCap'!I74</f>
        <v>8374.2203969565144</v>
      </c>
      <c r="J683" s="168">
        <f>+'2.2.3.5.CantidadCap'!J74</f>
        <v>2772.5092332462318</v>
      </c>
      <c r="K683" s="168">
        <f>+'2.2.3.5.CantidadCap'!K74</f>
        <v>0.9941623728032023</v>
      </c>
    </row>
    <row r="684" spans="2:11" x14ac:dyDescent="0.2">
      <c r="B684" s="182" t="s">
        <v>445</v>
      </c>
      <c r="C684" s="168">
        <f>+'2.2.3.5.CantidadCap'!C75</f>
        <v>0</v>
      </c>
      <c r="D684" s="168">
        <f>+'2.2.3.5.CantidadCap'!D75</f>
        <v>827.05965326315652</v>
      </c>
      <c r="E684" s="168">
        <f>+'2.2.3.5.CantidadCap'!E75</f>
        <v>689.9647370521152</v>
      </c>
      <c r="F684" s="168">
        <f>+'2.2.3.5.CantidadCap'!F75</f>
        <v>415.38873750108786</v>
      </c>
      <c r="G684" s="168">
        <f>+'2.2.3.5.CantidadCap'!G75</f>
        <v>138.95382708055092</v>
      </c>
      <c r="H684" s="168">
        <f>+'2.2.3.5.CantidadCap'!H75</f>
        <v>0</v>
      </c>
      <c r="I684" s="168">
        <f>+'2.2.3.5.CantidadCap'!I75</f>
        <v>0</v>
      </c>
      <c r="J684" s="168">
        <f>+'2.2.3.5.CantidadCap'!J75</f>
        <v>0</v>
      </c>
      <c r="K684" s="168">
        <f>+'2.2.3.5.CantidadCap'!K75</f>
        <v>0</v>
      </c>
    </row>
    <row r="685" spans="2:11" x14ac:dyDescent="0.2">
      <c r="B685" s="182" t="s">
        <v>446</v>
      </c>
      <c r="C685" s="168">
        <f>+'2.2.3.5.CantidadCap'!C76</f>
        <v>19254.816932695107</v>
      </c>
      <c r="D685" s="168">
        <f>+'2.2.3.5.CantidadCap'!D76</f>
        <v>17184.329025309446</v>
      </c>
      <c r="E685" s="168">
        <f>+'2.2.3.5.CantidadCap'!E76</f>
        <v>13244.846039515534</v>
      </c>
      <c r="F685" s="168">
        <f>+'2.2.3.5.CantidadCap'!F76</f>
        <v>9506.5789685151649</v>
      </c>
      <c r="G685" s="168">
        <f>+'2.2.3.5.CantidadCap'!G76</f>
        <v>5804.4244083852627</v>
      </c>
      <c r="H685" s="168">
        <f>+'2.2.3.5.CantidadCap'!H76</f>
        <v>2006.2197113702716</v>
      </c>
      <c r="I685" s="168">
        <f>+'2.2.3.5.CantidadCap'!I76</f>
        <v>40.679698367211543</v>
      </c>
      <c r="J685" s="168">
        <f>+'2.2.3.5.CantidadCap'!J76</f>
        <v>40.516557263529322</v>
      </c>
      <c r="K685" s="168">
        <f>+'2.2.3.5.CantidadCap'!K76</f>
        <v>40.567081233035921</v>
      </c>
    </row>
    <row r="686" spans="2:11" x14ac:dyDescent="0.2">
      <c r="B686" s="182" t="s">
        <v>608</v>
      </c>
      <c r="C686" s="168">
        <f>+'2.2.3.5.CantidadCap'!C77</f>
        <v>0</v>
      </c>
      <c r="D686" s="168">
        <f>+'2.2.3.5.CantidadCap'!D77</f>
        <v>0</v>
      </c>
      <c r="E686" s="168">
        <f>+'2.2.3.5.CantidadCap'!E77</f>
        <v>50485.161421050907</v>
      </c>
      <c r="F686" s="168">
        <f>+'2.2.3.5.CantidadCap'!F77</f>
        <v>46994.349781006502</v>
      </c>
      <c r="G686" s="168">
        <f>+'2.2.3.5.CantidadCap'!G77</f>
        <v>40508.182034316065</v>
      </c>
      <c r="H686" s="168">
        <f>+'2.2.3.5.CantidadCap'!H77</f>
        <v>33960.70936673414</v>
      </c>
      <c r="I686" s="168">
        <f>+'2.2.3.5.CantidadCap'!I77</f>
        <v>26486.016446689369</v>
      </c>
      <c r="J686" s="168">
        <f>+'2.2.3.5.CantidadCap'!J77</f>
        <v>18823.218065423145</v>
      </c>
      <c r="K686" s="168">
        <f>+'2.2.3.5.CantidadCap'!K77</f>
        <v>11311.462895568584</v>
      </c>
    </row>
    <row r="687" spans="2:11" x14ac:dyDescent="0.2">
      <c r="B687" s="182" t="s">
        <v>609</v>
      </c>
      <c r="C687" s="168">
        <f>+'2.2.3.5.CantidadCap'!C78</f>
        <v>0</v>
      </c>
      <c r="D687" s="168">
        <f>+'2.2.3.5.CantidadCap'!D78</f>
        <v>0</v>
      </c>
      <c r="E687" s="168">
        <f>+'2.2.3.5.CantidadCap'!E78</f>
        <v>25242.580710525453</v>
      </c>
      <c r="F687" s="168">
        <f>+'2.2.3.5.CantidadCap'!F78</f>
        <v>23497.174890503251</v>
      </c>
      <c r="G687" s="168">
        <f>+'2.2.3.5.CantidadCap'!G78</f>
        <v>20254.091017158033</v>
      </c>
      <c r="H687" s="168">
        <f>+'2.2.3.5.CantidadCap'!H78</f>
        <v>16980.35468336707</v>
      </c>
      <c r="I687" s="168">
        <f>+'2.2.3.5.CantidadCap'!I78</f>
        <v>13243.008223344685</v>
      </c>
      <c r="J687" s="168">
        <f>+'2.2.3.5.CantidadCap'!J78</f>
        <v>9411.6090327115726</v>
      </c>
      <c r="K687" s="168">
        <f>+'2.2.3.5.CantidadCap'!K78</f>
        <v>5655.731447784292</v>
      </c>
    </row>
    <row r="688" spans="2:11" x14ac:dyDescent="0.2">
      <c r="B688" s="182" t="s">
        <v>610</v>
      </c>
      <c r="C688" s="168">
        <f>+'2.2.3.5.CantidadCap'!C79</f>
        <v>0</v>
      </c>
      <c r="D688" s="168">
        <f>+'2.2.3.5.CantidadCap'!D79</f>
        <v>0</v>
      </c>
      <c r="E688" s="168">
        <f>+'2.2.3.5.CantidadCap'!E79</f>
        <v>460669.81365176325</v>
      </c>
      <c r="F688" s="168">
        <f>+'2.2.3.5.CantidadCap'!F79</f>
        <v>428816.66111252777</v>
      </c>
      <c r="G688" s="168">
        <f>+'2.2.3.5.CantidadCap'!G79</f>
        <v>369631.31628888892</v>
      </c>
      <c r="H688" s="168">
        <f>+'2.2.3.5.CantidadCap'!H79</f>
        <v>309886.57290757343</v>
      </c>
      <c r="I688" s="168">
        <f>+'2.2.3.5.CantidadCap'!I79</f>
        <v>241681.0785076805</v>
      </c>
      <c r="J688" s="168">
        <f>+'2.2.3.5.CantidadCap'!J79</f>
        <v>171759.14891517605</v>
      </c>
      <c r="K688" s="168">
        <f>+'2.2.3.5.CantidadCap'!K79</f>
        <v>103215.46683334236</v>
      </c>
    </row>
    <row r="689" spans="2:11" x14ac:dyDescent="0.2">
      <c r="B689" s="182" t="s">
        <v>611</v>
      </c>
      <c r="C689" s="168">
        <f>+'2.2.3.5.CantidadCap'!C80</f>
        <v>0</v>
      </c>
      <c r="D689" s="168">
        <f>+'2.2.3.5.CantidadCap'!D80</f>
        <v>0</v>
      </c>
      <c r="E689" s="168">
        <f>+'2.2.3.5.CantidadCap'!E80</f>
        <v>109768.59084090494</v>
      </c>
      <c r="F689" s="168">
        <f>+'2.2.3.5.CantidadCap'!F80</f>
        <v>102178.60867915778</v>
      </c>
      <c r="G689" s="168">
        <f>+'2.2.3.5.CantidadCap'!G80</f>
        <v>88075.900606701005</v>
      </c>
      <c r="H689" s="168">
        <f>+'2.2.3.5.CantidadCap'!H80</f>
        <v>73839.898818062022</v>
      </c>
      <c r="I689" s="168">
        <f>+'2.2.3.5.CantidadCap'!I80</f>
        <v>57587.865830411065</v>
      </c>
      <c r="J689" s="168">
        <f>+'2.2.3.5.CantidadCap'!J80</f>
        <v>40926.839965911582</v>
      </c>
      <c r="K689" s="168">
        <f>+'2.2.3.5.CantidadCap'!K80</f>
        <v>24594.223479654269</v>
      </c>
    </row>
    <row r="690" spans="2:11" x14ac:dyDescent="0.2">
      <c r="B690" s="182" t="s">
        <v>573</v>
      </c>
      <c r="C690" s="168">
        <f>+'2.2.3.5.CantidadCap'!C81</f>
        <v>0</v>
      </c>
      <c r="D690" s="168">
        <f>+'2.2.3.5.CantidadCap'!D81</f>
        <v>8687.4874453859557</v>
      </c>
      <c r="E690" s="168">
        <f>+'2.2.3.5.CantidadCap'!E81</f>
        <v>7247.4336854055955</v>
      </c>
      <c r="F690" s="168">
        <f>+'2.2.3.5.CantidadCap'!F81</f>
        <v>4363.26984124711</v>
      </c>
      <c r="G690" s="168">
        <f>+'2.2.3.5.CantidadCap'!G81</f>
        <v>1459.5798785344921</v>
      </c>
      <c r="H690" s="168">
        <f>+'2.2.3.5.CantidadCap'!H81</f>
        <v>0</v>
      </c>
      <c r="I690" s="168">
        <f>+'2.2.3.5.CantidadCap'!I81</f>
        <v>0</v>
      </c>
      <c r="J690" s="168">
        <f>+'2.2.3.5.CantidadCap'!J81</f>
        <v>0</v>
      </c>
      <c r="K690" s="168">
        <f>+'2.2.3.5.CantidadCap'!K81</f>
        <v>0</v>
      </c>
    </row>
    <row r="691" spans="2:11" x14ac:dyDescent="0.2">
      <c r="B691" s="182" t="s">
        <v>486</v>
      </c>
      <c r="C691" s="168">
        <f>+'2.2.3.5.CantidadCap'!C82</f>
        <v>22489.212718772837</v>
      </c>
      <c r="D691" s="168">
        <f>+'2.2.3.5.CantidadCap'!D82</f>
        <v>74839.87444648458</v>
      </c>
      <c r="E691" s="168">
        <f>+'2.2.3.5.CantidadCap'!E82</f>
        <v>118030.58517825635</v>
      </c>
      <c r="F691" s="168">
        <f>+'2.2.3.5.CantidadCap'!F82</f>
        <v>99778.342758774059</v>
      </c>
      <c r="G691" s="168">
        <f>+'2.2.3.5.CantidadCap'!G82</f>
        <v>82553.470453998831</v>
      </c>
      <c r="H691" s="168">
        <f>+'2.2.3.5.CantidadCap'!H82</f>
        <v>65077.569633954154</v>
      </c>
      <c r="I691" s="168">
        <f>+'2.2.3.5.CantidadCap'!I82</f>
        <v>45704.918158009219</v>
      </c>
      <c r="J691" s="168">
        <f>+'2.2.3.5.CantidadCap'!J82</f>
        <v>25965.113772623859</v>
      </c>
      <c r="K691" s="168">
        <f>+'2.2.3.5.CantidadCap'!K82</f>
        <v>8127.3204621858167</v>
      </c>
    </row>
    <row r="692" spans="2:11" x14ac:dyDescent="0.2">
      <c r="B692" s="182" t="s">
        <v>487</v>
      </c>
      <c r="C692" s="168">
        <f>+'2.2.3.5.CantidadCap'!C83</f>
        <v>0</v>
      </c>
      <c r="D692" s="168">
        <f>+'2.2.3.5.CantidadCap'!D83</f>
        <v>15885.248534321514</v>
      </c>
      <c r="E692" s="168">
        <f>+'2.2.3.5.CantidadCap'!E83</f>
        <v>14769.068344321491</v>
      </c>
      <c r="F692" s="168">
        <f>+'2.2.3.5.CantidadCap'!F83</f>
        <v>12545.454798526149</v>
      </c>
      <c r="G692" s="168">
        <f>+'2.2.3.5.CantidadCap'!G83</f>
        <v>10453.218841517692</v>
      </c>
      <c r="H692" s="168">
        <f>+'2.2.3.5.CantidadCap'!H83</f>
        <v>8331.992763393122</v>
      </c>
      <c r="I692" s="168">
        <f>+'2.2.3.5.CantidadCap'!I83</f>
        <v>5970.7512806418963</v>
      </c>
      <c r="J692" s="168">
        <f>+'2.2.3.5.CantidadCap'!J83</f>
        <v>3562.6604384281713</v>
      </c>
      <c r="K692" s="168">
        <f>+'2.2.3.5.CantidadCap'!K83</f>
        <v>1189.6938010271215</v>
      </c>
    </row>
    <row r="693" spans="2:11" x14ac:dyDescent="0.2">
      <c r="B693" s="182" t="s">
        <v>488</v>
      </c>
      <c r="C693" s="168">
        <f>+'2.2.3.5.CantidadCap'!C84</f>
        <v>0</v>
      </c>
      <c r="D693" s="168">
        <f>+'2.2.3.5.CantidadCap'!D84</f>
        <v>2905.8381465222283</v>
      </c>
      <c r="E693" s="168">
        <f>+'2.2.3.5.CantidadCap'!E84</f>
        <v>2701.6588434734435</v>
      </c>
      <c r="F693" s="168">
        <f>+'2.2.3.5.CantidadCap'!F84</f>
        <v>2294.9002680230765</v>
      </c>
      <c r="G693" s="168">
        <f>+'2.2.3.5.CantidadCap'!G84</f>
        <v>1912.1741783264074</v>
      </c>
      <c r="H693" s="168">
        <f>+'2.2.3.5.CantidadCap'!H84</f>
        <v>1524.1450176938642</v>
      </c>
      <c r="I693" s="168">
        <f>+'2.2.3.5.CantidadCap'!I84</f>
        <v>1092.2106001174209</v>
      </c>
      <c r="J693" s="168">
        <f>+'2.2.3.5.CantidadCap'!J84</f>
        <v>651.70617776125164</v>
      </c>
      <c r="K693" s="168">
        <f>+'2.2.3.5.CantidadCap'!K84</f>
        <v>217.6269148220351</v>
      </c>
    </row>
    <row r="694" spans="2:11" x14ac:dyDescent="0.2">
      <c r="B694" s="182" t="s">
        <v>574</v>
      </c>
      <c r="C694" s="168">
        <f>+'2.2.3.5.CantidadCap'!C85</f>
        <v>0</v>
      </c>
      <c r="D694" s="168">
        <f>+'2.2.3.5.CantidadCap'!D85</f>
        <v>0</v>
      </c>
      <c r="E694" s="168">
        <f>+'2.2.3.5.CantidadCap'!E85</f>
        <v>0</v>
      </c>
      <c r="F694" s="168">
        <f>+'2.2.3.5.CantidadCap'!F85</f>
        <v>148571.34373796271</v>
      </c>
      <c r="G694" s="168">
        <f>+'2.2.3.5.CantidadCap'!G85</f>
        <v>140171.91041131312</v>
      </c>
      <c r="H694" s="168">
        <f>+'2.2.3.5.CantidadCap'!H85</f>
        <v>121520.20477571031</v>
      </c>
      <c r="I694" s="168">
        <f>+'2.2.3.5.CantidadCap'!I85</f>
        <v>99666.911682559352</v>
      </c>
      <c r="J694" s="168">
        <f>+'2.2.3.5.CantidadCap'!J85</f>
        <v>77147.015459387752</v>
      </c>
      <c r="K694" s="168">
        <f>+'2.2.3.5.CantidadCap'!K85</f>
        <v>55185.525913428428</v>
      </c>
    </row>
    <row r="695" spans="2:11" x14ac:dyDescent="0.2">
      <c r="B695" s="182" t="s">
        <v>612</v>
      </c>
      <c r="C695" s="168">
        <f>+'2.2.3.5.CantidadCap'!C86</f>
        <v>0</v>
      </c>
      <c r="D695" s="168">
        <f>+'2.2.3.5.CantidadCap'!D86</f>
        <v>0</v>
      </c>
      <c r="E695" s="168">
        <f>+'2.2.3.5.CantidadCap'!E86</f>
        <v>0</v>
      </c>
      <c r="F695" s="168">
        <f>+'2.2.3.5.CantidadCap'!F86</f>
        <v>52056.882206552233</v>
      </c>
      <c r="G695" s="168">
        <f>+'2.2.3.5.CantidadCap'!G86</f>
        <v>49113.863046286926</v>
      </c>
      <c r="H695" s="168">
        <f>+'2.2.3.5.CantidadCap'!H86</f>
        <v>42578.62133146244</v>
      </c>
      <c r="I695" s="168">
        <f>+'2.2.3.5.CantidadCap'!I86</f>
        <v>34921.597602971116</v>
      </c>
      <c r="J695" s="168">
        <f>+'2.2.3.5.CantidadCap'!J86</f>
        <v>27031.007429262696</v>
      </c>
      <c r="K695" s="168">
        <f>+'2.2.3.5.CantidadCap'!K86</f>
        <v>19336.073496439203</v>
      </c>
    </row>
    <row r="696" spans="2:11" x14ac:dyDescent="0.2">
      <c r="B696" s="182" t="s">
        <v>489</v>
      </c>
      <c r="C696" s="168">
        <f>+'2.2.3.5.CantidadCap'!C87</f>
        <v>0</v>
      </c>
      <c r="D696" s="168">
        <f>+'2.2.3.5.CantidadCap'!D87</f>
        <v>1937.2254310148189</v>
      </c>
      <c r="E696" s="168">
        <f>+'2.2.3.5.CantidadCap'!E87</f>
        <v>1842.7305546560401</v>
      </c>
      <c r="F696" s="168">
        <f>+'2.2.3.5.CantidadCap'!F87</f>
        <v>1655.2510108473216</v>
      </c>
      <c r="G696" s="168">
        <f>+'2.2.3.5.CantidadCap'!G87</f>
        <v>1488.3776774531468</v>
      </c>
      <c r="H696" s="168">
        <f>+'2.2.3.5.CantidadCap'!H87</f>
        <v>1321.5004204541126</v>
      </c>
      <c r="I696" s="168">
        <f>+'2.2.3.5.CantidadCap'!I87</f>
        <v>1120.681721462076</v>
      </c>
      <c r="J696" s="168">
        <f>+'2.2.3.5.CantidadCap'!J87</f>
        <v>912.66271443021708</v>
      </c>
      <c r="K696" s="168">
        <f>+'2.2.3.5.CantidadCap'!K87</f>
        <v>710.85122991731384</v>
      </c>
    </row>
    <row r="697" spans="2:11" x14ac:dyDescent="0.2">
      <c r="B697" s="182" t="s">
        <v>489</v>
      </c>
      <c r="C697" s="168">
        <f>+'2.2.3.5.CantidadCap'!C88</f>
        <v>0</v>
      </c>
      <c r="D697" s="168">
        <f>+'2.2.3.5.CantidadCap'!D88</f>
        <v>4843.0635775370474</v>
      </c>
      <c r="E697" s="168">
        <f>+'2.2.3.5.CantidadCap'!E88</f>
        <v>4606.8263866400994</v>
      </c>
      <c r="F697" s="168">
        <f>+'2.2.3.5.CantidadCap'!F88</f>
        <v>4138.127527118304</v>
      </c>
      <c r="G697" s="168">
        <f>+'2.2.3.5.CantidadCap'!G88</f>
        <v>3720.9441936328667</v>
      </c>
      <c r="H697" s="168">
        <f>+'2.2.3.5.CantidadCap'!H88</f>
        <v>3303.7510511352812</v>
      </c>
      <c r="I697" s="168">
        <f>+'2.2.3.5.CantidadCap'!I88</f>
        <v>2801.7043036551904</v>
      </c>
      <c r="J697" s="168">
        <f>+'2.2.3.5.CantidadCap'!J88</f>
        <v>2281.6567860755426</v>
      </c>
      <c r="K697" s="168">
        <f>+'2.2.3.5.CantidadCap'!K88</f>
        <v>1777.1280747932844</v>
      </c>
    </row>
    <row r="698" spans="2:11" x14ac:dyDescent="0.2">
      <c r="B698" s="182" t="s">
        <v>613</v>
      </c>
      <c r="C698" s="168">
        <f>+'2.2.3.5.CantidadCap'!C89</f>
        <v>1551.02</v>
      </c>
      <c r="D698" s="168">
        <f>+'2.2.3.5.CantidadCap'!D89</f>
        <v>3910.0503313253766</v>
      </c>
      <c r="E698" s="168">
        <f>+'2.2.3.5.CantidadCap'!E89</f>
        <v>5813.210856185111</v>
      </c>
      <c r="F698" s="168">
        <f>+'2.2.3.5.CantidadCap'!F89</f>
        <v>4904.7593750022988</v>
      </c>
      <c r="G698" s="168">
        <f>+'2.2.3.5.CantidadCap'!G89</f>
        <v>4046.4627571769338</v>
      </c>
      <c r="H698" s="168">
        <f>+'2.2.3.5.CantidadCap'!H89</f>
        <v>3175.4211142332815</v>
      </c>
      <c r="I698" s="168">
        <f>+'2.2.3.5.CantidadCap'!I89</f>
        <v>2211.382941276991</v>
      </c>
      <c r="J698" s="168">
        <f>+'2.2.3.5.CantidadCap'!J89</f>
        <v>1229.4048893852812</v>
      </c>
      <c r="K698" s="168">
        <f>+'2.2.3.5.CantidadCap'!K89</f>
        <v>372.908185175727</v>
      </c>
    </row>
    <row r="699" spans="2:11" x14ac:dyDescent="0.2">
      <c r="B699" s="182" t="s">
        <v>447</v>
      </c>
      <c r="C699" s="168">
        <f>+'2.2.3.5.CantidadCap'!C90</f>
        <v>0</v>
      </c>
      <c r="D699" s="168">
        <f>+'2.2.3.5.CantidadCap'!D90</f>
        <v>38799.881280359288</v>
      </c>
      <c r="E699" s="168">
        <f>+'2.2.3.5.CantidadCap'!E90</f>
        <v>36073.599801922253</v>
      </c>
      <c r="F699" s="168">
        <f>+'2.2.3.5.CantidadCap'!F90</f>
        <v>30642.401076648865</v>
      </c>
      <c r="G699" s="168">
        <f>+'2.2.3.5.CantidadCap'!G90</f>
        <v>25532.093449605221</v>
      </c>
      <c r="H699" s="168">
        <f>+'2.2.3.5.CantidadCap'!H90</f>
        <v>20350.977156573252</v>
      </c>
      <c r="I699" s="168">
        <f>+'2.2.3.5.CantidadCap'!I90</f>
        <v>14583.620794029561</v>
      </c>
      <c r="J699" s="168">
        <f>+'2.2.3.5.CantidadCap'!J90</f>
        <v>8701.8343940030736</v>
      </c>
      <c r="K699" s="168">
        <f>+'2.2.3.5.CantidadCap'!K90</f>
        <v>2905.8392218477998</v>
      </c>
    </row>
    <row r="700" spans="2:11" x14ac:dyDescent="0.2">
      <c r="B700" s="182" t="s">
        <v>614</v>
      </c>
      <c r="C700" s="168">
        <f>+'2.2.3.5.CantidadCap'!C91</f>
        <v>0</v>
      </c>
      <c r="D700" s="168">
        <f>+'2.2.3.5.CantidadCap'!D91</f>
        <v>0</v>
      </c>
      <c r="E700" s="168">
        <f>+'2.2.3.5.CantidadCap'!E91</f>
        <v>8158.4331653872187</v>
      </c>
      <c r="F700" s="168">
        <f>+'2.2.3.5.CantidadCap'!F91</f>
        <v>7594.3158553377189</v>
      </c>
      <c r="G700" s="168">
        <f>+'2.2.3.5.CantidadCap'!G91</f>
        <v>6546.1471544489195</v>
      </c>
      <c r="H700" s="168">
        <f>+'2.2.3.5.CantidadCap'!H91</f>
        <v>5488.0715406034378</v>
      </c>
      <c r="I700" s="168">
        <f>+'2.2.3.5.CantidadCap'!I91</f>
        <v>4280.1565631433368</v>
      </c>
      <c r="J700" s="168">
        <f>+'2.2.3.5.CantidadCap'!J91</f>
        <v>3041.8436273481029</v>
      </c>
      <c r="K700" s="168">
        <f>+'2.2.3.5.CantidadCap'!K91</f>
        <v>1827.9393675024255</v>
      </c>
    </row>
    <row r="701" spans="2:11" x14ac:dyDescent="0.2">
      <c r="B701" s="182" t="s">
        <v>615</v>
      </c>
      <c r="C701" s="168">
        <f>+'2.2.3.5.CantidadCap'!C92</f>
        <v>0</v>
      </c>
      <c r="D701" s="168">
        <f>+'2.2.3.5.CantidadCap'!D92</f>
        <v>0</v>
      </c>
      <c r="E701" s="168">
        <f>+'2.2.3.5.CantidadCap'!E92</f>
        <v>56332.038522911746</v>
      </c>
      <c r="F701" s="168">
        <f>+'2.2.3.5.CantidadCap'!F92</f>
        <v>52436.942810665205</v>
      </c>
      <c r="G701" s="168">
        <f>+'2.2.3.5.CantidadCap'!G92</f>
        <v>45199.587495004453</v>
      </c>
      <c r="H701" s="168">
        <f>+'2.2.3.5.CantidadCap'!H92</f>
        <v>37893.827304166596</v>
      </c>
      <c r="I701" s="168">
        <f>+'2.2.3.5.CantidadCap'!I92</f>
        <v>29553.461983608766</v>
      </c>
      <c r="J701" s="168">
        <f>+'2.2.3.5.CantidadCap'!J92</f>
        <v>21003.205998355959</v>
      </c>
      <c r="K701" s="168">
        <f>+'2.2.3.5.CantidadCap'!K92</f>
        <v>12621.486108945333</v>
      </c>
    </row>
    <row r="702" spans="2:11" x14ac:dyDescent="0.2">
      <c r="B702" s="182" t="s">
        <v>616</v>
      </c>
      <c r="C702" s="168">
        <f>+'2.2.3.5.CantidadCap'!C93</f>
        <v>0</v>
      </c>
      <c r="D702" s="168">
        <f>+'2.2.3.5.CantidadCap'!D93</f>
        <v>0</v>
      </c>
      <c r="E702" s="168">
        <f>+'2.2.3.5.CantidadCap'!E93</f>
        <v>14444.369945431979</v>
      </c>
      <c r="F702" s="168">
        <f>+'2.2.3.5.CantidadCap'!F93</f>
        <v>13445.609649944508</v>
      </c>
      <c r="G702" s="168">
        <f>+'2.2.3.5.CantidadCap'!G93</f>
        <v>11589.844434499239</v>
      </c>
      <c r="H702" s="168">
        <f>+'2.2.3.5.CantidadCap'!H93</f>
        <v>9716.539194779376</v>
      </c>
      <c r="I702" s="168">
        <f>+'2.2.3.5.CantidadCap'!I93</f>
        <v>7577.9458591025577</v>
      </c>
      <c r="J702" s="168">
        <f>+'2.2.3.5.CantidadCap'!J93</f>
        <v>5385.5334448260264</v>
      </c>
      <c r="K702" s="168">
        <f>+'2.2.3.5.CantidadCap'!K93</f>
        <v>3236.3361845069189</v>
      </c>
    </row>
    <row r="703" spans="2:11" x14ac:dyDescent="0.2">
      <c r="B703" s="182" t="s">
        <v>617</v>
      </c>
      <c r="C703" s="168">
        <f>+'2.2.3.5.CantidadCap'!C94</f>
        <v>0</v>
      </c>
      <c r="D703" s="168">
        <f>+'2.2.3.5.CantidadCap'!D94</f>
        <v>0</v>
      </c>
      <c r="E703" s="168">
        <f>+'2.2.3.5.CantidadCap'!E94</f>
        <v>6021.7006696905655</v>
      </c>
      <c r="F703" s="168">
        <f>+'2.2.3.5.CantidadCap'!F94</f>
        <v>5605.3283694159354</v>
      </c>
      <c r="G703" s="168">
        <f>+'2.2.3.5.CantidadCap'!G94</f>
        <v>4831.6800425694419</v>
      </c>
      <c r="H703" s="168">
        <f>+'2.2.3.5.CantidadCap'!H94</f>
        <v>4050.7194704453955</v>
      </c>
      <c r="I703" s="168">
        <f>+'2.2.3.5.CantidadCap'!I94</f>
        <v>3159.1631775581777</v>
      </c>
      <c r="J703" s="168">
        <f>+'2.2.3.5.CantidadCap'!J94</f>
        <v>2245.1702963759813</v>
      </c>
      <c r="K703" s="168">
        <f>+'2.2.3.5.CantidadCap'!K94</f>
        <v>1349.1933426803621</v>
      </c>
    </row>
    <row r="704" spans="2:11" x14ac:dyDescent="0.2">
      <c r="B704" s="182" t="s">
        <v>618</v>
      </c>
      <c r="C704" s="168">
        <f>+'2.2.3.5.CantidadCap'!C95</f>
        <v>0</v>
      </c>
      <c r="D704" s="168">
        <f>+'2.2.3.5.CantidadCap'!D95</f>
        <v>0</v>
      </c>
      <c r="E704" s="168">
        <f>+'2.2.3.5.CantidadCap'!E95</f>
        <v>0</v>
      </c>
      <c r="F704" s="168">
        <f>+'2.2.3.5.CantidadCap'!F95</f>
        <v>0</v>
      </c>
      <c r="G704" s="168">
        <f>+'2.2.3.5.CantidadCap'!G95</f>
        <v>8183.8292808729884</v>
      </c>
      <c r="H704" s="168">
        <f>+'2.2.3.5.CantidadCap'!H95</f>
        <v>7645.8238611987945</v>
      </c>
      <c r="I704" s="168">
        <f>+'2.2.3.5.CantidadCap'!I95</f>
        <v>6483.9442456020115</v>
      </c>
      <c r="J704" s="168">
        <f>+'2.2.3.5.CantidadCap'!J95</f>
        <v>5280.4057049176845</v>
      </c>
      <c r="K704" s="168">
        <f>+'2.2.3.5.CantidadCap'!K95</f>
        <v>4112.7821159501736</v>
      </c>
    </row>
    <row r="705" spans="2:11" x14ac:dyDescent="0.2">
      <c r="B705" s="182" t="s">
        <v>619</v>
      </c>
      <c r="C705" s="168">
        <f>+'2.2.3.5.CantidadCap'!C96</f>
        <v>0</v>
      </c>
      <c r="D705" s="168">
        <f>+'2.2.3.5.CantidadCap'!D96</f>
        <v>0</v>
      </c>
      <c r="E705" s="168">
        <f>+'2.2.3.5.CantidadCap'!E96</f>
        <v>0</v>
      </c>
      <c r="F705" s="168">
        <f>+'2.2.3.5.CantidadCap'!F96</f>
        <v>0</v>
      </c>
      <c r="G705" s="168">
        <f>+'2.2.3.5.CantidadCap'!G96</f>
        <v>44197.265102508602</v>
      </c>
      <c r="H705" s="168">
        <f>+'2.2.3.5.CantidadCap'!H96</f>
        <v>41291.734287551248</v>
      </c>
      <c r="I705" s="168">
        <f>+'2.2.3.5.CantidadCap'!I96</f>
        <v>35016.933136976179</v>
      </c>
      <c r="J705" s="168">
        <f>+'2.2.3.5.CantidadCap'!J96</f>
        <v>28517.150441358004</v>
      </c>
      <c r="K705" s="168">
        <f>+'2.2.3.5.CantidadCap'!K96</f>
        <v>22211.328615119375</v>
      </c>
    </row>
    <row r="706" spans="2:11" x14ac:dyDescent="0.2">
      <c r="B706" s="182" t="s">
        <v>448</v>
      </c>
      <c r="C706" s="168">
        <f>+'2.2.3.5.CantidadCap'!C97</f>
        <v>8153.4167736819536</v>
      </c>
      <c r="D706" s="168">
        <f>+'2.2.3.5.CantidadCap'!D97</f>
        <v>7562.308861870084</v>
      </c>
      <c r="E706" s="168">
        <f>+'2.2.3.5.CantidadCap'!E97</f>
        <v>6591.5617861448518</v>
      </c>
      <c r="F706" s="168">
        <f>+'2.2.3.5.CantidadCap'!F97</f>
        <v>5837.2961272005068</v>
      </c>
      <c r="G706" s="168">
        <f>+'2.2.3.5.CantidadCap'!G97</f>
        <v>5152.8219559060362</v>
      </c>
      <c r="H706" s="168">
        <f>+'2.2.3.5.CantidadCap'!H97</f>
        <v>4464.9744305555396</v>
      </c>
      <c r="I706" s="168">
        <f>+'2.2.3.5.CantidadCap'!I97</f>
        <v>3659.4304195537916</v>
      </c>
      <c r="J706" s="168">
        <f>+'2.2.3.5.CantidadCap'!J97</f>
        <v>2829.3902009229978</v>
      </c>
      <c r="K706" s="168">
        <f>+'2.2.3.5.CantidadCap'!K97</f>
        <v>2019.8578080970997</v>
      </c>
    </row>
    <row r="707" spans="2:11" x14ac:dyDescent="0.2">
      <c r="B707" s="182" t="s">
        <v>449</v>
      </c>
      <c r="C707" s="168">
        <f>+'2.2.3.5.CantidadCap'!C98</f>
        <v>549.71852992335107</v>
      </c>
      <c r="D707" s="168">
        <f>+'2.2.3.5.CantidadCap'!D98</f>
        <v>516.27221098591633</v>
      </c>
      <c r="E707" s="168">
        <f>+'2.2.3.5.CantidadCap'!E98</f>
        <v>456.6048390566275</v>
      </c>
      <c r="F707" s="168">
        <f>+'2.2.3.5.CantidadCap'!F98</f>
        <v>404.51068641709344</v>
      </c>
      <c r="G707" s="168">
        <f>+'2.2.3.5.CantidadCap'!G98</f>
        <v>357.25831375911423</v>
      </c>
      <c r="H707" s="168">
        <f>+'2.2.3.5.CantidadCap'!H98</f>
        <v>309.77847733963227</v>
      </c>
      <c r="I707" s="168">
        <f>+'2.2.3.5.CantidadCap'!I98</f>
        <v>254.13880561191689</v>
      </c>
      <c r="J707" s="168">
        <f>+'2.2.3.5.CantidadCap'!J98</f>
        <v>196.7999246674386</v>
      </c>
      <c r="K707" s="168">
        <f>+'2.2.3.5.CantidadCap'!K98</f>
        <v>140.88478163892461</v>
      </c>
    </row>
    <row r="708" spans="2:11" x14ac:dyDescent="0.2">
      <c r="B708" s="182" t="s">
        <v>575</v>
      </c>
      <c r="C708" s="168">
        <f>+'2.2.3.5.CantidadCap'!C99</f>
        <v>0</v>
      </c>
      <c r="D708" s="168">
        <f>+'2.2.3.5.CantidadCap'!D99</f>
        <v>30571.028628634867</v>
      </c>
      <c r="E708" s="168">
        <f>+'2.2.3.5.CantidadCap'!E99</f>
        <v>29079.820881630309</v>
      </c>
      <c r="F708" s="168">
        <f>+'2.2.3.5.CantidadCap'!F99</f>
        <v>26121.237740350094</v>
      </c>
      <c r="G708" s="168">
        <f>+'2.2.3.5.CantidadCap'!G99</f>
        <v>23487.83773905204</v>
      </c>
      <c r="H708" s="168">
        <f>+'2.2.3.5.CantidadCap'!H99</f>
        <v>20854.375820005764</v>
      </c>
      <c r="I708" s="168">
        <f>+'2.2.3.5.CantidadCap'!I99</f>
        <v>17685.289714815255</v>
      </c>
      <c r="J708" s="168">
        <f>+'2.2.3.5.CantidadCap'!J99</f>
        <v>14402.576759751577</v>
      </c>
      <c r="K708" s="168">
        <f>+'2.2.3.5.CantidadCap'!K99</f>
        <v>11217.823673271949</v>
      </c>
    </row>
    <row r="709" spans="2:11" x14ac:dyDescent="0.2">
      <c r="B709" s="182" t="s">
        <v>450</v>
      </c>
      <c r="C709" s="168">
        <f>+'2.2.3.5.CantidadCap'!C100</f>
        <v>0</v>
      </c>
      <c r="D709" s="168">
        <f>+'2.2.3.5.CantidadCap'!D100</f>
        <v>609.74170441191427</v>
      </c>
      <c r="E709" s="168">
        <f>+'2.2.3.5.CantidadCap'!E100</f>
        <v>579.99944207798853</v>
      </c>
      <c r="F709" s="168">
        <f>+'2.2.3.5.CantidadCap'!F100</f>
        <v>520.99025566419436</v>
      </c>
      <c r="G709" s="168">
        <f>+'2.2.3.5.CantidadCap'!G100</f>
        <v>468.46687397837786</v>
      </c>
      <c r="H709" s="168">
        <f>+'2.2.3.5.CantidadCap'!H100</f>
        <v>415.94225733793189</v>
      </c>
      <c r="I709" s="168">
        <f>+'2.2.3.5.CantidadCap'!I100</f>
        <v>352.73457183018843</v>
      </c>
      <c r="J709" s="168">
        <f>+'2.2.3.5.CantidadCap'!J100</f>
        <v>287.26058936691084</v>
      </c>
      <c r="K709" s="168">
        <f>+'2.2.3.5.CantidadCap'!K100</f>
        <v>223.74042461647451</v>
      </c>
    </row>
    <row r="710" spans="2:11" x14ac:dyDescent="0.2">
      <c r="B710" s="182" t="s">
        <v>451</v>
      </c>
      <c r="C710" s="168">
        <f>+'2.2.3.5.CantidadCap'!C101</f>
        <v>0</v>
      </c>
      <c r="D710" s="168">
        <f>+'2.2.3.5.CantidadCap'!D101</f>
        <v>876.82697458592736</v>
      </c>
      <c r="E710" s="168">
        <f>+'2.2.3.5.CantidadCap'!E101</f>
        <v>834.05670364841683</v>
      </c>
      <c r="F710" s="168">
        <f>+'2.2.3.5.CantidadCap'!F101</f>
        <v>749.1997125297147</v>
      </c>
      <c r="G710" s="168">
        <f>+'2.2.3.5.CantidadCap'!G101</f>
        <v>673.66950436884326</v>
      </c>
      <c r="H710" s="168">
        <f>+'2.2.3.5.CantidadCap'!H101</f>
        <v>598.13752030594037</v>
      </c>
      <c r="I710" s="168">
        <f>+'2.2.3.5.CantidadCap'!I101</f>
        <v>507.24296076816483</v>
      </c>
      <c r="J710" s="168">
        <f>+'2.2.3.5.CantidadCap'!J101</f>
        <v>413.08939780540481</v>
      </c>
      <c r="K710" s="168">
        <f>+'2.2.3.5.CantidadCap'!K101</f>
        <v>321.74548368517458</v>
      </c>
    </row>
    <row r="711" spans="2:11" x14ac:dyDescent="0.2">
      <c r="B711" s="182" t="s">
        <v>620</v>
      </c>
      <c r="C711" s="168">
        <f>+'2.2.3.5.CantidadCap'!C102</f>
        <v>0</v>
      </c>
      <c r="D711" s="168">
        <f>+'2.2.3.5.CantidadCap'!D102</f>
        <v>0</v>
      </c>
      <c r="E711" s="168">
        <f>+'2.2.3.5.CantidadCap'!E102</f>
        <v>0</v>
      </c>
      <c r="F711" s="168">
        <f>+'2.2.3.5.CantidadCap'!F102</f>
        <v>0</v>
      </c>
      <c r="G711" s="168">
        <f>+'2.2.3.5.CantidadCap'!G102</f>
        <v>692.08926634543172</v>
      </c>
      <c r="H711" s="168">
        <f>+'2.2.3.5.CantidadCap'!H102</f>
        <v>661.61860934966455</v>
      </c>
      <c r="I711" s="168">
        <f>+'2.2.3.5.CantidadCap'!I102</f>
        <v>593.09531828275453</v>
      </c>
      <c r="J711" s="168">
        <f>+'2.2.3.5.CantidadCap'!J102</f>
        <v>521.00958863919209</v>
      </c>
      <c r="K711" s="168">
        <f>+'2.2.3.5.CantidadCap'!K102</f>
        <v>452.14905727430477</v>
      </c>
    </row>
    <row r="712" spans="2:11" x14ac:dyDescent="0.2">
      <c r="B712" s="182" t="s">
        <v>621</v>
      </c>
      <c r="C712" s="168">
        <f>+'2.2.3.5.CantidadCap'!C103</f>
        <v>0</v>
      </c>
      <c r="D712" s="168">
        <f>+'2.2.3.5.CantidadCap'!D103</f>
        <v>0</v>
      </c>
      <c r="E712" s="168">
        <f>+'2.2.3.5.CantidadCap'!E103</f>
        <v>99223.165242472838</v>
      </c>
      <c r="F712" s="168">
        <f>+'2.2.3.5.CantidadCap'!F103</f>
        <v>96162.417883729097</v>
      </c>
      <c r="G712" s="168">
        <f>+'2.2.3.5.CantidadCap'!G103</f>
        <v>91278.810916806746</v>
      </c>
      <c r="H712" s="168">
        <f>+'2.2.3.5.CantidadCap'!H103</f>
        <v>86563.353034168918</v>
      </c>
      <c r="I712" s="168">
        <f>+'2.2.3.5.CantidadCap'!I103</f>
        <v>79775.860584283975</v>
      </c>
      <c r="J712" s="168">
        <f>+'2.2.3.5.CantidadCap'!J103</f>
        <v>72525.161046353911</v>
      </c>
      <c r="K712" s="168">
        <f>+'2.2.3.5.CantidadCap'!K103</f>
        <v>65704.415124833045</v>
      </c>
    </row>
    <row r="713" spans="2:11" x14ac:dyDescent="0.2">
      <c r="B713" s="182" t="s">
        <v>622</v>
      </c>
      <c r="C713" s="168">
        <f>+'2.2.3.5.CantidadCap'!C104</f>
        <v>0</v>
      </c>
      <c r="D713" s="168">
        <f>+'2.2.3.5.CantidadCap'!D104</f>
        <v>0</v>
      </c>
      <c r="E713" s="168">
        <f>+'2.2.3.5.CantidadCap'!E104</f>
        <v>37511.854099542586</v>
      </c>
      <c r="F713" s="168">
        <f>+'2.2.3.5.CantidadCap'!F104</f>
        <v>36354.722011726379</v>
      </c>
      <c r="G713" s="168">
        <f>+'2.2.3.5.CantidadCap'!G104</f>
        <v>34508.447993204303</v>
      </c>
      <c r="H713" s="168">
        <f>+'2.2.3.5.CantidadCap'!H104</f>
        <v>32725.743645144146</v>
      </c>
      <c r="I713" s="168">
        <f>+'2.2.3.5.CantidadCap'!I104</f>
        <v>30159.695425863552</v>
      </c>
      <c r="J713" s="168">
        <f>+'2.2.3.5.CantidadCap'!J104</f>
        <v>27418.529262480282</v>
      </c>
      <c r="K713" s="168">
        <f>+'2.2.3.5.CantidadCap'!K104</f>
        <v>24839.909388452921</v>
      </c>
    </row>
    <row r="714" spans="2:11" x14ac:dyDescent="0.2">
      <c r="B714" s="182" t="s">
        <v>388</v>
      </c>
      <c r="C714" s="168">
        <f>+'2.2.3.5.CantidadCap'!C105</f>
        <v>0</v>
      </c>
      <c r="D714" s="168">
        <f>+'2.2.3.5.CantidadCap'!D105</f>
        <v>0</v>
      </c>
      <c r="E714" s="168">
        <f>+'2.2.3.5.CantidadCap'!E105</f>
        <v>252184.26892145688</v>
      </c>
      <c r="F714" s="168">
        <f>+'2.2.3.5.CantidadCap'!F105</f>
        <v>234746.91195145348</v>
      </c>
      <c r="G714" s="168">
        <f>+'2.2.3.5.CantidadCap'!G105</f>
        <v>202347.10525064694</v>
      </c>
      <c r="H714" s="168">
        <f>+'2.2.3.5.CantidadCap'!H105</f>
        <v>169641.06724897632</v>
      </c>
      <c r="I714" s="168">
        <f>+'2.2.3.5.CantidadCap'!I105</f>
        <v>132303.36412205541</v>
      </c>
      <c r="J714" s="168">
        <f>+'2.2.3.5.CantidadCap'!J105</f>
        <v>94026.033649534162</v>
      </c>
      <c r="K714" s="168">
        <f>+'2.2.3.5.CantidadCap'!K105</f>
        <v>56503.196591973392</v>
      </c>
    </row>
    <row r="715" spans="2:11" x14ac:dyDescent="0.2">
      <c r="B715" s="182" t="s">
        <v>389</v>
      </c>
      <c r="C715" s="168">
        <f>+'2.2.3.5.CantidadCap'!C106</f>
        <v>0</v>
      </c>
      <c r="D715" s="168">
        <f>+'2.2.3.5.CantidadCap'!D106</f>
        <v>1003.6377513001574</v>
      </c>
      <c r="E715" s="168">
        <f>+'2.2.3.5.CantidadCap'!E106</f>
        <v>837.27292758053989</v>
      </c>
      <c r="F715" s="168">
        <f>+'2.2.3.5.CantidadCap'!F106</f>
        <v>504.07466592781861</v>
      </c>
      <c r="G715" s="168">
        <f>+'2.2.3.5.CantidadCap'!G106</f>
        <v>168.62061399735748</v>
      </c>
      <c r="H715" s="168">
        <f>+'2.2.3.5.CantidadCap'!H106</f>
        <v>0</v>
      </c>
      <c r="I715" s="168">
        <f>+'2.2.3.5.CantidadCap'!I106</f>
        <v>0</v>
      </c>
      <c r="J715" s="168">
        <f>+'2.2.3.5.CantidadCap'!J106</f>
        <v>0</v>
      </c>
      <c r="K715" s="168">
        <f>+'2.2.3.5.CantidadCap'!K106</f>
        <v>0</v>
      </c>
    </row>
    <row r="716" spans="2:11" x14ac:dyDescent="0.2">
      <c r="B716" s="182" t="s">
        <v>390</v>
      </c>
      <c r="C716" s="168">
        <f>+'2.2.3.5.CantidadCap'!C107</f>
        <v>0</v>
      </c>
      <c r="D716" s="168">
        <f>+'2.2.3.5.CantidadCap'!D107</f>
        <v>79737.603229007407</v>
      </c>
      <c r="E716" s="168">
        <f>+'2.2.3.5.CantidadCap'!E107</f>
        <v>66520.152721756313</v>
      </c>
      <c r="F716" s="168">
        <f>+'2.2.3.5.CantidadCap'!F107</f>
        <v>40048.020969197438</v>
      </c>
      <c r="G716" s="168">
        <f>+'2.2.3.5.CantidadCap'!G107</f>
        <v>13396.669861944834</v>
      </c>
      <c r="H716" s="168">
        <f>+'2.2.3.5.CantidadCap'!H107</f>
        <v>0</v>
      </c>
      <c r="I716" s="168">
        <f>+'2.2.3.5.CantidadCap'!I107</f>
        <v>0</v>
      </c>
      <c r="J716" s="168">
        <f>+'2.2.3.5.CantidadCap'!J107</f>
        <v>0</v>
      </c>
      <c r="K716" s="168">
        <f>+'2.2.3.5.CantidadCap'!K107</f>
        <v>0</v>
      </c>
    </row>
    <row r="717" spans="2:11" x14ac:dyDescent="0.2">
      <c r="B717" s="182" t="s">
        <v>391</v>
      </c>
      <c r="C717" s="168">
        <f>+'2.2.3.5.CantidadCap'!C108</f>
        <v>0</v>
      </c>
      <c r="D717" s="168">
        <f>+'2.2.3.5.CantidadCap'!D108</f>
        <v>3023.0402850986247</v>
      </c>
      <c r="E717" s="168">
        <f>+'2.2.3.5.CantidadCap'!E108</f>
        <v>2810.6257501602058</v>
      </c>
      <c r="F717" s="168">
        <f>+'2.2.3.5.CantidadCap'!F108</f>
        <v>2387.4612455000074</v>
      </c>
      <c r="G717" s="168">
        <f>+'2.2.3.5.CantidadCap'!G108</f>
        <v>1989.2985368522391</v>
      </c>
      <c r="H717" s="168">
        <f>+'2.2.3.5.CantidadCap'!H108</f>
        <v>1585.6188667408501</v>
      </c>
      <c r="I717" s="168">
        <f>+'2.2.3.5.CantidadCap'!I108</f>
        <v>1136.2630943221566</v>
      </c>
      <c r="J717" s="168">
        <f>+'2.2.3.5.CantidadCap'!J108</f>
        <v>677.9916602642885</v>
      </c>
      <c r="K717" s="168">
        <f>+'2.2.3.5.CantidadCap'!K108</f>
        <v>226.40453371985674</v>
      </c>
    </row>
    <row r="718" spans="2:11" x14ac:dyDescent="0.2">
      <c r="B718" s="182" t="s">
        <v>392</v>
      </c>
      <c r="C718" s="168">
        <f>+'2.2.3.5.CantidadCap'!C109</f>
        <v>0</v>
      </c>
      <c r="D718" s="168">
        <f>+'2.2.3.5.CantidadCap'!D109</f>
        <v>0</v>
      </c>
      <c r="E718" s="168">
        <f>+'2.2.3.5.CantidadCap'!E109</f>
        <v>534377.42089496506</v>
      </c>
      <c r="F718" s="168">
        <f>+'2.2.3.5.CantidadCap'!F109</f>
        <v>497427.73372888169</v>
      </c>
      <c r="G718" s="168">
        <f>+'2.2.3.5.CantidadCap'!G109</f>
        <v>428772.67758156592</v>
      </c>
      <c r="H718" s="168">
        <f>+'2.2.3.5.CantidadCap'!H109</f>
        <v>359468.71857661777</v>
      </c>
      <c r="I718" s="168">
        <f>+'2.2.3.5.CantidadCap'!I109</f>
        <v>280350.28036301106</v>
      </c>
      <c r="J718" s="168">
        <f>+'2.2.3.5.CantidadCap'!J109</f>
        <v>199240.77569751293</v>
      </c>
      <c r="K718" s="168">
        <f>+'2.2.3.5.CantidadCap'!K109</f>
        <v>119730.03945200048</v>
      </c>
    </row>
    <row r="719" spans="2:11" x14ac:dyDescent="0.2">
      <c r="B719" s="182" t="s">
        <v>623</v>
      </c>
      <c r="C719" s="168">
        <f>+'2.2.3.5.CantidadCap'!C110</f>
        <v>0</v>
      </c>
      <c r="D719" s="168">
        <f>+'2.2.3.5.CantidadCap'!D110</f>
        <v>0</v>
      </c>
      <c r="E719" s="168">
        <f>+'2.2.3.5.CantidadCap'!E110</f>
        <v>205019.17216463987</v>
      </c>
      <c r="F719" s="168">
        <f>+'2.2.3.5.CantidadCap'!F110</f>
        <v>184954.16170795081</v>
      </c>
      <c r="G719" s="168">
        <f>+'2.2.3.5.CantidadCap'!G110</f>
        <v>146426.86836911642</v>
      </c>
      <c r="H719" s="168">
        <f>+'2.2.3.5.CantidadCap'!H110</f>
        <v>107203.32090083815</v>
      </c>
      <c r="I719" s="168">
        <f>+'2.2.3.5.CantidadCap'!I110</f>
        <v>64601.280455996806</v>
      </c>
      <c r="J719" s="168">
        <f>+'2.2.3.5.CantidadCap'!J110</f>
        <v>21380.252298644184</v>
      </c>
      <c r="K719" s="168">
        <f>+'2.2.3.5.CantidadCap'!K110</f>
        <v>0</v>
      </c>
    </row>
    <row r="720" spans="2:11" x14ac:dyDescent="0.2">
      <c r="B720" s="182" t="s">
        <v>624</v>
      </c>
      <c r="C720" s="168">
        <f>+'2.2.3.5.CantidadCap'!C111</f>
        <v>0</v>
      </c>
      <c r="D720" s="168">
        <f>+'2.2.3.5.CantidadCap'!D111</f>
        <v>0</v>
      </c>
      <c r="E720" s="168">
        <f>+'2.2.3.5.CantidadCap'!E111</f>
        <v>0</v>
      </c>
      <c r="F720" s="168">
        <f>+'2.2.3.5.CantidadCap'!F111</f>
        <v>0</v>
      </c>
      <c r="G720" s="168">
        <f>+'2.2.3.5.CantidadCap'!G111</f>
        <v>0</v>
      </c>
      <c r="H720" s="168">
        <f>+'2.2.3.5.CantidadCap'!H111</f>
        <v>206422.82955532396</v>
      </c>
      <c r="I720" s="168">
        <f>+'2.2.3.5.CantidadCap'!I111</f>
        <v>190735.71944896312</v>
      </c>
      <c r="J720" s="168">
        <f>+'2.2.3.5.CantidadCap'!J111</f>
        <v>160658.58383721724</v>
      </c>
      <c r="K720" s="168">
        <f>+'2.2.3.5.CantidadCap'!K111</f>
        <v>131629.53573064011</v>
      </c>
    </row>
    <row r="721" spans="2:11" x14ac:dyDescent="0.2">
      <c r="B721" s="182" t="s">
        <v>625</v>
      </c>
      <c r="C721" s="168">
        <f>+'2.2.3.5.CantidadCap'!C112</f>
        <v>0</v>
      </c>
      <c r="D721" s="168">
        <f>+'2.2.3.5.CantidadCap'!D112</f>
        <v>0</v>
      </c>
      <c r="E721" s="168">
        <f>+'2.2.3.5.CantidadCap'!E112</f>
        <v>98626.065058970838</v>
      </c>
      <c r="F721" s="168">
        <f>+'2.2.3.5.CantidadCap'!F112</f>
        <v>93931.211369820259</v>
      </c>
      <c r="G721" s="168">
        <f>+'2.2.3.5.CantidadCap'!G112</f>
        <v>85657.083967208484</v>
      </c>
      <c r="H721" s="168">
        <f>+'2.2.3.5.CantidadCap'!H112</f>
        <v>77424.574854357168</v>
      </c>
      <c r="I721" s="168">
        <f>+'2.2.3.5.CantidadCap'!I112</f>
        <v>67241.078983891246</v>
      </c>
      <c r="J721" s="168">
        <f>+'2.2.3.5.CantidadCap'!J112</f>
        <v>56637.826184041289</v>
      </c>
      <c r="K721" s="168">
        <f>+'2.2.3.5.CantidadCap'!K112</f>
        <v>46404.061254217362</v>
      </c>
    </row>
    <row r="722" spans="2:11" x14ac:dyDescent="0.2">
      <c r="B722" s="182" t="s">
        <v>625</v>
      </c>
      <c r="C722" s="168">
        <f>+'2.2.3.5.CantidadCap'!C113</f>
        <v>0</v>
      </c>
      <c r="D722" s="168">
        <f>+'2.2.3.5.CantidadCap'!D113</f>
        <v>0</v>
      </c>
      <c r="E722" s="168">
        <f>+'2.2.3.5.CantidadCap'!E113</f>
        <v>0</v>
      </c>
      <c r="F722" s="168">
        <f>+'2.2.3.5.CantidadCap'!F113</f>
        <v>59547.412294087138</v>
      </c>
      <c r="G722" s="168">
        <f>+'2.2.3.5.CantidadCap'!G113</f>
        <v>57501.279028135643</v>
      </c>
      <c r="H722" s="168">
        <f>+'2.2.3.5.CantidadCap'!H113</f>
        <v>52701.445220706351</v>
      </c>
      <c r="I722" s="168">
        <f>+'2.2.3.5.CantidadCap'!I113</f>
        <v>46593.174331101938</v>
      </c>
      <c r="J722" s="168">
        <f>+'2.2.3.5.CantidadCap'!J113</f>
        <v>40200.274486124246</v>
      </c>
      <c r="K722" s="168">
        <f>+'2.2.3.5.CantidadCap'!K113</f>
        <v>34061.896272955448</v>
      </c>
    </row>
    <row r="723" spans="2:11" x14ac:dyDescent="0.2">
      <c r="B723" s="182" t="s">
        <v>393</v>
      </c>
      <c r="C723" s="168">
        <f>+'2.2.3.5.CantidadCap'!C114</f>
        <v>0</v>
      </c>
      <c r="D723" s="168">
        <f>+'2.2.3.5.CantidadCap'!D114</f>
        <v>0</v>
      </c>
      <c r="E723" s="168">
        <f>+'2.2.3.5.CantidadCap'!E114</f>
        <v>0</v>
      </c>
      <c r="F723" s="168">
        <f>+'2.2.3.5.CantidadCap'!F114</f>
        <v>195224.84463510042</v>
      </c>
      <c r="G723" s="168">
        <f>+'2.2.3.5.CantidadCap'!G114</f>
        <v>184187.8705796584</v>
      </c>
      <c r="H723" s="168">
        <f>+'2.2.3.5.CantidadCap'!H114</f>
        <v>169353.79652629292</v>
      </c>
      <c r="I723" s="168">
        <f>+'2.2.3.5.CantidadCap'!I114</f>
        <v>148842.35873584513</v>
      </c>
      <c r="J723" s="168">
        <f>+'2.2.3.5.CantidadCap'!J114</f>
        <v>116431.61410584011</v>
      </c>
      <c r="K723" s="168">
        <f>+'2.2.3.5.CantidadCap'!K114</f>
        <v>84852.86630922975</v>
      </c>
    </row>
    <row r="724" spans="2:11" x14ac:dyDescent="0.2">
      <c r="B724" s="182" t="s">
        <v>394</v>
      </c>
      <c r="C724" s="168">
        <f>+'2.2.3.5.CantidadCap'!C115</f>
        <v>0</v>
      </c>
      <c r="D724" s="168">
        <f>+'2.2.3.5.CantidadCap'!D115</f>
        <v>0</v>
      </c>
      <c r="E724" s="168">
        <f>+'2.2.3.5.CantidadCap'!E115</f>
        <v>0</v>
      </c>
      <c r="F724" s="168">
        <f>+'2.2.3.5.CantidadCap'!F115</f>
        <v>163722.28084954774</v>
      </c>
      <c r="G724" s="168">
        <f>+'2.2.3.5.CantidadCap'!G115</f>
        <v>154466.29414656555</v>
      </c>
      <c r="H724" s="168">
        <f>+'2.2.3.5.CantidadCap'!H115</f>
        <v>133912.53383474456</v>
      </c>
      <c r="I724" s="168">
        <f>+'2.2.3.5.CantidadCap'!I115</f>
        <v>109830.6961178112</v>
      </c>
      <c r="J724" s="168">
        <f>+'2.2.3.5.CantidadCap'!J115</f>
        <v>85014.276737129039</v>
      </c>
      <c r="K724" s="168">
        <f>+'2.2.3.5.CantidadCap'!K115</f>
        <v>60813.208961505094</v>
      </c>
    </row>
    <row r="725" spans="2:11" x14ac:dyDescent="0.2">
      <c r="B725" s="182" t="s">
        <v>395</v>
      </c>
      <c r="C725" s="168">
        <f>+'2.2.3.5.CantidadCap'!C116</f>
        <v>0</v>
      </c>
      <c r="D725" s="168">
        <f>+'2.2.3.5.CantidadCap'!D116</f>
        <v>0</v>
      </c>
      <c r="E725" s="168">
        <f>+'2.2.3.5.CantidadCap'!E116</f>
        <v>0</v>
      </c>
      <c r="F725" s="168">
        <f>+'2.2.3.5.CantidadCap'!F116</f>
        <v>0</v>
      </c>
      <c r="G725" s="168">
        <f>+'2.2.3.5.CantidadCap'!G116</f>
        <v>0</v>
      </c>
      <c r="H725" s="168">
        <f>+'2.2.3.5.CantidadCap'!H116</f>
        <v>21488.862742289759</v>
      </c>
      <c r="I725" s="168">
        <f>+'2.2.3.5.CantidadCap'!I116</f>
        <v>19855.815871335846</v>
      </c>
      <c r="J725" s="168">
        <f>+'2.2.3.5.CantidadCap'!J116</f>
        <v>16724.750183328601</v>
      </c>
      <c r="K725" s="168">
        <f>+'2.2.3.5.CantidadCap'!K116</f>
        <v>13702.791654587592</v>
      </c>
    </row>
    <row r="726" spans="2:11" x14ac:dyDescent="0.2">
      <c r="B726" s="182" t="s">
        <v>396</v>
      </c>
      <c r="C726" s="168">
        <f>+'2.2.3.5.CantidadCap'!C117</f>
        <v>0</v>
      </c>
      <c r="D726" s="168">
        <f>+'2.2.3.5.CantidadCap'!D117</f>
        <v>0</v>
      </c>
      <c r="E726" s="168">
        <f>+'2.2.3.5.CantidadCap'!E117</f>
        <v>0</v>
      </c>
      <c r="F726" s="168">
        <f>+'2.2.3.5.CantidadCap'!F117</f>
        <v>0</v>
      </c>
      <c r="G726" s="168">
        <f>+'2.2.3.5.CantidadCap'!G117</f>
        <v>0</v>
      </c>
      <c r="H726" s="168">
        <f>+'2.2.3.5.CantidadCap'!H117</f>
        <v>23671.457333597737</v>
      </c>
      <c r="I726" s="168">
        <f>+'2.2.3.5.CantidadCap'!I117</f>
        <v>20617.942180317768</v>
      </c>
      <c r="J726" s="168">
        <f>+'2.2.3.5.CantidadCap'!J117</f>
        <v>14652.864937298546</v>
      </c>
      <c r="K726" s="168">
        <f>+'2.2.3.5.CantidadCap'!K117</f>
        <v>8805.366727195933</v>
      </c>
    </row>
    <row r="727" spans="2:11" x14ac:dyDescent="0.2">
      <c r="B727" s="182" t="s">
        <v>397</v>
      </c>
      <c r="C727" s="168">
        <f>+'2.2.3.5.CantidadCap'!C118</f>
        <v>0</v>
      </c>
      <c r="D727" s="168">
        <f>+'2.2.3.5.CantidadCap'!D118</f>
        <v>0</v>
      </c>
      <c r="E727" s="168">
        <f>+'2.2.3.5.CantidadCap'!E118</f>
        <v>0</v>
      </c>
      <c r="F727" s="168">
        <f>+'2.2.3.5.CantidadCap'!F118</f>
        <v>0</v>
      </c>
      <c r="G727" s="168">
        <f>+'2.2.3.5.CantidadCap'!G118</f>
        <v>0</v>
      </c>
      <c r="H727" s="168">
        <f>+'2.2.3.5.CantidadCap'!H118</f>
        <v>103085.1442367969</v>
      </c>
      <c r="I727" s="168">
        <f>+'2.2.3.5.CantidadCap'!I118</f>
        <v>89787.608492838131</v>
      </c>
      <c r="J727" s="168">
        <f>+'2.2.3.5.CantidadCap'!J118</f>
        <v>63810.718294890474</v>
      </c>
      <c r="K727" s="168">
        <f>+'2.2.3.5.CantidadCap'!K118</f>
        <v>38345.864656273217</v>
      </c>
    </row>
    <row r="728" spans="2:11" x14ac:dyDescent="0.2">
      <c r="B728" s="182" t="s">
        <v>576</v>
      </c>
      <c r="C728" s="168">
        <f>+'2.2.3.5.CantidadCap'!C119</f>
        <v>0</v>
      </c>
      <c r="D728" s="168">
        <f>+'2.2.3.5.CantidadCap'!D119</f>
        <v>0</v>
      </c>
      <c r="E728" s="168">
        <f>+'2.2.3.5.CantidadCap'!E119</f>
        <v>0</v>
      </c>
      <c r="F728" s="168">
        <f>+'2.2.3.5.CantidadCap'!F119</f>
        <v>0</v>
      </c>
      <c r="G728" s="168">
        <f>+'2.2.3.5.CantidadCap'!G119</f>
        <v>0</v>
      </c>
      <c r="H728" s="168">
        <f>+'2.2.3.5.CantidadCap'!H119</f>
        <v>25662.21980274501</v>
      </c>
      <c r="I728" s="168">
        <f>+'2.2.3.5.CantidadCap'!I119</f>
        <v>23712.01851693519</v>
      </c>
      <c r="J728" s="168">
        <f>+'2.2.3.5.CantidadCap'!J119</f>
        <v>19972.867829153693</v>
      </c>
      <c r="K728" s="168">
        <f>+'2.2.3.5.CantidadCap'!K119</f>
        <v>16364.014027564921</v>
      </c>
    </row>
    <row r="729" spans="2:11" x14ac:dyDescent="0.2">
      <c r="B729" s="182" t="s">
        <v>577</v>
      </c>
      <c r="C729" s="168">
        <f>+'2.2.3.5.CantidadCap'!C120</f>
        <v>0</v>
      </c>
      <c r="D729" s="168">
        <f>+'2.2.3.5.CantidadCap'!D120</f>
        <v>0</v>
      </c>
      <c r="E729" s="168">
        <f>+'2.2.3.5.CantidadCap'!E120</f>
        <v>0</v>
      </c>
      <c r="F729" s="168">
        <f>+'2.2.3.5.CantidadCap'!F120</f>
        <v>0</v>
      </c>
      <c r="G729" s="168">
        <f>+'2.2.3.5.CantidadCap'!G120</f>
        <v>0</v>
      </c>
      <c r="H729" s="168">
        <f>+'2.2.3.5.CantidadCap'!H120</f>
        <v>0</v>
      </c>
      <c r="I729" s="168">
        <f>+'2.2.3.5.CantidadCap'!I120</f>
        <v>50647.999432374287</v>
      </c>
      <c r="J729" s="168">
        <f>+'2.2.3.5.CantidadCap'!J120</f>
        <v>47089.01980637919</v>
      </c>
      <c r="K729" s="168">
        <f>+'2.2.3.5.CantidadCap'!K120</f>
        <v>39898.765089120418</v>
      </c>
    </row>
    <row r="730" spans="2:11" x14ac:dyDescent="0.2">
      <c r="B730" s="182" t="s">
        <v>398</v>
      </c>
      <c r="C730" s="168">
        <f>+'2.2.3.5.CantidadCap'!C121</f>
        <v>0</v>
      </c>
      <c r="D730" s="168">
        <f>+'2.2.3.5.CantidadCap'!D121</f>
        <v>0</v>
      </c>
      <c r="E730" s="168">
        <f>+'2.2.3.5.CantidadCap'!E121</f>
        <v>0</v>
      </c>
      <c r="F730" s="168">
        <f>+'2.2.3.5.CantidadCap'!F121</f>
        <v>0</v>
      </c>
      <c r="G730" s="168">
        <f>+'2.2.3.5.CantidadCap'!G121</f>
        <v>0</v>
      </c>
      <c r="H730" s="168">
        <f>+'2.2.3.5.CantidadCap'!H121</f>
        <v>0</v>
      </c>
      <c r="I730" s="168">
        <f>+'2.2.3.5.CantidadCap'!I121</f>
        <v>0</v>
      </c>
      <c r="J730" s="168">
        <f>+'2.2.3.5.CantidadCap'!J121</f>
        <v>0</v>
      </c>
      <c r="K730" s="168">
        <f>+'2.2.3.5.CantidadCap'!K121</f>
        <v>62415.190322225062</v>
      </c>
    </row>
    <row r="731" spans="2:11" x14ac:dyDescent="0.2">
      <c r="B731" s="186" t="s">
        <v>399</v>
      </c>
      <c r="C731" s="168">
        <f>+'2.2.3.5.CantidadCap'!C122</f>
        <v>0</v>
      </c>
      <c r="D731" s="168">
        <f>+'2.2.3.5.CantidadCap'!D122</f>
        <v>0</v>
      </c>
      <c r="E731" s="168">
        <f>+'2.2.3.5.CantidadCap'!E122</f>
        <v>0</v>
      </c>
      <c r="F731" s="168">
        <f>+'2.2.3.5.CantidadCap'!F122</f>
        <v>0</v>
      </c>
      <c r="G731" s="168">
        <f>+'2.2.3.5.CantidadCap'!G122</f>
        <v>0</v>
      </c>
      <c r="H731" s="168">
        <f>+'2.2.3.5.CantidadCap'!H122</f>
        <v>0</v>
      </c>
      <c r="I731" s="168">
        <f>+'2.2.3.5.CantidadCap'!I122</f>
        <v>0</v>
      </c>
      <c r="J731" s="168">
        <f>+'2.2.3.5.CantidadCap'!J122</f>
        <v>0</v>
      </c>
      <c r="K731" s="168">
        <f>+'2.2.3.5.CantidadCap'!K122</f>
        <v>0</v>
      </c>
    </row>
    <row r="732" spans="2:11" x14ac:dyDescent="0.2">
      <c r="B732" s="31" t="s">
        <v>400</v>
      </c>
      <c r="C732" s="212"/>
      <c r="D732" s="212"/>
      <c r="E732" s="212"/>
      <c r="F732" s="212"/>
      <c r="G732" s="212"/>
      <c r="H732" s="212"/>
      <c r="I732" s="212"/>
      <c r="J732" s="212"/>
      <c r="K732" s="212"/>
    </row>
    <row r="733" spans="2:11" x14ac:dyDescent="0.2">
      <c r="B733" s="185" t="s">
        <v>401</v>
      </c>
      <c r="C733" s="168"/>
      <c r="D733" s="168"/>
      <c r="E733" s="168"/>
      <c r="F733" s="168"/>
      <c r="G733" s="168"/>
      <c r="H733" s="168"/>
      <c r="I733" s="168"/>
      <c r="J733" s="168"/>
      <c r="K733" s="168"/>
    </row>
    <row r="734" spans="2:11" x14ac:dyDescent="0.2">
      <c r="B734" s="265" t="s">
        <v>402</v>
      </c>
      <c r="C734" s="168"/>
      <c r="D734" s="168"/>
      <c r="E734" s="168"/>
      <c r="F734" s="168"/>
      <c r="G734" s="168"/>
      <c r="H734" s="168"/>
      <c r="I734" s="168"/>
      <c r="J734" s="168"/>
      <c r="K734" s="168"/>
    </row>
    <row r="735" spans="2:11" x14ac:dyDescent="0.2">
      <c r="B735" s="267" t="s">
        <v>403</v>
      </c>
      <c r="C735" s="168"/>
      <c r="D735" s="168"/>
      <c r="E735" s="168"/>
      <c r="F735" s="168"/>
      <c r="G735" s="168"/>
      <c r="H735" s="168"/>
      <c r="I735" s="168"/>
      <c r="J735" s="168"/>
      <c r="K735" s="168"/>
    </row>
    <row r="736" spans="2:11" x14ac:dyDescent="0.2">
      <c r="B736" s="268" t="s">
        <v>490</v>
      </c>
      <c r="C736" s="168">
        <f>+'2.2.3.5.CantidadCap'!C127</f>
        <v>0</v>
      </c>
      <c r="D736" s="168">
        <f>+'2.2.3.5.CantidadCap'!D127</f>
        <v>0</v>
      </c>
      <c r="E736" s="168">
        <f>+'2.2.3.5.CantidadCap'!E127</f>
        <v>0</v>
      </c>
      <c r="F736" s="168">
        <f>+'2.2.3.5.CantidadCap'!F127</f>
        <v>0</v>
      </c>
      <c r="G736" s="168">
        <f>+'2.2.3.5.CantidadCap'!G127</f>
        <v>49817284.687554657</v>
      </c>
      <c r="H736" s="168">
        <f>+'2.2.3.5.CantidadCap'!H127</f>
        <v>71445711.077455133</v>
      </c>
      <c r="I736" s="168">
        <f>+'2.2.3.5.CantidadCap'!I127</f>
        <v>88886462.193119124</v>
      </c>
      <c r="J736" s="168">
        <f>+'2.2.3.5.CantidadCap'!J127</f>
        <v>81783486.363121301</v>
      </c>
      <c r="K736" s="168">
        <f>+'2.2.3.5.CantidadCap'!K127</f>
        <v>77548042.59451136</v>
      </c>
    </row>
    <row r="737" spans="2:11" x14ac:dyDescent="0.2">
      <c r="B737" s="268" t="s">
        <v>491</v>
      </c>
      <c r="C737" s="168">
        <f>+'2.2.3.5.CantidadCap'!C128</f>
        <v>0</v>
      </c>
      <c r="D737" s="168">
        <f>+'2.2.3.5.CantidadCap'!D128</f>
        <v>0</v>
      </c>
      <c r="E737" s="168">
        <f>+'2.2.3.5.CantidadCap'!E128</f>
        <v>0</v>
      </c>
      <c r="F737" s="168">
        <f>+'2.2.3.5.CantidadCap'!F128</f>
        <v>0</v>
      </c>
      <c r="G737" s="168">
        <f>+'2.2.3.5.CantidadCap'!G128</f>
        <v>6476873.7688016752</v>
      </c>
      <c r="H737" s="168">
        <f>+'2.2.3.5.CantidadCap'!H128</f>
        <v>6440085.9678801168</v>
      </c>
      <c r="I737" s="168">
        <f>+'2.2.3.5.CantidadCap'!I128</f>
        <v>6112998.4694961943</v>
      </c>
      <c r="J737" s="168">
        <f>+'2.2.3.5.CantidadCap'!J128</f>
        <v>5620063.7560006902</v>
      </c>
      <c r="K737" s="168">
        <f>+'2.2.3.5.CantidadCap'!K128</f>
        <v>5324411.917641649</v>
      </c>
    </row>
    <row r="738" spans="2:11" x14ac:dyDescent="0.2">
      <c r="B738" s="268" t="s">
        <v>492</v>
      </c>
      <c r="C738" s="168">
        <f>+'2.2.3.5.CantidadCap'!C129</f>
        <v>0</v>
      </c>
      <c r="D738" s="168">
        <f>+'2.2.3.5.CantidadCap'!D129</f>
        <v>0</v>
      </c>
      <c r="E738" s="168">
        <f>+'2.2.3.5.CantidadCap'!E129</f>
        <v>0</v>
      </c>
      <c r="F738" s="168">
        <f>+'2.2.3.5.CantidadCap'!F129</f>
        <v>0</v>
      </c>
      <c r="G738" s="168">
        <f>+'2.2.3.5.CantidadCap'!G129</f>
        <v>3033453.6115006967</v>
      </c>
      <c r="H738" s="168">
        <f>+'2.2.3.5.CantidadCap'!H129</f>
        <v>3016223.9893792649</v>
      </c>
      <c r="I738" s="168">
        <f>+'2.2.3.5.CantidadCap'!I129</f>
        <v>2863032.0655179773</v>
      </c>
      <c r="J738" s="168">
        <f>+'2.2.3.5.CantidadCap'!J129</f>
        <v>2632165.347983717</v>
      </c>
      <c r="K738" s="168">
        <f>+'2.2.3.5.CantidadCap'!K129</f>
        <v>2493696.3629716802</v>
      </c>
    </row>
    <row r="739" spans="2:11" x14ac:dyDescent="0.2">
      <c r="B739" s="268" t="s">
        <v>493</v>
      </c>
      <c r="C739" s="168">
        <f>+'2.2.3.5.CantidadCap'!C130</f>
        <v>0</v>
      </c>
      <c r="D739" s="168">
        <f>+'2.2.3.5.CantidadCap'!D130</f>
        <v>0</v>
      </c>
      <c r="E739" s="168">
        <f>+'2.2.3.5.CantidadCap'!E130</f>
        <v>0</v>
      </c>
      <c r="F739" s="168">
        <f>+'2.2.3.5.CantidadCap'!F130</f>
        <v>0</v>
      </c>
      <c r="G739" s="168">
        <f>+'2.2.3.5.CantidadCap'!G130</f>
        <v>4065385.6392172766</v>
      </c>
      <c r="H739" s="168">
        <f>+'2.2.3.5.CantidadCap'!H130</f>
        <v>4042294.7773441793</v>
      </c>
      <c r="I739" s="168">
        <f>+'2.2.3.5.CantidadCap'!I130</f>
        <v>3836989.430017096</v>
      </c>
      <c r="J739" s="168">
        <f>+'2.2.3.5.CantidadCap'!J130</f>
        <v>3527585.5761131984</v>
      </c>
      <c r="K739" s="168">
        <f>+'2.2.3.5.CantidadCap'!K130</f>
        <v>3342011.6741386643</v>
      </c>
    </row>
    <row r="740" spans="2:11" x14ac:dyDescent="0.2">
      <c r="B740" s="268" t="s">
        <v>494</v>
      </c>
      <c r="C740" s="168">
        <f>+'2.2.3.5.CantidadCap'!C131</f>
        <v>0</v>
      </c>
      <c r="D740" s="168">
        <f>+'2.2.3.5.CantidadCap'!D131</f>
        <v>0</v>
      </c>
      <c r="E740" s="168">
        <f>+'2.2.3.5.CantidadCap'!E131</f>
        <v>0</v>
      </c>
      <c r="F740" s="168">
        <f>+'2.2.3.5.CantidadCap'!F131</f>
        <v>0</v>
      </c>
      <c r="G740" s="168">
        <f>+'2.2.3.5.CantidadCap'!G131</f>
        <v>0</v>
      </c>
      <c r="H740" s="168">
        <f>+'2.2.3.5.CantidadCap'!H131</f>
        <v>1603100.0059680692</v>
      </c>
      <c r="I740" s="168">
        <f>+'2.2.3.5.CantidadCap'!I131</f>
        <v>1531589.9852088827</v>
      </c>
      <c r="J740" s="168">
        <f>+'2.2.3.5.CantidadCap'!J131</f>
        <v>1410449.1690871033</v>
      </c>
      <c r="K740" s="168">
        <f>+'2.2.3.5.CantidadCap'!K131</f>
        <v>1338697.6316412515</v>
      </c>
    </row>
    <row r="741" spans="2:11" x14ac:dyDescent="0.2">
      <c r="B741" s="268" t="s">
        <v>495</v>
      </c>
      <c r="C741" s="168">
        <f>+'2.2.3.5.CantidadCap'!C132</f>
        <v>0</v>
      </c>
      <c r="D741" s="168">
        <f>+'2.2.3.5.CantidadCap'!D132</f>
        <v>0</v>
      </c>
      <c r="E741" s="168">
        <f>+'2.2.3.5.CantidadCap'!E132</f>
        <v>0</v>
      </c>
      <c r="F741" s="168">
        <f>+'2.2.3.5.CantidadCap'!F132</f>
        <v>0</v>
      </c>
      <c r="G741" s="168">
        <f>+'2.2.3.5.CantidadCap'!G132</f>
        <v>0</v>
      </c>
      <c r="H741" s="168">
        <f>+'2.2.3.5.CantidadCap'!H132</f>
        <v>1819886.0108772016</v>
      </c>
      <c r="I741" s="168">
        <f>+'2.2.3.5.CantidadCap'!I132</f>
        <v>1738705.7439364668</v>
      </c>
      <c r="J741" s="168">
        <f>+'2.2.3.5.CantidadCap'!J132</f>
        <v>1601183.1466028451</v>
      </c>
      <c r="K741" s="168">
        <f>+'2.2.3.5.CantidadCap'!K132</f>
        <v>1519728.702856035</v>
      </c>
    </row>
    <row r="742" spans="2:11" x14ac:dyDescent="0.2">
      <c r="B742" s="268" t="s">
        <v>496</v>
      </c>
      <c r="C742" s="168">
        <f>+'2.2.3.5.CantidadCap'!C133</f>
        <v>0</v>
      </c>
      <c r="D742" s="168">
        <f>+'2.2.3.5.CantidadCap'!D133</f>
        <v>0</v>
      </c>
      <c r="E742" s="168">
        <f>+'2.2.3.5.CantidadCap'!E133</f>
        <v>0</v>
      </c>
      <c r="F742" s="168">
        <f>+'2.2.3.5.CantidadCap'!F133</f>
        <v>0</v>
      </c>
      <c r="G742" s="168">
        <f>+'2.2.3.5.CantidadCap'!G133</f>
        <v>0</v>
      </c>
      <c r="H742" s="168">
        <f>+'2.2.3.5.CantidadCap'!H133</f>
        <v>22272409.448906455</v>
      </c>
      <c r="I742" s="168">
        <f>+'2.2.3.5.CantidadCap'!I133</f>
        <v>21278896.594986521</v>
      </c>
      <c r="J742" s="168">
        <f>+'2.2.3.5.CantidadCap'!J133</f>
        <v>19595846.350089513</v>
      </c>
      <c r="K742" s="168">
        <f>+'2.2.3.5.CantidadCap'!K133</f>
        <v>18598978.023326881</v>
      </c>
    </row>
    <row r="743" spans="2:11" x14ac:dyDescent="0.2">
      <c r="B743" s="268" t="s">
        <v>497</v>
      </c>
      <c r="C743" s="168">
        <f>+'2.2.3.5.CantidadCap'!C134</f>
        <v>0</v>
      </c>
      <c r="D743" s="168">
        <f>+'2.2.3.5.CantidadCap'!D134</f>
        <v>0</v>
      </c>
      <c r="E743" s="168">
        <f>+'2.2.3.5.CantidadCap'!E134</f>
        <v>0</v>
      </c>
      <c r="F743" s="168">
        <f>+'2.2.3.5.CantidadCap'!F134</f>
        <v>0</v>
      </c>
      <c r="G743" s="168">
        <f>+'2.2.3.5.CantidadCap'!G134</f>
        <v>0</v>
      </c>
      <c r="H743" s="168">
        <f>+'2.2.3.5.CantidadCap'!H134</f>
        <v>13306453.766382994</v>
      </c>
      <c r="I743" s="168">
        <f>+'2.2.3.5.CantidadCap'!I134</f>
        <v>12712888.31100107</v>
      </c>
      <c r="J743" s="168">
        <f>+'2.2.3.5.CantidadCap'!J134</f>
        <v>11707364.84836909</v>
      </c>
      <c r="K743" s="168">
        <f>+'2.2.3.5.CantidadCap'!K134</f>
        <v>11111794.695455534</v>
      </c>
    </row>
    <row r="744" spans="2:11" x14ac:dyDescent="0.2">
      <c r="B744" s="268" t="s">
        <v>498</v>
      </c>
      <c r="C744" s="168">
        <f>+'2.2.3.5.CantidadCap'!C135</f>
        <v>0</v>
      </c>
      <c r="D744" s="168">
        <f>+'2.2.3.5.CantidadCap'!D135</f>
        <v>0</v>
      </c>
      <c r="E744" s="168">
        <f>+'2.2.3.5.CantidadCap'!E135</f>
        <v>0</v>
      </c>
      <c r="F744" s="168">
        <f>+'2.2.3.5.CantidadCap'!F135</f>
        <v>0</v>
      </c>
      <c r="G744" s="168">
        <f>+'2.2.3.5.CantidadCap'!G135</f>
        <v>0</v>
      </c>
      <c r="H744" s="168">
        <f>+'2.2.3.5.CantidadCap'!H135</f>
        <v>26583048.646147195</v>
      </c>
      <c r="I744" s="168">
        <f>+'2.2.3.5.CantidadCap'!I135</f>
        <v>25397249.660774156</v>
      </c>
      <c r="J744" s="168">
        <f>+'2.2.3.5.CantidadCap'!J135</f>
        <v>23388459.070037067</v>
      </c>
      <c r="K744" s="168">
        <f>+'2.2.3.5.CantidadCap'!K135</f>
        <v>22198655.188022159</v>
      </c>
    </row>
    <row r="745" spans="2:11" x14ac:dyDescent="0.2">
      <c r="B745" s="268" t="s">
        <v>499</v>
      </c>
      <c r="C745" s="168">
        <f>+'2.2.3.5.CantidadCap'!C136</f>
        <v>0</v>
      </c>
      <c r="D745" s="168">
        <f>+'2.2.3.5.CantidadCap'!D136</f>
        <v>0</v>
      </c>
      <c r="E745" s="168">
        <f>+'2.2.3.5.CantidadCap'!E136</f>
        <v>0</v>
      </c>
      <c r="F745" s="168">
        <f>+'2.2.3.5.CantidadCap'!F136</f>
        <v>0</v>
      </c>
      <c r="G745" s="168">
        <f>+'2.2.3.5.CantidadCap'!G136</f>
        <v>0</v>
      </c>
      <c r="H745" s="168">
        <f>+'2.2.3.5.CantidadCap'!H136</f>
        <v>37725144.740258276</v>
      </c>
      <c r="I745" s="168">
        <f>+'2.2.3.5.CantidadCap'!I136</f>
        <v>36042326.529618889</v>
      </c>
      <c r="J745" s="168">
        <f>+'2.2.3.5.CantidadCap'!J136</f>
        <v>33191565.625661805</v>
      </c>
      <c r="K745" s="168">
        <f>+'2.2.3.5.CantidadCap'!K136</f>
        <v>31503063.894388825</v>
      </c>
    </row>
    <row r="746" spans="2:11" x14ac:dyDescent="0.2">
      <c r="B746" s="268" t="s">
        <v>500</v>
      </c>
      <c r="C746" s="168">
        <f>+'2.2.3.5.CantidadCap'!C137</f>
        <v>0</v>
      </c>
      <c r="D746" s="168">
        <f>+'2.2.3.5.CantidadCap'!D137</f>
        <v>0</v>
      </c>
      <c r="E746" s="168">
        <f>+'2.2.3.5.CantidadCap'!E137</f>
        <v>0</v>
      </c>
      <c r="F746" s="168">
        <f>+'2.2.3.5.CantidadCap'!F137</f>
        <v>0</v>
      </c>
      <c r="G746" s="168">
        <f>+'2.2.3.5.CantidadCap'!G137</f>
        <v>0</v>
      </c>
      <c r="H746" s="168">
        <f>+'2.2.3.5.CantidadCap'!H137</f>
        <v>1694893.668561901</v>
      </c>
      <c r="I746" s="168">
        <f>+'2.2.3.5.CantidadCap'!I137</f>
        <v>1619288.9770440538</v>
      </c>
      <c r="J746" s="168">
        <f>+'2.2.3.5.CantidadCap'!J137</f>
        <v>1491211.6259837016</v>
      </c>
      <c r="K746" s="168">
        <f>+'2.2.3.5.CantidadCap'!K137</f>
        <v>1415351.5885101701</v>
      </c>
    </row>
    <row r="747" spans="2:11" x14ac:dyDescent="0.2">
      <c r="B747" s="268" t="s">
        <v>501</v>
      </c>
      <c r="C747" s="168">
        <f>+'2.2.3.5.CantidadCap'!C138</f>
        <v>0</v>
      </c>
      <c r="D747" s="168">
        <f>+'2.2.3.5.CantidadCap'!D138</f>
        <v>0</v>
      </c>
      <c r="E747" s="168">
        <f>+'2.2.3.5.CantidadCap'!E138</f>
        <v>0</v>
      </c>
      <c r="F747" s="168">
        <f>+'2.2.3.5.CantidadCap'!F138</f>
        <v>0</v>
      </c>
      <c r="G747" s="168">
        <f>+'2.2.3.5.CantidadCap'!G138</f>
        <v>0</v>
      </c>
      <c r="H747" s="168">
        <f>+'2.2.3.5.CantidadCap'!H138</f>
        <v>29462860.03735863</v>
      </c>
      <c r="I747" s="168">
        <f>+'2.2.3.5.CantidadCap'!I138</f>
        <v>28148600.337369278</v>
      </c>
      <c r="J747" s="168">
        <f>+'2.2.3.5.CantidadCap'!J138</f>
        <v>25922192.192574803</v>
      </c>
      <c r="K747" s="168">
        <f>+'2.2.3.5.CantidadCap'!K138</f>
        <v>24603493.734984919</v>
      </c>
    </row>
    <row r="748" spans="2:11" x14ac:dyDescent="0.2">
      <c r="B748" s="268" t="s">
        <v>502</v>
      </c>
      <c r="C748" s="168">
        <f>+'2.2.3.5.CantidadCap'!C139</f>
        <v>0</v>
      </c>
      <c r="D748" s="168">
        <f>+'2.2.3.5.CantidadCap'!D139</f>
        <v>0</v>
      </c>
      <c r="E748" s="168">
        <f>+'2.2.3.5.CantidadCap'!E139</f>
        <v>0</v>
      </c>
      <c r="F748" s="168">
        <f>+'2.2.3.5.CantidadCap'!F139</f>
        <v>0</v>
      </c>
      <c r="G748" s="168">
        <f>+'2.2.3.5.CantidadCap'!G139</f>
        <v>0</v>
      </c>
      <c r="H748" s="168">
        <f>+'2.2.3.5.CantidadCap'!H139</f>
        <v>5169042.0740400655</v>
      </c>
      <c r="I748" s="168">
        <f>+'2.2.3.5.CantidadCap'!I139</f>
        <v>4938464.8769571558</v>
      </c>
      <c r="J748" s="168">
        <f>+'2.2.3.5.CantidadCap'!J139</f>
        <v>4547857.9447097238</v>
      </c>
      <c r="K748" s="168">
        <f>+'2.2.3.5.CantidadCap'!K139</f>
        <v>4316502.0002559032</v>
      </c>
    </row>
    <row r="749" spans="2:11" x14ac:dyDescent="0.2">
      <c r="B749" s="268" t="s">
        <v>503</v>
      </c>
      <c r="C749" s="168">
        <f>+'2.2.3.5.CantidadCap'!C140</f>
        <v>0</v>
      </c>
      <c r="D749" s="168">
        <f>+'2.2.3.5.CantidadCap'!D140</f>
        <v>0</v>
      </c>
      <c r="E749" s="168">
        <f>+'2.2.3.5.CantidadCap'!E140</f>
        <v>0</v>
      </c>
      <c r="F749" s="168">
        <f>+'2.2.3.5.CantidadCap'!F140</f>
        <v>0</v>
      </c>
      <c r="G749" s="168">
        <f>+'2.2.3.5.CantidadCap'!G140</f>
        <v>0</v>
      </c>
      <c r="H749" s="168">
        <f>+'2.2.3.5.CantidadCap'!H140</f>
        <v>1949868.9395409632</v>
      </c>
      <c r="I749" s="168">
        <f>+'2.2.3.5.CantidadCap'!I140</f>
        <v>1862890.4804147866</v>
      </c>
      <c r="J749" s="168">
        <f>+'2.2.3.5.CantidadCap'!J140</f>
        <v>1715545.5151679926</v>
      </c>
      <c r="K749" s="168">
        <f>+'2.2.3.5.CantidadCap'!K140</f>
        <v>1628273.2965234104</v>
      </c>
    </row>
    <row r="750" spans="2:11" x14ac:dyDescent="0.2">
      <c r="B750" s="268" t="s">
        <v>504</v>
      </c>
      <c r="C750" s="168">
        <f>+'2.2.3.5.CantidadCap'!C141</f>
        <v>0</v>
      </c>
      <c r="D750" s="168">
        <f>+'2.2.3.5.CantidadCap'!D141</f>
        <v>0</v>
      </c>
      <c r="E750" s="168">
        <f>+'2.2.3.5.CantidadCap'!E141</f>
        <v>0</v>
      </c>
      <c r="F750" s="168">
        <f>+'2.2.3.5.CantidadCap'!F141</f>
        <v>0</v>
      </c>
      <c r="G750" s="168">
        <f>+'2.2.3.5.CantidadCap'!G141</f>
        <v>0</v>
      </c>
      <c r="H750" s="168">
        <f>+'2.2.3.5.CantidadCap'!H141</f>
        <v>1187083.5556562569</v>
      </c>
      <c r="I750" s="168">
        <f>+'2.2.3.5.CantidadCap'!I141</f>
        <v>1134130.9205169375</v>
      </c>
      <c r="J750" s="168">
        <f>+'2.2.3.5.CantidadCap'!J141</f>
        <v>1044427.0528844858</v>
      </c>
      <c r="K750" s="168">
        <f>+'2.2.3.5.CantidadCap'!K141</f>
        <v>991295.57644637697</v>
      </c>
    </row>
    <row r="751" spans="2:11" x14ac:dyDescent="0.2">
      <c r="B751" s="268" t="s">
        <v>505</v>
      </c>
      <c r="C751" s="168">
        <f>+'2.2.3.5.CantidadCap'!C142</f>
        <v>0</v>
      </c>
      <c r="D751" s="168">
        <f>+'2.2.3.5.CantidadCap'!D142</f>
        <v>0</v>
      </c>
      <c r="E751" s="168">
        <f>+'2.2.3.5.CantidadCap'!E142</f>
        <v>0</v>
      </c>
      <c r="F751" s="168">
        <f>+'2.2.3.5.CantidadCap'!F142</f>
        <v>0</v>
      </c>
      <c r="G751" s="168">
        <f>+'2.2.3.5.CantidadCap'!G142</f>
        <v>0</v>
      </c>
      <c r="H751" s="168">
        <f>+'2.2.3.5.CantidadCap'!H142</f>
        <v>2518071.3594725579</v>
      </c>
      <c r="I751" s="168">
        <f>+'2.2.3.5.CantidadCap'!I142</f>
        <v>2405746.9040308297</v>
      </c>
      <c r="J751" s="168">
        <f>+'2.2.3.5.CantidadCap'!J142</f>
        <v>2215464.8140777592</v>
      </c>
      <c r="K751" s="168">
        <f>+'2.2.3.5.CantidadCap'!K142</f>
        <v>2102760.9959953576</v>
      </c>
    </row>
    <row r="752" spans="2:11" x14ac:dyDescent="0.2">
      <c r="B752" s="268" t="s">
        <v>506</v>
      </c>
      <c r="C752" s="168">
        <f>+'2.2.3.5.CantidadCap'!C143</f>
        <v>0</v>
      </c>
      <c r="D752" s="168">
        <f>+'2.2.3.5.CantidadCap'!D143</f>
        <v>0</v>
      </c>
      <c r="E752" s="168">
        <f>+'2.2.3.5.CantidadCap'!E143</f>
        <v>0</v>
      </c>
      <c r="F752" s="168">
        <f>+'2.2.3.5.CantidadCap'!F143</f>
        <v>0</v>
      </c>
      <c r="G752" s="168">
        <f>+'2.2.3.5.CantidadCap'!G143</f>
        <v>0</v>
      </c>
      <c r="H752" s="168">
        <f>+'2.2.3.5.CantidadCap'!H143</f>
        <v>202407.43951291422</v>
      </c>
      <c r="I752" s="168">
        <f>+'2.2.3.5.CantidadCap'!I143</f>
        <v>193378.58283055038</v>
      </c>
      <c r="J752" s="168">
        <f>+'2.2.3.5.CantidadCap'!J143</f>
        <v>178083.34091149917</v>
      </c>
      <c r="K752" s="168">
        <f>+'2.2.3.5.CantidadCap'!K143</f>
        <v>169023.9903273416</v>
      </c>
    </row>
    <row r="753" spans="2:11" x14ac:dyDescent="0.2">
      <c r="B753" s="268" t="s">
        <v>507</v>
      </c>
      <c r="C753" s="168">
        <f>+'2.2.3.5.CantidadCap'!C144</f>
        <v>0</v>
      </c>
      <c r="D753" s="168">
        <f>+'2.2.3.5.CantidadCap'!D144</f>
        <v>0</v>
      </c>
      <c r="E753" s="168">
        <f>+'2.2.3.5.CantidadCap'!E144</f>
        <v>0</v>
      </c>
      <c r="F753" s="168">
        <f>+'2.2.3.5.CantidadCap'!F144</f>
        <v>0</v>
      </c>
      <c r="G753" s="168">
        <f>+'2.2.3.5.CantidadCap'!G144</f>
        <v>0</v>
      </c>
      <c r="H753" s="168">
        <f>+'2.2.3.5.CantidadCap'!H144</f>
        <v>602213.71065939229</v>
      </c>
      <c r="I753" s="168">
        <f>+'2.2.3.5.CantidadCap'!I144</f>
        <v>575350.56126734021</v>
      </c>
      <c r="J753" s="168">
        <f>+'2.2.3.5.CantidadCap'!J144</f>
        <v>529843.31897589646</v>
      </c>
      <c r="K753" s="168">
        <f>+'2.2.3.5.CantidadCap'!K144</f>
        <v>502889.44245545479</v>
      </c>
    </row>
    <row r="754" spans="2:11" x14ac:dyDescent="0.2">
      <c r="B754" s="268" t="s">
        <v>508</v>
      </c>
      <c r="C754" s="168">
        <f>+'2.2.3.5.CantidadCap'!C145</f>
        <v>0</v>
      </c>
      <c r="D754" s="168">
        <f>+'2.2.3.5.CantidadCap'!D145</f>
        <v>0</v>
      </c>
      <c r="E754" s="168">
        <f>+'2.2.3.5.CantidadCap'!E145</f>
        <v>0</v>
      </c>
      <c r="F754" s="168">
        <f>+'2.2.3.5.CantidadCap'!F145</f>
        <v>0</v>
      </c>
      <c r="G754" s="168">
        <f>+'2.2.3.5.CantidadCap'!G145</f>
        <v>0</v>
      </c>
      <c r="H754" s="168">
        <f>+'2.2.3.5.CantidadCap'!H145</f>
        <v>998828.05557004258</v>
      </c>
      <c r="I754" s="168">
        <f>+'2.2.3.5.CantidadCap'!I145</f>
        <v>954272.99679469247</v>
      </c>
      <c r="J754" s="168">
        <f>+'2.2.3.5.CantidadCap'!J145</f>
        <v>878794.95714237727</v>
      </c>
      <c r="K754" s="168">
        <f>+'2.2.3.5.CantidadCap'!K145</f>
        <v>834089.41889498453</v>
      </c>
    </row>
    <row r="755" spans="2:11" x14ac:dyDescent="0.2">
      <c r="B755" s="268" t="s">
        <v>509</v>
      </c>
      <c r="C755" s="168">
        <f>+'2.2.3.5.CantidadCap'!C146</f>
        <v>0</v>
      </c>
      <c r="D755" s="168">
        <f>+'2.2.3.5.CantidadCap'!D146</f>
        <v>0</v>
      </c>
      <c r="E755" s="168">
        <f>+'2.2.3.5.CantidadCap'!E146</f>
        <v>0</v>
      </c>
      <c r="F755" s="168">
        <f>+'2.2.3.5.CantidadCap'!F146</f>
        <v>0</v>
      </c>
      <c r="G755" s="168">
        <f>+'2.2.3.5.CantidadCap'!G146</f>
        <v>0</v>
      </c>
      <c r="H755" s="168">
        <f>+'2.2.3.5.CantidadCap'!H146</f>
        <v>2498513.2251877459</v>
      </c>
      <c r="I755" s="168">
        <f>+'2.2.3.5.CantidadCap'!I146</f>
        <v>2387061.2060154397</v>
      </c>
      <c r="J755" s="168">
        <f>+'2.2.3.5.CantidadCap'!J146</f>
        <v>2198257.0577629874</v>
      </c>
      <c r="K755" s="168">
        <f>+'2.2.3.5.CantidadCap'!K146</f>
        <v>2086428.6225009235</v>
      </c>
    </row>
    <row r="756" spans="2:11" x14ac:dyDescent="0.2">
      <c r="B756" s="267" t="s">
        <v>405</v>
      </c>
      <c r="C756" s="168"/>
      <c r="D756" s="168"/>
      <c r="E756" s="168"/>
      <c r="F756" s="168"/>
      <c r="G756" s="168"/>
      <c r="H756" s="168"/>
      <c r="I756" s="168"/>
      <c r="J756" s="168"/>
      <c r="K756" s="168"/>
    </row>
    <row r="757" spans="2:11" x14ac:dyDescent="0.2">
      <c r="B757" s="268" t="s">
        <v>626</v>
      </c>
      <c r="C757" s="168">
        <f>+'2.2.3.5.CantidadCap'!C148</f>
        <v>0</v>
      </c>
      <c r="D757" s="168">
        <f>+'2.2.3.5.CantidadCap'!D148</f>
        <v>0</v>
      </c>
      <c r="E757" s="168">
        <f>+'2.2.3.5.CantidadCap'!E148</f>
        <v>10295165.661083871</v>
      </c>
      <c r="F757" s="168">
        <f>+'2.2.3.5.CantidadCap'!F148</f>
        <v>9977589.6088788435</v>
      </c>
      <c r="G757" s="168">
        <f>+'2.2.3.5.CantidadCap'!G148</f>
        <v>9470877.8684780505</v>
      </c>
      <c r="H757" s="168">
        <f>+'2.2.3.5.CantidadCap'!H148</f>
        <v>8981612.8873520531</v>
      </c>
      <c r="I757" s="168">
        <f>+'2.2.3.5.CantidadCap'!I148</f>
        <v>8277358.40177745</v>
      </c>
      <c r="J757" s="168">
        <f>+'2.2.3.5.CantidadCap'!J148</f>
        <v>7525042.6222987548</v>
      </c>
      <c r="K757" s="168">
        <f>+'2.2.3.5.CantidadCap'!K148</f>
        <v>6817337.8335770853</v>
      </c>
    </row>
    <row r="758" spans="2:11" x14ac:dyDescent="0.2">
      <c r="B758" s="268" t="s">
        <v>627</v>
      </c>
      <c r="C758" s="168">
        <f>+'2.2.3.5.CantidadCap'!C149</f>
        <v>0</v>
      </c>
      <c r="D758" s="168">
        <f>+'2.2.3.5.CantidadCap'!D149</f>
        <v>0</v>
      </c>
      <c r="E758" s="168">
        <f>+'2.2.3.5.CantidadCap'!E149</f>
        <v>490692.84770038823</v>
      </c>
      <c r="F758" s="168">
        <f>+'2.2.3.5.CantidadCap'!F149</f>
        <v>467334.60944066942</v>
      </c>
      <c r="G758" s="168">
        <f>+'2.2.3.5.CantidadCap'!G149</f>
        <v>426168.46198263392</v>
      </c>
      <c r="H758" s="168">
        <f>+'2.2.3.5.CantidadCap'!H149</f>
        <v>385209.37740505277</v>
      </c>
      <c r="I758" s="168">
        <f>+'2.2.3.5.CantidadCap'!I149</f>
        <v>334543.57637936797</v>
      </c>
      <c r="J758" s="168">
        <f>+'2.2.3.5.CantidadCap'!J149</f>
        <v>281789.3647200613</v>
      </c>
      <c r="K758" s="168">
        <f>+'2.2.3.5.CantidadCap'!K149</f>
        <v>230873.46076395083</v>
      </c>
    </row>
    <row r="759" spans="2:11" x14ac:dyDescent="0.2">
      <c r="B759" s="268" t="s">
        <v>628</v>
      </c>
      <c r="C759" s="168">
        <f>+'2.2.3.5.CantidadCap'!C150</f>
        <v>0</v>
      </c>
      <c r="D759" s="168">
        <f>+'2.2.3.5.CantidadCap'!D150</f>
        <v>0</v>
      </c>
      <c r="E759" s="168">
        <f>+'2.2.3.5.CantidadCap'!E150</f>
        <v>785888.22225852823</v>
      </c>
      <c r="F759" s="168">
        <f>+'2.2.3.5.CantidadCap'!F150</f>
        <v>748477.92694436037</v>
      </c>
      <c r="G759" s="168">
        <f>+'2.2.3.5.CantidadCap'!G150</f>
        <v>682546.68177817506</v>
      </c>
      <c r="H759" s="168">
        <f>+'2.2.3.5.CantidadCap'!H150</f>
        <v>616947.06622464582</v>
      </c>
      <c r="I759" s="168">
        <f>+'2.2.3.5.CantidadCap'!I150</f>
        <v>535801.2812718316</v>
      </c>
      <c r="J759" s="168">
        <f>+'2.2.3.5.CantidadCap'!J150</f>
        <v>451310.72101223521</v>
      </c>
      <c r="K759" s="168">
        <f>+'2.2.3.5.CantidadCap'!K150</f>
        <v>369764.37398011819</v>
      </c>
    </row>
    <row r="760" spans="2:11" x14ac:dyDescent="0.2">
      <c r="B760" s="268" t="s">
        <v>629</v>
      </c>
      <c r="C760" s="168">
        <f>+'2.2.3.5.CantidadCap'!C151</f>
        <v>0</v>
      </c>
      <c r="D760" s="168">
        <f>+'2.2.3.5.CantidadCap'!D151</f>
        <v>0</v>
      </c>
      <c r="E760" s="168">
        <f>+'2.2.3.5.CantidadCap'!E151</f>
        <v>1964720.5556463208</v>
      </c>
      <c r="F760" s="168">
        <f>+'2.2.3.5.CantidadCap'!F151</f>
        <v>1871194.8173609008</v>
      </c>
      <c r="G760" s="168">
        <f>+'2.2.3.5.CantidadCap'!G151</f>
        <v>1706366.7044454375</v>
      </c>
      <c r="H760" s="168">
        <f>+'2.2.3.5.CantidadCap'!H151</f>
        <v>1542367.6655616146</v>
      </c>
      <c r="I760" s="168">
        <f>+'2.2.3.5.CantidadCap'!I151</f>
        <v>1339503.2031795785</v>
      </c>
      <c r="J760" s="168">
        <f>+'2.2.3.5.CantidadCap'!J151</f>
        <v>1128276.8025305877</v>
      </c>
      <c r="K760" s="168">
        <f>+'2.2.3.5.CantidadCap'!K151</f>
        <v>924410.9349502949</v>
      </c>
    </row>
    <row r="761" spans="2:11" x14ac:dyDescent="0.2">
      <c r="B761" s="268" t="s">
        <v>630</v>
      </c>
      <c r="C761" s="168">
        <f>+'2.2.3.5.CantidadCap'!C152</f>
        <v>0</v>
      </c>
      <c r="D761" s="168">
        <f>+'2.2.3.5.CantidadCap'!D152</f>
        <v>0</v>
      </c>
      <c r="E761" s="168">
        <f>+'2.2.3.5.CantidadCap'!E152</f>
        <v>0</v>
      </c>
      <c r="F761" s="168">
        <f>+'2.2.3.5.CantidadCap'!F152</f>
        <v>394765.17664722598</v>
      </c>
      <c r="G761" s="168">
        <f>+'2.2.3.5.CantidadCap'!G152</f>
        <v>372447.25383985369</v>
      </c>
      <c r="H761" s="168">
        <f>+'2.2.3.5.CantidadCap'!H152</f>
        <v>322888.27641687833</v>
      </c>
      <c r="I761" s="168">
        <f>+'2.2.3.5.CantidadCap'!I152</f>
        <v>264822.44157152117</v>
      </c>
      <c r="J761" s="168">
        <f>+'2.2.3.5.CantidadCap'!J152</f>
        <v>204985.3923334321</v>
      </c>
      <c r="K761" s="168">
        <f>+'2.2.3.5.CantidadCap'!K152</f>
        <v>146632.0714175388</v>
      </c>
    </row>
    <row r="762" spans="2:11" x14ac:dyDescent="0.2">
      <c r="B762" s="268" t="s">
        <v>387</v>
      </c>
      <c r="C762" s="168">
        <f>+'2.2.3.5.CantidadCap'!C153</f>
        <v>0</v>
      </c>
      <c r="D762" s="168">
        <f>+'2.2.3.5.CantidadCap'!D153</f>
        <v>0</v>
      </c>
      <c r="E762" s="168">
        <f>+'2.2.3.5.CantidadCap'!E153</f>
        <v>0</v>
      </c>
      <c r="F762" s="168">
        <f>+'2.2.3.5.CantidadCap'!F153</f>
        <v>920772.44313740754</v>
      </c>
      <c r="G762" s="168">
        <f>+'2.2.3.5.CantidadCap'!G153</f>
        <v>868716.86801392061</v>
      </c>
      <c r="H762" s="168">
        <f>+'2.2.3.5.CantidadCap'!H153</f>
        <v>753122.72896471259</v>
      </c>
      <c r="I762" s="168">
        <f>+'2.2.3.5.CantidadCap'!I153</f>
        <v>617686.71845471999</v>
      </c>
      <c r="J762" s="168">
        <f>+'2.2.3.5.CantidadCap'!J153</f>
        <v>478119.42813538073</v>
      </c>
      <c r="K762" s="168">
        <f>+'2.2.3.5.CantidadCap'!K153</f>
        <v>342012.86898737575</v>
      </c>
    </row>
    <row r="763" spans="2:11" x14ac:dyDescent="0.2">
      <c r="B763" s="268" t="s">
        <v>626</v>
      </c>
      <c r="C763" s="168">
        <f>+'2.2.3.5.CantidadCap'!C154</f>
        <v>0</v>
      </c>
      <c r="D763" s="168">
        <f>+'2.2.3.5.CantidadCap'!D154</f>
        <v>0</v>
      </c>
      <c r="E763" s="168">
        <f>+'2.2.3.5.CantidadCap'!E154</f>
        <v>0</v>
      </c>
      <c r="F763" s="168">
        <f>+'2.2.3.5.CantidadCap'!F154</f>
        <v>10350014.525007656</v>
      </c>
      <c r="G763" s="168">
        <f>+'2.2.3.5.CantidadCap'!G154</f>
        <v>10172868.436501984</v>
      </c>
      <c r="H763" s="168">
        <f>+'2.2.3.5.CantidadCap'!H154</f>
        <v>9700331.4543099739</v>
      </c>
      <c r="I763" s="168">
        <f>+'2.2.3.5.CantidadCap'!I154</f>
        <v>8996961.121657135</v>
      </c>
      <c r="J763" s="168">
        <f>+'2.2.3.5.CantidadCap'!J154</f>
        <v>8241759.4608507529</v>
      </c>
      <c r="K763" s="168">
        <f>+'2.2.3.5.CantidadCap'!K154</f>
        <v>7534948.414888625</v>
      </c>
    </row>
    <row r="764" spans="2:11" x14ac:dyDescent="0.2">
      <c r="B764" s="268" t="s">
        <v>631</v>
      </c>
      <c r="C764" s="168">
        <f>+'2.2.3.5.CantidadCap'!C155</f>
        <v>0</v>
      </c>
      <c r="D764" s="168">
        <f>+'2.2.3.5.CantidadCap'!D155</f>
        <v>0</v>
      </c>
      <c r="E764" s="168">
        <f>+'2.2.3.5.CantidadCap'!E155</f>
        <v>0</v>
      </c>
      <c r="F764" s="168">
        <f>+'2.2.3.5.CantidadCap'!F155</f>
        <v>45378.545098455688</v>
      </c>
      <c r="G764" s="168">
        <f>+'2.2.3.5.CantidadCap'!G155</f>
        <v>41471.496184796939</v>
      </c>
      <c r="H764" s="168">
        <f>+'2.2.3.5.CantidadCap'!H155</f>
        <v>33055.866459660283</v>
      </c>
      <c r="I764" s="168">
        <f>+'2.2.3.5.CantidadCap'!I155</f>
        <v>23688.013492269027</v>
      </c>
      <c r="J764" s="168">
        <f>+'2.2.3.5.CantidadCap'!J155</f>
        <v>14134.29308426776</v>
      </c>
      <c r="K764" s="168">
        <f>+'2.2.3.5.CantidadCap'!K155</f>
        <v>4719.9224160899212</v>
      </c>
    </row>
    <row r="765" spans="2:11" x14ac:dyDescent="0.2">
      <c r="B765" s="268" t="s">
        <v>632</v>
      </c>
      <c r="C765" s="168">
        <f>+'2.2.3.5.CantidadCap'!C156</f>
        <v>0</v>
      </c>
      <c r="D765" s="168">
        <f>+'2.2.3.5.CantidadCap'!D156</f>
        <v>0</v>
      </c>
      <c r="E765" s="168">
        <f>+'2.2.3.5.CantidadCap'!E156</f>
        <v>0</v>
      </c>
      <c r="F765" s="168">
        <f>+'2.2.3.5.CantidadCap'!F156</f>
        <v>49631.746869202543</v>
      </c>
      <c r="G765" s="168">
        <f>+'2.2.3.5.CantidadCap'!G156</f>
        <v>45358.501390142366</v>
      </c>
      <c r="H765" s="168">
        <f>+'2.2.3.5.CantidadCap'!H156</f>
        <v>36154.098662891127</v>
      </c>
      <c r="I765" s="168">
        <f>+'2.2.3.5.CantidadCap'!I156</f>
        <v>25908.223521308122</v>
      </c>
      <c r="J765" s="168">
        <f>+'2.2.3.5.CantidadCap'!J156</f>
        <v>15459.060113352363</v>
      </c>
      <c r="K765" s="168">
        <f>+'2.2.3.5.CantidadCap'!K156</f>
        <v>5162.3072993942706</v>
      </c>
    </row>
    <row r="766" spans="2:11" x14ac:dyDescent="0.2">
      <c r="B766" s="268" t="s">
        <v>633</v>
      </c>
      <c r="C766" s="168">
        <f>+'2.2.3.5.CantidadCap'!C157</f>
        <v>0</v>
      </c>
      <c r="D766" s="168">
        <f>+'2.2.3.5.CantidadCap'!D157</f>
        <v>0</v>
      </c>
      <c r="E766" s="168">
        <f>+'2.2.3.5.CantidadCap'!E157</f>
        <v>0</v>
      </c>
      <c r="F766" s="168">
        <f>+'2.2.3.5.CantidadCap'!F157</f>
        <v>81461.00007548889</v>
      </c>
      <c r="G766" s="168">
        <f>+'2.2.3.5.CantidadCap'!G157</f>
        <v>76855.628530468428</v>
      </c>
      <c r="H766" s="168">
        <f>+'2.2.3.5.CantidadCap'!H157</f>
        <v>66628.982153293575</v>
      </c>
      <c r="I766" s="168">
        <f>+'2.2.3.5.CantidadCap'!I157</f>
        <v>54646.91976143288</v>
      </c>
      <c r="J766" s="168">
        <f>+'2.2.3.5.CantidadCap'!J157</f>
        <v>42299.361869169996</v>
      </c>
      <c r="K766" s="168">
        <f>+'2.2.3.5.CantidadCap'!K157</f>
        <v>30257.975848481285</v>
      </c>
    </row>
    <row r="767" spans="2:11" x14ac:dyDescent="0.2">
      <c r="B767" s="268" t="s">
        <v>634</v>
      </c>
      <c r="C767" s="168">
        <f>+'2.2.3.5.CantidadCap'!C158</f>
        <v>0</v>
      </c>
      <c r="D767" s="168">
        <f>+'2.2.3.5.CantidadCap'!D158</f>
        <v>0</v>
      </c>
      <c r="E767" s="168">
        <f>+'2.2.3.5.CantidadCap'!E158</f>
        <v>0</v>
      </c>
      <c r="F767" s="168">
        <f>+'2.2.3.5.CantidadCap'!F158</f>
        <v>117867.80107374067</v>
      </c>
      <c r="G767" s="168">
        <f>+'2.2.3.5.CantidadCap'!G158</f>
        <v>111204.18269640541</v>
      </c>
      <c r="H767" s="168">
        <f>+'2.2.3.5.CantidadCap'!H158</f>
        <v>96407.012029223377</v>
      </c>
      <c r="I767" s="168">
        <f>+'2.2.3.5.CantidadCap'!I158</f>
        <v>79069.889416583901</v>
      </c>
      <c r="J767" s="168">
        <f>+'2.2.3.5.CantidadCap'!J158</f>
        <v>61203.92292902476</v>
      </c>
      <c r="K767" s="168">
        <f>+'2.2.3.5.CantidadCap'!K158</f>
        <v>43780.963588684986</v>
      </c>
    </row>
    <row r="768" spans="2:11" x14ac:dyDescent="0.2">
      <c r="B768" s="268" t="s">
        <v>635</v>
      </c>
      <c r="C768" s="168">
        <f>+'2.2.3.5.CantidadCap'!C159</f>
        <v>0</v>
      </c>
      <c r="D768" s="168">
        <f>+'2.2.3.5.CantidadCap'!D159</f>
        <v>0</v>
      </c>
      <c r="E768" s="168">
        <f>+'2.2.3.5.CantidadCap'!E159</f>
        <v>0</v>
      </c>
      <c r="F768" s="168">
        <f>+'2.2.3.5.CantidadCap'!F159</f>
        <v>18928.409252438036</v>
      </c>
      <c r="G768" s="168">
        <f>+'2.2.3.5.CantidadCap'!G159</f>
        <v>17298.691493823884</v>
      </c>
      <c r="H768" s="168">
        <f>+'2.2.3.5.CantidadCap'!H159</f>
        <v>13788.343526326127</v>
      </c>
      <c r="I768" s="168">
        <f>+'2.2.3.5.CantidadCap'!I159</f>
        <v>9880.8018808474553</v>
      </c>
      <c r="J768" s="168">
        <f>+'2.2.3.5.CantidadCap'!J159</f>
        <v>5895.7307558551402</v>
      </c>
      <c r="K768" s="168">
        <f>+'2.2.3.5.CantidadCap'!K159</f>
        <v>1968.7855337289454</v>
      </c>
    </row>
    <row r="769" spans="2:11" x14ac:dyDescent="0.2">
      <c r="B769" s="268" t="s">
        <v>636</v>
      </c>
      <c r="C769" s="168">
        <f>+'2.2.3.5.CantidadCap'!C160</f>
        <v>0</v>
      </c>
      <c r="D769" s="168">
        <f>+'2.2.3.5.CantidadCap'!D160</f>
        <v>0</v>
      </c>
      <c r="E769" s="168">
        <f>+'2.2.3.5.CantidadCap'!E160</f>
        <v>0</v>
      </c>
      <c r="F769" s="168">
        <f>+'2.2.3.5.CantidadCap'!F160</f>
        <v>172825.71423833538</v>
      </c>
      <c r="G769" s="168">
        <f>+'2.2.3.5.CantidadCap'!G160</f>
        <v>157945.58712976123</v>
      </c>
      <c r="H769" s="168">
        <f>+'2.2.3.5.CantidadCap'!H160</f>
        <v>125894.37846151316</v>
      </c>
      <c r="I769" s="168">
        <f>+'2.2.3.5.CantidadCap'!I160</f>
        <v>90216.595569698926</v>
      </c>
      <c r="J769" s="168">
        <f>+'2.2.3.5.CantidadCap'!J160</f>
        <v>53830.930283079339</v>
      </c>
      <c r="K769" s="168">
        <f>+'2.2.3.5.CantidadCap'!K160</f>
        <v>17975.983164300051</v>
      </c>
    </row>
    <row r="770" spans="2:11" x14ac:dyDescent="0.2">
      <c r="B770" s="268" t="s">
        <v>637</v>
      </c>
      <c r="C770" s="168">
        <f>+'2.2.3.5.CantidadCap'!C161</f>
        <v>0</v>
      </c>
      <c r="D770" s="168">
        <f>+'2.2.3.5.CantidadCap'!D161</f>
        <v>0</v>
      </c>
      <c r="E770" s="168">
        <f>+'2.2.3.5.CantidadCap'!E161</f>
        <v>0</v>
      </c>
      <c r="F770" s="168">
        <f>+'2.2.3.5.CantidadCap'!F161</f>
        <v>1208315.3749714126</v>
      </c>
      <c r="G770" s="168">
        <f>+'2.2.3.5.CantidadCap'!G161</f>
        <v>1140003.6523047709</v>
      </c>
      <c r="H770" s="168">
        <f>+'2.2.3.5.CantidadCap'!H161</f>
        <v>988311.25912907976</v>
      </c>
      <c r="I770" s="168">
        <f>+'2.2.3.5.CantidadCap'!I161</f>
        <v>810580.6862348686</v>
      </c>
      <c r="J770" s="168">
        <f>+'2.2.3.5.CantidadCap'!J161</f>
        <v>627428.69901712122</v>
      </c>
      <c r="K770" s="168">
        <f>+'2.2.3.5.CantidadCap'!K161</f>
        <v>448818.17556073237</v>
      </c>
    </row>
    <row r="771" spans="2:11" x14ac:dyDescent="0.2">
      <c r="B771" s="268" t="s">
        <v>638</v>
      </c>
      <c r="C771" s="168">
        <f>+'2.2.3.5.CantidadCap'!C162</f>
        <v>0</v>
      </c>
      <c r="D771" s="168">
        <f>+'2.2.3.5.CantidadCap'!D162</f>
        <v>0</v>
      </c>
      <c r="E771" s="168">
        <f>+'2.2.3.5.CantidadCap'!E162</f>
        <v>0</v>
      </c>
      <c r="F771" s="168">
        <f>+'2.2.3.5.CantidadCap'!F162</f>
        <v>473073.77711001976</v>
      </c>
      <c r="G771" s="168">
        <f>+'2.2.3.5.CantidadCap'!G162</f>
        <v>446328.70265992859</v>
      </c>
      <c r="H771" s="168">
        <f>+'2.2.3.5.CantidadCap'!H162</f>
        <v>386938.83236205194</v>
      </c>
      <c r="I771" s="168">
        <f>+'2.2.3.5.CantidadCap'!I162</f>
        <v>317354.62018650025</v>
      </c>
      <c r="J771" s="168">
        <f>+'2.2.3.5.CantidadCap'!J162</f>
        <v>245647.84216064279</v>
      </c>
      <c r="K771" s="168">
        <f>+'2.2.3.5.CantidadCap'!K162</f>
        <v>175719.11600741418</v>
      </c>
    </row>
    <row r="772" spans="2:11" x14ac:dyDescent="0.2">
      <c r="B772" s="268" t="s">
        <v>639</v>
      </c>
      <c r="C772" s="168">
        <f>+'2.2.3.5.CantidadCap'!C163</f>
        <v>0</v>
      </c>
      <c r="D772" s="168">
        <f>+'2.2.3.5.CantidadCap'!D163</f>
        <v>0</v>
      </c>
      <c r="E772" s="168">
        <f>+'2.2.3.5.CantidadCap'!E163</f>
        <v>0</v>
      </c>
      <c r="F772" s="168">
        <f>+'2.2.3.5.CantidadCap'!F163</f>
        <v>0</v>
      </c>
      <c r="G772" s="168">
        <f>+'2.2.3.5.CantidadCap'!G163</f>
        <v>416769.08374816144</v>
      </c>
      <c r="H772" s="168">
        <f>+'2.2.3.5.CantidadCap'!H163</f>
        <v>389370.65959808673</v>
      </c>
      <c r="I772" s="168">
        <f>+'2.2.3.5.CantidadCap'!I163</f>
        <v>330200.8643593617</v>
      </c>
      <c r="J772" s="168">
        <f>+'2.2.3.5.CantidadCap'!J163</f>
        <v>268909.54978747468</v>
      </c>
      <c r="K772" s="168">
        <f>+'2.2.3.5.CantidadCap'!K163</f>
        <v>209447.23738635139</v>
      </c>
    </row>
    <row r="773" spans="2:11" x14ac:dyDescent="0.2">
      <c r="B773" s="268" t="s">
        <v>640</v>
      </c>
      <c r="C773" s="168">
        <f>+'2.2.3.5.CantidadCap'!C164</f>
        <v>0</v>
      </c>
      <c r="D773" s="168">
        <f>+'2.2.3.5.CantidadCap'!D164</f>
        <v>0</v>
      </c>
      <c r="E773" s="168">
        <f>+'2.2.3.5.CantidadCap'!E164</f>
        <v>0</v>
      </c>
      <c r="F773" s="168">
        <f>+'2.2.3.5.CantidadCap'!F164</f>
        <v>0</v>
      </c>
      <c r="G773" s="168">
        <f>+'2.2.3.5.CantidadCap'!G164</f>
        <v>46373.183652405693</v>
      </c>
      <c r="H773" s="168">
        <f>+'2.2.3.5.CantidadCap'!H164</f>
        <v>43324.607823624523</v>
      </c>
      <c r="I773" s="168">
        <f>+'2.2.3.5.CantidadCap'!I164</f>
        <v>36740.885833970737</v>
      </c>
      <c r="J773" s="168">
        <f>+'2.2.3.5.CantidadCap'!J164</f>
        <v>29921.106013985402</v>
      </c>
      <c r="K773" s="168">
        <f>+'2.2.3.5.CantidadCap'!K164</f>
        <v>23304.836139609972</v>
      </c>
    </row>
    <row r="774" spans="2:11" x14ac:dyDescent="0.2">
      <c r="B774" s="268" t="s">
        <v>641</v>
      </c>
      <c r="C774" s="168">
        <f>+'2.2.3.5.CantidadCap'!C165</f>
        <v>0</v>
      </c>
      <c r="D774" s="168">
        <f>+'2.2.3.5.CantidadCap'!D165</f>
        <v>0</v>
      </c>
      <c r="E774" s="168">
        <f>+'2.2.3.5.CantidadCap'!E165</f>
        <v>0</v>
      </c>
      <c r="F774" s="168">
        <f>+'2.2.3.5.CantidadCap'!F165</f>
        <v>0</v>
      </c>
      <c r="G774" s="168">
        <f>+'2.2.3.5.CantidadCap'!G165</f>
        <v>86384.8646314371</v>
      </c>
      <c r="H774" s="168">
        <f>+'2.2.3.5.CantidadCap'!H165</f>
        <v>80705.918534876168</v>
      </c>
      <c r="I774" s="168">
        <f>+'2.2.3.5.CantidadCap'!I165</f>
        <v>68441.633703576794</v>
      </c>
      <c r="J774" s="168">
        <f>+'2.2.3.5.CantidadCap'!J165</f>
        <v>55737.615774131118</v>
      </c>
      <c r="K774" s="168">
        <f>+'2.2.3.5.CantidadCap'!K165</f>
        <v>43412.70011280739</v>
      </c>
    </row>
    <row r="775" spans="2:11" x14ac:dyDescent="0.2">
      <c r="B775" s="268" t="s">
        <v>642</v>
      </c>
      <c r="C775" s="168">
        <f>+'2.2.3.5.CantidadCap'!C166</f>
        <v>0</v>
      </c>
      <c r="D775" s="168">
        <f>+'2.2.3.5.CantidadCap'!D166</f>
        <v>0</v>
      </c>
      <c r="E775" s="168">
        <f>+'2.2.3.5.CantidadCap'!E166</f>
        <v>0</v>
      </c>
      <c r="F775" s="168">
        <f>+'2.2.3.5.CantidadCap'!F166</f>
        <v>0</v>
      </c>
      <c r="G775" s="168">
        <f>+'2.2.3.5.CantidadCap'!G166</f>
        <v>5192185.0215316406</v>
      </c>
      <c r="H775" s="168">
        <f>+'2.2.3.5.CantidadCap'!H166</f>
        <v>5051273.4018203486</v>
      </c>
      <c r="I775" s="168">
        <f>+'2.2.3.5.CantidadCap'!I166</f>
        <v>4710700.1492129918</v>
      </c>
      <c r="J775" s="168">
        <f>+'2.2.3.5.CantidadCap'!J166</f>
        <v>4343170.7266632756</v>
      </c>
      <c r="K775" s="168">
        <f>+'2.2.3.5.CantidadCap'!K166</f>
        <v>4000934.0265540229</v>
      </c>
    </row>
    <row r="776" spans="2:11" x14ac:dyDescent="0.2">
      <c r="B776" s="268" t="s">
        <v>510</v>
      </c>
      <c r="C776" s="168">
        <f>+'2.2.3.5.CantidadCap'!C167</f>
        <v>0</v>
      </c>
      <c r="D776" s="168">
        <f>+'2.2.3.5.CantidadCap'!D167</f>
        <v>0</v>
      </c>
      <c r="E776" s="168">
        <f>+'2.2.3.5.CantidadCap'!E167</f>
        <v>0</v>
      </c>
      <c r="F776" s="168">
        <f>+'2.2.3.5.CantidadCap'!F167</f>
        <v>0</v>
      </c>
      <c r="G776" s="168">
        <f>+'2.2.3.5.CantidadCap'!G167</f>
        <v>0</v>
      </c>
      <c r="H776" s="168">
        <f>+'2.2.3.5.CantidadCap'!H167</f>
        <v>10667642.000498846</v>
      </c>
      <c r="I776" s="168">
        <f>+'2.2.3.5.CantidadCap'!I167</f>
        <v>9856954.17591298</v>
      </c>
      <c r="J776" s="168">
        <f>+'2.2.3.5.CantidadCap'!J167</f>
        <v>8302610.0377295259</v>
      </c>
      <c r="K776" s="168">
        <f>+'2.2.3.5.CantidadCap'!K167</f>
        <v>6802429.5902309706</v>
      </c>
    </row>
    <row r="777" spans="2:11" x14ac:dyDescent="0.2">
      <c r="B777" s="268" t="s">
        <v>578</v>
      </c>
      <c r="C777" s="168">
        <f>+'2.2.3.5.CantidadCap'!C168</f>
        <v>0</v>
      </c>
      <c r="D777" s="168">
        <f>+'2.2.3.5.CantidadCap'!D168</f>
        <v>0</v>
      </c>
      <c r="E777" s="168">
        <f>+'2.2.3.5.CantidadCap'!E168</f>
        <v>0</v>
      </c>
      <c r="F777" s="168">
        <f>+'2.2.3.5.CantidadCap'!F168</f>
        <v>0</v>
      </c>
      <c r="G777" s="168">
        <f>+'2.2.3.5.CantidadCap'!G168</f>
        <v>0</v>
      </c>
      <c r="H777" s="168">
        <f>+'2.2.3.5.CantidadCap'!H168</f>
        <v>307127.95734982844</v>
      </c>
      <c r="I777" s="168">
        <f>+'2.2.3.5.CantidadCap'!I168</f>
        <v>283787.75755667919</v>
      </c>
      <c r="J777" s="168">
        <f>+'2.2.3.5.CantidadCap'!J168</f>
        <v>239037.23629278224</v>
      </c>
      <c r="K777" s="168">
        <f>+'2.2.3.5.CantidadCap'!K168</f>
        <v>195846.12091087902</v>
      </c>
    </row>
    <row r="778" spans="2:11" x14ac:dyDescent="0.2">
      <c r="B778" s="268" t="s">
        <v>643</v>
      </c>
      <c r="C778" s="168">
        <f>+'2.2.3.5.CantidadCap'!C169</f>
        <v>0</v>
      </c>
      <c r="D778" s="168">
        <f>+'2.2.3.5.CantidadCap'!D169</f>
        <v>0</v>
      </c>
      <c r="E778" s="168">
        <f>+'2.2.3.5.CantidadCap'!E169</f>
        <v>0</v>
      </c>
      <c r="F778" s="168">
        <f>+'2.2.3.5.CantidadCap'!F169</f>
        <v>0</v>
      </c>
      <c r="G778" s="168">
        <f>+'2.2.3.5.CantidadCap'!G169</f>
        <v>38797412.887101576</v>
      </c>
      <c r="H778" s="168">
        <f>+'2.2.3.5.CantidadCap'!H169</f>
        <v>38072086.250420354</v>
      </c>
      <c r="I778" s="168">
        <f>+'2.2.3.5.CantidadCap'!I169</f>
        <v>36175455.688578777</v>
      </c>
      <c r="J778" s="168">
        <f>+'2.2.3.5.CantidadCap'!J169</f>
        <v>34076541.71455536</v>
      </c>
      <c r="K778" s="168">
        <f>+'2.2.3.5.CantidadCap'!K169</f>
        <v>32170719.132021368</v>
      </c>
    </row>
    <row r="779" spans="2:11" x14ac:dyDescent="0.2">
      <c r="B779" s="268" t="s">
        <v>644</v>
      </c>
      <c r="C779" s="168">
        <f>+'2.2.3.5.CantidadCap'!C170</f>
        <v>0</v>
      </c>
      <c r="D779" s="168">
        <f>+'2.2.3.5.CantidadCap'!D170</f>
        <v>0</v>
      </c>
      <c r="E779" s="168">
        <f>+'2.2.3.5.CantidadCap'!E170</f>
        <v>0</v>
      </c>
      <c r="F779" s="168">
        <f>+'2.2.3.5.CantidadCap'!F170</f>
        <v>0</v>
      </c>
      <c r="G779" s="168">
        <f>+'2.2.3.5.CantidadCap'!G170</f>
        <v>22097778.199891347</v>
      </c>
      <c r="H779" s="168">
        <f>+'2.2.3.5.CantidadCap'!H170</f>
        <v>21498062.722639535</v>
      </c>
      <c r="I779" s="168">
        <f>+'2.2.3.5.CantidadCap'!I170</f>
        <v>20048593.536598686</v>
      </c>
      <c r="J779" s="168">
        <f>+'2.2.3.5.CantidadCap'!J170</f>
        <v>18484399.728450842</v>
      </c>
      <c r="K779" s="168">
        <f>+'2.2.3.5.CantidadCap'!K170</f>
        <v>17027850.961502992</v>
      </c>
    </row>
    <row r="780" spans="2:11" x14ac:dyDescent="0.2">
      <c r="B780" s="265" t="s">
        <v>408</v>
      </c>
      <c r="C780" s="168"/>
      <c r="D780" s="168"/>
      <c r="E780" s="168"/>
      <c r="F780" s="168"/>
      <c r="G780" s="168"/>
      <c r="H780" s="168"/>
      <c r="I780" s="168"/>
      <c r="J780" s="168"/>
      <c r="K780" s="168"/>
    </row>
    <row r="781" spans="2:11" x14ac:dyDescent="0.2">
      <c r="B781" s="267" t="s">
        <v>403</v>
      </c>
      <c r="C781" s="168"/>
      <c r="D781" s="168"/>
      <c r="E781" s="168"/>
      <c r="F781" s="168"/>
      <c r="G781" s="168"/>
      <c r="H781" s="168"/>
      <c r="I781" s="168"/>
      <c r="J781" s="168"/>
      <c r="K781" s="168"/>
    </row>
    <row r="782" spans="2:11" x14ac:dyDescent="0.2">
      <c r="B782" s="268" t="s">
        <v>511</v>
      </c>
      <c r="C782" s="168">
        <f>+'2.2.3.5.CantidadCap'!C173</f>
        <v>0</v>
      </c>
      <c r="D782" s="168">
        <f>+'2.2.3.5.CantidadCap'!D173</f>
        <v>0</v>
      </c>
      <c r="E782" s="168">
        <f>+'2.2.3.5.CantidadCap'!E173</f>
        <v>0</v>
      </c>
      <c r="F782" s="168">
        <f>+'2.2.3.5.CantidadCap'!F173</f>
        <v>0</v>
      </c>
      <c r="G782" s="168">
        <f>+'2.2.3.5.CantidadCap'!G173</f>
        <v>0</v>
      </c>
      <c r="H782" s="168">
        <f>+'2.2.3.5.CantidadCap'!H173</f>
        <v>0</v>
      </c>
      <c r="I782" s="168">
        <f>+'2.2.3.5.CantidadCap'!I173</f>
        <v>0</v>
      </c>
      <c r="J782" s="168">
        <f>+'2.2.3.5.CantidadCap'!J173</f>
        <v>789784.46044989617</v>
      </c>
      <c r="K782" s="168">
        <f>+'2.2.3.5.CantidadCap'!K173</f>
        <v>773623.93500640546</v>
      </c>
    </row>
    <row r="783" spans="2:11" x14ac:dyDescent="0.2">
      <c r="B783" s="267" t="s">
        <v>405</v>
      </c>
      <c r="C783" s="168"/>
      <c r="D783" s="168"/>
      <c r="E783" s="168"/>
      <c r="F783" s="168"/>
      <c r="G783" s="168"/>
      <c r="H783" s="168"/>
      <c r="I783" s="168"/>
      <c r="J783" s="168"/>
      <c r="K783" s="168"/>
    </row>
    <row r="784" spans="2:11" x14ac:dyDescent="0.2">
      <c r="B784" s="268" t="s">
        <v>645</v>
      </c>
      <c r="C784" s="168">
        <f>+'2.2.3.5.CantidadCap'!C175</f>
        <v>0</v>
      </c>
      <c r="D784" s="168">
        <f>+'2.2.3.5.CantidadCap'!D175</f>
        <v>0</v>
      </c>
      <c r="E784" s="168">
        <f>+'2.2.3.5.CantidadCap'!E175</f>
        <v>0</v>
      </c>
      <c r="F784" s="168">
        <f>+'2.2.3.5.CantidadCap'!F175</f>
        <v>0</v>
      </c>
      <c r="G784" s="168">
        <f>+'2.2.3.5.CantidadCap'!G175</f>
        <v>0</v>
      </c>
      <c r="H784" s="168">
        <f>+'2.2.3.5.CantidadCap'!H175</f>
        <v>0</v>
      </c>
      <c r="I784" s="168">
        <f>+'2.2.3.5.CantidadCap'!I175</f>
        <v>563145.4971198102</v>
      </c>
      <c r="J784" s="168">
        <f>+'2.2.3.5.CantidadCap'!J175</f>
        <v>523573.8778420075</v>
      </c>
      <c r="K784" s="168">
        <f>+'2.2.3.5.CantidadCap'!K175</f>
        <v>443626.7997234487</v>
      </c>
    </row>
    <row r="785" spans="2:11" x14ac:dyDescent="0.2">
      <c r="B785" s="268" t="s">
        <v>646</v>
      </c>
      <c r="C785" s="168">
        <f>+'2.2.3.5.CantidadCap'!C176</f>
        <v>0</v>
      </c>
      <c r="D785" s="168">
        <f>+'2.2.3.5.CantidadCap'!D176</f>
        <v>0</v>
      </c>
      <c r="E785" s="168">
        <f>+'2.2.3.5.CantidadCap'!E176</f>
        <v>0</v>
      </c>
      <c r="F785" s="168">
        <f>+'2.2.3.5.CantidadCap'!F176</f>
        <v>0</v>
      </c>
      <c r="G785" s="168">
        <f>+'2.2.3.5.CantidadCap'!G176</f>
        <v>0</v>
      </c>
      <c r="H785" s="168">
        <f>+'2.2.3.5.CantidadCap'!H176</f>
        <v>0</v>
      </c>
      <c r="I785" s="168">
        <f>+'2.2.3.5.CantidadCap'!I176</f>
        <v>735330.27141903283</v>
      </c>
      <c r="J785" s="168">
        <f>+'2.2.3.5.CantidadCap'!J176</f>
        <v>683659.41603111057</v>
      </c>
      <c r="K785" s="168">
        <f>+'2.2.3.5.CantidadCap'!K176</f>
        <v>579268.08740867581</v>
      </c>
    </row>
    <row r="786" spans="2:11" x14ac:dyDescent="0.2">
      <c r="B786" s="268" t="s">
        <v>647</v>
      </c>
      <c r="C786" s="168">
        <f>+'2.2.3.5.CantidadCap'!C177</f>
        <v>0</v>
      </c>
      <c r="D786" s="168">
        <f>+'2.2.3.5.CantidadCap'!D177</f>
        <v>0</v>
      </c>
      <c r="E786" s="168">
        <f>+'2.2.3.5.CantidadCap'!E177</f>
        <v>0</v>
      </c>
      <c r="F786" s="168">
        <f>+'2.2.3.5.CantidadCap'!F177</f>
        <v>0</v>
      </c>
      <c r="G786" s="168">
        <f>+'2.2.3.5.CantidadCap'!G177</f>
        <v>0</v>
      </c>
      <c r="H786" s="168">
        <f>+'2.2.3.5.CantidadCap'!H177</f>
        <v>0</v>
      </c>
      <c r="I786" s="168">
        <f>+'2.2.3.5.CantidadCap'!I177</f>
        <v>167120.51623159836</v>
      </c>
      <c r="J786" s="168">
        <f>+'2.2.3.5.CantidadCap'!J177</f>
        <v>155377.14000707056</v>
      </c>
      <c r="K786" s="168">
        <f>+'2.2.3.5.CantidadCap'!K177</f>
        <v>131651.83804742631</v>
      </c>
    </row>
    <row r="787" spans="2:11" x14ac:dyDescent="0.2">
      <c r="B787" s="268" t="s">
        <v>648</v>
      </c>
      <c r="C787" s="168">
        <f>+'2.2.3.5.CantidadCap'!C178</f>
        <v>0</v>
      </c>
      <c r="D787" s="168">
        <f>+'2.2.3.5.CantidadCap'!D178</f>
        <v>0</v>
      </c>
      <c r="E787" s="168">
        <f>+'2.2.3.5.CantidadCap'!E178</f>
        <v>0</v>
      </c>
      <c r="F787" s="168">
        <f>+'2.2.3.5.CantidadCap'!F178</f>
        <v>0</v>
      </c>
      <c r="G787" s="168">
        <f>+'2.2.3.5.CantidadCap'!G178</f>
        <v>0</v>
      </c>
      <c r="H787" s="168">
        <f>+'2.2.3.5.CantidadCap'!H178</f>
        <v>0</v>
      </c>
      <c r="I787" s="168">
        <f>+'2.2.3.5.CantidadCap'!I178</f>
        <v>142812.07750700225</v>
      </c>
      <c r="J787" s="168">
        <f>+'2.2.3.5.CantidadCap'!J178</f>
        <v>132776.82873331488</v>
      </c>
      <c r="K787" s="168">
        <f>+'2.2.3.5.CantidadCap'!K178</f>
        <v>112502.47978598249</v>
      </c>
    </row>
    <row r="788" spans="2:11" x14ac:dyDescent="0.2">
      <c r="B788" s="268" t="s">
        <v>649</v>
      </c>
      <c r="C788" s="168">
        <f>+'2.2.3.5.CantidadCap'!C179</f>
        <v>0</v>
      </c>
      <c r="D788" s="168">
        <f>+'2.2.3.5.CantidadCap'!D179</f>
        <v>0</v>
      </c>
      <c r="E788" s="168">
        <f>+'2.2.3.5.CantidadCap'!E179</f>
        <v>0</v>
      </c>
      <c r="F788" s="168">
        <f>+'2.2.3.5.CantidadCap'!F179</f>
        <v>0</v>
      </c>
      <c r="G788" s="168">
        <f>+'2.2.3.5.CantidadCap'!G179</f>
        <v>0</v>
      </c>
      <c r="H788" s="168">
        <f>+'2.2.3.5.CantidadCap'!H179</f>
        <v>0</v>
      </c>
      <c r="I788" s="168">
        <f>+'2.2.3.5.CantidadCap'!I179</f>
        <v>1800850.168847163</v>
      </c>
      <c r="J788" s="168">
        <f>+'2.2.3.5.CantidadCap'!J179</f>
        <v>1674306.3935307362</v>
      </c>
      <c r="K788" s="168">
        <f>+'2.2.3.5.CantidadCap'!K179</f>
        <v>1418648.2912019636</v>
      </c>
    </row>
    <row r="789" spans="2:11" x14ac:dyDescent="0.2">
      <c r="B789" s="268" t="s">
        <v>409</v>
      </c>
      <c r="C789" s="168">
        <f>+'2.2.3.5.CantidadCap'!C180</f>
        <v>0</v>
      </c>
      <c r="D789" s="168">
        <f>+'2.2.3.5.CantidadCap'!D180</f>
        <v>0</v>
      </c>
      <c r="E789" s="168">
        <f>+'2.2.3.5.CantidadCap'!E180</f>
        <v>0</v>
      </c>
      <c r="F789" s="168">
        <f>+'2.2.3.5.CantidadCap'!F180</f>
        <v>0</v>
      </c>
      <c r="G789" s="168">
        <f>+'2.2.3.5.CantidadCap'!G180</f>
        <v>0</v>
      </c>
      <c r="H789" s="168">
        <f>+'2.2.3.5.CantidadCap'!H180</f>
        <v>0</v>
      </c>
      <c r="I789" s="168">
        <f>+'2.2.3.5.CantidadCap'!I180</f>
        <v>834589.72954446694</v>
      </c>
      <c r="J789" s="168">
        <f>+'2.2.3.5.CantidadCap'!J180</f>
        <v>775944.02039894648</v>
      </c>
      <c r="K789" s="168">
        <f>+'2.2.3.5.CantidadCap'!K180</f>
        <v>657461.30030957155</v>
      </c>
    </row>
    <row r="790" spans="2:11" x14ac:dyDescent="0.2">
      <c r="B790" s="268" t="s">
        <v>650</v>
      </c>
      <c r="C790" s="168">
        <f>+'2.2.3.5.CantidadCap'!C181</f>
        <v>0</v>
      </c>
      <c r="D790" s="168">
        <f>+'2.2.3.5.CantidadCap'!D181</f>
        <v>0</v>
      </c>
      <c r="E790" s="168">
        <f>+'2.2.3.5.CantidadCap'!E181</f>
        <v>0</v>
      </c>
      <c r="F790" s="168">
        <f>+'2.2.3.5.CantidadCap'!F181</f>
        <v>0</v>
      </c>
      <c r="G790" s="168">
        <f>+'2.2.3.5.CantidadCap'!G181</f>
        <v>0</v>
      </c>
      <c r="H790" s="168">
        <f>+'2.2.3.5.CantidadCap'!H181</f>
        <v>0</v>
      </c>
      <c r="I790" s="168">
        <f>+'2.2.3.5.CantidadCap'!I181</f>
        <v>842692.54245266563</v>
      </c>
      <c r="J790" s="168">
        <f>+'2.2.3.5.CantidadCap'!J181</f>
        <v>783477.45749019831</v>
      </c>
      <c r="K790" s="168">
        <f>+'2.2.3.5.CantidadCap'!K181</f>
        <v>663844.41973005282</v>
      </c>
    </row>
    <row r="791" spans="2:11" x14ac:dyDescent="0.2">
      <c r="B791" s="268" t="s">
        <v>651</v>
      </c>
      <c r="C791" s="168">
        <f>+'2.2.3.5.CantidadCap'!C182</f>
        <v>0</v>
      </c>
      <c r="D791" s="168">
        <f>+'2.2.3.5.CantidadCap'!D182</f>
        <v>0</v>
      </c>
      <c r="E791" s="168">
        <f>+'2.2.3.5.CantidadCap'!E182</f>
        <v>0</v>
      </c>
      <c r="F791" s="168">
        <f>+'2.2.3.5.CantidadCap'!F182</f>
        <v>0</v>
      </c>
      <c r="G791" s="168">
        <f>+'2.2.3.5.CantidadCap'!G182</f>
        <v>0</v>
      </c>
      <c r="H791" s="168">
        <f>+'2.2.3.5.CantidadCap'!H182</f>
        <v>0</v>
      </c>
      <c r="I791" s="168">
        <f>+'2.2.3.5.CantidadCap'!I182</f>
        <v>3160097.0341974963</v>
      </c>
      <c r="J791" s="168">
        <f>+'2.2.3.5.CantidadCap'!J182</f>
        <v>2938040.4655882437</v>
      </c>
      <c r="K791" s="168">
        <f>+'2.2.3.5.CantidadCap'!K182</f>
        <v>2489416.5739876982</v>
      </c>
    </row>
    <row r="792" spans="2:11" x14ac:dyDescent="0.2">
      <c r="B792" s="268" t="s">
        <v>650</v>
      </c>
      <c r="C792" s="168">
        <f>+'2.2.3.5.CantidadCap'!C183</f>
        <v>0</v>
      </c>
      <c r="D792" s="168">
        <f>+'2.2.3.5.CantidadCap'!D183</f>
        <v>0</v>
      </c>
      <c r="E792" s="168">
        <f>+'2.2.3.5.CantidadCap'!E183</f>
        <v>0</v>
      </c>
      <c r="F792" s="168">
        <f>+'2.2.3.5.CantidadCap'!F183</f>
        <v>0</v>
      </c>
      <c r="G792" s="168">
        <f>+'2.2.3.5.CantidadCap'!G183</f>
        <v>0</v>
      </c>
      <c r="H792" s="168">
        <f>+'2.2.3.5.CantidadCap'!H183</f>
        <v>0</v>
      </c>
      <c r="I792" s="168">
        <f>+'2.2.3.5.CantidadCap'!I183</f>
        <v>842692.54245266563</v>
      </c>
      <c r="J792" s="168">
        <f>+'2.2.3.5.CantidadCap'!J183</f>
        <v>783477.45749019831</v>
      </c>
      <c r="K792" s="168">
        <f>+'2.2.3.5.CantidadCap'!K183</f>
        <v>663844.41973005282</v>
      </c>
    </row>
    <row r="793" spans="2:11" x14ac:dyDescent="0.2">
      <c r="B793" s="268" t="s">
        <v>647</v>
      </c>
      <c r="C793" s="168">
        <f>+'2.2.3.5.CantidadCap'!C184</f>
        <v>0</v>
      </c>
      <c r="D793" s="168">
        <f>+'2.2.3.5.CantidadCap'!D184</f>
        <v>0</v>
      </c>
      <c r="E793" s="168">
        <f>+'2.2.3.5.CantidadCap'!E184</f>
        <v>0</v>
      </c>
      <c r="F793" s="168">
        <f>+'2.2.3.5.CantidadCap'!F184</f>
        <v>0</v>
      </c>
      <c r="G793" s="168">
        <f>+'2.2.3.5.CantidadCap'!G184</f>
        <v>0</v>
      </c>
      <c r="H793" s="168">
        <f>+'2.2.3.5.CantidadCap'!H184</f>
        <v>0</v>
      </c>
      <c r="I793" s="168">
        <f>+'2.2.3.5.CantidadCap'!I184</f>
        <v>167120.51623159836</v>
      </c>
      <c r="J793" s="168">
        <f>+'2.2.3.5.CantidadCap'!J184</f>
        <v>155377.14000707056</v>
      </c>
      <c r="K793" s="168">
        <f>+'2.2.3.5.CantidadCap'!K184</f>
        <v>131651.83804742631</v>
      </c>
    </row>
    <row r="794" spans="2:11" x14ac:dyDescent="0.2">
      <c r="B794" s="268" t="s">
        <v>652</v>
      </c>
      <c r="C794" s="168">
        <f>+'2.2.3.5.CantidadCap'!C185</f>
        <v>0</v>
      </c>
      <c r="D794" s="168">
        <f>+'2.2.3.5.CantidadCap'!D185</f>
        <v>0</v>
      </c>
      <c r="E794" s="168">
        <f>+'2.2.3.5.CantidadCap'!E185</f>
        <v>0</v>
      </c>
      <c r="F794" s="168">
        <f>+'2.2.3.5.CantidadCap'!F185</f>
        <v>0</v>
      </c>
      <c r="G794" s="168">
        <f>+'2.2.3.5.CantidadCap'!G185</f>
        <v>0</v>
      </c>
      <c r="H794" s="168">
        <f>+'2.2.3.5.CantidadCap'!H185</f>
        <v>0</v>
      </c>
      <c r="I794" s="168">
        <f>+'2.2.3.5.CantidadCap'!I185</f>
        <v>587453.93584440637</v>
      </c>
      <c r="J794" s="168">
        <f>+'2.2.3.5.CantidadCap'!J185</f>
        <v>546174.18911576329</v>
      </c>
      <c r="K794" s="168">
        <f>+'2.2.3.5.CantidadCap'!K185</f>
        <v>462776.1579848926</v>
      </c>
    </row>
    <row r="795" spans="2:11" x14ac:dyDescent="0.2">
      <c r="B795" s="268" t="s">
        <v>512</v>
      </c>
      <c r="C795" s="168">
        <f>+'2.2.3.5.CantidadCap'!C186</f>
        <v>0</v>
      </c>
      <c r="D795" s="168">
        <f>+'2.2.3.5.CantidadCap'!D186</f>
        <v>0</v>
      </c>
      <c r="E795" s="168">
        <f>+'2.2.3.5.CantidadCap'!E186</f>
        <v>0</v>
      </c>
      <c r="F795" s="168">
        <f>+'2.2.3.5.CantidadCap'!F186</f>
        <v>0</v>
      </c>
      <c r="G795" s="168">
        <f>+'2.2.3.5.CantidadCap'!G186</f>
        <v>0</v>
      </c>
      <c r="H795" s="168">
        <f>+'2.2.3.5.CantidadCap'!H186</f>
        <v>0</v>
      </c>
      <c r="I795" s="168">
        <f>+'2.2.3.5.CantidadCap'!I186</f>
        <v>173197.6259127474</v>
      </c>
      <c r="J795" s="168">
        <f>+'2.2.3.5.CantidadCap'!J186</f>
        <v>161027.21782550952</v>
      </c>
      <c r="K795" s="168">
        <f>+'2.2.3.5.CantidadCap'!K186</f>
        <v>136439.17761278729</v>
      </c>
    </row>
    <row r="796" spans="2:11" x14ac:dyDescent="0.2">
      <c r="B796" s="268" t="s">
        <v>653</v>
      </c>
      <c r="C796" s="168">
        <f>+'2.2.3.5.CantidadCap'!C187</f>
        <v>0</v>
      </c>
      <c r="D796" s="168">
        <f>+'2.2.3.5.CantidadCap'!D187</f>
        <v>0</v>
      </c>
      <c r="E796" s="168">
        <f>+'2.2.3.5.CantidadCap'!E187</f>
        <v>0</v>
      </c>
      <c r="F796" s="168">
        <f>+'2.2.3.5.CantidadCap'!F187</f>
        <v>0</v>
      </c>
      <c r="G796" s="168">
        <f>+'2.2.3.5.CantidadCap'!G187</f>
        <v>0</v>
      </c>
      <c r="H796" s="168">
        <f>+'2.2.3.5.CantidadCap'!H187</f>
        <v>0</v>
      </c>
      <c r="I796" s="168">
        <f>+'2.2.3.5.CantidadCap'!I187</f>
        <v>364626.58086894191</v>
      </c>
      <c r="J796" s="168">
        <f>+'2.2.3.5.CantidadCap'!J187</f>
        <v>339004.66910633584</v>
      </c>
      <c r="K796" s="168">
        <f>+'2.2.3.5.CantidadCap'!K187</f>
        <v>287240.37392165745</v>
      </c>
    </row>
    <row r="797" spans="2:11" x14ac:dyDescent="0.2">
      <c r="B797" s="268" t="s">
        <v>654</v>
      </c>
      <c r="C797" s="168">
        <f>+'2.2.3.5.CantidadCap'!C188</f>
        <v>0</v>
      </c>
      <c r="D797" s="168">
        <f>+'2.2.3.5.CantidadCap'!D188</f>
        <v>0</v>
      </c>
      <c r="E797" s="168">
        <f>+'2.2.3.5.CantidadCap'!E188</f>
        <v>0</v>
      </c>
      <c r="F797" s="168">
        <f>+'2.2.3.5.CantidadCap'!F188</f>
        <v>0</v>
      </c>
      <c r="G797" s="168">
        <f>+'2.2.3.5.CantidadCap'!G188</f>
        <v>0</v>
      </c>
      <c r="H797" s="168">
        <f>+'2.2.3.5.CantidadCap'!H188</f>
        <v>0</v>
      </c>
      <c r="I797" s="168">
        <f>+'2.2.3.5.CantidadCap'!I188</f>
        <v>0</v>
      </c>
      <c r="J797" s="168">
        <f>+'2.2.3.5.CantidadCap'!J188</f>
        <v>546007.16212501738</v>
      </c>
      <c r="K797" s="168">
        <f>+'2.2.3.5.CantidadCap'!K188</f>
        <v>506957.98900912073</v>
      </c>
    </row>
    <row r="798" spans="2:11" x14ac:dyDescent="0.2">
      <c r="B798" s="268" t="s">
        <v>655</v>
      </c>
      <c r="C798" s="168">
        <f>+'2.2.3.5.CantidadCap'!C189</f>
        <v>0</v>
      </c>
      <c r="D798" s="168">
        <f>+'2.2.3.5.CantidadCap'!D189</f>
        <v>0</v>
      </c>
      <c r="E798" s="168">
        <f>+'2.2.3.5.CantidadCap'!E189</f>
        <v>0</v>
      </c>
      <c r="F798" s="168">
        <f>+'2.2.3.5.CantidadCap'!F189</f>
        <v>0</v>
      </c>
      <c r="G798" s="168">
        <f>+'2.2.3.5.CantidadCap'!G189</f>
        <v>0</v>
      </c>
      <c r="H798" s="168">
        <f>+'2.2.3.5.CantidadCap'!H189</f>
        <v>0</v>
      </c>
      <c r="I798" s="168">
        <f>+'2.2.3.5.CantidadCap'!I189</f>
        <v>0</v>
      </c>
      <c r="J798" s="168">
        <f>+'2.2.3.5.CantidadCap'!J189</f>
        <v>40623.690766779779</v>
      </c>
      <c r="K798" s="168">
        <f>+'2.2.3.5.CantidadCap'!K189</f>
        <v>37718.37808336223</v>
      </c>
    </row>
    <row r="799" spans="2:11" x14ac:dyDescent="0.2">
      <c r="B799" s="267" t="s">
        <v>407</v>
      </c>
      <c r="C799" s="168"/>
      <c r="D799" s="168"/>
      <c r="E799" s="168"/>
      <c r="F799" s="168"/>
      <c r="G799" s="168"/>
      <c r="H799" s="168"/>
      <c r="I799" s="168"/>
      <c r="J799" s="168"/>
      <c r="K799" s="168"/>
    </row>
    <row r="800" spans="2:11" x14ac:dyDescent="0.2">
      <c r="B800" s="268" t="s">
        <v>410</v>
      </c>
      <c r="C800" s="168">
        <f>+'2.2.3.5.CantidadCap'!C191</f>
        <v>0</v>
      </c>
      <c r="D800" s="168">
        <f>+'2.2.3.5.CantidadCap'!D191</f>
        <v>0</v>
      </c>
      <c r="E800" s="168">
        <f>+'2.2.3.5.CantidadCap'!E191</f>
        <v>0</v>
      </c>
      <c r="F800" s="168">
        <f>+'2.2.3.5.CantidadCap'!F191</f>
        <v>0</v>
      </c>
      <c r="G800" s="168">
        <f>+'2.2.3.5.CantidadCap'!G191</f>
        <v>0</v>
      </c>
      <c r="H800" s="168">
        <f>+'2.2.3.5.CantidadCap'!H191</f>
        <v>0</v>
      </c>
      <c r="I800" s="168">
        <f>+'2.2.3.5.CantidadCap'!I191</f>
        <v>0</v>
      </c>
      <c r="J800" s="168">
        <f>+'2.2.3.5.CantidadCap'!J191</f>
        <v>0</v>
      </c>
      <c r="K800" s="168">
        <f>+'2.2.3.5.CantidadCap'!K191</f>
        <v>784966.47898500436</v>
      </c>
    </row>
    <row r="801" spans="2:11" x14ac:dyDescent="0.2">
      <c r="B801" s="269" t="s">
        <v>411</v>
      </c>
      <c r="C801" s="168"/>
      <c r="D801" s="168"/>
      <c r="E801" s="168"/>
      <c r="F801" s="168"/>
      <c r="G801" s="168"/>
      <c r="H801" s="168"/>
      <c r="I801" s="168"/>
      <c r="J801" s="168"/>
      <c r="K801" s="168"/>
    </row>
    <row r="802" spans="2:11" x14ac:dyDescent="0.2">
      <c r="B802" s="265" t="s">
        <v>412</v>
      </c>
      <c r="C802" s="168"/>
      <c r="D802" s="168"/>
      <c r="E802" s="168"/>
      <c r="F802" s="168"/>
      <c r="G802" s="168"/>
      <c r="H802" s="168"/>
      <c r="I802" s="168"/>
      <c r="J802" s="168"/>
      <c r="K802" s="168"/>
    </row>
    <row r="803" spans="2:11" x14ac:dyDescent="0.2">
      <c r="B803" s="266" t="s">
        <v>413</v>
      </c>
      <c r="C803" s="168">
        <f>+'2.2.3.5.CantidadCap'!C194</f>
        <v>9468.75</v>
      </c>
      <c r="D803" s="168">
        <f>+'2.2.3.5.CantidadCap'!D194</f>
        <v>7791.558883320261</v>
      </c>
      <c r="E803" s="168">
        <f>+'2.2.3.5.CantidadCap'!E194</f>
        <v>4589.9252332162969</v>
      </c>
      <c r="F803" s="168">
        <f>+'2.2.3.5.CantidadCap'!F194</f>
        <v>1532.7413498960361</v>
      </c>
      <c r="G803" s="168">
        <f>+'2.2.3.5.CantidadCap'!G194</f>
        <v>0</v>
      </c>
      <c r="H803" s="168">
        <f>+'2.2.3.5.CantidadCap'!H194</f>
        <v>0</v>
      </c>
      <c r="I803" s="168">
        <f>+'2.2.3.5.CantidadCap'!I194</f>
        <v>0</v>
      </c>
      <c r="J803" s="168">
        <f>+'2.2.3.5.CantidadCap'!J194</f>
        <v>0</v>
      </c>
      <c r="K803" s="168">
        <f>+'2.2.3.5.CantidadCap'!K194</f>
        <v>0</v>
      </c>
    </row>
    <row r="804" spans="2:11" x14ac:dyDescent="0.2">
      <c r="B804" s="285" t="s">
        <v>414</v>
      </c>
      <c r="C804" s="168">
        <f>+'2.2.3.5.CantidadCap'!C195</f>
        <v>0</v>
      </c>
      <c r="D804" s="168">
        <f>+'2.2.3.5.CantidadCap'!D195</f>
        <v>1222958.7026853324</v>
      </c>
      <c r="E804" s="168">
        <f>+'2.2.3.5.CantidadCap'!E195</f>
        <v>747407.92598537658</v>
      </c>
      <c r="F804" s="168">
        <f>+'2.2.3.5.CantidadCap'!F195</f>
        <v>312840.92237269238</v>
      </c>
      <c r="G804" s="168">
        <f>+'2.2.3.5.CantidadCap'!G195</f>
        <v>511143.09651126596</v>
      </c>
      <c r="H804" s="168">
        <f>+'2.2.3.5.CantidadCap'!H195</f>
        <v>1687541.4610817793</v>
      </c>
      <c r="I804" s="168">
        <f>+'2.2.3.5.CantidadCap'!I195</f>
        <v>1998870.441369829</v>
      </c>
      <c r="J804" s="168">
        <f>+'2.2.3.5.CantidadCap'!J195</f>
        <v>645559.72906933376</v>
      </c>
      <c r="K804" s="168">
        <f>+'2.2.3.5.CantidadCap'!K195</f>
        <v>29308.192862347612</v>
      </c>
    </row>
    <row r="805" spans="2:11" x14ac:dyDescent="0.2">
      <c r="B805" s="266" t="s">
        <v>407</v>
      </c>
      <c r="C805" s="168">
        <f>+'2.2.3.5.CantidadCap'!C196</f>
        <v>0</v>
      </c>
      <c r="D805" s="168">
        <f>+'2.2.3.5.CantidadCap'!D196</f>
        <v>0</v>
      </c>
      <c r="E805" s="168">
        <f>+'2.2.3.5.CantidadCap'!E196</f>
        <v>0</v>
      </c>
      <c r="F805" s="168">
        <f>+'2.2.3.5.CantidadCap'!F196</f>
        <v>106552.46217514777</v>
      </c>
      <c r="G805" s="168">
        <f>+'2.2.3.5.CantidadCap'!G196</f>
        <v>90028.036908879105</v>
      </c>
      <c r="H805" s="168">
        <f>+'2.2.3.5.CantidadCap'!H196</f>
        <v>55371.615687347257</v>
      </c>
      <c r="I805" s="168">
        <f>+'2.2.3.5.CantidadCap'!I196</f>
        <v>18619.809866042036</v>
      </c>
      <c r="J805" s="168">
        <f>+'2.2.3.5.CantidadCap'!J196</f>
        <v>0</v>
      </c>
      <c r="K805" s="168">
        <f>+'2.2.3.5.CantidadCap'!K196</f>
        <v>0</v>
      </c>
    </row>
    <row r="806" spans="2:11" x14ac:dyDescent="0.2">
      <c r="B806" s="266" t="s">
        <v>579</v>
      </c>
      <c r="C806" s="168">
        <f>+'2.2.3.5.CantidadCap'!C197</f>
        <v>0</v>
      </c>
      <c r="D806" s="168">
        <f>+'2.2.3.5.CantidadCap'!D197</f>
        <v>0</v>
      </c>
      <c r="E806" s="168">
        <f>+'2.2.3.5.CantidadCap'!E197</f>
        <v>0</v>
      </c>
      <c r="F806" s="168">
        <f>+'2.2.3.5.CantidadCap'!F197</f>
        <v>0</v>
      </c>
      <c r="G806" s="168">
        <f>+'2.2.3.5.CantidadCap'!G197</f>
        <v>0</v>
      </c>
      <c r="H806" s="168">
        <f>+'2.2.3.5.CantidadCap'!H197</f>
        <v>0</v>
      </c>
      <c r="I806" s="168">
        <f>+'2.2.3.5.CantidadCap'!I197</f>
        <v>0</v>
      </c>
      <c r="J806" s="168">
        <f>+'2.2.3.5.CantidadCap'!J197</f>
        <v>537179.38738903846</v>
      </c>
      <c r="K806" s="168">
        <f>+'2.2.3.5.CantidadCap'!K197</f>
        <v>526187.65281797061</v>
      </c>
    </row>
    <row r="807" spans="2:11" x14ac:dyDescent="0.2">
      <c r="B807" s="266" t="s">
        <v>415</v>
      </c>
      <c r="C807" s="168">
        <f>+'2.2.3.5.CantidadCap'!C198</f>
        <v>0</v>
      </c>
      <c r="D807" s="168">
        <f>+'2.2.3.5.CantidadCap'!D198</f>
        <v>0</v>
      </c>
      <c r="E807" s="168">
        <f>+'2.2.3.5.CantidadCap'!E198</f>
        <v>0</v>
      </c>
      <c r="F807" s="168">
        <f>+'2.2.3.5.CantidadCap'!F198</f>
        <v>0</v>
      </c>
      <c r="G807" s="168">
        <f>+'2.2.3.5.CantidadCap'!G198</f>
        <v>0</v>
      </c>
      <c r="H807" s="168">
        <f>+'2.2.3.5.CantidadCap'!H198</f>
        <v>6251487.7736756792</v>
      </c>
      <c r="I807" s="168">
        <f>+'2.2.3.5.CantidadCap'!I198</f>
        <v>5965240.0206356179</v>
      </c>
      <c r="J807" s="168">
        <f>+'2.2.3.5.CantidadCap'!J198</f>
        <v>5478495.8457359727</v>
      </c>
      <c r="K807" s="168">
        <f>+'2.2.3.5.CantidadCap'!K198</f>
        <v>5184361.0795664079</v>
      </c>
    </row>
    <row r="808" spans="2:11" x14ac:dyDescent="0.2">
      <c r="B808" s="266" t="s">
        <v>532</v>
      </c>
      <c r="C808" s="168">
        <f>+'2.2.3.5.CantidadCap'!C199</f>
        <v>0</v>
      </c>
      <c r="D808" s="168">
        <f>+'2.2.3.5.CantidadCap'!D199</f>
        <v>0</v>
      </c>
      <c r="E808" s="168">
        <f>+'2.2.3.5.CantidadCap'!E199</f>
        <v>0</v>
      </c>
      <c r="F808" s="168">
        <f>+'2.2.3.5.CantidadCap'!F199</f>
        <v>0</v>
      </c>
      <c r="G808" s="168">
        <f>+'2.2.3.5.CantidadCap'!G199</f>
        <v>0</v>
      </c>
      <c r="H808" s="168">
        <f>+'2.2.3.5.CantidadCap'!H199</f>
        <v>412858.5242905214</v>
      </c>
      <c r="I808" s="168">
        <f>+'2.2.3.5.CantidadCap'!I199</f>
        <v>393954.25235076982</v>
      </c>
      <c r="J808" s="168">
        <f>+'2.2.3.5.CantidadCap'!J199</f>
        <v>361808.86727903044</v>
      </c>
      <c r="K808" s="168">
        <f>+'2.2.3.5.CantidadCap'!K199</f>
        <v>342383.72403318464</v>
      </c>
    </row>
    <row r="809" spans="2:11" x14ac:dyDescent="0.2">
      <c r="B809" s="266" t="s">
        <v>580</v>
      </c>
      <c r="C809" s="168">
        <f>+'2.2.3.5.CantidadCap'!C200</f>
        <v>0</v>
      </c>
      <c r="D809" s="168">
        <f>+'2.2.3.5.CantidadCap'!D200</f>
        <v>0</v>
      </c>
      <c r="E809" s="168">
        <f>+'2.2.3.5.CantidadCap'!E200</f>
        <v>0</v>
      </c>
      <c r="F809" s="168">
        <f>+'2.2.3.5.CantidadCap'!F200</f>
        <v>0</v>
      </c>
      <c r="G809" s="168">
        <f>+'2.2.3.5.CantidadCap'!G200</f>
        <v>0</v>
      </c>
      <c r="H809" s="168">
        <f>+'2.2.3.5.CantidadCap'!H200</f>
        <v>6086.8611642667784</v>
      </c>
      <c r="I809" s="168">
        <f>+'2.2.3.5.CantidadCap'!I200</f>
        <v>5811.5983078013578</v>
      </c>
      <c r="J809" s="168">
        <f>+'2.2.3.5.CantidadCap'!J200</f>
        <v>5344.3648024002578</v>
      </c>
      <c r="K809" s="168">
        <f>+'2.2.3.5.CantidadCap'!K200</f>
        <v>5064.6639690467746</v>
      </c>
    </row>
    <row r="810" spans="2:11" x14ac:dyDescent="0.2">
      <c r="B810" s="266" t="s">
        <v>536</v>
      </c>
      <c r="C810" s="168">
        <f>+'2.2.3.5.CantidadCap'!C201</f>
        <v>0</v>
      </c>
      <c r="D810" s="168">
        <f>+'2.2.3.5.CantidadCap'!D201</f>
        <v>0</v>
      </c>
      <c r="E810" s="168">
        <f>+'2.2.3.5.CantidadCap'!E201</f>
        <v>0</v>
      </c>
      <c r="F810" s="168">
        <f>+'2.2.3.5.CantidadCap'!F201</f>
        <v>0</v>
      </c>
      <c r="G810" s="168">
        <f>+'2.2.3.5.CantidadCap'!G201</f>
        <v>0</v>
      </c>
      <c r="H810" s="168">
        <f>+'2.2.3.5.CantidadCap'!H201</f>
        <v>61433.099780636403</v>
      </c>
      <c r="I810" s="168">
        <f>+'2.2.3.5.CantidadCap'!I201</f>
        <v>58620.155500629669</v>
      </c>
      <c r="J810" s="168">
        <f>+'2.2.3.5.CantidadCap'!J201</f>
        <v>53836.941560714695</v>
      </c>
      <c r="K810" s="168">
        <f>+'2.2.3.5.CantidadCap'!K201</f>
        <v>50946.491944042944</v>
      </c>
    </row>
    <row r="811" spans="2:11" x14ac:dyDescent="0.2">
      <c r="B811" s="266" t="s">
        <v>404</v>
      </c>
      <c r="C811" s="168">
        <f>+'2.2.3.5.CantidadCap'!C202</f>
        <v>0</v>
      </c>
      <c r="D811" s="168">
        <f>+'2.2.3.5.CantidadCap'!D202</f>
        <v>0</v>
      </c>
      <c r="E811" s="168">
        <f>+'2.2.3.5.CantidadCap'!E202</f>
        <v>0</v>
      </c>
      <c r="F811" s="168">
        <f>+'2.2.3.5.CantidadCap'!F202</f>
        <v>0</v>
      </c>
      <c r="G811" s="168">
        <f>+'2.2.3.5.CantidadCap'!G202</f>
        <v>0</v>
      </c>
      <c r="H811" s="168">
        <f>+'2.2.3.5.CantidadCap'!H202</f>
        <v>0</v>
      </c>
      <c r="I811" s="168">
        <f>+'2.2.3.5.CantidadCap'!I202</f>
        <v>816129.58375255775</v>
      </c>
      <c r="J811" s="168">
        <f>+'2.2.3.5.CantidadCap'!J202</f>
        <v>787521.50730026467</v>
      </c>
      <c r="K811" s="168">
        <f>+'2.2.3.5.CantidadCap'!K202</f>
        <v>745665.88211247465</v>
      </c>
    </row>
    <row r="812" spans="2:11" x14ac:dyDescent="0.2">
      <c r="B812" s="266" t="s">
        <v>679</v>
      </c>
      <c r="C812" s="168">
        <f>+'2.2.3.5.CantidadCap'!C203</f>
        <v>0</v>
      </c>
      <c r="D812" s="168">
        <f>+'2.2.3.5.CantidadCap'!D203</f>
        <v>0</v>
      </c>
      <c r="E812" s="168">
        <f>+'2.2.3.5.CantidadCap'!E203</f>
        <v>0</v>
      </c>
      <c r="F812" s="168">
        <f>+'2.2.3.5.CantidadCap'!F203</f>
        <v>0</v>
      </c>
      <c r="G812" s="168">
        <f>+'2.2.3.5.CantidadCap'!G203</f>
        <v>0</v>
      </c>
      <c r="H812" s="168">
        <f>+'2.2.3.5.CantidadCap'!H203</f>
        <v>264519.09601131297</v>
      </c>
      <c r="I812" s="168">
        <f>+'2.2.3.5.CantidadCap'!I203</f>
        <v>252407.0996976888</v>
      </c>
      <c r="J812" s="168">
        <f>+'2.2.3.5.CantidadCap'!J203</f>
        <v>231811.50169054049</v>
      </c>
      <c r="K812" s="168">
        <f>+'2.2.3.5.CantidadCap'!K203</f>
        <v>219365.78232429666</v>
      </c>
    </row>
    <row r="813" spans="2:11" x14ac:dyDescent="0.2">
      <c r="B813" s="266" t="s">
        <v>680</v>
      </c>
      <c r="C813" s="168">
        <f>+'2.2.3.5.CantidadCap'!C204</f>
        <v>0</v>
      </c>
      <c r="D813" s="168">
        <f>+'2.2.3.5.CantidadCap'!D204</f>
        <v>0</v>
      </c>
      <c r="E813" s="168">
        <f>+'2.2.3.5.CantidadCap'!E204</f>
        <v>0</v>
      </c>
      <c r="F813" s="168">
        <f>+'2.2.3.5.CantidadCap'!F204</f>
        <v>0</v>
      </c>
      <c r="G813" s="168">
        <f>+'2.2.3.5.CantidadCap'!G204</f>
        <v>0</v>
      </c>
      <c r="H813" s="168">
        <f>+'2.2.3.5.CantidadCap'!H204</f>
        <v>28400.489936034581</v>
      </c>
      <c r="I813" s="168">
        <f>+'2.2.3.5.CantidadCap'!I204</f>
        <v>27100.067264865087</v>
      </c>
      <c r="J813" s="168">
        <f>+'2.2.3.5.CantidadCap'!J204</f>
        <v>24888.789959185749</v>
      </c>
      <c r="K813" s="168">
        <f>+'2.2.3.5.CantidadCap'!K204</f>
        <v>23552.536611364681</v>
      </c>
    </row>
    <row r="814" spans="2:11" x14ac:dyDescent="0.2">
      <c r="B814" s="266" t="s">
        <v>681</v>
      </c>
      <c r="C814" s="168">
        <f>+'2.2.3.5.CantidadCap'!C205</f>
        <v>0</v>
      </c>
      <c r="D814" s="168">
        <f>+'2.2.3.5.CantidadCap'!D205</f>
        <v>0</v>
      </c>
      <c r="E814" s="168">
        <f>+'2.2.3.5.CantidadCap'!E205</f>
        <v>0</v>
      </c>
      <c r="F814" s="168">
        <f>+'2.2.3.5.CantidadCap'!F205</f>
        <v>0</v>
      </c>
      <c r="G814" s="168">
        <f>+'2.2.3.5.CantidadCap'!G205</f>
        <v>0</v>
      </c>
      <c r="H814" s="168">
        <f>+'2.2.3.5.CantidadCap'!H205</f>
        <v>61293.142166231628</v>
      </c>
      <c r="I814" s="168">
        <f>+'2.2.3.5.CantidadCap'!I205</f>
        <v>58486.606369148416</v>
      </c>
      <c r="J814" s="168">
        <f>+'2.2.3.5.CantidadCap'!J205</f>
        <v>53714.289603795827</v>
      </c>
      <c r="K814" s="168">
        <f>+'2.2.3.5.CantidadCap'!K205</f>
        <v>50830.425043622141</v>
      </c>
    </row>
    <row r="815" spans="2:11" x14ac:dyDescent="0.2">
      <c r="B815" s="266" t="s">
        <v>682</v>
      </c>
      <c r="C815" s="168">
        <f>+'2.2.3.5.CantidadCap'!C206</f>
        <v>0</v>
      </c>
      <c r="D815" s="168">
        <f>+'2.2.3.5.CantidadCap'!D206</f>
        <v>0</v>
      </c>
      <c r="E815" s="168">
        <f>+'2.2.3.5.CantidadCap'!E206</f>
        <v>0</v>
      </c>
      <c r="F815" s="168">
        <f>+'2.2.3.5.CantidadCap'!F206</f>
        <v>0</v>
      </c>
      <c r="G815" s="168">
        <f>+'2.2.3.5.CantidadCap'!G206</f>
        <v>0</v>
      </c>
      <c r="H815" s="168">
        <f>+'2.2.3.5.CantidadCap'!H206</f>
        <v>4183263.1725526047</v>
      </c>
      <c r="I815" s="168">
        <f>+'2.2.3.5.CantidadCap'!I206</f>
        <v>3991716.8196091102</v>
      </c>
      <c r="J815" s="168">
        <f>+'2.2.3.5.CantidadCap'!J206</f>
        <v>3666005.7161040665</v>
      </c>
      <c r="K815" s="168">
        <f>+'2.2.3.5.CantidadCap'!K206</f>
        <v>3469181.667232729</v>
      </c>
    </row>
    <row r="816" spans="2:11" x14ac:dyDescent="0.2">
      <c r="B816" s="266" t="s">
        <v>683</v>
      </c>
      <c r="C816" s="168">
        <f>+'2.2.3.5.CantidadCap'!C207</f>
        <v>0</v>
      </c>
      <c r="D816" s="168">
        <f>+'2.2.3.5.CantidadCap'!D207</f>
        <v>0</v>
      </c>
      <c r="E816" s="168">
        <f>+'2.2.3.5.CantidadCap'!E207</f>
        <v>0</v>
      </c>
      <c r="F816" s="168">
        <f>+'2.2.3.5.CantidadCap'!F207</f>
        <v>0</v>
      </c>
      <c r="G816" s="168">
        <f>+'2.2.3.5.CantidadCap'!G207</f>
        <v>0</v>
      </c>
      <c r="H816" s="168">
        <f>+'2.2.3.5.CantidadCap'!H207</f>
        <v>2015880.4306152959</v>
      </c>
      <c r="I816" s="168">
        <f>+'2.2.3.5.CantidadCap'!I207</f>
        <v>1923575.8041724649</v>
      </c>
      <c r="J816" s="168">
        <f>+'2.2.3.5.CantidadCap'!J207</f>
        <v>1766618.2778332171</v>
      </c>
      <c r="K816" s="168">
        <f>+'2.2.3.5.CantidadCap'!K207</f>
        <v>1671770.3727342682</v>
      </c>
    </row>
    <row r="817" spans="2:11" x14ac:dyDescent="0.2">
      <c r="B817" s="266" t="s">
        <v>684</v>
      </c>
      <c r="C817" s="168">
        <f>+'2.2.3.5.CantidadCap'!C208</f>
        <v>0</v>
      </c>
      <c r="D817" s="168">
        <f>+'2.2.3.5.CantidadCap'!D208</f>
        <v>0</v>
      </c>
      <c r="E817" s="168">
        <f>+'2.2.3.5.CantidadCap'!E208</f>
        <v>0</v>
      </c>
      <c r="F817" s="168">
        <f>+'2.2.3.5.CantidadCap'!F208</f>
        <v>0</v>
      </c>
      <c r="G817" s="168">
        <f>+'2.2.3.5.CantidadCap'!G208</f>
        <v>0</v>
      </c>
      <c r="H817" s="168">
        <f>+'2.2.3.5.CantidadCap'!H208</f>
        <v>112384.69202508792</v>
      </c>
      <c r="I817" s="168">
        <f>+'2.2.3.5.CantidadCap'!I208</f>
        <v>107238.73849643441</v>
      </c>
      <c r="J817" s="168">
        <f>+'2.2.3.5.CantidadCap'!J208</f>
        <v>98488.406388060321</v>
      </c>
      <c r="K817" s="168">
        <f>+'2.2.3.5.CantidadCap'!K208</f>
        <v>93200.665884266346</v>
      </c>
    </row>
    <row r="818" spans="2:11" x14ac:dyDescent="0.2">
      <c r="B818" s="266" t="s">
        <v>685</v>
      </c>
      <c r="C818" s="168">
        <f>+'2.2.3.5.CantidadCap'!C209</f>
        <v>0</v>
      </c>
      <c r="D818" s="168">
        <f>+'2.2.3.5.CantidadCap'!D209</f>
        <v>0</v>
      </c>
      <c r="E818" s="168">
        <f>+'2.2.3.5.CantidadCap'!E209</f>
        <v>0</v>
      </c>
      <c r="F818" s="168">
        <f>+'2.2.3.5.CantidadCap'!F209</f>
        <v>0</v>
      </c>
      <c r="G818" s="168">
        <f>+'2.2.3.5.CantidadCap'!G209</f>
        <v>0</v>
      </c>
      <c r="H818" s="168">
        <f>+'2.2.3.5.CantidadCap'!H209</f>
        <v>1248840.5664326726</v>
      </c>
      <c r="I818" s="168">
        <f>+'2.2.3.5.CantidadCap'!I209</f>
        <v>1191657.7294843337</v>
      </c>
      <c r="J818" s="168">
        <f>+'2.2.3.5.CantidadCap'!J209</f>
        <v>1094422.3363913274</v>
      </c>
      <c r="K818" s="168">
        <f>+'2.2.3.5.CantidadCap'!K209</f>
        <v>1035663.9349852628</v>
      </c>
    </row>
    <row r="819" spans="2:11" x14ac:dyDescent="0.2">
      <c r="B819" s="266" t="s">
        <v>686</v>
      </c>
      <c r="C819" s="168">
        <f>+'2.2.3.5.CantidadCap'!C210</f>
        <v>0</v>
      </c>
      <c r="D819" s="168">
        <f>+'2.2.3.5.CantidadCap'!D210</f>
        <v>0</v>
      </c>
      <c r="E819" s="168">
        <f>+'2.2.3.5.CantidadCap'!E210</f>
        <v>0</v>
      </c>
      <c r="F819" s="168">
        <f>+'2.2.3.5.CantidadCap'!F210</f>
        <v>0</v>
      </c>
      <c r="G819" s="168">
        <f>+'2.2.3.5.CantidadCap'!G210</f>
        <v>0</v>
      </c>
      <c r="H819" s="168">
        <f>+'2.2.3.5.CantidadCap'!H210</f>
        <v>1161605.5988247567</v>
      </c>
      <c r="I819" s="168">
        <f>+'2.2.3.5.CantidadCap'!I210</f>
        <v>1108417.1411935203</v>
      </c>
      <c r="J819" s="168">
        <f>+'2.2.3.5.CantidadCap'!J210</f>
        <v>1017973.9092416603</v>
      </c>
      <c r="K819" s="168">
        <f>+'2.2.3.5.CantidadCap'!K210</f>
        <v>963319.94468776579</v>
      </c>
    </row>
    <row r="820" spans="2:11" x14ac:dyDescent="0.2">
      <c r="B820" s="266" t="s">
        <v>687</v>
      </c>
      <c r="C820" s="168">
        <f>+'2.2.3.5.CantidadCap'!C211</f>
        <v>0</v>
      </c>
      <c r="D820" s="168">
        <f>+'2.2.3.5.CantidadCap'!D211</f>
        <v>0</v>
      </c>
      <c r="E820" s="168">
        <f>+'2.2.3.5.CantidadCap'!E211</f>
        <v>0</v>
      </c>
      <c r="F820" s="168">
        <f>+'2.2.3.5.CantidadCap'!F211</f>
        <v>0</v>
      </c>
      <c r="G820" s="168">
        <f>+'2.2.3.5.CantidadCap'!G211</f>
        <v>0</v>
      </c>
      <c r="H820" s="168">
        <f>+'2.2.3.5.CantidadCap'!H211</f>
        <v>947626.43563637033</v>
      </c>
      <c r="I820" s="168">
        <f>+'2.2.3.5.CantidadCap'!I211</f>
        <v>904235.81443664536</v>
      </c>
      <c r="J820" s="168">
        <f>+'2.2.3.5.CantidadCap'!J211</f>
        <v>830453.11434576497</v>
      </c>
      <c r="K820" s="168">
        <f>+'2.2.3.5.CantidadCap'!K211</f>
        <v>785866.94699601782</v>
      </c>
    </row>
    <row r="821" spans="2:11" x14ac:dyDescent="0.2">
      <c r="B821" s="266" t="s">
        <v>688</v>
      </c>
      <c r="C821" s="168">
        <f>+'2.2.3.5.CantidadCap'!C212</f>
        <v>0</v>
      </c>
      <c r="D821" s="168">
        <f>+'2.2.3.5.CantidadCap'!D212</f>
        <v>0</v>
      </c>
      <c r="E821" s="168">
        <f>+'2.2.3.5.CantidadCap'!E212</f>
        <v>0</v>
      </c>
      <c r="F821" s="168">
        <f>+'2.2.3.5.CantidadCap'!F212</f>
        <v>0</v>
      </c>
      <c r="G821" s="168">
        <f>+'2.2.3.5.CantidadCap'!G212</f>
        <v>0</v>
      </c>
      <c r="H821" s="168">
        <f>+'2.2.3.5.CantidadCap'!H212</f>
        <v>618883.97122957767</v>
      </c>
      <c r="I821" s="168">
        <f>+'2.2.3.5.CantidadCap'!I212</f>
        <v>590546.05350974249</v>
      </c>
      <c r="J821" s="168">
        <f>+'2.2.3.5.CantidadCap'!J212</f>
        <v>542359.41716963192</v>
      </c>
      <c r="K821" s="168">
        <f>+'2.2.3.5.CantidadCap'!K212</f>
        <v>513240.70195271459</v>
      </c>
    </row>
    <row r="822" spans="2:11" x14ac:dyDescent="0.2">
      <c r="B822" s="266" t="s">
        <v>689</v>
      </c>
      <c r="C822" s="168">
        <f>+'2.2.3.5.CantidadCap'!C213</f>
        <v>0</v>
      </c>
      <c r="D822" s="168">
        <f>+'2.2.3.5.CantidadCap'!D213</f>
        <v>0</v>
      </c>
      <c r="E822" s="168">
        <f>+'2.2.3.5.CantidadCap'!E213</f>
        <v>0</v>
      </c>
      <c r="F822" s="168">
        <f>+'2.2.3.5.CantidadCap'!F213</f>
        <v>0</v>
      </c>
      <c r="G822" s="168">
        <f>+'2.2.3.5.CantidadCap'!G213</f>
        <v>0</v>
      </c>
      <c r="H822" s="168">
        <f>+'2.2.3.5.CantidadCap'!H213</f>
        <v>420116.97382582544</v>
      </c>
      <c r="I822" s="168">
        <f>+'2.2.3.5.CantidadCap'!I213</f>
        <v>400880.34662197425</v>
      </c>
      <c r="J822" s="168">
        <f>+'2.2.3.5.CantidadCap'!J213</f>
        <v>368169.8147950914</v>
      </c>
      <c r="K822" s="168">
        <f>+'2.2.3.5.CantidadCap'!K213</f>
        <v>348403.15886712691</v>
      </c>
    </row>
    <row r="823" spans="2:11" x14ac:dyDescent="0.2">
      <c r="B823" s="266" t="s">
        <v>690</v>
      </c>
      <c r="C823" s="168">
        <f>+'2.2.3.5.CantidadCap'!C214</f>
        <v>0</v>
      </c>
      <c r="D823" s="168">
        <f>+'2.2.3.5.CantidadCap'!D214</f>
        <v>0</v>
      </c>
      <c r="E823" s="168">
        <f>+'2.2.3.5.CantidadCap'!E214</f>
        <v>0</v>
      </c>
      <c r="F823" s="168">
        <f>+'2.2.3.5.CantidadCap'!F214</f>
        <v>0</v>
      </c>
      <c r="G823" s="168">
        <f>+'2.2.3.5.CantidadCap'!G214</f>
        <v>0</v>
      </c>
      <c r="H823" s="168">
        <f>+'2.2.3.5.CantidadCap'!H214</f>
        <v>0</v>
      </c>
      <c r="I823" s="168">
        <f>+'2.2.3.5.CantidadCap'!I214</f>
        <v>46069.552530300716</v>
      </c>
      <c r="J823" s="168">
        <f>+'2.2.3.5.CantidadCap'!J214</f>
        <v>44475.246359341967</v>
      </c>
      <c r="K823" s="168">
        <f>+'2.2.3.5.CantidadCap'!K214</f>
        <v>42154.11104142914</v>
      </c>
    </row>
    <row r="824" spans="2:11" x14ac:dyDescent="0.2">
      <c r="B824" s="265" t="s">
        <v>405</v>
      </c>
      <c r="C824" s="168"/>
      <c r="D824" s="168"/>
      <c r="E824" s="168"/>
      <c r="F824" s="168"/>
      <c r="G824" s="168"/>
      <c r="H824" s="168"/>
      <c r="I824" s="168"/>
      <c r="J824" s="168"/>
      <c r="K824" s="168"/>
    </row>
    <row r="825" spans="2:11" x14ac:dyDescent="0.2">
      <c r="B825" s="266" t="s">
        <v>406</v>
      </c>
      <c r="C825" s="168">
        <f>+'2.2.3.5.CantidadCap'!C216</f>
        <v>826371.86</v>
      </c>
      <c r="D825" s="168">
        <f>+'2.2.3.5.CantidadCap'!D216</f>
        <v>773381.36110007903</v>
      </c>
      <c r="E825" s="168">
        <f>+'2.2.3.5.CantidadCap'!E216</f>
        <v>681238.26869849442</v>
      </c>
      <c r="F825" s="168">
        <f>+'2.2.3.5.CantidadCap'!F216</f>
        <v>603451.91910031706</v>
      </c>
      <c r="G825" s="168">
        <f>+'2.2.3.5.CantidadCap'!G216</f>
        <v>532886.34908551187</v>
      </c>
      <c r="H825" s="168">
        <f>+'2.2.3.5.CantidadCap'!H216</f>
        <v>461978.85206125886</v>
      </c>
      <c r="I825" s="168">
        <f>+'2.2.3.5.CantidadCap'!I216</f>
        <v>378899.99883215316</v>
      </c>
      <c r="J825" s="168">
        <f>+'2.2.3.5.CantidadCap'!J216</f>
        <v>293286.94522578683</v>
      </c>
      <c r="K825" s="168">
        <f>+'2.2.3.5.CantidadCap'!K216</f>
        <v>209796.76555793977</v>
      </c>
    </row>
    <row r="826" spans="2:11" x14ac:dyDescent="0.2">
      <c r="B826" s="266" t="s">
        <v>387</v>
      </c>
      <c r="C826" s="168">
        <f>+'2.2.3.5.CantidadCap'!C217</f>
        <v>0</v>
      </c>
      <c r="D826" s="168">
        <f>+'2.2.3.5.CantidadCap'!D217</f>
        <v>0</v>
      </c>
      <c r="E826" s="168">
        <f>+'2.2.3.5.CantidadCap'!E217</f>
        <v>0</v>
      </c>
      <c r="F826" s="168">
        <f>+'2.2.3.5.CantidadCap'!F217</f>
        <v>0</v>
      </c>
      <c r="G826" s="168">
        <f>+'2.2.3.5.CantidadCap'!G217</f>
        <v>0</v>
      </c>
      <c r="H826" s="168">
        <f>+'2.2.3.5.CantidadCap'!H217</f>
        <v>0</v>
      </c>
      <c r="I826" s="168">
        <f>+'2.2.3.5.CantidadCap'!I217</f>
        <v>0</v>
      </c>
      <c r="J826" s="168">
        <f>+'2.2.3.5.CantidadCap'!J217</f>
        <v>0</v>
      </c>
      <c r="K826" s="168">
        <f>+'2.2.3.5.CantidadCap'!K217</f>
        <v>0</v>
      </c>
    </row>
    <row r="827" spans="2:11" x14ac:dyDescent="0.2">
      <c r="B827" s="266" t="s">
        <v>381</v>
      </c>
      <c r="C827" s="168">
        <f>+'2.2.3.5.CantidadCap'!C218</f>
        <v>5800.05</v>
      </c>
      <c r="D827" s="168">
        <f>+'2.2.3.5.CantidadCap'!D218</f>
        <v>5307.7402202480362</v>
      </c>
      <c r="E827" s="168">
        <f>+'2.2.3.5.CantidadCap'!E218</f>
        <v>4419.5910825313758</v>
      </c>
      <c r="F827" s="168">
        <f>+'2.2.3.5.CantidadCap'!F218</f>
        <v>3629.9513810372659</v>
      </c>
      <c r="G827" s="168">
        <f>+'2.2.3.5.CantidadCap'!G218</f>
        <v>2873.8061806726405</v>
      </c>
      <c r="H827" s="168">
        <f>+'2.2.3.5.CantidadCap'!H218</f>
        <v>2103.9961424077014</v>
      </c>
      <c r="I827" s="168">
        <f>+'2.2.3.5.CantidadCap'!I218</f>
        <v>1267.8790519907552</v>
      </c>
      <c r="J827" s="168">
        <f>+'2.2.3.5.CantidadCap'!J218</f>
        <v>419.61357150176826</v>
      </c>
      <c r="K827" s="168">
        <f>+'2.2.3.5.CantidadCap'!K218</f>
        <v>1.1544746845030135E-12</v>
      </c>
    </row>
    <row r="828" spans="2:11" x14ac:dyDescent="0.2">
      <c r="B828" s="266" t="s">
        <v>581</v>
      </c>
      <c r="C828" s="168">
        <f>+'2.2.3.5.CantidadCap'!C219</f>
        <v>0</v>
      </c>
      <c r="D828" s="168">
        <f>+'2.2.3.5.CantidadCap'!D219</f>
        <v>53075.831147383666</v>
      </c>
      <c r="E828" s="168">
        <f>+'2.2.3.5.CantidadCap'!E219</f>
        <v>49346.447174164881</v>
      </c>
      <c r="F828" s="168">
        <f>+'2.2.3.5.CantidadCap'!F219</f>
        <v>41916.904171505812</v>
      </c>
      <c r="G828" s="168">
        <f>+'2.2.3.5.CantidadCap'!G219</f>
        <v>34926.320288934628</v>
      </c>
      <c r="H828" s="168">
        <f>+'2.2.3.5.CantidadCap'!H219</f>
        <v>27838.874542982674</v>
      </c>
      <c r="I828" s="168">
        <f>+'2.2.3.5.CantidadCap'!I219</f>
        <v>19949.488741688714</v>
      </c>
      <c r="J828" s="168">
        <f>+'2.2.3.5.CantidadCap'!J219</f>
        <v>11903.569746291918</v>
      </c>
      <c r="K828" s="168">
        <f>+'2.2.3.5.CantidadCap'!K219</f>
        <v>3975.0078296840206</v>
      </c>
    </row>
    <row r="829" spans="2:11" x14ac:dyDescent="0.2">
      <c r="B829" s="266" t="s">
        <v>416</v>
      </c>
      <c r="C829" s="168">
        <f>+'2.2.3.5.CantidadCap'!C220</f>
        <v>0</v>
      </c>
      <c r="D829" s="168">
        <f>+'2.2.3.5.CantidadCap'!D220</f>
        <v>0</v>
      </c>
      <c r="E829" s="168">
        <f>+'2.2.3.5.CantidadCap'!E220</f>
        <v>162854.65104266087</v>
      </c>
      <c r="F829" s="168">
        <f>+'2.2.3.5.CantidadCap'!F220</f>
        <v>151594.01731399377</v>
      </c>
      <c r="G829" s="168">
        <f>+'2.2.3.5.CantidadCap'!G220</f>
        <v>130670.98656082306</v>
      </c>
      <c r="H829" s="168">
        <f>+'2.2.3.5.CantidadCap'!H220</f>
        <v>109550.19885852204</v>
      </c>
      <c r="I829" s="168">
        <f>+'2.2.3.5.CantidadCap'!I220</f>
        <v>85438.391094006045</v>
      </c>
      <c r="J829" s="168">
        <f>+'2.2.3.5.CantidadCap'!J220</f>
        <v>60719.794158490899</v>
      </c>
      <c r="K829" s="168">
        <f>+'2.2.3.5.CantidadCap'!K220</f>
        <v>36488.431269464338</v>
      </c>
    </row>
    <row r="830" spans="2:11" x14ac:dyDescent="0.2">
      <c r="B830" s="266" t="s">
        <v>409</v>
      </c>
      <c r="C830" s="168">
        <f>+'2.2.3.5.CantidadCap'!C221</f>
        <v>0</v>
      </c>
      <c r="D830" s="168">
        <f>+'2.2.3.5.CantidadCap'!D221</f>
        <v>0</v>
      </c>
      <c r="E830" s="168">
        <f>+'2.2.3.5.CantidadCap'!E221</f>
        <v>0</v>
      </c>
      <c r="F830" s="168">
        <f>+'2.2.3.5.CantidadCap'!F221</f>
        <v>556391.49167797784</v>
      </c>
      <c r="G830" s="168">
        <f>+'2.2.3.5.CantidadCap'!G221</f>
        <v>524936.07692379225</v>
      </c>
      <c r="H830" s="168">
        <f>+'2.2.3.5.CantidadCap'!H221</f>
        <v>455086.46757224202</v>
      </c>
      <c r="I830" s="168">
        <f>+'2.2.3.5.CantidadCap'!I221</f>
        <v>373247.08969315869</v>
      </c>
      <c r="J830" s="168">
        <f>+'2.2.3.5.CantidadCap'!J221</f>
        <v>288911.31984145148</v>
      </c>
      <c r="K830" s="168">
        <f>+'2.2.3.5.CantidadCap'!K221</f>
        <v>206666.7522113857</v>
      </c>
    </row>
    <row r="831" spans="2:11" x14ac:dyDescent="0.2">
      <c r="B831" s="266" t="s">
        <v>417</v>
      </c>
      <c r="C831" s="168">
        <f>+'2.2.3.5.CantidadCap'!C222</f>
        <v>0</v>
      </c>
      <c r="D831" s="168">
        <f>+'2.2.3.5.CantidadCap'!D222</f>
        <v>0</v>
      </c>
      <c r="E831" s="168">
        <f>+'2.2.3.5.CantidadCap'!E222</f>
        <v>0</v>
      </c>
      <c r="F831" s="168">
        <f>+'2.2.3.5.CantidadCap'!F222</f>
        <v>0</v>
      </c>
      <c r="G831" s="168">
        <f>+'2.2.3.5.CantidadCap'!G222</f>
        <v>0</v>
      </c>
      <c r="H831" s="168">
        <f>+'2.2.3.5.CantidadCap'!H222</f>
        <v>226000.58858300443</v>
      </c>
      <c r="I831" s="168">
        <f>+'2.2.3.5.CantidadCap'!I222</f>
        <v>208825.66599890255</v>
      </c>
      <c r="J831" s="168">
        <f>+'2.2.3.5.CantidadCap'!J222</f>
        <v>175895.92481771403</v>
      </c>
      <c r="K831" s="168">
        <f>+'2.2.3.5.CantidadCap'!K222</f>
        <v>144113.67489785975</v>
      </c>
    </row>
    <row r="832" spans="2:11" x14ac:dyDescent="0.2">
      <c r="B832" s="266" t="s">
        <v>418</v>
      </c>
      <c r="C832" s="168">
        <f>+'2.2.3.5.CantidadCap'!C223</f>
        <v>0</v>
      </c>
      <c r="D832" s="168">
        <f>+'2.2.3.5.CantidadCap'!D223</f>
        <v>0</v>
      </c>
      <c r="E832" s="168">
        <f>+'2.2.3.5.CantidadCap'!E223</f>
        <v>0</v>
      </c>
      <c r="F832" s="168">
        <f>+'2.2.3.5.CantidadCap'!F223</f>
        <v>0</v>
      </c>
      <c r="G832" s="168">
        <f>+'2.2.3.5.CantidadCap'!G223</f>
        <v>0</v>
      </c>
      <c r="H832" s="168">
        <f>+'2.2.3.5.CantidadCap'!H223</f>
        <v>56271.73864326968</v>
      </c>
      <c r="I832" s="168">
        <f>+'2.2.3.5.CantidadCap'!I223</f>
        <v>50404.732803482446</v>
      </c>
      <c r="J832" s="168">
        <f>+'2.2.3.5.CantidadCap'!J223</f>
        <v>39015.703759355354</v>
      </c>
      <c r="K832" s="168">
        <f>+'2.2.3.5.CantidadCap'!K223</f>
        <v>27909.078763727444</v>
      </c>
    </row>
    <row r="833" spans="2:11" x14ac:dyDescent="0.2">
      <c r="B833" s="266" t="s">
        <v>419</v>
      </c>
      <c r="C833" s="168">
        <f>+'2.2.3.5.CantidadCap'!C224</f>
        <v>0</v>
      </c>
      <c r="D833" s="168">
        <f>+'2.2.3.5.CantidadCap'!D224</f>
        <v>0</v>
      </c>
      <c r="E833" s="168">
        <f>+'2.2.3.5.CantidadCap'!E224</f>
        <v>0</v>
      </c>
      <c r="F833" s="168">
        <f>+'2.2.3.5.CantidadCap'!F224</f>
        <v>0</v>
      </c>
      <c r="G833" s="168">
        <f>+'2.2.3.5.CantidadCap'!G224</f>
        <v>0</v>
      </c>
      <c r="H833" s="168">
        <f>+'2.2.3.5.CantidadCap'!H224</f>
        <v>50080.786367793364</v>
      </c>
      <c r="I833" s="168">
        <f>+'2.2.3.5.CantidadCap'!I224</f>
        <v>43620.582506783692</v>
      </c>
      <c r="J833" s="168">
        <f>+'2.2.3.5.CantidadCap'!J224</f>
        <v>31000.499388748322</v>
      </c>
      <c r="K833" s="168">
        <f>+'2.2.3.5.CantidadCap'!K224</f>
        <v>18629.173681202865</v>
      </c>
    </row>
    <row r="834" spans="2:11" x14ac:dyDescent="0.2">
      <c r="B834" s="266" t="s">
        <v>420</v>
      </c>
      <c r="C834" s="168">
        <f>+'2.2.3.5.CantidadCap'!C225</f>
        <v>0</v>
      </c>
      <c r="D834" s="168">
        <f>+'2.2.3.5.CantidadCap'!D225</f>
        <v>0</v>
      </c>
      <c r="E834" s="168">
        <f>+'2.2.3.5.CantidadCap'!E225</f>
        <v>0</v>
      </c>
      <c r="F834" s="168">
        <f>+'2.2.3.5.CantidadCap'!F225</f>
        <v>0</v>
      </c>
      <c r="G834" s="168">
        <f>+'2.2.3.5.CantidadCap'!G225</f>
        <v>0</v>
      </c>
      <c r="H834" s="168">
        <f>+'2.2.3.5.CantidadCap'!H225</f>
        <v>0</v>
      </c>
      <c r="I834" s="168">
        <f>+'2.2.3.5.CantidadCap'!I225</f>
        <v>20797.86464657063</v>
      </c>
      <c r="J834" s="168">
        <f>+'2.2.3.5.CantidadCap'!J225</f>
        <v>20130.864877385866</v>
      </c>
      <c r="K834" s="168">
        <f>+'2.2.3.5.CantidadCap'!K225</f>
        <v>18766.847844138843</v>
      </c>
    </row>
    <row r="835" spans="2:11" x14ac:dyDescent="0.2">
      <c r="B835" s="266" t="s">
        <v>421</v>
      </c>
      <c r="C835" s="168">
        <f>+'2.2.3.5.CantidadCap'!C226</f>
        <v>0</v>
      </c>
      <c r="D835" s="168">
        <f>+'2.2.3.5.CantidadCap'!D226</f>
        <v>0</v>
      </c>
      <c r="E835" s="168">
        <f>+'2.2.3.5.CantidadCap'!E226</f>
        <v>0</v>
      </c>
      <c r="F835" s="168">
        <f>+'2.2.3.5.CantidadCap'!F226</f>
        <v>0</v>
      </c>
      <c r="G835" s="168">
        <f>+'2.2.3.5.CantidadCap'!G226</f>
        <v>0</v>
      </c>
      <c r="H835" s="168">
        <f>+'2.2.3.5.CantidadCap'!H226</f>
        <v>0</v>
      </c>
      <c r="I835" s="168">
        <f>+'2.2.3.5.CantidadCap'!I226</f>
        <v>468649.38897613814</v>
      </c>
      <c r="J835" s="168">
        <f>+'2.2.3.5.CantidadCap'!J226</f>
        <v>445787.56873127178</v>
      </c>
      <c r="K835" s="168">
        <f>+'2.2.3.5.CantidadCap'!K226</f>
        <v>399390.78535324114</v>
      </c>
    </row>
    <row r="836" spans="2:11" x14ac:dyDescent="0.2">
      <c r="B836" s="266" t="s">
        <v>422</v>
      </c>
      <c r="C836" s="168">
        <f>+'2.2.3.5.CantidadCap'!C227</f>
        <v>0</v>
      </c>
      <c r="D836" s="168">
        <f>+'2.2.3.5.CantidadCap'!D227</f>
        <v>0</v>
      </c>
      <c r="E836" s="168">
        <f>+'2.2.3.5.CantidadCap'!E227</f>
        <v>0</v>
      </c>
      <c r="F836" s="168">
        <f>+'2.2.3.5.CantidadCap'!F227</f>
        <v>0</v>
      </c>
      <c r="G836" s="168">
        <f>+'2.2.3.5.CantidadCap'!G227</f>
        <v>0</v>
      </c>
      <c r="H836" s="168">
        <f>+'2.2.3.5.CantidadCap'!H227</f>
        <v>0</v>
      </c>
      <c r="I836" s="168">
        <f>+'2.2.3.5.CantidadCap'!I227</f>
        <v>0</v>
      </c>
      <c r="J836" s="168">
        <f>+'2.2.3.5.CantidadCap'!J227</f>
        <v>0</v>
      </c>
      <c r="K836" s="168">
        <f>+'2.2.3.5.CantidadCap'!K227</f>
        <v>162968.66240349106</v>
      </c>
    </row>
    <row r="837" spans="2:11" x14ac:dyDescent="0.2">
      <c r="B837" s="266" t="s">
        <v>423</v>
      </c>
      <c r="C837" s="168">
        <f>+'2.2.3.5.CantidadCap'!C228</f>
        <v>0</v>
      </c>
      <c r="D837" s="168">
        <f>+'2.2.3.5.CantidadCap'!D228</f>
        <v>0</v>
      </c>
      <c r="E837" s="168">
        <f>+'2.2.3.5.CantidadCap'!E228</f>
        <v>0</v>
      </c>
      <c r="F837" s="168">
        <f>+'2.2.3.5.CantidadCap'!F228</f>
        <v>0</v>
      </c>
      <c r="G837" s="168">
        <f>+'2.2.3.5.CantidadCap'!G228</f>
        <v>0</v>
      </c>
      <c r="H837" s="168">
        <f>+'2.2.3.5.CantidadCap'!H228</f>
        <v>0</v>
      </c>
      <c r="I837" s="168">
        <f>+'2.2.3.5.CantidadCap'!I228</f>
        <v>0</v>
      </c>
      <c r="J837" s="168">
        <f>+'2.2.3.5.CantidadCap'!J228</f>
        <v>0</v>
      </c>
      <c r="K837" s="168">
        <f>+'2.2.3.5.CantidadCap'!K228</f>
        <v>1583991.7646300152</v>
      </c>
    </row>
    <row r="838" spans="2:11" x14ac:dyDescent="0.2">
      <c r="B838" s="266" t="s">
        <v>424</v>
      </c>
      <c r="C838" s="168">
        <f>+'2.2.3.5.CantidadCap'!C229</f>
        <v>0</v>
      </c>
      <c r="D838" s="168">
        <f>+'2.2.3.5.CantidadCap'!D229</f>
        <v>0</v>
      </c>
      <c r="E838" s="168">
        <f>+'2.2.3.5.CantidadCap'!E229</f>
        <v>0</v>
      </c>
      <c r="F838" s="168">
        <f>+'2.2.3.5.CantidadCap'!F229</f>
        <v>0</v>
      </c>
      <c r="G838" s="168">
        <f>+'2.2.3.5.CantidadCap'!G229</f>
        <v>0</v>
      </c>
      <c r="H838" s="168">
        <f>+'2.2.3.5.CantidadCap'!H229</f>
        <v>0</v>
      </c>
      <c r="I838" s="168">
        <f>+'2.2.3.5.CantidadCap'!I229</f>
        <v>0</v>
      </c>
      <c r="J838" s="168">
        <f>+'2.2.3.5.CantidadCap'!J229</f>
        <v>0</v>
      </c>
      <c r="K838" s="168">
        <f>+'2.2.3.5.CantidadCap'!K229</f>
        <v>572935.50307415309</v>
      </c>
    </row>
    <row r="839" spans="2:11" x14ac:dyDescent="0.2">
      <c r="B839" s="266" t="s">
        <v>582</v>
      </c>
      <c r="C839" s="168">
        <f>+'2.2.3.5.CantidadCap'!C230</f>
        <v>0</v>
      </c>
      <c r="D839" s="168">
        <f>+'2.2.3.5.CantidadCap'!D230</f>
        <v>0</v>
      </c>
      <c r="E839" s="168">
        <f>+'2.2.3.5.CantidadCap'!E230</f>
        <v>0</v>
      </c>
      <c r="F839" s="168">
        <f>+'2.2.3.5.CantidadCap'!F230</f>
        <v>0</v>
      </c>
      <c r="G839" s="168">
        <f>+'2.2.3.5.CantidadCap'!G230</f>
        <v>0</v>
      </c>
      <c r="H839" s="168">
        <f>+'2.2.3.5.CantidadCap'!H230</f>
        <v>0</v>
      </c>
      <c r="I839" s="168">
        <f>+'2.2.3.5.CantidadCap'!I230</f>
        <v>0</v>
      </c>
      <c r="J839" s="168">
        <f>+'2.2.3.5.CantidadCap'!J230</f>
        <v>0</v>
      </c>
      <c r="K839" s="168">
        <f>+'2.2.3.5.CantidadCap'!K230</f>
        <v>120169.05043965913</v>
      </c>
    </row>
    <row r="840" spans="2:11" x14ac:dyDescent="0.2">
      <c r="B840" s="265" t="s">
        <v>425</v>
      </c>
      <c r="C840" s="168"/>
      <c r="D840" s="168"/>
      <c r="E840" s="168"/>
      <c r="F840" s="168"/>
      <c r="G840" s="168"/>
      <c r="H840" s="168"/>
      <c r="I840" s="168"/>
      <c r="J840" s="168"/>
      <c r="K840" s="168"/>
    </row>
    <row r="841" spans="2:11" x14ac:dyDescent="0.2">
      <c r="B841" s="266" t="s">
        <v>426</v>
      </c>
      <c r="C841" s="168">
        <f>+'2.2.3.5.CantidadCap'!C232</f>
        <v>3599</v>
      </c>
      <c r="D841" s="168">
        <f>+'2.2.3.5.CantidadCap'!D232</f>
        <v>141608.88783105722</v>
      </c>
      <c r="E841" s="168">
        <f>+'2.2.3.5.CantidadCap'!E232</f>
        <v>1660113.719101361</v>
      </c>
      <c r="F841" s="168">
        <f>+'2.2.3.5.CantidadCap'!F232</f>
        <v>2548933.9677948281</v>
      </c>
      <c r="G841" s="168">
        <f>+'2.2.3.5.CantidadCap'!G232</f>
        <v>1786087.230410412</v>
      </c>
      <c r="H841" s="168">
        <f>+'2.2.3.5.CantidadCap'!H232</f>
        <v>1184105.9788271224</v>
      </c>
      <c r="I841" s="168">
        <f>+'2.2.3.5.CantidadCap'!I232</f>
        <v>426648.38494123443</v>
      </c>
      <c r="J841" s="168">
        <f>+'2.2.3.5.CantidadCap'!J232</f>
        <v>52848.593263110852</v>
      </c>
      <c r="K841" s="168">
        <f>+'2.2.3.5.CantidadCap'!K232</f>
        <v>88073.66210528274</v>
      </c>
    </row>
    <row r="842" spans="2:11" x14ac:dyDescent="0.2">
      <c r="B842" s="31" t="s">
        <v>427</v>
      </c>
      <c r="C842" s="212"/>
      <c r="D842" s="212"/>
      <c r="E842" s="212"/>
      <c r="F842" s="212"/>
      <c r="G842" s="212"/>
      <c r="H842" s="212"/>
      <c r="I842" s="212"/>
      <c r="J842" s="212"/>
      <c r="K842" s="212"/>
    </row>
    <row r="843" spans="2:11" x14ac:dyDescent="0.2">
      <c r="B843" s="270" t="s">
        <v>403</v>
      </c>
      <c r="C843" s="170">
        <f>+'2.2.3.5.CantidadCap'!C234</f>
        <v>30527949</v>
      </c>
      <c r="D843" s="170">
        <f>+'2.2.3.5.CantidadCap'!D234</f>
        <v>29583574.967785165</v>
      </c>
      <c r="E843" s="170">
        <f>+'2.2.3.5.CantidadCap'!E234</f>
        <v>28425872.124535657</v>
      </c>
      <c r="F843" s="170">
        <f>+'2.2.3.5.CantidadCap'!F234</f>
        <v>28144035.960179031</v>
      </c>
      <c r="G843" s="170">
        <f>+'2.2.3.5.CantidadCap'!G234</f>
        <v>28653945.45978193</v>
      </c>
      <c r="H843" s="170">
        <f>+'2.2.3.5.CantidadCap'!H234</f>
        <v>29066326.295391344</v>
      </c>
      <c r="I843" s="170">
        <f>+'2.2.3.5.CantidadCap'!I234</f>
        <v>27590067.748131625</v>
      </c>
      <c r="J843" s="170">
        <f>+'2.2.3.5.CantidadCap'!J234</f>
        <v>25365283.592105549</v>
      </c>
      <c r="K843" s="170">
        <f>+'2.2.3.5.CantidadCap'!K234</f>
        <v>24030905.006720774</v>
      </c>
    </row>
    <row r="844" spans="2:11" x14ac:dyDescent="0.2">
      <c r="B844" s="206" t="s">
        <v>405</v>
      </c>
      <c r="C844" s="171">
        <f>+'2.2.3.5.CantidadCap'!C235</f>
        <v>27780819</v>
      </c>
      <c r="D844" s="171">
        <f>+'2.2.3.5.CantidadCap'!D235</f>
        <v>25999394.038774427</v>
      </c>
      <c r="E844" s="171">
        <f>+'2.2.3.5.CantidadCap'!E235</f>
        <v>22901744.30502297</v>
      </c>
      <c r="F844" s="171">
        <f>+'2.2.3.5.CantidadCap'!F235</f>
        <v>20286736.941561095</v>
      </c>
      <c r="G844" s="171">
        <f>+'2.2.3.5.CantidadCap'!G235</f>
        <v>17914476.433787838</v>
      </c>
      <c r="H844" s="171">
        <f>+'2.2.3.5.CantidadCap'!H235</f>
        <v>15530721.085954707</v>
      </c>
      <c r="I844" s="171">
        <f>+'2.2.3.5.CantidadCap'!I235</f>
        <v>12737791.297317721</v>
      </c>
      <c r="J844" s="171">
        <f>+'2.2.3.5.CantidadCap'!J235</f>
        <v>9859667.2209778521</v>
      </c>
      <c r="K844" s="171">
        <f>+'2.2.3.5.CantidadCap'!K235</f>
        <v>7052909.5348800458</v>
      </c>
    </row>
    <row r="845" spans="2:11" x14ac:dyDescent="0.2"/>
    <row r="846" spans="2:11" x14ac:dyDescent="0.2"/>
  </sheetData>
  <hyperlinks>
    <hyperlink ref="A2" location="Índice!A1" display="Índice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1:L14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8.7109375" style="1" customWidth="1"/>
    <col min="2" max="2" width="30.28515625" style="1" customWidth="1"/>
    <col min="3" max="10" width="9.85546875" style="1" customWidth="1"/>
    <col min="11" max="11" width="11.42578125" style="1" customWidth="1"/>
    <col min="12" max="12" width="0" style="1" hidden="1" customWidth="1"/>
    <col min="13" max="16384" width="11.42578125" style="1" hidden="1"/>
  </cols>
  <sheetData>
    <row r="1" spans="1:10" x14ac:dyDescent="0.2"/>
    <row r="2" spans="1:10" x14ac:dyDescent="0.2">
      <c r="A2" s="5" t="s">
        <v>13</v>
      </c>
    </row>
    <row r="3" spans="1:10" x14ac:dyDescent="0.2"/>
    <row r="4" spans="1:10" x14ac:dyDescent="0.2">
      <c r="B4" s="7" t="s">
        <v>675</v>
      </c>
    </row>
    <row r="5" spans="1:10" x14ac:dyDescent="0.2"/>
    <row r="6" spans="1:10" x14ac:dyDescent="0.2"/>
    <row r="7" spans="1:10" x14ac:dyDescent="0.2">
      <c r="B7" s="25"/>
      <c r="C7" s="37">
        <v>2012</v>
      </c>
      <c r="D7" s="37">
        <v>2013</v>
      </c>
      <c r="E7" s="37">
        <v>2014</v>
      </c>
      <c r="F7" s="37">
        <v>2015</v>
      </c>
      <c r="G7" s="37">
        <v>2016</v>
      </c>
      <c r="H7" s="37">
        <v>2017</v>
      </c>
      <c r="I7" s="37">
        <v>2018</v>
      </c>
      <c r="J7" s="37">
        <v>2019</v>
      </c>
    </row>
    <row r="8" spans="1:10" x14ac:dyDescent="0.2">
      <c r="B8" s="30" t="s">
        <v>51</v>
      </c>
      <c r="C8" s="63">
        <v>2.9999999999999997E-4</v>
      </c>
      <c r="D8" s="63">
        <v>1.1200000000000002E-2</v>
      </c>
      <c r="E8" s="63">
        <v>-1.3000000000000001E-2</v>
      </c>
      <c r="F8" s="63">
        <v>4.5000000000000005E-3</v>
      </c>
      <c r="G8" s="63">
        <v>1.06E-2</v>
      </c>
      <c r="H8" s="63">
        <v>-1.8E-3</v>
      </c>
      <c r="I8" s="64">
        <v>1.1000000000000001E-3</v>
      </c>
      <c r="J8" s="65">
        <v>-1.49E-2</v>
      </c>
    </row>
    <row r="9" spans="1:10" x14ac:dyDescent="0.2">
      <c r="B9" s="44"/>
      <c r="C9" s="24"/>
      <c r="D9" s="24"/>
      <c r="E9" s="24"/>
      <c r="F9" s="24"/>
      <c r="G9" s="24"/>
      <c r="H9" s="24"/>
      <c r="I9" s="24"/>
      <c r="J9" s="24"/>
    </row>
    <row r="10" spans="1:10" x14ac:dyDescent="0.2">
      <c r="B10" s="31" t="s">
        <v>21</v>
      </c>
      <c r="C10" s="66">
        <f>+AVERAGE(C8:J8)</f>
        <v>-2.4999999999999979E-4</v>
      </c>
    </row>
    <row r="11" spans="1:10" x14ac:dyDescent="0.2">
      <c r="B11" s="45"/>
    </row>
    <row r="12" spans="1:10" x14ac:dyDescent="0.2">
      <c r="B12" s="45"/>
    </row>
    <row r="13" spans="1:10" hidden="1" x14ac:dyDescent="0.2">
      <c r="B13" s="67"/>
    </row>
    <row r="14" spans="1:10" hidden="1" x14ac:dyDescent="0.2">
      <c r="B14" s="45"/>
    </row>
  </sheetData>
  <hyperlinks>
    <hyperlink ref="A2" location="Índice!A1" display="Índice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A1:M50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8.7109375" style="68" customWidth="1"/>
    <col min="2" max="2" width="56.42578125" style="69" customWidth="1"/>
    <col min="3" max="11" width="9.140625" style="68" customWidth="1"/>
    <col min="12" max="12" width="9.85546875" style="68" customWidth="1"/>
    <col min="13" max="13" width="0" style="68" hidden="1" customWidth="1"/>
    <col min="14" max="16384" width="9.7109375" style="68" hidden="1"/>
  </cols>
  <sheetData>
    <row r="1" spans="1:11" ht="12.75" customHeight="1" x14ac:dyDescent="0.2">
      <c r="D1" s="70"/>
    </row>
    <row r="2" spans="1:11" x14ac:dyDescent="0.2">
      <c r="A2" s="5" t="s">
        <v>13</v>
      </c>
      <c r="E2" s="71"/>
      <c r="F2" s="72"/>
    </row>
    <row r="3" spans="1:11" ht="12.75" customHeight="1" x14ac:dyDescent="0.2"/>
    <row r="4" spans="1:11" x14ac:dyDescent="0.2">
      <c r="B4" s="73" t="s">
        <v>678</v>
      </c>
    </row>
    <row r="5" spans="1:11" ht="12.75" customHeight="1" x14ac:dyDescent="0.2"/>
    <row r="6" spans="1:11" ht="12.75" customHeight="1" x14ac:dyDescent="0.2"/>
    <row r="7" spans="1:11" x14ac:dyDescent="0.2">
      <c r="B7" s="74"/>
      <c r="C7" s="75">
        <v>2011</v>
      </c>
      <c r="D7" s="75">
        <v>2012</v>
      </c>
      <c r="E7" s="75">
        <v>2013</v>
      </c>
      <c r="F7" s="75">
        <v>2014</v>
      </c>
      <c r="G7" s="75">
        <v>2015</v>
      </c>
      <c r="H7" s="75">
        <v>2016</v>
      </c>
      <c r="I7" s="75">
        <v>2017</v>
      </c>
      <c r="J7" s="75">
        <v>2018</v>
      </c>
      <c r="K7" s="75">
        <v>2019</v>
      </c>
    </row>
    <row r="8" spans="1:11" ht="12.75" customHeight="1" x14ac:dyDescent="0.2">
      <c r="B8" s="76" t="s">
        <v>52</v>
      </c>
      <c r="C8" s="77">
        <v>6.1722582105578105</v>
      </c>
      <c r="D8" s="77">
        <v>6.6294869457641452</v>
      </c>
      <c r="E8" s="77">
        <v>7.0180128391180059</v>
      </c>
      <c r="F8" s="77">
        <v>7.5310888743703783</v>
      </c>
      <c r="G8" s="77">
        <v>8.0452822692696522</v>
      </c>
      <c r="H8" s="77">
        <v>8.7994883461756626</v>
      </c>
      <c r="I8" s="77">
        <v>8.6694884037919522</v>
      </c>
      <c r="J8" s="77">
        <v>8.9056255362449512</v>
      </c>
      <c r="K8" s="77">
        <v>9.144318777680267</v>
      </c>
    </row>
    <row r="9" spans="1:11" x14ac:dyDescent="0.2">
      <c r="B9" s="68" t="s">
        <v>53</v>
      </c>
      <c r="C9" s="78">
        <v>2.7116379281537202</v>
      </c>
      <c r="D9" s="78">
        <v>2.5849351851851865</v>
      </c>
      <c r="E9" s="78">
        <v>2.7851309523809533</v>
      </c>
      <c r="F9" s="78">
        <v>2.9322233766233765</v>
      </c>
      <c r="G9" s="78">
        <v>3.3246396825396833</v>
      </c>
      <c r="H9" s="78">
        <v>3.3969415204678364</v>
      </c>
      <c r="I9" s="78">
        <v>3.2477012227538538</v>
      </c>
      <c r="J9" s="78">
        <v>3.359493141945773</v>
      </c>
      <c r="K9" s="79">
        <v>3.3642015873015865</v>
      </c>
    </row>
    <row r="10" spans="1:11" x14ac:dyDescent="0.2">
      <c r="B10" s="76" t="s">
        <v>54</v>
      </c>
      <c r="C10" s="77">
        <f t="shared" ref="C10:K10" si="0">+C8/C9</f>
        <v>2.2762103105558533</v>
      </c>
      <c r="D10" s="77">
        <f t="shared" si="0"/>
        <v>2.5646627365201051</v>
      </c>
      <c r="E10" s="77">
        <f t="shared" si="0"/>
        <v>2.5198143136208535</v>
      </c>
      <c r="F10" s="77">
        <f t="shared" si="0"/>
        <v>2.5683885253799659</v>
      </c>
      <c r="G10" s="77">
        <f t="shared" si="0"/>
        <v>2.4198960000152203</v>
      </c>
      <c r="H10" s="77">
        <f t="shared" si="0"/>
        <v>2.5904150227949088</v>
      </c>
      <c r="I10" s="77">
        <f t="shared" si="0"/>
        <v>2.6694230192889332</v>
      </c>
      <c r="J10" s="77">
        <f t="shared" si="0"/>
        <v>2.6508836779726042</v>
      </c>
      <c r="K10" s="77">
        <f t="shared" si="0"/>
        <v>2.7181245060332104</v>
      </c>
    </row>
    <row r="11" spans="1:11" x14ac:dyDescent="0.2">
      <c r="B11" s="76"/>
      <c r="C11" s="80"/>
      <c r="D11" s="80"/>
      <c r="E11" s="80"/>
      <c r="F11" s="80"/>
      <c r="G11" s="80"/>
      <c r="H11" s="80"/>
      <c r="I11" s="80"/>
      <c r="J11" s="80"/>
      <c r="K11" s="80"/>
    </row>
    <row r="12" spans="1:11" x14ac:dyDescent="0.2">
      <c r="B12" s="81" t="s">
        <v>55</v>
      </c>
      <c r="C12" s="82"/>
      <c r="D12" s="82">
        <f t="shared" ref="D12:K12" si="1">D10/C10-1</f>
        <v>0.1267248569372359</v>
      </c>
      <c r="E12" s="82">
        <f t="shared" si="1"/>
        <v>-1.7487064579923994E-2</v>
      </c>
      <c r="F12" s="82">
        <f t="shared" si="1"/>
        <v>1.9276901276631619E-2</v>
      </c>
      <c r="G12" s="82">
        <f t="shared" si="1"/>
        <v>-5.7815444936539562E-2</v>
      </c>
      <c r="H12" s="82">
        <f t="shared" si="1"/>
        <v>7.0465434373467195E-2</v>
      </c>
      <c r="I12" s="82">
        <f t="shared" si="1"/>
        <v>3.0500130596362585E-2</v>
      </c>
      <c r="J12" s="82">
        <f t="shared" si="1"/>
        <v>-6.9450743409216198E-3</v>
      </c>
      <c r="K12" s="82">
        <f t="shared" si="1"/>
        <v>2.5365438936208573E-2</v>
      </c>
    </row>
    <row r="13" spans="1:11" x14ac:dyDescent="0.2"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1" x14ac:dyDescent="0.2">
      <c r="B14" s="74"/>
      <c r="C14" s="75">
        <v>2011</v>
      </c>
      <c r="D14" s="75">
        <v>2012</v>
      </c>
      <c r="E14" s="75">
        <v>2013</v>
      </c>
      <c r="F14" s="75">
        <v>2014</v>
      </c>
      <c r="G14" s="75">
        <v>2015</v>
      </c>
      <c r="H14" s="75">
        <v>2016</v>
      </c>
      <c r="I14" s="75">
        <v>2017</v>
      </c>
      <c r="J14" s="75">
        <v>2018</v>
      </c>
      <c r="K14" s="75">
        <v>2019</v>
      </c>
    </row>
    <row r="15" spans="1:11" x14ac:dyDescent="0.2">
      <c r="B15" s="76"/>
      <c r="C15" s="84"/>
      <c r="D15" s="84"/>
      <c r="E15" s="84"/>
      <c r="F15" s="84"/>
      <c r="G15" s="84"/>
      <c r="H15" s="84"/>
      <c r="I15" s="84"/>
      <c r="J15" s="85"/>
      <c r="K15" s="85"/>
    </row>
    <row r="16" spans="1:11" x14ac:dyDescent="0.2">
      <c r="B16" s="86" t="s">
        <v>56</v>
      </c>
      <c r="C16" s="87">
        <v>95.515124</v>
      </c>
      <c r="D16" s="87">
        <v>93.999886000000004</v>
      </c>
      <c r="E16" s="87">
        <v>100</v>
      </c>
      <c r="F16" s="87">
        <v>104.575384</v>
      </c>
      <c r="G16" s="87">
        <v>114.870019</v>
      </c>
      <c r="H16" s="87">
        <v>115.929575</v>
      </c>
      <c r="I16" s="87">
        <v>111.97458399999999</v>
      </c>
      <c r="J16" s="87">
        <v>115.340603</v>
      </c>
      <c r="K16" s="88">
        <v>116.151459</v>
      </c>
    </row>
    <row r="17" spans="1:11" x14ac:dyDescent="0.2">
      <c r="B17" s="76" t="s">
        <v>57</v>
      </c>
      <c r="C17" s="78">
        <v>100.24452599999999</v>
      </c>
      <c r="D17" s="78">
        <v>97.985309999999998</v>
      </c>
      <c r="E17" s="78">
        <v>100</v>
      </c>
      <c r="F17" s="78">
        <v>102.948802</v>
      </c>
      <c r="G17" s="78">
        <v>105.79188499999999</v>
      </c>
      <c r="H17" s="78">
        <v>109.168869</v>
      </c>
      <c r="I17" s="78">
        <v>112.010761</v>
      </c>
      <c r="J17" s="78">
        <v>115.794792</v>
      </c>
      <c r="K17" s="79">
        <v>115.087805</v>
      </c>
    </row>
    <row r="18" spans="1:11" x14ac:dyDescent="0.2">
      <c r="B18" s="76"/>
      <c r="C18" s="78"/>
      <c r="D18" s="78"/>
      <c r="E18" s="78"/>
      <c r="F18" s="78"/>
      <c r="G18" s="78"/>
      <c r="H18" s="78"/>
      <c r="I18" s="78"/>
      <c r="J18" s="78"/>
      <c r="K18" s="79"/>
    </row>
    <row r="19" spans="1:11" x14ac:dyDescent="0.2">
      <c r="B19" s="76" t="s">
        <v>79</v>
      </c>
      <c r="C19" s="78">
        <f>+(C16/$C$16)*100</f>
        <v>100</v>
      </c>
      <c r="D19" s="78">
        <f t="shared" ref="D19:K19" si="2">+(D16/$C$16)*100</f>
        <v>98.413614581079329</v>
      </c>
      <c r="E19" s="78">
        <f t="shared" si="2"/>
        <v>104.69546163181445</v>
      </c>
      <c r="F19" s="78">
        <f t="shared" si="2"/>
        <v>109.48568103204263</v>
      </c>
      <c r="G19" s="78">
        <f t="shared" si="2"/>
        <v>120.26369666860298</v>
      </c>
      <c r="H19" s="78">
        <f t="shared" si="2"/>
        <v>121.37300371405055</v>
      </c>
      <c r="I19" s="78">
        <f t="shared" si="2"/>
        <v>117.23230762910384</v>
      </c>
      <c r="J19" s="78">
        <f t="shared" si="2"/>
        <v>120.75637675976843</v>
      </c>
      <c r="K19" s="78">
        <f t="shared" si="2"/>
        <v>121.6053061921377</v>
      </c>
    </row>
    <row r="20" spans="1:11" x14ac:dyDescent="0.2">
      <c r="B20" s="76" t="s">
        <v>80</v>
      </c>
      <c r="C20" s="78">
        <f>+(C17/$C$17)*100</f>
        <v>100</v>
      </c>
      <c r="D20" s="78">
        <f t="shared" ref="D20:K20" si="3">+(D17/$C$17)*100</f>
        <v>97.746294894945194</v>
      </c>
      <c r="E20" s="78">
        <f t="shared" si="3"/>
        <v>99.756070471119799</v>
      </c>
      <c r="F20" s="78">
        <f t="shared" si="3"/>
        <v>102.69767947229357</v>
      </c>
      <c r="G20" s="78">
        <f t="shared" si="3"/>
        <v>105.53382735332602</v>
      </c>
      <c r="H20" s="78">
        <f t="shared" si="3"/>
        <v>108.90257389216444</v>
      </c>
      <c r="I20" s="78">
        <f t="shared" si="3"/>
        <v>111.73753367839755</v>
      </c>
      <c r="J20" s="78">
        <f t="shared" si="3"/>
        <v>115.5123343094066</v>
      </c>
      <c r="K20" s="78">
        <f t="shared" si="3"/>
        <v>114.80707185946493</v>
      </c>
    </row>
    <row r="21" spans="1:11" x14ac:dyDescent="0.2">
      <c r="B21" s="76"/>
      <c r="C21" s="78"/>
      <c r="D21" s="78"/>
      <c r="E21" s="78"/>
      <c r="F21" s="78"/>
      <c r="G21" s="78"/>
      <c r="H21" s="78"/>
      <c r="I21" s="78"/>
      <c r="J21" s="78"/>
      <c r="K21" s="79"/>
    </row>
    <row r="22" spans="1:11" x14ac:dyDescent="0.2">
      <c r="B22" s="76" t="s">
        <v>58</v>
      </c>
      <c r="C22" s="78">
        <v>2.6968947368421099</v>
      </c>
      <c r="D22" s="78">
        <v>2.5675555555555598</v>
      </c>
      <c r="E22" s="78">
        <v>2.7860999999999998</v>
      </c>
      <c r="F22" s="78">
        <v>2.9631428571428602</v>
      </c>
      <c r="G22" s="78">
        <v>3.3850952380952402</v>
      </c>
      <c r="H22" s="78">
        <v>3.3979523809523799</v>
      </c>
      <c r="I22" s="78">
        <v>3.24831578947368</v>
      </c>
      <c r="J22" s="78">
        <v>3.3663157894736799</v>
      </c>
      <c r="K22" s="79">
        <v>3.3573809523809501</v>
      </c>
    </row>
    <row r="23" spans="1:11" x14ac:dyDescent="0.2">
      <c r="B23" s="76" t="s">
        <v>83</v>
      </c>
      <c r="C23" s="78">
        <f>+(C22/$C$22)*100</f>
        <v>100</v>
      </c>
      <c r="D23" s="78">
        <f t="shared" ref="D23:K23" si="4">+(D22/$C$22)*100</f>
        <v>95.204144250806095</v>
      </c>
      <c r="E23" s="78">
        <f t="shared" si="4"/>
        <v>103.30770281610411</v>
      </c>
      <c r="F23" s="78">
        <f t="shared" si="4"/>
        <v>109.87239570990856</v>
      </c>
      <c r="G23" s="78">
        <f t="shared" si="4"/>
        <v>125.51825593530464</v>
      </c>
      <c r="H23" s="78">
        <f t="shared" si="4"/>
        <v>125.99499470754884</v>
      </c>
      <c r="I23" s="78">
        <f t="shared" si="4"/>
        <v>120.44651743720813</v>
      </c>
      <c r="J23" s="78">
        <f t="shared" si="4"/>
        <v>124.82191994691713</v>
      </c>
      <c r="K23" s="78">
        <f t="shared" si="4"/>
        <v>124.4906190262445</v>
      </c>
    </row>
    <row r="24" spans="1:11" x14ac:dyDescent="0.2">
      <c r="B24" s="76"/>
      <c r="C24" s="84"/>
      <c r="D24" s="84"/>
      <c r="E24" s="84"/>
      <c r="F24" s="84"/>
      <c r="G24" s="84"/>
      <c r="H24" s="84"/>
      <c r="I24" s="84"/>
      <c r="J24" s="85"/>
      <c r="K24" s="85"/>
    </row>
    <row r="25" spans="1:11" x14ac:dyDescent="0.2">
      <c r="B25" s="76" t="s">
        <v>81</v>
      </c>
      <c r="C25" s="78">
        <f t="shared" ref="C25:K25" si="5">+(C19/C23)*100</f>
        <v>100</v>
      </c>
      <c r="D25" s="78">
        <f t="shared" si="5"/>
        <v>103.37114561086563</v>
      </c>
      <c r="E25" s="78">
        <f t="shared" si="5"/>
        <v>101.34332559710543</v>
      </c>
      <c r="F25" s="78">
        <f t="shared" si="5"/>
        <v>99.648032906384458</v>
      </c>
      <c r="G25" s="78">
        <f t="shared" si="5"/>
        <v>95.813709147289302</v>
      </c>
      <c r="H25" s="78">
        <f t="shared" si="5"/>
        <v>96.331607454544894</v>
      </c>
      <c r="I25" s="78">
        <f t="shared" si="5"/>
        <v>97.331421550000456</v>
      </c>
      <c r="J25" s="78">
        <f t="shared" si="5"/>
        <v>96.742925289982992</v>
      </c>
      <c r="K25" s="78">
        <f t="shared" si="5"/>
        <v>97.682305014887476</v>
      </c>
    </row>
    <row r="26" spans="1:11" x14ac:dyDescent="0.2">
      <c r="B26" s="89" t="s">
        <v>82</v>
      </c>
      <c r="C26" s="90">
        <f t="shared" ref="C26:K26" si="6">+(C20/C23)*100</f>
        <v>100</v>
      </c>
      <c r="D26" s="90">
        <f t="shared" si="6"/>
        <v>102.67021006716057</v>
      </c>
      <c r="E26" s="90">
        <f t="shared" si="6"/>
        <v>96.562083708988766</v>
      </c>
      <c r="F26" s="90">
        <f t="shared" si="6"/>
        <v>93.4699555868809</v>
      </c>
      <c r="G26" s="90">
        <f t="shared" si="6"/>
        <v>84.078468559761447</v>
      </c>
      <c r="H26" s="90">
        <f t="shared" si="6"/>
        <v>86.434047753199891</v>
      </c>
      <c r="I26" s="90">
        <f t="shared" si="6"/>
        <v>92.769418374133735</v>
      </c>
      <c r="J26" s="90">
        <f t="shared" si="6"/>
        <v>92.541706103006888</v>
      </c>
      <c r="K26" s="90">
        <f t="shared" si="6"/>
        <v>92.221464362115398</v>
      </c>
    </row>
    <row r="27" spans="1:11" x14ac:dyDescent="0.2">
      <c r="B27" s="76"/>
      <c r="C27" s="84"/>
      <c r="D27" s="84"/>
      <c r="E27" s="84"/>
      <c r="F27" s="84"/>
      <c r="G27" s="84"/>
      <c r="H27" s="84"/>
      <c r="I27" s="84"/>
      <c r="J27" s="85"/>
      <c r="K27" s="85"/>
    </row>
    <row r="28" spans="1:11" x14ac:dyDescent="0.2">
      <c r="A28" s="91"/>
      <c r="B28" s="92" t="s">
        <v>59</v>
      </c>
      <c r="C28" s="93"/>
      <c r="D28" s="93"/>
      <c r="E28" s="93"/>
      <c r="F28" s="93"/>
      <c r="G28" s="93"/>
      <c r="H28" s="93"/>
      <c r="I28" s="93"/>
      <c r="J28" s="93"/>
      <c r="K28" s="93"/>
    </row>
    <row r="29" spans="1:11" ht="12.75" customHeight="1" x14ac:dyDescent="0.2">
      <c r="A29" s="94"/>
      <c r="B29" s="76" t="s">
        <v>60</v>
      </c>
      <c r="C29" s="96"/>
      <c r="D29" s="96">
        <f t="shared" ref="D29:K29" si="7">+D25/C25-1</f>
        <v>3.3711456108656224E-2</v>
      </c>
      <c r="E29" s="96">
        <f t="shared" si="7"/>
        <v>-1.9616886334933303E-2</v>
      </c>
      <c r="F29" s="96">
        <f t="shared" si="7"/>
        <v>-1.6728212546139321E-2</v>
      </c>
      <c r="G29" s="96">
        <f t="shared" si="7"/>
        <v>-3.8478669846873537E-2</v>
      </c>
      <c r="H29" s="96">
        <f t="shared" si="7"/>
        <v>5.4052631075940383E-3</v>
      </c>
      <c r="I29" s="96">
        <f t="shared" si="7"/>
        <v>1.0378878977259198E-2</v>
      </c>
      <c r="J29" s="96">
        <f t="shared" si="7"/>
        <v>-6.0463132115577967E-3</v>
      </c>
      <c r="K29" s="96">
        <f t="shared" si="7"/>
        <v>9.7100611966067785E-3</v>
      </c>
    </row>
    <row r="30" spans="1:11" x14ac:dyDescent="0.2">
      <c r="A30" s="91"/>
      <c r="B30" s="97" t="s">
        <v>61</v>
      </c>
      <c r="C30" s="98"/>
      <c r="D30" s="98">
        <v>0.45373611259810742</v>
      </c>
      <c r="E30" s="98">
        <v>0.43424199321631213</v>
      </c>
      <c r="F30" s="98">
        <v>0.42067315361301644</v>
      </c>
      <c r="G30" s="98">
        <v>0.42329301398577374</v>
      </c>
      <c r="H30" s="98">
        <v>0.40839155808537231</v>
      </c>
      <c r="I30" s="98">
        <v>0.40123758200978349</v>
      </c>
      <c r="J30" s="98">
        <v>0.39690573075618851</v>
      </c>
      <c r="K30" s="98">
        <v>0.4043149110739499</v>
      </c>
    </row>
    <row r="31" spans="1:11" x14ac:dyDescent="0.2">
      <c r="A31" s="91"/>
      <c r="B31" s="97"/>
      <c r="C31" s="98"/>
      <c r="D31" s="98"/>
      <c r="E31" s="98"/>
      <c r="F31" s="98"/>
      <c r="G31" s="98"/>
      <c r="H31" s="98"/>
      <c r="I31" s="98"/>
      <c r="J31" s="85"/>
      <c r="K31" s="85"/>
    </row>
    <row r="32" spans="1:11" x14ac:dyDescent="0.2">
      <c r="A32" s="91"/>
      <c r="B32" s="92" t="s">
        <v>62</v>
      </c>
      <c r="C32" s="100"/>
      <c r="D32" s="100"/>
      <c r="E32" s="100"/>
      <c r="F32" s="100"/>
      <c r="G32" s="100"/>
      <c r="H32" s="100"/>
      <c r="I32" s="100"/>
      <c r="J32" s="100"/>
      <c r="K32" s="100"/>
    </row>
    <row r="33" spans="1:11" ht="12.75" customHeight="1" x14ac:dyDescent="0.2">
      <c r="A33" s="94"/>
      <c r="B33" s="76" t="s">
        <v>63</v>
      </c>
      <c r="C33" s="95"/>
      <c r="D33" s="95">
        <f t="shared" ref="D33:K33" si="8">+(D26/C26)-1</f>
        <v>2.6702100671605722E-2</v>
      </c>
      <c r="E33" s="95">
        <f t="shared" si="8"/>
        <v>-5.9492683945773894E-2</v>
      </c>
      <c r="F33" s="95">
        <f t="shared" si="8"/>
        <v>-3.2022176855945661E-2</v>
      </c>
      <c r="G33" s="95">
        <f t="shared" si="8"/>
        <v>-0.10047599753473735</v>
      </c>
      <c r="H33" s="95">
        <f t="shared" si="8"/>
        <v>2.8016437903648717E-2</v>
      </c>
      <c r="I33" s="95">
        <f t="shared" si="8"/>
        <v>7.3297164550520488E-2</v>
      </c>
      <c r="J33" s="95">
        <f t="shared" si="8"/>
        <v>-2.4546049238822754E-3</v>
      </c>
      <c r="K33" s="95">
        <f t="shared" si="8"/>
        <v>-3.4605126096879379E-3</v>
      </c>
    </row>
    <row r="34" spans="1:11" x14ac:dyDescent="0.2">
      <c r="A34" s="91"/>
      <c r="B34" s="97" t="s">
        <v>64</v>
      </c>
      <c r="C34" s="98"/>
      <c r="D34" s="98">
        <f t="shared" ref="D34:K34" si="9">1-D30</f>
        <v>0.54626388740189258</v>
      </c>
      <c r="E34" s="98">
        <f t="shared" si="9"/>
        <v>0.56575800678368782</v>
      </c>
      <c r="F34" s="98">
        <f t="shared" si="9"/>
        <v>0.57932684638698362</v>
      </c>
      <c r="G34" s="98">
        <f t="shared" si="9"/>
        <v>0.57670698601422621</v>
      </c>
      <c r="H34" s="98">
        <f t="shared" si="9"/>
        <v>0.59160844191462769</v>
      </c>
      <c r="I34" s="98">
        <f t="shared" si="9"/>
        <v>0.59876241799021646</v>
      </c>
      <c r="J34" s="98">
        <f t="shared" si="9"/>
        <v>0.60309426924381149</v>
      </c>
      <c r="K34" s="98">
        <f t="shared" si="9"/>
        <v>0.5956850889260501</v>
      </c>
    </row>
    <row r="35" spans="1:11" x14ac:dyDescent="0.2">
      <c r="A35" s="91"/>
      <c r="B35" s="97"/>
      <c r="C35" s="99"/>
      <c r="D35" s="99"/>
      <c r="E35" s="99"/>
      <c r="F35" s="99"/>
      <c r="G35" s="99"/>
      <c r="H35" s="99"/>
      <c r="I35" s="99"/>
      <c r="J35" s="85"/>
      <c r="K35" s="85"/>
    </row>
    <row r="36" spans="1:11" x14ac:dyDescent="0.2">
      <c r="A36" s="91"/>
      <c r="B36" s="81" t="s">
        <v>65</v>
      </c>
      <c r="C36" s="82"/>
      <c r="D36" s="82">
        <f t="shared" ref="D36:K36" si="10">D29*D30+D33*D34</f>
        <v>2.9882498359431426E-2</v>
      </c>
      <c r="E36" s="82">
        <f t="shared" si="10"/>
        <v>-4.2176938110152218E-2</v>
      </c>
      <c r="F36" s="82">
        <f t="shared" si="10"/>
        <v>-2.5588416658494512E-2</v>
      </c>
      <c r="G36" s="82">
        <f t="shared" si="10"/>
        <v>-7.4232961838677808E-2</v>
      </c>
      <c r="H36" s="82">
        <f t="shared" si="10"/>
        <v>1.8782224998547249E-2</v>
      </c>
      <c r="I36" s="82">
        <f t="shared" si="10"/>
        <v>4.8051983782904081E-2</v>
      </c>
      <c r="J36" s="82">
        <f t="shared" si="10"/>
        <v>-3.8801745264651867E-3</v>
      </c>
      <c r="K36" s="82">
        <f t="shared" si="10"/>
        <v>1.8645467675970041E-3</v>
      </c>
    </row>
    <row r="37" spans="1:11" x14ac:dyDescent="0.2">
      <c r="A37" s="71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B38" s="101"/>
      <c r="C38" s="102">
        <v>2011</v>
      </c>
      <c r="D38" s="102">
        <v>2012</v>
      </c>
      <c r="E38" s="102">
        <v>2013</v>
      </c>
      <c r="F38" s="102">
        <v>2014</v>
      </c>
      <c r="G38" s="102">
        <v>2015</v>
      </c>
      <c r="H38" s="102">
        <v>2016</v>
      </c>
      <c r="I38" s="102">
        <v>2017</v>
      </c>
      <c r="J38" s="102">
        <v>2018</v>
      </c>
      <c r="K38" s="102">
        <v>2019</v>
      </c>
    </row>
    <row r="39" spans="1:11" x14ac:dyDescent="0.2">
      <c r="C39" s="103"/>
      <c r="D39" s="103"/>
      <c r="E39" s="103"/>
      <c r="F39" s="103"/>
      <c r="G39" s="103"/>
      <c r="H39" s="103"/>
      <c r="I39" s="103"/>
      <c r="J39" s="69"/>
      <c r="K39" s="69"/>
    </row>
    <row r="40" spans="1:11" x14ac:dyDescent="0.2">
      <c r="B40" s="104" t="s">
        <v>55</v>
      </c>
      <c r="C40" s="105"/>
      <c r="D40" s="105">
        <f t="shared" ref="D40:K40" si="11">D12</f>
        <v>0.1267248569372359</v>
      </c>
      <c r="E40" s="105">
        <f t="shared" si="11"/>
        <v>-1.7487064579923994E-2</v>
      </c>
      <c r="F40" s="105">
        <f t="shared" si="11"/>
        <v>1.9276901276631619E-2</v>
      </c>
      <c r="G40" s="105">
        <f t="shared" si="11"/>
        <v>-5.7815444936539562E-2</v>
      </c>
      <c r="H40" s="105">
        <f t="shared" si="11"/>
        <v>7.0465434373467195E-2</v>
      </c>
      <c r="I40" s="105">
        <f t="shared" si="11"/>
        <v>3.0500130596362585E-2</v>
      </c>
      <c r="J40" s="105">
        <f t="shared" si="11"/>
        <v>-6.9450743409216198E-3</v>
      </c>
      <c r="K40" s="105">
        <f t="shared" si="11"/>
        <v>2.5365438936208573E-2</v>
      </c>
    </row>
    <row r="41" spans="1:11" x14ac:dyDescent="0.2">
      <c r="B41" s="106" t="s">
        <v>66</v>
      </c>
      <c r="C41" s="98"/>
      <c r="D41" s="98">
        <v>0.33742331288343563</v>
      </c>
      <c r="E41" s="98">
        <v>0.33742331288343563</v>
      </c>
      <c r="F41" s="98">
        <v>0.33742331288343563</v>
      </c>
      <c r="G41" s="98">
        <v>0.33742331288343563</v>
      </c>
      <c r="H41" s="98">
        <v>0.33742331288343563</v>
      </c>
      <c r="I41" s="98">
        <v>0.33742331288343563</v>
      </c>
      <c r="J41" s="98">
        <v>0.33742331288343563</v>
      </c>
      <c r="K41" s="98">
        <v>0.33742331288343563</v>
      </c>
    </row>
    <row r="42" spans="1:11" x14ac:dyDescent="0.2">
      <c r="B42" s="104"/>
      <c r="C42" s="98"/>
      <c r="D42" s="98"/>
      <c r="E42" s="98"/>
      <c r="F42" s="98"/>
      <c r="G42" s="98"/>
      <c r="H42" s="98"/>
      <c r="I42" s="98"/>
      <c r="J42" s="104"/>
      <c r="K42" s="104"/>
    </row>
    <row r="43" spans="1:11" x14ac:dyDescent="0.2">
      <c r="B43" s="104" t="s">
        <v>67</v>
      </c>
      <c r="C43" s="105"/>
      <c r="D43" s="105">
        <f t="shared" ref="D43:K43" si="12">D36</f>
        <v>2.9882498359431426E-2</v>
      </c>
      <c r="E43" s="105">
        <f t="shared" si="12"/>
        <v>-4.2176938110152218E-2</v>
      </c>
      <c r="F43" s="105">
        <f t="shared" si="12"/>
        <v>-2.5588416658494512E-2</v>
      </c>
      <c r="G43" s="105">
        <f t="shared" si="12"/>
        <v>-7.4232961838677808E-2</v>
      </c>
      <c r="H43" s="105">
        <f t="shared" si="12"/>
        <v>1.8782224998547249E-2</v>
      </c>
      <c r="I43" s="105">
        <f t="shared" si="12"/>
        <v>4.8051983782904081E-2</v>
      </c>
      <c r="J43" s="105">
        <f t="shared" si="12"/>
        <v>-3.8801745264651867E-3</v>
      </c>
      <c r="K43" s="105">
        <f t="shared" si="12"/>
        <v>1.8645467675970041E-3</v>
      </c>
    </row>
    <row r="44" spans="1:11" x14ac:dyDescent="0.2">
      <c r="B44" s="106" t="s">
        <v>68</v>
      </c>
      <c r="C44" s="98"/>
      <c r="D44" s="98">
        <f t="shared" ref="D44:K44" si="13">1-D41</f>
        <v>0.66257668711656437</v>
      </c>
      <c r="E44" s="98">
        <f t="shared" si="13"/>
        <v>0.66257668711656437</v>
      </c>
      <c r="F44" s="98">
        <f t="shared" si="13"/>
        <v>0.66257668711656437</v>
      </c>
      <c r="G44" s="98">
        <f t="shared" si="13"/>
        <v>0.66257668711656437</v>
      </c>
      <c r="H44" s="98">
        <f t="shared" si="13"/>
        <v>0.66257668711656437</v>
      </c>
      <c r="I44" s="98">
        <f t="shared" si="13"/>
        <v>0.66257668711656437</v>
      </c>
      <c r="J44" s="98">
        <f t="shared" si="13"/>
        <v>0.66257668711656437</v>
      </c>
      <c r="K44" s="98">
        <f t="shared" si="13"/>
        <v>0.66257668711656437</v>
      </c>
    </row>
    <row r="45" spans="1:11" x14ac:dyDescent="0.2">
      <c r="B45" s="85"/>
      <c r="C45" s="99"/>
      <c r="D45" s="99"/>
      <c r="E45" s="99"/>
      <c r="F45" s="99"/>
      <c r="G45" s="99"/>
      <c r="H45" s="99"/>
      <c r="I45" s="99"/>
      <c r="J45" s="85"/>
      <c r="K45" s="85"/>
    </row>
    <row r="46" spans="1:11" ht="12.75" customHeight="1" x14ac:dyDescent="0.2">
      <c r="B46" s="107" t="s">
        <v>69</v>
      </c>
      <c r="C46" s="82"/>
      <c r="D46" s="82">
        <f t="shared" ref="D46:K46" si="14">D40*D41+D44*D43</f>
        <v>6.2559367818199804E-2</v>
      </c>
      <c r="E46" s="82">
        <f t="shared" si="14"/>
        <v>-3.3845999188909563E-2</v>
      </c>
      <c r="F46" s="82">
        <f t="shared" si="14"/>
        <v>-1.0449812447255631E-2</v>
      </c>
      <c r="G46" s="82">
        <f t="shared" si="14"/>
        <v>-6.8693308896238522E-2</v>
      </c>
      <c r="H46" s="82">
        <f t="shared" si="14"/>
        <v>3.6221344726280975E-2</v>
      </c>
      <c r="I46" s="82">
        <f t="shared" si="14"/>
        <v>4.2129579333457567E-2</v>
      </c>
      <c r="J46" s="82">
        <f t="shared" si="14"/>
        <v>-4.9143431755149037E-3</v>
      </c>
      <c r="K46" s="82">
        <f t="shared" si="14"/>
        <v>9.7942956588463071E-3</v>
      </c>
    </row>
    <row r="47" spans="1:11" x14ac:dyDescent="0.2">
      <c r="B47" s="108"/>
      <c r="C47" s="109"/>
      <c r="D47" s="109"/>
      <c r="E47" s="109"/>
      <c r="F47" s="109"/>
      <c r="G47" s="109"/>
      <c r="H47" s="109"/>
      <c r="I47" s="109"/>
      <c r="J47" s="84"/>
      <c r="K47" s="84"/>
    </row>
    <row r="48" spans="1:11" x14ac:dyDescent="0.2">
      <c r="B48" s="110" t="s">
        <v>21</v>
      </c>
      <c r="C48" s="111">
        <f>+AVERAGE(D46:K46)</f>
        <v>4.1001404786082541E-3</v>
      </c>
      <c r="D48" s="69"/>
      <c r="E48" s="69"/>
      <c r="F48" s="69"/>
      <c r="G48" s="69"/>
      <c r="H48" s="69"/>
      <c r="I48" s="69"/>
      <c r="J48" s="69"/>
      <c r="K48" s="69"/>
    </row>
    <row r="49" ht="12.75" customHeight="1" x14ac:dyDescent="0.2"/>
    <row r="50" ht="12.75" customHeight="1" x14ac:dyDescent="0.2"/>
  </sheetData>
  <hyperlinks>
    <hyperlink ref="A2" location="Índice!A1" display="Índice" xr:uid="{00000000-0004-0000-1300-00000000000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M25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8.7109375" style="68" customWidth="1"/>
    <col min="2" max="2" width="32.5703125" style="68" customWidth="1"/>
    <col min="3" max="12" width="11.42578125" style="68" customWidth="1"/>
    <col min="13" max="13" width="0" style="68" hidden="1" customWidth="1"/>
    <col min="14" max="16384" width="11.42578125" style="68" hidden="1"/>
  </cols>
  <sheetData>
    <row r="1" spans="1:11" x14ac:dyDescent="0.2"/>
    <row r="2" spans="1:11" x14ac:dyDescent="0.2">
      <c r="A2" s="5" t="s">
        <v>13</v>
      </c>
    </row>
    <row r="3" spans="1:11" x14ac:dyDescent="0.2"/>
    <row r="4" spans="1:11" x14ac:dyDescent="0.2">
      <c r="B4" s="73" t="s">
        <v>9</v>
      </c>
    </row>
    <row r="5" spans="1:11" x14ac:dyDescent="0.2"/>
    <row r="6" spans="1:11" x14ac:dyDescent="0.2"/>
    <row r="7" spans="1:11" x14ac:dyDescent="0.2">
      <c r="B7" s="112"/>
      <c r="C7" s="113">
        <v>2011</v>
      </c>
      <c r="D7" s="113">
        <v>2012</v>
      </c>
      <c r="E7" s="113">
        <v>2013</v>
      </c>
      <c r="F7" s="113">
        <v>2014</v>
      </c>
      <c r="G7" s="113">
        <v>2015</v>
      </c>
      <c r="H7" s="113">
        <v>2016</v>
      </c>
      <c r="I7" s="113">
        <v>2017</v>
      </c>
      <c r="J7" s="113">
        <v>2018</v>
      </c>
      <c r="K7" s="113">
        <v>2019</v>
      </c>
    </row>
    <row r="8" spans="1:11" x14ac:dyDescent="0.2">
      <c r="B8" s="114" t="s">
        <v>70</v>
      </c>
      <c r="C8" s="115">
        <v>97.038615499999992</v>
      </c>
      <c r="D8" s="115">
        <v>98.756892250000007</v>
      </c>
      <c r="E8" s="115">
        <v>99.132920000000013</v>
      </c>
      <c r="F8" s="115">
        <v>100.95011183333332</v>
      </c>
      <c r="G8" s="115">
        <v>102.73841633333332</v>
      </c>
      <c r="H8" s="115">
        <v>104.36584416666666</v>
      </c>
      <c r="I8" s="115">
        <v>105.56187274999998</v>
      </c>
      <c r="J8" s="115">
        <v>107.28539633333334</v>
      </c>
      <c r="K8" s="115">
        <v>108.54687299999999</v>
      </c>
    </row>
    <row r="9" spans="1:11" x14ac:dyDescent="0.2">
      <c r="B9" s="116" t="s">
        <v>84</v>
      </c>
      <c r="C9" s="117">
        <f>+(C8/$C8)*100</f>
        <v>100</v>
      </c>
      <c r="D9" s="117">
        <f t="shared" ref="D9:K9" si="0">+(D8/$C8)*100</f>
        <v>101.77071441214041</v>
      </c>
      <c r="E9" s="117">
        <f t="shared" si="0"/>
        <v>102.15821762213831</v>
      </c>
      <c r="F9" s="117">
        <f t="shared" si="0"/>
        <v>104.03086576738447</v>
      </c>
      <c r="G9" s="117">
        <f t="shared" si="0"/>
        <v>105.87374500755664</v>
      </c>
      <c r="H9" s="117">
        <f t="shared" si="0"/>
        <v>107.55083801320997</v>
      </c>
      <c r="I9" s="117">
        <f t="shared" si="0"/>
        <v>108.78336650423459</v>
      </c>
      <c r="J9" s="117">
        <f t="shared" si="0"/>
        <v>110.55948787040697</v>
      </c>
      <c r="K9" s="117">
        <f t="shared" si="0"/>
        <v>111.85946176241561</v>
      </c>
    </row>
    <row r="10" spans="1:11" x14ac:dyDescent="0.2"/>
    <row r="11" spans="1:11" x14ac:dyDescent="0.2">
      <c r="B11" s="112"/>
      <c r="C11" s="113">
        <v>2011</v>
      </c>
      <c r="D11" s="113">
        <v>2012</v>
      </c>
      <c r="E11" s="113">
        <v>2013</v>
      </c>
      <c r="F11" s="113">
        <v>2014</v>
      </c>
      <c r="G11" s="113">
        <v>2015</v>
      </c>
      <c r="H11" s="113">
        <v>2016</v>
      </c>
      <c r="I11" s="113">
        <v>2017</v>
      </c>
      <c r="J11" s="113">
        <v>2018</v>
      </c>
      <c r="K11" s="113">
        <v>2019</v>
      </c>
    </row>
    <row r="12" spans="1:11" x14ac:dyDescent="0.2">
      <c r="B12" s="114" t="s">
        <v>71</v>
      </c>
      <c r="C12" s="115">
        <v>2.7547087220274</v>
      </c>
      <c r="D12" s="115">
        <v>2.6381924723424701</v>
      </c>
      <c r="E12" s="115">
        <v>2.7027819881142299</v>
      </c>
      <c r="F12" s="115">
        <v>2.83938113275613</v>
      </c>
      <c r="G12" s="115">
        <v>3.1860907106782101</v>
      </c>
      <c r="H12" s="115">
        <v>3.3771255534670002</v>
      </c>
      <c r="I12" s="115">
        <v>3.2621647955803001</v>
      </c>
      <c r="J12" s="115">
        <v>3.2881337472469068</v>
      </c>
      <c r="K12" s="115">
        <v>3.3387580339105298</v>
      </c>
    </row>
    <row r="13" spans="1:11" x14ac:dyDescent="0.2">
      <c r="B13" s="116" t="s">
        <v>83</v>
      </c>
      <c r="C13" s="117">
        <f>+(C12/$C12)*100</f>
        <v>100</v>
      </c>
      <c r="D13" s="117">
        <f t="shared" ref="D13:K13" si="1">+(D12/$C12)*100</f>
        <v>95.770287843747894</v>
      </c>
      <c r="E13" s="117">
        <f t="shared" si="1"/>
        <v>98.114982774841124</v>
      </c>
      <c r="F13" s="117">
        <f t="shared" si="1"/>
        <v>103.07373371462711</v>
      </c>
      <c r="G13" s="117">
        <f t="shared" si="1"/>
        <v>115.65980407298102</v>
      </c>
      <c r="H13" s="117">
        <f t="shared" si="1"/>
        <v>122.59465134961769</v>
      </c>
      <c r="I13" s="117">
        <f t="shared" si="1"/>
        <v>118.42140584574854</v>
      </c>
      <c r="J13" s="117">
        <f t="shared" si="1"/>
        <v>119.36411719155986</v>
      </c>
      <c r="K13" s="117">
        <f t="shared" si="1"/>
        <v>121.20185365563019</v>
      </c>
    </row>
    <row r="14" spans="1:11" x14ac:dyDescent="0.2"/>
    <row r="15" spans="1:11" x14ac:dyDescent="0.2">
      <c r="B15" s="112"/>
      <c r="C15" s="113">
        <v>2011</v>
      </c>
      <c r="D15" s="113">
        <v>2012</v>
      </c>
      <c r="E15" s="113">
        <v>2013</v>
      </c>
      <c r="F15" s="113">
        <v>2014</v>
      </c>
      <c r="G15" s="113">
        <v>2015</v>
      </c>
      <c r="H15" s="113">
        <v>2016</v>
      </c>
      <c r="I15" s="113">
        <v>2017</v>
      </c>
      <c r="J15" s="113">
        <v>2018</v>
      </c>
      <c r="K15" s="113">
        <v>2019</v>
      </c>
    </row>
    <row r="16" spans="1:11" x14ac:dyDescent="0.2">
      <c r="B16" s="118" t="s">
        <v>72</v>
      </c>
      <c r="C16" s="119">
        <f t="shared" ref="C16:K16" si="2">+C9/C13</f>
        <v>1</v>
      </c>
      <c r="D16" s="119">
        <f t="shared" si="2"/>
        <v>1.0626543649757261</v>
      </c>
      <c r="E16" s="119">
        <f t="shared" si="2"/>
        <v>1.0412091480113266</v>
      </c>
      <c r="F16" s="119">
        <f t="shared" si="2"/>
        <v>1.0092858967873164</v>
      </c>
      <c r="G16" s="119">
        <f t="shared" si="2"/>
        <v>0.91538928200803971</v>
      </c>
      <c r="H16" s="119">
        <f t="shared" si="2"/>
        <v>0.87728817553789118</v>
      </c>
      <c r="I16" s="119">
        <f t="shared" si="2"/>
        <v>0.91861235498193539</v>
      </c>
      <c r="J16" s="119">
        <f t="shared" si="2"/>
        <v>0.9262372182837586</v>
      </c>
      <c r="K16" s="119">
        <f t="shared" si="2"/>
        <v>0.92291873753219122</v>
      </c>
    </row>
    <row r="17" spans="2:10" x14ac:dyDescent="0.2"/>
    <row r="18" spans="2:10" x14ac:dyDescent="0.2">
      <c r="B18" s="120"/>
    </row>
    <row r="19" spans="2:10" hidden="1" x14ac:dyDescent="0.2">
      <c r="B19" s="121"/>
    </row>
    <row r="20" spans="2:10" hidden="1" x14ac:dyDescent="0.2">
      <c r="B20" s="121"/>
    </row>
    <row r="21" spans="2:10" hidden="1" x14ac:dyDescent="0.2">
      <c r="C21" s="122"/>
      <c r="D21" s="122"/>
      <c r="E21" s="122"/>
      <c r="F21" s="122"/>
      <c r="G21" s="122"/>
      <c r="H21" s="122"/>
      <c r="I21" s="122"/>
      <c r="J21" s="122"/>
    </row>
    <row r="25" spans="2:10" hidden="1" x14ac:dyDescent="0.2">
      <c r="C25" s="122"/>
      <c r="D25" s="122"/>
      <c r="E25" s="122"/>
    </row>
  </sheetData>
  <hyperlinks>
    <hyperlink ref="A2" location="Índice!A1" display="Índice" xr:uid="{00000000-0004-0000-14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M18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8.7109375" style="68" customWidth="1"/>
    <col min="2" max="2" width="32.5703125" style="68" customWidth="1"/>
    <col min="3" max="12" width="11.42578125" style="68" customWidth="1"/>
    <col min="13" max="13" width="0" style="68" hidden="1" customWidth="1"/>
    <col min="14" max="16384" width="11.42578125" style="68" hidden="1"/>
  </cols>
  <sheetData>
    <row r="1" spans="1:11" x14ac:dyDescent="0.2"/>
    <row r="2" spans="1:11" x14ac:dyDescent="0.2">
      <c r="A2" s="5" t="s">
        <v>13</v>
      </c>
    </row>
    <row r="3" spans="1:11" x14ac:dyDescent="0.2"/>
    <row r="4" spans="1:11" x14ac:dyDescent="0.2">
      <c r="B4" s="73" t="s">
        <v>10</v>
      </c>
    </row>
    <row r="5" spans="1:11" x14ac:dyDescent="0.2"/>
    <row r="6" spans="1:11" x14ac:dyDescent="0.2"/>
    <row r="7" spans="1:11" x14ac:dyDescent="0.2">
      <c r="B7" s="112"/>
      <c r="C7" s="113">
        <v>2011</v>
      </c>
      <c r="D7" s="113">
        <v>2012</v>
      </c>
      <c r="E7" s="113">
        <v>2013</v>
      </c>
      <c r="F7" s="113">
        <v>2014</v>
      </c>
      <c r="G7" s="113">
        <v>2015</v>
      </c>
      <c r="H7" s="113">
        <v>2016</v>
      </c>
      <c r="I7" s="113">
        <v>2017</v>
      </c>
      <c r="J7" s="113">
        <v>2018</v>
      </c>
      <c r="K7" s="113">
        <v>2019</v>
      </c>
    </row>
    <row r="8" spans="1:11" x14ac:dyDescent="0.2">
      <c r="B8" s="114" t="s">
        <v>73</v>
      </c>
      <c r="C8" s="115">
        <v>104.95073458333336</v>
      </c>
      <c r="D8" s="115">
        <v>108.78711833333335</v>
      </c>
      <c r="E8" s="115">
        <v>111.83949716666666</v>
      </c>
      <c r="F8" s="115">
        <v>115.46976366666665</v>
      </c>
      <c r="G8" s="115">
        <v>119.56645625</v>
      </c>
      <c r="H8" s="115">
        <v>123.86257933333331</v>
      </c>
      <c r="I8" s="115">
        <v>127.33547775</v>
      </c>
      <c r="J8" s="115">
        <v>129.01211741666665</v>
      </c>
      <c r="K8" s="115">
        <v>131.76761733333333</v>
      </c>
    </row>
    <row r="9" spans="1:11" x14ac:dyDescent="0.2">
      <c r="B9" s="116" t="s">
        <v>85</v>
      </c>
      <c r="C9" s="117">
        <f>+(C8/$C8)*100</f>
        <v>100</v>
      </c>
      <c r="D9" s="117">
        <f t="shared" ref="D9:K9" si="0">+(D8/$C8)*100</f>
        <v>103.65541390942225</v>
      </c>
      <c r="E9" s="117">
        <f t="shared" si="0"/>
        <v>106.5638059711373</v>
      </c>
      <c r="F9" s="117">
        <f t="shared" si="0"/>
        <v>110.02282559059265</v>
      </c>
      <c r="G9" s="117">
        <f t="shared" si="0"/>
        <v>113.92626904870437</v>
      </c>
      <c r="H9" s="117">
        <f t="shared" si="0"/>
        <v>118.01973547406047</v>
      </c>
      <c r="I9" s="117">
        <f t="shared" si="0"/>
        <v>121.32881037520764</v>
      </c>
      <c r="J9" s="117">
        <f t="shared" si="0"/>
        <v>122.92635961897722</v>
      </c>
      <c r="K9" s="117">
        <f t="shared" si="0"/>
        <v>125.55187713212884</v>
      </c>
    </row>
    <row r="10" spans="1:11" x14ac:dyDescent="0.2"/>
    <row r="11" spans="1:11" x14ac:dyDescent="0.2">
      <c r="B11" s="112"/>
      <c r="C11" s="113">
        <v>2011</v>
      </c>
      <c r="D11" s="113">
        <v>2012</v>
      </c>
      <c r="E11" s="113">
        <v>2013</v>
      </c>
      <c r="F11" s="113">
        <v>2014</v>
      </c>
      <c r="G11" s="113">
        <v>2015</v>
      </c>
      <c r="H11" s="113">
        <v>2016</v>
      </c>
      <c r="I11" s="113">
        <v>2017</v>
      </c>
      <c r="J11" s="113">
        <v>2018</v>
      </c>
      <c r="K11" s="113">
        <v>2019</v>
      </c>
    </row>
    <row r="12" spans="1:11" x14ac:dyDescent="0.2">
      <c r="B12" s="114" t="s">
        <v>71</v>
      </c>
      <c r="C12" s="115">
        <v>2.7547087220274</v>
      </c>
      <c r="D12" s="115">
        <v>2.6381924723424701</v>
      </c>
      <c r="E12" s="115">
        <v>2.7027819881142299</v>
      </c>
      <c r="F12" s="115">
        <v>2.83938113275613</v>
      </c>
      <c r="G12" s="115">
        <v>3.1860907106782101</v>
      </c>
      <c r="H12" s="115">
        <v>3.3771255534670002</v>
      </c>
      <c r="I12" s="115">
        <v>3.2621647955803001</v>
      </c>
      <c r="J12" s="115">
        <v>3.2881337472469068</v>
      </c>
      <c r="K12" s="115">
        <v>3.3387580339105298</v>
      </c>
    </row>
    <row r="13" spans="1:11" x14ac:dyDescent="0.2">
      <c r="B13" s="116" t="s">
        <v>83</v>
      </c>
      <c r="C13" s="117">
        <f>+(C12/$C12)*100</f>
        <v>100</v>
      </c>
      <c r="D13" s="117">
        <f t="shared" ref="D13:K13" si="1">+(D12/$C12)*100</f>
        <v>95.770287843747894</v>
      </c>
      <c r="E13" s="117">
        <f t="shared" si="1"/>
        <v>98.114982774841124</v>
      </c>
      <c r="F13" s="117">
        <f t="shared" si="1"/>
        <v>103.07373371462711</v>
      </c>
      <c r="G13" s="117">
        <f t="shared" si="1"/>
        <v>115.65980407298102</v>
      </c>
      <c r="H13" s="117">
        <f t="shared" si="1"/>
        <v>122.59465134961769</v>
      </c>
      <c r="I13" s="117">
        <f t="shared" si="1"/>
        <v>118.42140584574854</v>
      </c>
      <c r="J13" s="117">
        <f t="shared" si="1"/>
        <v>119.36411719155986</v>
      </c>
      <c r="K13" s="117">
        <f t="shared" si="1"/>
        <v>121.20185365563019</v>
      </c>
    </row>
    <row r="14" spans="1:11" x14ac:dyDescent="0.2"/>
    <row r="15" spans="1:11" x14ac:dyDescent="0.2">
      <c r="B15" s="112"/>
      <c r="C15" s="113">
        <v>2011</v>
      </c>
      <c r="D15" s="113">
        <v>2012</v>
      </c>
      <c r="E15" s="113">
        <v>2013</v>
      </c>
      <c r="F15" s="113">
        <v>2014</v>
      </c>
      <c r="G15" s="113">
        <v>2015</v>
      </c>
      <c r="H15" s="113">
        <v>2016</v>
      </c>
      <c r="I15" s="113">
        <v>2017</v>
      </c>
      <c r="J15" s="113">
        <v>2018</v>
      </c>
      <c r="K15" s="113">
        <v>2019</v>
      </c>
    </row>
    <row r="16" spans="1:11" x14ac:dyDescent="0.2">
      <c r="B16" s="118" t="s">
        <v>48</v>
      </c>
      <c r="C16" s="119">
        <f t="shared" ref="C16:K16" si="2">+C9/C13</f>
        <v>1</v>
      </c>
      <c r="D16" s="119">
        <f t="shared" si="2"/>
        <v>1.0823337409044773</v>
      </c>
      <c r="E16" s="119">
        <f t="shared" si="2"/>
        <v>1.0861114475827298</v>
      </c>
      <c r="F16" s="119">
        <f t="shared" si="2"/>
        <v>1.0674186490149371</v>
      </c>
      <c r="G16" s="119">
        <f t="shared" si="2"/>
        <v>0.98501177623314329</v>
      </c>
      <c r="H16" s="119">
        <f t="shared" si="2"/>
        <v>0.96268258178319388</v>
      </c>
      <c r="I16" s="119">
        <f t="shared" si="2"/>
        <v>1.0245513427973163</v>
      </c>
      <c r="J16" s="119">
        <f t="shared" si="2"/>
        <v>1.0298434949399453</v>
      </c>
      <c r="K16" s="119">
        <f t="shared" si="2"/>
        <v>1.0358907338897501</v>
      </c>
    </row>
    <row r="17" spans="3:5" x14ac:dyDescent="0.2"/>
    <row r="18" spans="3:5" x14ac:dyDescent="0.2">
      <c r="C18" s="122"/>
      <c r="D18" s="122"/>
      <c r="E18" s="122"/>
    </row>
  </sheetData>
  <hyperlinks>
    <hyperlink ref="A2" location="Índice!A1" display="Í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N37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style="68" customWidth="1"/>
    <col min="2" max="2" width="58.7109375" style="68" customWidth="1"/>
    <col min="3" max="13" width="11.42578125" style="68" customWidth="1"/>
    <col min="14" max="14" width="0" style="68" hidden="1" customWidth="1"/>
    <col min="15" max="16384" width="11.42578125" style="68" hidden="1"/>
  </cols>
  <sheetData>
    <row r="1" spans="1:12" x14ac:dyDescent="0.2"/>
    <row r="2" spans="1:12" x14ac:dyDescent="0.2">
      <c r="A2" s="5" t="s">
        <v>13</v>
      </c>
    </row>
    <row r="3" spans="1:12" x14ac:dyDescent="0.2"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x14ac:dyDescent="0.2">
      <c r="B4" s="73" t="s">
        <v>11</v>
      </c>
      <c r="C4" s="91"/>
      <c r="D4" s="91"/>
      <c r="E4" s="91"/>
      <c r="F4" s="91"/>
      <c r="G4" s="91"/>
      <c r="H4" s="71"/>
      <c r="I4" s="71"/>
      <c r="J4" s="71"/>
      <c r="K4" s="71"/>
      <c r="L4" s="71"/>
    </row>
    <row r="5" spans="1:12" x14ac:dyDescent="0.2">
      <c r="B5" s="73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x14ac:dyDescent="0.2"/>
    <row r="7" spans="1:12" x14ac:dyDescent="0.2">
      <c r="B7" s="112"/>
      <c r="C7" s="113">
        <v>2010</v>
      </c>
      <c r="D7" s="113">
        <v>2011</v>
      </c>
      <c r="E7" s="113">
        <v>2012</v>
      </c>
      <c r="F7" s="113">
        <v>2013</v>
      </c>
      <c r="G7" s="113">
        <v>2014</v>
      </c>
      <c r="H7" s="113">
        <v>2015</v>
      </c>
      <c r="I7" s="113">
        <v>2016</v>
      </c>
      <c r="J7" s="113">
        <v>2017</v>
      </c>
      <c r="K7" s="113">
        <v>2018</v>
      </c>
      <c r="L7" s="113">
        <v>2019</v>
      </c>
    </row>
    <row r="8" spans="1:12" x14ac:dyDescent="0.2">
      <c r="B8" s="114" t="s">
        <v>74</v>
      </c>
      <c r="C8" s="123">
        <v>96.66296475</v>
      </c>
      <c r="D8" s="123">
        <v>96.211765416666665</v>
      </c>
      <c r="E8" s="123">
        <v>95.128097333333343</v>
      </c>
      <c r="F8" s="123">
        <v>97.193235916666666</v>
      </c>
      <c r="G8" s="123">
        <v>101.56430425000001</v>
      </c>
      <c r="H8" s="123">
        <v>110.13848383333332</v>
      </c>
      <c r="I8" s="123">
        <v>115.21303308333331</v>
      </c>
      <c r="J8" s="123">
        <v>112.48965166666666</v>
      </c>
      <c r="K8" s="123">
        <v>113.07916366666667</v>
      </c>
      <c r="L8" s="123">
        <v>114.84401875000002</v>
      </c>
    </row>
    <row r="9" spans="1:12" x14ac:dyDescent="0.2">
      <c r="B9" s="116" t="s">
        <v>86</v>
      </c>
      <c r="C9" s="124">
        <f>+(C8/$D$8)*100</f>
        <v>100.46896482086085</v>
      </c>
      <c r="D9" s="124">
        <f>+(D8/$D$8)*100</f>
        <v>100</v>
      </c>
      <c r="E9" s="124">
        <f t="shared" ref="E9:L9" si="0">+(E8/$D$8)*100</f>
        <v>98.873663653670363</v>
      </c>
      <c r="F9" s="124">
        <f t="shared" si="0"/>
        <v>101.02011484328297</v>
      </c>
      <c r="G9" s="124">
        <f t="shared" si="0"/>
        <v>105.56328928188042</v>
      </c>
      <c r="H9" s="124">
        <f t="shared" si="0"/>
        <v>114.47506794658</v>
      </c>
      <c r="I9" s="124">
        <f t="shared" si="0"/>
        <v>119.74942210485109</v>
      </c>
      <c r="J9" s="124">
        <f t="shared" si="0"/>
        <v>116.91881047967985</v>
      </c>
      <c r="K9" s="124">
        <f t="shared" si="0"/>
        <v>117.53153387940856</v>
      </c>
      <c r="L9" s="124">
        <f t="shared" si="0"/>
        <v>119.3658782298009</v>
      </c>
    </row>
    <row r="10" spans="1:12" x14ac:dyDescent="0.2"/>
    <row r="11" spans="1:12" x14ac:dyDescent="0.2">
      <c r="B11" s="112"/>
      <c r="C11" s="113">
        <v>2010</v>
      </c>
      <c r="D11" s="113">
        <v>2011</v>
      </c>
      <c r="E11" s="113">
        <v>2012</v>
      </c>
      <c r="F11" s="113">
        <v>2013</v>
      </c>
      <c r="G11" s="113">
        <v>2014</v>
      </c>
      <c r="H11" s="113">
        <v>2015</v>
      </c>
      <c r="I11" s="113">
        <v>2016</v>
      </c>
      <c r="J11" s="113">
        <v>2017</v>
      </c>
      <c r="K11" s="113">
        <v>2018</v>
      </c>
      <c r="L11" s="113">
        <v>2019</v>
      </c>
    </row>
    <row r="12" spans="1:12" x14ac:dyDescent="0.2">
      <c r="B12" s="114" t="s">
        <v>87</v>
      </c>
      <c r="C12" s="125"/>
      <c r="D12" s="125">
        <f t="shared" ref="D12:L12" si="1">+C9</f>
        <v>100.46896482086085</v>
      </c>
      <c r="E12" s="125">
        <f t="shared" si="1"/>
        <v>100</v>
      </c>
      <c r="F12" s="125">
        <f t="shared" si="1"/>
        <v>98.873663653670363</v>
      </c>
      <c r="G12" s="125">
        <f t="shared" si="1"/>
        <v>101.02011484328297</v>
      </c>
      <c r="H12" s="125">
        <f t="shared" si="1"/>
        <v>105.56328928188042</v>
      </c>
      <c r="I12" s="125">
        <f t="shared" si="1"/>
        <v>114.47506794658</v>
      </c>
      <c r="J12" s="125">
        <f t="shared" si="1"/>
        <v>119.74942210485109</v>
      </c>
      <c r="K12" s="125">
        <f t="shared" si="1"/>
        <v>116.91881047967985</v>
      </c>
      <c r="L12" s="125">
        <f t="shared" si="1"/>
        <v>117.53153387940856</v>
      </c>
    </row>
    <row r="13" spans="1:12" x14ac:dyDescent="0.2">
      <c r="B13" s="68" t="s">
        <v>88</v>
      </c>
      <c r="C13" s="122">
        <f t="shared" ref="C13:L13" si="2">+C9</f>
        <v>100.46896482086085</v>
      </c>
      <c r="D13" s="122">
        <f t="shared" si="2"/>
        <v>100</v>
      </c>
      <c r="E13" s="122">
        <f t="shared" si="2"/>
        <v>98.873663653670363</v>
      </c>
      <c r="F13" s="122">
        <f t="shared" si="2"/>
        <v>101.02011484328297</v>
      </c>
      <c r="G13" s="122">
        <f t="shared" si="2"/>
        <v>105.56328928188042</v>
      </c>
      <c r="H13" s="122">
        <f t="shared" si="2"/>
        <v>114.47506794658</v>
      </c>
      <c r="I13" s="122">
        <f t="shared" si="2"/>
        <v>119.74942210485109</v>
      </c>
      <c r="J13" s="122">
        <f t="shared" si="2"/>
        <v>116.91881047967985</v>
      </c>
      <c r="K13" s="122">
        <f t="shared" si="2"/>
        <v>117.53153387940856</v>
      </c>
      <c r="L13" s="122">
        <f t="shared" si="2"/>
        <v>119.3658782298009</v>
      </c>
    </row>
    <row r="14" spans="1:12" x14ac:dyDescent="0.2">
      <c r="B14" s="116" t="s">
        <v>75</v>
      </c>
      <c r="C14" s="126"/>
      <c r="D14" s="126">
        <f t="shared" ref="D14:L14" si="3">+D13/C13-1</f>
        <v>-4.6677580653590178E-3</v>
      </c>
      <c r="E14" s="126">
        <f t="shared" si="3"/>
        <v>-1.1263363463296372E-2</v>
      </c>
      <c r="F14" s="126">
        <f t="shared" si="3"/>
        <v>2.170902857540602E-2</v>
      </c>
      <c r="G14" s="126">
        <f t="shared" si="3"/>
        <v>4.4972968459256579E-2</v>
      </c>
      <c r="H14" s="126">
        <f t="shared" si="3"/>
        <v>8.4421191546077079E-2</v>
      </c>
      <c r="I14" s="126">
        <f t="shared" si="3"/>
        <v>4.6074260997446048E-2</v>
      </c>
      <c r="J14" s="126">
        <f t="shared" si="3"/>
        <v>-2.363778943912398E-2</v>
      </c>
      <c r="K14" s="126">
        <f t="shared" si="3"/>
        <v>5.2405887231909976E-3</v>
      </c>
      <c r="L14" s="126">
        <f t="shared" si="3"/>
        <v>1.5607252707809049E-2</v>
      </c>
    </row>
    <row r="15" spans="1:12" x14ac:dyDescent="0.2"/>
    <row r="16" spans="1:12" x14ac:dyDescent="0.2">
      <c r="B16" s="112"/>
      <c r="C16" s="113">
        <v>2010</v>
      </c>
      <c r="D16" s="113">
        <v>2011</v>
      </c>
      <c r="E16" s="113">
        <v>2012</v>
      </c>
      <c r="F16" s="113">
        <v>2013</v>
      </c>
      <c r="G16" s="113">
        <v>2014</v>
      </c>
      <c r="H16" s="113">
        <v>2015</v>
      </c>
      <c r="I16" s="113">
        <v>2016</v>
      </c>
      <c r="J16" s="113">
        <v>2017</v>
      </c>
      <c r="K16" s="113">
        <v>2018</v>
      </c>
      <c r="L16" s="113">
        <v>2019</v>
      </c>
    </row>
    <row r="17" spans="2:12" x14ac:dyDescent="0.2">
      <c r="B17" s="114" t="s">
        <v>71</v>
      </c>
      <c r="C17" s="123">
        <v>2.8257854861131699</v>
      </c>
      <c r="D17" s="123">
        <v>2.7547087220274</v>
      </c>
      <c r="E17" s="123">
        <v>2.6381924723424701</v>
      </c>
      <c r="F17" s="123">
        <v>2.7027819881142299</v>
      </c>
      <c r="G17" s="123">
        <v>2.83938113275613</v>
      </c>
      <c r="H17" s="123">
        <v>3.1860907106782101</v>
      </c>
      <c r="I17" s="123">
        <v>3.3771255534670002</v>
      </c>
      <c r="J17" s="123">
        <v>3.2621647955803001</v>
      </c>
      <c r="K17" s="123">
        <v>3.2881337472469068</v>
      </c>
      <c r="L17" s="127">
        <v>3.3387580339105298</v>
      </c>
    </row>
    <row r="18" spans="2:12" x14ac:dyDescent="0.2">
      <c r="B18" s="116" t="s">
        <v>83</v>
      </c>
      <c r="C18" s="124">
        <f>+(C17/$D17)*100</f>
        <v>102.58019163759204</v>
      </c>
      <c r="D18" s="124">
        <f>+(D17/$D17)*100</f>
        <v>100</v>
      </c>
      <c r="E18" s="124">
        <f t="shared" ref="E18:L18" si="4">+(E17/$D17)*100</f>
        <v>95.770287843747894</v>
      </c>
      <c r="F18" s="124">
        <f t="shared" si="4"/>
        <v>98.114982774841124</v>
      </c>
      <c r="G18" s="124">
        <f t="shared" si="4"/>
        <v>103.07373371462711</v>
      </c>
      <c r="H18" s="124">
        <f t="shared" si="4"/>
        <v>115.65980407298102</v>
      </c>
      <c r="I18" s="124">
        <f t="shared" si="4"/>
        <v>122.59465134961769</v>
      </c>
      <c r="J18" s="124">
        <f t="shared" si="4"/>
        <v>118.42140584574854</v>
      </c>
      <c r="K18" s="124">
        <f t="shared" si="4"/>
        <v>119.36411719155986</v>
      </c>
      <c r="L18" s="124">
        <f t="shared" si="4"/>
        <v>121.20185365563019</v>
      </c>
    </row>
    <row r="19" spans="2:12" x14ac:dyDescent="0.2"/>
    <row r="20" spans="2:12" x14ac:dyDescent="0.2">
      <c r="B20" s="112"/>
      <c r="C20" s="113">
        <v>2010</v>
      </c>
      <c r="D20" s="113">
        <v>2011</v>
      </c>
      <c r="E20" s="113">
        <v>2012</v>
      </c>
      <c r="F20" s="113">
        <v>2013</v>
      </c>
      <c r="G20" s="113">
        <v>2014</v>
      </c>
      <c r="H20" s="113">
        <v>2015</v>
      </c>
      <c r="I20" s="113">
        <v>2016</v>
      </c>
      <c r="J20" s="113">
        <v>2017</v>
      </c>
      <c r="K20" s="113">
        <v>2018</v>
      </c>
      <c r="L20" s="113">
        <v>2019</v>
      </c>
    </row>
    <row r="21" spans="2:12" x14ac:dyDescent="0.2">
      <c r="B21" s="114" t="s">
        <v>89</v>
      </c>
      <c r="C21" s="125"/>
      <c r="D21" s="125">
        <f t="shared" ref="D21:L21" si="5">+C22</f>
        <v>0.97941876708331765</v>
      </c>
      <c r="E21" s="125">
        <f t="shared" si="5"/>
        <v>1</v>
      </c>
      <c r="F21" s="125">
        <f t="shared" si="5"/>
        <v>1.032404369661974</v>
      </c>
      <c r="G21" s="125">
        <f t="shared" si="5"/>
        <v>1.029609464184575</v>
      </c>
      <c r="H21" s="125">
        <f t="shared" si="5"/>
        <v>1.0241531520934903</v>
      </c>
      <c r="I21" s="125">
        <f t="shared" si="5"/>
        <v>0.98975671681361788</v>
      </c>
      <c r="J21" s="125">
        <f t="shared" si="5"/>
        <v>0.97679157113753257</v>
      </c>
      <c r="K21" s="125">
        <f t="shared" si="5"/>
        <v>0.98731145475484461</v>
      </c>
      <c r="L21" s="125">
        <f t="shared" si="5"/>
        <v>0.98464711711300723</v>
      </c>
    </row>
    <row r="22" spans="2:12" x14ac:dyDescent="0.2">
      <c r="B22" s="116" t="s">
        <v>90</v>
      </c>
      <c r="C22" s="128">
        <f t="shared" ref="C22:L22" si="6">+C9/C18</f>
        <v>0.97941876708331765</v>
      </c>
      <c r="D22" s="128">
        <f t="shared" si="6"/>
        <v>1</v>
      </c>
      <c r="E22" s="128">
        <f t="shared" si="6"/>
        <v>1.032404369661974</v>
      </c>
      <c r="F22" s="128">
        <f t="shared" si="6"/>
        <v>1.029609464184575</v>
      </c>
      <c r="G22" s="128">
        <f t="shared" si="6"/>
        <v>1.0241531520934903</v>
      </c>
      <c r="H22" s="128">
        <f t="shared" si="6"/>
        <v>0.98975671681361788</v>
      </c>
      <c r="I22" s="128">
        <f t="shared" si="6"/>
        <v>0.97679157113753257</v>
      </c>
      <c r="J22" s="128">
        <f t="shared" si="6"/>
        <v>0.98731145475484461</v>
      </c>
      <c r="K22" s="128">
        <f t="shared" si="6"/>
        <v>0.98464711711300723</v>
      </c>
      <c r="L22" s="128">
        <f t="shared" si="6"/>
        <v>0.98485191958329421</v>
      </c>
    </row>
    <row r="23" spans="2:12" x14ac:dyDescent="0.2"/>
    <row r="24" spans="2:12" x14ac:dyDescent="0.2">
      <c r="C24" s="129"/>
      <c r="D24" s="129"/>
      <c r="E24" s="129"/>
      <c r="F24" s="129"/>
      <c r="G24" s="129"/>
      <c r="H24" s="129"/>
      <c r="I24" s="129"/>
      <c r="J24" s="129"/>
      <c r="K24" s="129"/>
      <c r="L24" s="129"/>
    </row>
    <row r="26" spans="2:12" hidden="1" x14ac:dyDescent="0.2">
      <c r="C26" s="130"/>
      <c r="D26" s="130"/>
      <c r="E26" s="130"/>
      <c r="F26" s="130"/>
      <c r="G26" s="130"/>
      <c r="H26" s="130"/>
      <c r="I26" s="130"/>
      <c r="J26" s="130"/>
      <c r="K26" s="130"/>
      <c r="L26" s="130"/>
    </row>
    <row r="27" spans="2:12" hidden="1" x14ac:dyDescent="0.2">
      <c r="C27" s="130"/>
      <c r="D27" s="130"/>
      <c r="E27" s="130"/>
      <c r="F27" s="130"/>
      <c r="G27" s="130"/>
      <c r="H27" s="130"/>
      <c r="I27" s="130"/>
      <c r="J27" s="130"/>
      <c r="K27" s="130"/>
      <c r="L27" s="130"/>
    </row>
    <row r="28" spans="2:12" hidden="1" x14ac:dyDescent="0.2"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2:12" hidden="1" x14ac:dyDescent="0.2"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2:12" hidden="1" x14ac:dyDescent="0.2"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31" spans="2:12" hidden="1" x14ac:dyDescent="0.2"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6" spans="3:12" hidden="1" x14ac:dyDescent="0.2"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3:12" hidden="1" x14ac:dyDescent="0.2"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</sheetData>
  <hyperlinks>
    <hyperlink ref="A2" location="Índice!A1" display="Í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N24"/>
  <sheetViews>
    <sheetView showGridLines="0" zoomScale="90" zoomScaleNormal="90" workbookViewId="0"/>
  </sheetViews>
  <sheetFormatPr baseColWidth="10" defaultColWidth="0" defaultRowHeight="12.75" customHeight="1" zeroHeight="1" x14ac:dyDescent="0.25"/>
  <cols>
    <col min="1" max="1" width="8.7109375" style="132" customWidth="1"/>
    <col min="2" max="2" width="59" style="132" customWidth="1"/>
    <col min="3" max="13" width="11.42578125" style="132" customWidth="1"/>
    <col min="14" max="14" width="0" style="132" hidden="1" customWidth="1"/>
    <col min="15" max="16384" width="11.42578125" style="132" hidden="1"/>
  </cols>
  <sheetData>
    <row r="1" spans="1:12" ht="12.75" customHeight="1" x14ac:dyDescent="0.25"/>
    <row r="2" spans="1:12" ht="12.75" customHeight="1" x14ac:dyDescent="0.25">
      <c r="A2" s="5" t="s">
        <v>13</v>
      </c>
    </row>
    <row r="3" spans="1:12" ht="12.75" customHeight="1" x14ac:dyDescent="0.25"/>
    <row r="4" spans="1:12" ht="12.75" customHeight="1" x14ac:dyDescent="0.25">
      <c r="B4" s="73" t="s">
        <v>76</v>
      </c>
    </row>
    <row r="5" spans="1:12" ht="12.75" customHeight="1" x14ac:dyDescent="0.25"/>
    <row r="6" spans="1:12" ht="12.75" customHeight="1" x14ac:dyDescent="0.25"/>
    <row r="7" spans="1:12" ht="12.75" customHeight="1" x14ac:dyDescent="0.25">
      <c r="B7" s="112"/>
      <c r="C7" s="113">
        <v>2010</v>
      </c>
      <c r="D7" s="113">
        <v>2011</v>
      </c>
      <c r="E7" s="113">
        <v>2012</v>
      </c>
      <c r="F7" s="113">
        <v>2013</v>
      </c>
      <c r="G7" s="113">
        <v>2014</v>
      </c>
      <c r="H7" s="113">
        <v>2015</v>
      </c>
      <c r="I7" s="113">
        <v>2016</v>
      </c>
      <c r="J7" s="113">
        <v>2017</v>
      </c>
      <c r="K7" s="113">
        <v>2018</v>
      </c>
      <c r="L7" s="113">
        <v>2019</v>
      </c>
    </row>
    <row r="8" spans="1:12" ht="12.75" customHeight="1" x14ac:dyDescent="0.25">
      <c r="B8" s="114" t="s">
        <v>77</v>
      </c>
      <c r="C8" s="123">
        <v>97.711687583333344</v>
      </c>
      <c r="D8" s="123">
        <v>100.437293</v>
      </c>
      <c r="E8" s="123">
        <v>99.114972749999993</v>
      </c>
      <c r="F8" s="123">
        <v>99.522779416666665</v>
      </c>
      <c r="G8" s="123">
        <v>101.31067341666665</v>
      </c>
      <c r="H8" s="123">
        <v>105.13885891666666</v>
      </c>
      <c r="I8" s="123">
        <v>108.38787416666666</v>
      </c>
      <c r="J8" s="123">
        <v>110.53250766666666</v>
      </c>
      <c r="K8" s="123">
        <v>114.75756141666666</v>
      </c>
      <c r="L8" s="123">
        <v>115.42165941666667</v>
      </c>
    </row>
    <row r="9" spans="1:12" ht="12.75" customHeight="1" x14ac:dyDescent="0.25">
      <c r="B9" s="116" t="s">
        <v>95</v>
      </c>
      <c r="C9" s="124">
        <f>+(C8/$D$8)*100</f>
        <v>97.286261571519404</v>
      </c>
      <c r="D9" s="124">
        <f>+(D8/$D$8)*100</f>
        <v>100</v>
      </c>
      <c r="E9" s="124">
        <f t="shared" ref="E9:L9" si="0">+(E8/$D$8)*100</f>
        <v>98.68343698789252</v>
      </c>
      <c r="F9" s="124">
        <f t="shared" si="0"/>
        <v>99.089468108889264</v>
      </c>
      <c r="G9" s="124">
        <f t="shared" si="0"/>
        <v>100.86957781375754</v>
      </c>
      <c r="H9" s="124">
        <f t="shared" si="0"/>
        <v>104.68109581235593</v>
      </c>
      <c r="I9" s="124">
        <f t="shared" si="0"/>
        <v>107.91596520494302</v>
      </c>
      <c r="J9" s="124">
        <f t="shared" si="0"/>
        <v>110.05126120500546</v>
      </c>
      <c r="K9" s="124">
        <f t="shared" si="0"/>
        <v>114.25791953260496</v>
      </c>
      <c r="L9" s="124">
        <f t="shared" si="0"/>
        <v>114.91912612247192</v>
      </c>
    </row>
    <row r="10" spans="1:12" ht="12.75" customHeight="1" x14ac:dyDescent="0.25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 ht="12.75" customHeight="1" x14ac:dyDescent="0.25">
      <c r="B11" s="112"/>
      <c r="C11" s="113">
        <v>2010</v>
      </c>
      <c r="D11" s="113">
        <v>2011</v>
      </c>
      <c r="E11" s="113">
        <v>2012</v>
      </c>
      <c r="F11" s="113">
        <v>2013</v>
      </c>
      <c r="G11" s="113">
        <v>2014</v>
      </c>
      <c r="H11" s="113">
        <v>2015</v>
      </c>
      <c r="I11" s="113">
        <v>2016</v>
      </c>
      <c r="J11" s="113">
        <v>2017</v>
      </c>
      <c r="K11" s="113">
        <v>2018</v>
      </c>
      <c r="L11" s="113">
        <v>2019</v>
      </c>
    </row>
    <row r="12" spans="1:12" ht="12.75" customHeight="1" x14ac:dyDescent="0.25">
      <c r="B12" s="114" t="s">
        <v>91</v>
      </c>
      <c r="C12" s="125"/>
      <c r="D12" s="125">
        <f t="shared" ref="D12:L12" si="1">+C9</f>
        <v>97.286261571519404</v>
      </c>
      <c r="E12" s="125">
        <f t="shared" si="1"/>
        <v>100</v>
      </c>
      <c r="F12" s="125">
        <f t="shared" si="1"/>
        <v>98.68343698789252</v>
      </c>
      <c r="G12" s="125">
        <f t="shared" si="1"/>
        <v>99.089468108889264</v>
      </c>
      <c r="H12" s="125">
        <f t="shared" si="1"/>
        <v>100.86957781375754</v>
      </c>
      <c r="I12" s="125">
        <f t="shared" si="1"/>
        <v>104.68109581235593</v>
      </c>
      <c r="J12" s="125">
        <f t="shared" si="1"/>
        <v>107.91596520494302</v>
      </c>
      <c r="K12" s="125">
        <f t="shared" si="1"/>
        <v>110.05126120500546</v>
      </c>
      <c r="L12" s="125">
        <f t="shared" si="1"/>
        <v>114.25791953260496</v>
      </c>
    </row>
    <row r="13" spans="1:12" ht="12.75" customHeight="1" x14ac:dyDescent="0.25">
      <c r="B13" s="68" t="s">
        <v>92</v>
      </c>
      <c r="C13" s="122">
        <f t="shared" ref="C13:L13" si="2">+C9</f>
        <v>97.286261571519404</v>
      </c>
      <c r="D13" s="122">
        <f t="shared" si="2"/>
        <v>100</v>
      </c>
      <c r="E13" s="122">
        <f t="shared" si="2"/>
        <v>98.68343698789252</v>
      </c>
      <c r="F13" s="122">
        <f t="shared" si="2"/>
        <v>99.089468108889264</v>
      </c>
      <c r="G13" s="122">
        <f t="shared" si="2"/>
        <v>100.86957781375754</v>
      </c>
      <c r="H13" s="122">
        <f t="shared" si="2"/>
        <v>104.68109581235593</v>
      </c>
      <c r="I13" s="122">
        <f t="shared" si="2"/>
        <v>107.91596520494302</v>
      </c>
      <c r="J13" s="122">
        <f t="shared" si="2"/>
        <v>110.05126120500546</v>
      </c>
      <c r="K13" s="122">
        <f t="shared" si="2"/>
        <v>114.25791953260496</v>
      </c>
      <c r="L13" s="122">
        <f t="shared" si="2"/>
        <v>114.91912612247192</v>
      </c>
    </row>
    <row r="14" spans="1:12" ht="12.75" customHeight="1" x14ac:dyDescent="0.25">
      <c r="B14" s="116" t="s">
        <v>75</v>
      </c>
      <c r="C14" s="126"/>
      <c r="D14" s="126">
        <f t="shared" ref="D14:L14" si="3">+D13/C13-1</f>
        <v>2.7894364370097735E-2</v>
      </c>
      <c r="E14" s="126">
        <f t="shared" si="3"/>
        <v>-1.3165630121074745E-2</v>
      </c>
      <c r="F14" s="126">
        <f t="shared" si="3"/>
        <v>4.1144809442192898E-3</v>
      </c>
      <c r="G14" s="126">
        <f t="shared" si="3"/>
        <v>1.7964671108256614E-2</v>
      </c>
      <c r="H14" s="126">
        <f t="shared" si="3"/>
        <v>3.7786596129467886E-2</v>
      </c>
      <c r="I14" s="126">
        <f t="shared" si="3"/>
        <v>3.0902135361533523E-2</v>
      </c>
      <c r="J14" s="126">
        <f t="shared" si="3"/>
        <v>1.9786655255386032E-2</v>
      </c>
      <c r="K14" s="126">
        <f t="shared" si="3"/>
        <v>3.8224535380501079E-2</v>
      </c>
      <c r="L14" s="126">
        <f t="shared" si="3"/>
        <v>5.7869650749091672E-3</v>
      </c>
    </row>
    <row r="15" spans="1:12" ht="12.75" customHeight="1" x14ac:dyDescent="0.2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ht="12.75" customHeight="1" x14ac:dyDescent="0.25">
      <c r="B16" s="112"/>
      <c r="C16" s="113">
        <v>2010</v>
      </c>
      <c r="D16" s="113">
        <v>2011</v>
      </c>
      <c r="E16" s="113">
        <v>2012</v>
      </c>
      <c r="F16" s="113">
        <v>2013</v>
      </c>
      <c r="G16" s="113">
        <v>2014</v>
      </c>
      <c r="H16" s="113">
        <v>2015</v>
      </c>
      <c r="I16" s="113">
        <v>2016</v>
      </c>
      <c r="J16" s="113">
        <v>2017</v>
      </c>
      <c r="K16" s="113">
        <v>2018</v>
      </c>
      <c r="L16" s="113">
        <v>2019</v>
      </c>
    </row>
    <row r="17" spans="2:12" ht="12.75" customHeight="1" x14ac:dyDescent="0.25">
      <c r="B17" s="114" t="s">
        <v>71</v>
      </c>
      <c r="C17" s="123">
        <v>2.8257854861131699</v>
      </c>
      <c r="D17" s="123">
        <v>2.7547087220274</v>
      </c>
      <c r="E17" s="123">
        <v>2.6381924723424701</v>
      </c>
      <c r="F17" s="123">
        <v>2.7027819881142299</v>
      </c>
      <c r="G17" s="123">
        <v>2.83938113275613</v>
      </c>
      <c r="H17" s="123">
        <v>3.1860907106782101</v>
      </c>
      <c r="I17" s="123">
        <v>3.3771255534670002</v>
      </c>
      <c r="J17" s="123">
        <v>3.2621647955803001</v>
      </c>
      <c r="K17" s="123">
        <v>3.2881337472469068</v>
      </c>
      <c r="L17" s="127">
        <v>3.3387580339105298</v>
      </c>
    </row>
    <row r="18" spans="2:12" ht="12.75" customHeight="1" x14ac:dyDescent="0.25">
      <c r="B18" s="116" t="s">
        <v>83</v>
      </c>
      <c r="C18" s="124">
        <f>+(C17/$D17)*100</f>
        <v>102.58019163759204</v>
      </c>
      <c r="D18" s="124">
        <f>+(D17/$D17)*100</f>
        <v>100</v>
      </c>
      <c r="E18" s="124">
        <f t="shared" ref="E18:L18" si="4">+(E17/$D17)*100</f>
        <v>95.770287843747894</v>
      </c>
      <c r="F18" s="124">
        <f t="shared" si="4"/>
        <v>98.114982774841124</v>
      </c>
      <c r="G18" s="124">
        <f t="shared" si="4"/>
        <v>103.07373371462711</v>
      </c>
      <c r="H18" s="124">
        <f t="shared" si="4"/>
        <v>115.65980407298102</v>
      </c>
      <c r="I18" s="124">
        <f t="shared" si="4"/>
        <v>122.59465134961769</v>
      </c>
      <c r="J18" s="124">
        <f t="shared" si="4"/>
        <v>118.42140584574854</v>
      </c>
      <c r="K18" s="124">
        <f t="shared" si="4"/>
        <v>119.36411719155986</v>
      </c>
      <c r="L18" s="124">
        <f t="shared" si="4"/>
        <v>121.20185365563019</v>
      </c>
    </row>
    <row r="19" spans="2:12" ht="12.75" customHeight="1" x14ac:dyDescent="0.2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 ht="12.75" customHeight="1" x14ac:dyDescent="0.25">
      <c r="B20" s="112"/>
      <c r="C20" s="113">
        <v>2010</v>
      </c>
      <c r="D20" s="113">
        <v>2011</v>
      </c>
      <c r="E20" s="113">
        <v>2012</v>
      </c>
      <c r="F20" s="113">
        <v>2013</v>
      </c>
      <c r="G20" s="113">
        <v>2014</v>
      </c>
      <c r="H20" s="113">
        <v>2015</v>
      </c>
      <c r="I20" s="113">
        <v>2016</v>
      </c>
      <c r="J20" s="113">
        <v>2017</v>
      </c>
      <c r="K20" s="113">
        <v>2018</v>
      </c>
      <c r="L20" s="113">
        <v>2019</v>
      </c>
    </row>
    <row r="21" spans="2:12" ht="12.75" customHeight="1" x14ac:dyDescent="0.25">
      <c r="B21" s="114" t="s">
        <v>93</v>
      </c>
      <c r="C21" s="125"/>
      <c r="D21" s="125">
        <f t="shared" ref="D21:L21" si="5">+C22</f>
        <v>0.94839227748008426</v>
      </c>
      <c r="E21" s="125">
        <f t="shared" si="5"/>
        <v>1</v>
      </c>
      <c r="F21" s="125">
        <f t="shared" si="5"/>
        <v>1.0304180890517685</v>
      </c>
      <c r="G21" s="125">
        <f t="shared" si="5"/>
        <v>1.0099320746586118</v>
      </c>
      <c r="H21" s="125">
        <f t="shared" si="5"/>
        <v>0.97861573631385024</v>
      </c>
      <c r="I21" s="125">
        <f t="shared" si="5"/>
        <v>0.90507758206388156</v>
      </c>
      <c r="J21" s="125">
        <f t="shared" si="5"/>
        <v>0.88026650442674104</v>
      </c>
      <c r="K21" s="125">
        <f t="shared" si="5"/>
        <v>0.92931898940934943</v>
      </c>
      <c r="L21" s="125">
        <f t="shared" si="5"/>
        <v>0.9572216694673803</v>
      </c>
    </row>
    <row r="22" spans="2:12" ht="12.75" customHeight="1" x14ac:dyDescent="0.25">
      <c r="B22" s="116" t="s">
        <v>94</v>
      </c>
      <c r="C22" s="128">
        <f t="shared" ref="C22:L22" si="6">+C9/C18</f>
        <v>0.94839227748008426</v>
      </c>
      <c r="D22" s="128">
        <f t="shared" si="6"/>
        <v>1</v>
      </c>
      <c r="E22" s="128">
        <f t="shared" si="6"/>
        <v>1.0304180890517685</v>
      </c>
      <c r="F22" s="128">
        <f t="shared" si="6"/>
        <v>1.0099320746586118</v>
      </c>
      <c r="G22" s="128">
        <f t="shared" si="6"/>
        <v>0.97861573631385024</v>
      </c>
      <c r="H22" s="128">
        <f t="shared" si="6"/>
        <v>0.90507758206388156</v>
      </c>
      <c r="I22" s="128">
        <f t="shared" si="6"/>
        <v>0.88026650442674104</v>
      </c>
      <c r="J22" s="128">
        <f t="shared" si="6"/>
        <v>0.92931898940934943</v>
      </c>
      <c r="K22" s="128">
        <f t="shared" si="6"/>
        <v>0.9572216694673803</v>
      </c>
      <c r="L22" s="128">
        <f t="shared" si="6"/>
        <v>0.94816310688606031</v>
      </c>
    </row>
    <row r="23" spans="2:12" ht="12.75" customHeight="1" x14ac:dyDescent="0.25"/>
    <row r="24" spans="2:12" ht="12.75" customHeight="1" x14ac:dyDescent="0.25"/>
  </sheetData>
  <hyperlinks>
    <hyperlink ref="A2" location="Índice!A1" display="Índice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M11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8.7109375" style="68" customWidth="1"/>
    <col min="2" max="2" width="25.140625" style="68" customWidth="1"/>
    <col min="3" max="12" width="11.42578125" style="68" customWidth="1"/>
    <col min="13" max="13" width="0" style="68" hidden="1" customWidth="1"/>
    <col min="14" max="16384" width="11.42578125" style="68" hidden="1"/>
  </cols>
  <sheetData>
    <row r="1" spans="1:11" x14ac:dyDescent="0.2"/>
    <row r="2" spans="1:11" x14ac:dyDescent="0.2">
      <c r="A2" s="5" t="s">
        <v>13</v>
      </c>
    </row>
    <row r="3" spans="1:11" x14ac:dyDescent="0.2"/>
    <row r="4" spans="1:11" x14ac:dyDescent="0.2">
      <c r="B4" s="73" t="s">
        <v>533</v>
      </c>
      <c r="C4" s="72"/>
      <c r="D4" s="72"/>
      <c r="E4" s="72"/>
      <c r="F4" s="72"/>
      <c r="G4" s="72"/>
      <c r="H4" s="72"/>
      <c r="I4" s="72"/>
      <c r="J4" s="72"/>
    </row>
    <row r="5" spans="1:11" x14ac:dyDescent="0.2">
      <c r="B5" s="73"/>
    </row>
    <row r="6" spans="1:11" x14ac:dyDescent="0.2"/>
    <row r="7" spans="1:11" x14ac:dyDescent="0.2">
      <c r="B7" s="112"/>
      <c r="C7" s="133">
        <v>2011</v>
      </c>
      <c r="D7" s="133">
        <v>2012</v>
      </c>
      <c r="E7" s="133">
        <v>2013</v>
      </c>
      <c r="F7" s="133">
        <v>2014</v>
      </c>
      <c r="G7" s="133">
        <v>2015</v>
      </c>
      <c r="H7" s="133">
        <v>2016</v>
      </c>
      <c r="I7" s="133">
        <v>2017</v>
      </c>
      <c r="J7" s="133">
        <v>2018</v>
      </c>
      <c r="K7" s="133">
        <v>2019</v>
      </c>
    </row>
    <row r="8" spans="1:11" x14ac:dyDescent="0.2">
      <c r="B8" s="118" t="s">
        <v>78</v>
      </c>
      <c r="C8" s="320">
        <v>0.33499999999999996</v>
      </c>
      <c r="D8" s="320">
        <v>0.33499999999999996</v>
      </c>
      <c r="E8" s="320">
        <v>0.33499999999999996</v>
      </c>
      <c r="F8" s="320">
        <v>0.33499999999999996</v>
      </c>
      <c r="G8" s="320">
        <v>0.316</v>
      </c>
      <c r="H8" s="320">
        <v>0.316</v>
      </c>
      <c r="I8" s="320">
        <v>0.33024999999999999</v>
      </c>
      <c r="J8" s="320">
        <v>0.33024999999999999</v>
      </c>
      <c r="K8" s="320">
        <v>0.33024999999999999</v>
      </c>
    </row>
    <row r="9" spans="1:11" x14ac:dyDescent="0.2"/>
    <row r="10" spans="1:11" x14ac:dyDescent="0.2">
      <c r="B10" s="120"/>
    </row>
    <row r="11" spans="1:11" hidden="1" x14ac:dyDescent="0.2">
      <c r="B11" s="121"/>
    </row>
  </sheetData>
  <hyperlinks>
    <hyperlink ref="A2" location="Índice!A1" display="Índice" xr:uid="{00000000-0004-0000-18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Índice</vt:lpstr>
      <vt:lpstr>1. Factor X</vt:lpstr>
      <vt:lpstr>2.PTFEmpresa</vt:lpstr>
      <vt:lpstr>2.1.ÍndCantProd</vt:lpstr>
      <vt:lpstr>2.1.1.IngresosOpe</vt:lpstr>
      <vt:lpstr>2.1.2.CantidadesServ</vt:lpstr>
      <vt:lpstr>2.1.3.PrecioServ</vt:lpstr>
      <vt:lpstr>2.2.ÍndCantInsum</vt:lpstr>
      <vt:lpstr>2.2.1.ManoObra</vt:lpstr>
      <vt:lpstr>2.2.2.ProdIntermed</vt:lpstr>
      <vt:lpstr>2.2.3.1.TasasDeprec</vt:lpstr>
      <vt:lpstr>2.2.3.2.Inv-Ajus-Depr</vt:lpstr>
      <vt:lpstr>2.2.3.3.StockCapTotal</vt:lpstr>
      <vt:lpstr>2.2.3.4.StockCapReal</vt:lpstr>
      <vt:lpstr>2.2.3.5.CantidadCap</vt:lpstr>
      <vt:lpstr>2.2.3.6.WACC</vt:lpstr>
      <vt:lpstr>2.2.3.7.PrecioCapital</vt:lpstr>
      <vt:lpstr>3.ÍndPrecioInsumEmp</vt:lpstr>
      <vt:lpstr>4.PTFEconomía</vt:lpstr>
      <vt:lpstr>5.InsumosEconomía</vt:lpstr>
      <vt:lpstr>6.1.IPM</vt:lpstr>
      <vt:lpstr>6.2.IPC</vt:lpstr>
      <vt:lpstr>6.3.IPME</vt:lpstr>
      <vt:lpstr>6.4.IPMC</vt:lpstr>
      <vt:lpstr>6.5.TasaImpuestos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Abel Flores Quispe</dc:creator>
  <cp:lastModifiedBy>Josue Zavaleta</cp:lastModifiedBy>
  <dcterms:created xsi:type="dcterms:W3CDTF">2021-02-01T17:29:26Z</dcterms:created>
  <dcterms:modified xsi:type="dcterms:W3CDTF">2021-08-10T16:17:23Z</dcterms:modified>
</cp:coreProperties>
</file>