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5AE7C390-5E12-40DF-9743-5C9001B0CF02}" xr6:coauthVersionLast="36" xr6:coauthVersionMax="36" xr10:uidLastSave="{00000000-0000-0000-0000-000000000000}"/>
  <bookViews>
    <workbookView xWindow="0" yWindow="0" windowWidth="22260" windowHeight="12645" tabRatio="796" xr2:uid="{00000000-000D-0000-FFFF-FFFF00000000}"/>
  </bookViews>
  <sheets>
    <sheet name="Índice" sheetId="1" r:id="rId1"/>
    <sheet name="1. Factor X" sheetId="2" r:id="rId2"/>
    <sheet name="2.PTFEmpresa" sheetId="3" r:id="rId3"/>
    <sheet name="2.1.ÍndCantProd" sheetId="4" r:id="rId4"/>
    <sheet name="2.1.1.IngresosServ" sheetId="5" r:id="rId5"/>
    <sheet name="2.1.2.CantidadesServ" sheetId="6" r:id="rId6"/>
    <sheet name="2.1.3.PrecioServ" sheetId="7" r:id="rId7"/>
    <sheet name="2.2.ÍndCantInsum" sheetId="27" r:id="rId8"/>
    <sheet name="2.2.1.ManoObra" sheetId="9" r:id="rId9"/>
    <sheet name="2.2.2.ProdIntermed" sheetId="10" r:id="rId10"/>
    <sheet name="2.2.3.1.TasasDeprec" sheetId="12" r:id="rId11"/>
    <sheet name="2.2.3.2.Inv-Ajus-Depr" sheetId="28" r:id="rId12"/>
    <sheet name="2.2.3.3.StockCapSinActIni" sheetId="13" r:id="rId13"/>
    <sheet name="2.2.3.4.ActivosIniciales" sheetId="14" r:id="rId14"/>
    <sheet name="2.2.3.5.StockCapTotal" sheetId="15" r:id="rId15"/>
    <sheet name="2.2.3.6.StockCapTotalDef" sheetId="16" r:id="rId16"/>
    <sheet name="2.2.3.7.CantidadCap" sheetId="17" r:id="rId17"/>
    <sheet name="2.2.3.8.WACC" sheetId="18" r:id="rId18"/>
    <sheet name="2.2.3.9.PrecioCapital" sheetId="19" r:id="rId19"/>
    <sheet name="3.ÍndPrecioInsumEmp" sheetId="20" r:id="rId20"/>
    <sheet name="4.PTFEconomía" sheetId="21" r:id="rId21"/>
    <sheet name="5.InsumosEconomía" sheetId="22" r:id="rId22"/>
    <sheet name="6.1.IPM" sheetId="23" r:id="rId23"/>
    <sheet name="6.2.IPC" sheetId="24" r:id="rId24"/>
    <sheet name="6.3.IPME" sheetId="25" r:id="rId25"/>
    <sheet name="6.4.TasaImpuestos" sheetId="26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0" i="14" l="1"/>
  <c r="C38" i="13" l="1"/>
  <c r="D38" i="13" s="1"/>
  <c r="E38" i="13" s="1"/>
  <c r="F38" i="13" s="1"/>
  <c r="G38" i="13" s="1"/>
  <c r="H38" i="13" s="1"/>
  <c r="J38" i="13" s="1"/>
  <c r="K38" i="13" s="1"/>
  <c r="L38" i="13" s="1"/>
  <c r="M38" i="13" s="1"/>
  <c r="D37" i="13"/>
  <c r="E37" i="13" s="1"/>
  <c r="F37" i="13" s="1"/>
  <c r="G37" i="13" s="1"/>
  <c r="H37" i="13" s="1"/>
  <c r="C37" i="13"/>
  <c r="D36" i="13"/>
  <c r="E36" i="13" s="1"/>
  <c r="F36" i="13" s="1"/>
  <c r="G36" i="13" s="1"/>
  <c r="H36" i="13" s="1"/>
  <c r="C36" i="13"/>
  <c r="D35" i="13"/>
  <c r="E35" i="13" s="1"/>
  <c r="F35" i="13" s="1"/>
  <c r="G35" i="13" s="1"/>
  <c r="H35" i="13" s="1"/>
  <c r="I35" i="13" s="1"/>
  <c r="C35" i="13"/>
  <c r="E34" i="13"/>
  <c r="F34" i="13" s="1"/>
  <c r="G34" i="13" s="1"/>
  <c r="H34" i="13" s="1"/>
  <c r="D34" i="13"/>
  <c r="C34" i="13"/>
  <c r="H33" i="13"/>
  <c r="C33" i="13"/>
  <c r="D33" i="13" s="1"/>
  <c r="E33" i="13" s="1"/>
  <c r="F33" i="13" s="1"/>
  <c r="G33" i="13" s="1"/>
  <c r="C32" i="13"/>
  <c r="D32" i="13" s="1"/>
  <c r="E32" i="13" s="1"/>
  <c r="F32" i="13" s="1"/>
  <c r="G32" i="13" s="1"/>
  <c r="H32" i="13" s="1"/>
  <c r="F31" i="13"/>
  <c r="G31" i="13" s="1"/>
  <c r="H31" i="13" s="1"/>
  <c r="C31" i="13"/>
  <c r="D31" i="13" s="1"/>
  <c r="E31" i="13" s="1"/>
  <c r="C30" i="13"/>
  <c r="D30" i="13" s="1"/>
  <c r="E30" i="13" s="1"/>
  <c r="F30" i="13" s="1"/>
  <c r="G30" i="13" s="1"/>
  <c r="H30" i="13" s="1"/>
  <c r="J30" i="13" s="1"/>
  <c r="K30" i="13" s="1"/>
  <c r="L30" i="13" s="1"/>
  <c r="M30" i="13" s="1"/>
  <c r="D29" i="13"/>
  <c r="E29" i="13" s="1"/>
  <c r="F29" i="13" s="1"/>
  <c r="G29" i="13" s="1"/>
  <c r="H29" i="13" s="1"/>
  <c r="C29" i="13"/>
  <c r="D28" i="13"/>
  <c r="E28" i="13" s="1"/>
  <c r="F28" i="13" s="1"/>
  <c r="G28" i="13" s="1"/>
  <c r="H28" i="13" s="1"/>
  <c r="C28" i="13"/>
  <c r="C27" i="13"/>
  <c r="D27" i="13" s="1"/>
  <c r="E27" i="13" s="1"/>
  <c r="F27" i="13" s="1"/>
  <c r="G27" i="13" s="1"/>
  <c r="H27" i="13" s="1"/>
  <c r="I27" i="13" s="1"/>
  <c r="E26" i="13"/>
  <c r="F26" i="13" s="1"/>
  <c r="G26" i="13" s="1"/>
  <c r="H26" i="13" s="1"/>
  <c r="D26" i="13"/>
  <c r="C26" i="13"/>
  <c r="H25" i="13"/>
  <c r="C25" i="13"/>
  <c r="D25" i="13" s="1"/>
  <c r="E25" i="13" s="1"/>
  <c r="F25" i="13" s="1"/>
  <c r="G25" i="13" s="1"/>
  <c r="C24" i="13"/>
  <c r="D24" i="13" s="1"/>
  <c r="E24" i="13" s="1"/>
  <c r="F24" i="13" s="1"/>
  <c r="G24" i="13" s="1"/>
  <c r="H24" i="13" s="1"/>
  <c r="F23" i="13"/>
  <c r="G23" i="13" s="1"/>
  <c r="H23" i="13" s="1"/>
  <c r="C23" i="13"/>
  <c r="D23" i="13" s="1"/>
  <c r="E23" i="13" s="1"/>
  <c r="I22" i="13"/>
  <c r="C22" i="13"/>
  <c r="D22" i="13" s="1"/>
  <c r="E22" i="13" s="1"/>
  <c r="F22" i="13" s="1"/>
  <c r="G22" i="13" s="1"/>
  <c r="H22" i="13" s="1"/>
  <c r="J22" i="13" s="1"/>
  <c r="K22" i="13" s="1"/>
  <c r="L22" i="13" s="1"/>
  <c r="M22" i="13" s="1"/>
  <c r="D21" i="13"/>
  <c r="E21" i="13" s="1"/>
  <c r="F21" i="13" s="1"/>
  <c r="G21" i="13" s="1"/>
  <c r="H21" i="13" s="1"/>
  <c r="C21" i="13"/>
  <c r="C20" i="13"/>
  <c r="D20" i="13" s="1"/>
  <c r="E20" i="13" s="1"/>
  <c r="F20" i="13" s="1"/>
  <c r="G20" i="13" s="1"/>
  <c r="H20" i="13" s="1"/>
  <c r="C19" i="13"/>
  <c r="D19" i="13" s="1"/>
  <c r="E19" i="13" s="1"/>
  <c r="F19" i="13" s="1"/>
  <c r="G19" i="13" s="1"/>
  <c r="H19" i="13" s="1"/>
  <c r="I19" i="13" s="1"/>
  <c r="E18" i="13"/>
  <c r="F18" i="13" s="1"/>
  <c r="G18" i="13" s="1"/>
  <c r="H18" i="13" s="1"/>
  <c r="D18" i="13"/>
  <c r="C18" i="13"/>
  <c r="C17" i="13"/>
  <c r="D17" i="13" s="1"/>
  <c r="E17" i="13" s="1"/>
  <c r="F17" i="13" s="1"/>
  <c r="G17" i="13" s="1"/>
  <c r="H17" i="13" s="1"/>
  <c r="C16" i="13"/>
  <c r="D16" i="13" s="1"/>
  <c r="E16" i="13" s="1"/>
  <c r="F16" i="13" s="1"/>
  <c r="G16" i="13" s="1"/>
  <c r="H16" i="13" s="1"/>
  <c r="J15" i="13"/>
  <c r="G14" i="13"/>
  <c r="H14" i="13" s="1"/>
  <c r="C14" i="13"/>
  <c r="D14" i="13" s="1"/>
  <c r="E14" i="13" s="1"/>
  <c r="F14" i="13" s="1"/>
  <c r="C13" i="13"/>
  <c r="D13" i="13" s="1"/>
  <c r="E13" i="13" s="1"/>
  <c r="F13" i="13" s="1"/>
  <c r="G13" i="13" s="1"/>
  <c r="H13" i="13" s="1"/>
  <c r="I13" i="13" s="1"/>
  <c r="C12" i="13"/>
  <c r="D12" i="13" s="1"/>
  <c r="E12" i="13" s="1"/>
  <c r="F12" i="13" s="1"/>
  <c r="G12" i="13" s="1"/>
  <c r="H12" i="13" s="1"/>
  <c r="C11" i="13"/>
  <c r="D11" i="13" s="1"/>
  <c r="E11" i="13" s="1"/>
  <c r="F11" i="13" s="1"/>
  <c r="G11" i="13" s="1"/>
  <c r="H11" i="13" s="1"/>
  <c r="C10" i="13"/>
  <c r="D10" i="13" s="1"/>
  <c r="E10" i="13" s="1"/>
  <c r="F10" i="13" s="1"/>
  <c r="G10" i="13" s="1"/>
  <c r="H10" i="13" s="1"/>
  <c r="C9" i="13"/>
  <c r="D9" i="13" s="1"/>
  <c r="E9" i="13" s="1"/>
  <c r="F9" i="13" s="1"/>
  <c r="G9" i="13" s="1"/>
  <c r="H9" i="13" s="1"/>
  <c r="H148" i="28"/>
  <c r="D146" i="28"/>
  <c r="J143" i="28"/>
  <c r="D142" i="28"/>
  <c r="F141" i="28"/>
  <c r="H140" i="28"/>
  <c r="D138" i="28"/>
  <c r="J135" i="28"/>
  <c r="D134" i="28"/>
  <c r="F133" i="28"/>
  <c r="H132" i="28"/>
  <c r="D130" i="28"/>
  <c r="J127" i="28"/>
  <c r="D126" i="28"/>
  <c r="F124" i="28"/>
  <c r="H123" i="28"/>
  <c r="D121" i="28"/>
  <c r="M112" i="28"/>
  <c r="L112" i="28"/>
  <c r="K112" i="28"/>
  <c r="J112" i="28"/>
  <c r="I112" i="28"/>
  <c r="H112" i="28"/>
  <c r="G112" i="28"/>
  <c r="F112" i="28"/>
  <c r="E112" i="28"/>
  <c r="D112" i="28"/>
  <c r="C112" i="28"/>
  <c r="M148" i="28" s="1"/>
  <c r="M111" i="28"/>
  <c r="L111" i="28"/>
  <c r="K111" i="28"/>
  <c r="J111" i="28"/>
  <c r="I111" i="28"/>
  <c r="H111" i="28"/>
  <c r="G111" i="28"/>
  <c r="F111" i="28"/>
  <c r="E111" i="28"/>
  <c r="J147" i="28" s="1"/>
  <c r="D111" i="28"/>
  <c r="C111" i="28"/>
  <c r="G147" i="28" s="1"/>
  <c r="M110" i="28"/>
  <c r="L110" i="28"/>
  <c r="K110" i="28"/>
  <c r="J110" i="28"/>
  <c r="I110" i="28"/>
  <c r="H110" i="28"/>
  <c r="L146" i="28" s="1"/>
  <c r="G110" i="28"/>
  <c r="F110" i="28"/>
  <c r="E110" i="28"/>
  <c r="D110" i="28"/>
  <c r="C110" i="28"/>
  <c r="I146" i="28" s="1"/>
  <c r="M109" i="28"/>
  <c r="L109" i="28"/>
  <c r="K109" i="28"/>
  <c r="J109" i="28"/>
  <c r="I109" i="28"/>
  <c r="H109" i="28"/>
  <c r="G109" i="28"/>
  <c r="F109" i="28"/>
  <c r="E109" i="28"/>
  <c r="D109" i="28"/>
  <c r="C109" i="28"/>
  <c r="K145" i="28" s="1"/>
  <c r="M108" i="28"/>
  <c r="L108" i="28"/>
  <c r="K108" i="28"/>
  <c r="J108" i="28"/>
  <c r="I108" i="28"/>
  <c r="H108" i="28"/>
  <c r="G108" i="28"/>
  <c r="F108" i="28"/>
  <c r="H144" i="28" s="1"/>
  <c r="E108" i="28"/>
  <c r="D108" i="28"/>
  <c r="C108" i="28"/>
  <c r="M144" i="28" s="1"/>
  <c r="M107" i="28"/>
  <c r="L107" i="28"/>
  <c r="K107" i="28"/>
  <c r="J107" i="28"/>
  <c r="I107" i="28"/>
  <c r="H107" i="28"/>
  <c r="G107" i="28"/>
  <c r="F107" i="28"/>
  <c r="E107" i="28"/>
  <c r="D107" i="28"/>
  <c r="C107" i="28"/>
  <c r="G143" i="28" s="1"/>
  <c r="M106" i="28"/>
  <c r="L106" i="28"/>
  <c r="K106" i="28"/>
  <c r="J106" i="28"/>
  <c r="I106" i="28"/>
  <c r="H106" i="28"/>
  <c r="G106" i="28"/>
  <c r="F106" i="28"/>
  <c r="E106" i="28"/>
  <c r="D106" i="28"/>
  <c r="L142" i="28" s="1"/>
  <c r="C106" i="28"/>
  <c r="I142" i="28" s="1"/>
  <c r="M105" i="28"/>
  <c r="L105" i="28"/>
  <c r="K105" i="28"/>
  <c r="J105" i="28"/>
  <c r="I105" i="28"/>
  <c r="H105" i="28"/>
  <c r="G105" i="28"/>
  <c r="F105" i="28"/>
  <c r="E105" i="28"/>
  <c r="D105" i="28"/>
  <c r="C105" i="28"/>
  <c r="K141" i="28" s="1"/>
  <c r="M104" i="28"/>
  <c r="L104" i="28"/>
  <c r="K104" i="28"/>
  <c r="J104" i="28"/>
  <c r="I104" i="28"/>
  <c r="H104" i="28"/>
  <c r="G104" i="28"/>
  <c r="F104" i="28"/>
  <c r="E104" i="28"/>
  <c r="D104" i="28"/>
  <c r="C104" i="28"/>
  <c r="M140" i="28" s="1"/>
  <c r="M103" i="28"/>
  <c r="L103" i="28"/>
  <c r="K103" i="28"/>
  <c r="J103" i="28"/>
  <c r="I103" i="28"/>
  <c r="H103" i="28"/>
  <c r="G103" i="28"/>
  <c r="F103" i="28"/>
  <c r="E103" i="28"/>
  <c r="J139" i="28" s="1"/>
  <c r="D103" i="28"/>
  <c r="C103" i="28"/>
  <c r="G139" i="28" s="1"/>
  <c r="M102" i="28"/>
  <c r="L102" i="28"/>
  <c r="K102" i="28"/>
  <c r="J102" i="28"/>
  <c r="I102" i="28"/>
  <c r="H102" i="28"/>
  <c r="L138" i="28" s="1"/>
  <c r="G102" i="28"/>
  <c r="F102" i="28"/>
  <c r="E102" i="28"/>
  <c r="D102" i="28"/>
  <c r="C102" i="28"/>
  <c r="I138" i="28" s="1"/>
  <c r="M101" i="28"/>
  <c r="L101" i="28"/>
  <c r="K101" i="28"/>
  <c r="J101" i="28"/>
  <c r="I101" i="28"/>
  <c r="H101" i="28"/>
  <c r="G101" i="28"/>
  <c r="F101" i="28"/>
  <c r="E101" i="28"/>
  <c r="D101" i="28"/>
  <c r="C101" i="28"/>
  <c r="K137" i="28" s="1"/>
  <c r="M100" i="28"/>
  <c r="L100" i="28"/>
  <c r="K100" i="28"/>
  <c r="J100" i="28"/>
  <c r="I100" i="28"/>
  <c r="H100" i="28"/>
  <c r="G100" i="28"/>
  <c r="F100" i="28"/>
  <c r="H136" i="28" s="1"/>
  <c r="E100" i="28"/>
  <c r="D100" i="28"/>
  <c r="C100" i="28"/>
  <c r="M136" i="28" s="1"/>
  <c r="M99" i="28"/>
  <c r="L99" i="28"/>
  <c r="K99" i="28"/>
  <c r="J99" i="28"/>
  <c r="I99" i="28"/>
  <c r="H99" i="28"/>
  <c r="G99" i="28"/>
  <c r="F99" i="28"/>
  <c r="E99" i="28"/>
  <c r="D99" i="28"/>
  <c r="C99" i="28"/>
  <c r="G135" i="28" s="1"/>
  <c r="M98" i="28"/>
  <c r="L98" i="28"/>
  <c r="K98" i="28"/>
  <c r="J98" i="28"/>
  <c r="I98" i="28"/>
  <c r="H98" i="28"/>
  <c r="G98" i="28"/>
  <c r="F98" i="28"/>
  <c r="E98" i="28"/>
  <c r="D98" i="28"/>
  <c r="L134" i="28" s="1"/>
  <c r="C98" i="28"/>
  <c r="I134" i="28" s="1"/>
  <c r="M97" i="28"/>
  <c r="L97" i="28"/>
  <c r="K97" i="28"/>
  <c r="J97" i="28"/>
  <c r="I97" i="28"/>
  <c r="H97" i="28"/>
  <c r="G97" i="28"/>
  <c r="F97" i="28"/>
  <c r="E97" i="28"/>
  <c r="D97" i="28"/>
  <c r="C97" i="28"/>
  <c r="K133" i="28" s="1"/>
  <c r="M96" i="28"/>
  <c r="L96" i="28"/>
  <c r="K96" i="28"/>
  <c r="J96" i="28"/>
  <c r="I96" i="28"/>
  <c r="H96" i="28"/>
  <c r="G96" i="28"/>
  <c r="F96" i="28"/>
  <c r="E96" i="28"/>
  <c r="D96" i="28"/>
  <c r="C96" i="28"/>
  <c r="M132" i="28" s="1"/>
  <c r="M95" i="28"/>
  <c r="L95" i="28"/>
  <c r="K95" i="28"/>
  <c r="J95" i="28"/>
  <c r="I95" i="28"/>
  <c r="H95" i="28"/>
  <c r="G95" i="28"/>
  <c r="F95" i="28"/>
  <c r="E95" i="28"/>
  <c r="J131" i="28" s="1"/>
  <c r="D95" i="28"/>
  <c r="C95" i="28"/>
  <c r="G131" i="28" s="1"/>
  <c r="M94" i="28"/>
  <c r="L94" i="28"/>
  <c r="K94" i="28"/>
  <c r="J94" i="28"/>
  <c r="I94" i="28"/>
  <c r="H94" i="28"/>
  <c r="L130" i="28" s="1"/>
  <c r="G94" i="28"/>
  <c r="F94" i="28"/>
  <c r="E94" i="28"/>
  <c r="D94" i="28"/>
  <c r="C94" i="28"/>
  <c r="I130" i="28" s="1"/>
  <c r="M93" i="28"/>
  <c r="L93" i="28"/>
  <c r="K93" i="28"/>
  <c r="J93" i="28"/>
  <c r="I93" i="28"/>
  <c r="H93" i="28"/>
  <c r="G93" i="28"/>
  <c r="F93" i="28"/>
  <c r="E93" i="28"/>
  <c r="D93" i="28"/>
  <c r="C93" i="28"/>
  <c r="K129" i="28" s="1"/>
  <c r="M92" i="28"/>
  <c r="L92" i="28"/>
  <c r="K92" i="28"/>
  <c r="J92" i="28"/>
  <c r="I92" i="28"/>
  <c r="H92" i="28"/>
  <c r="G92" i="28"/>
  <c r="F92" i="28"/>
  <c r="H128" i="28" s="1"/>
  <c r="E92" i="28"/>
  <c r="D92" i="28"/>
  <c r="C92" i="28"/>
  <c r="M128" i="28" s="1"/>
  <c r="M91" i="28"/>
  <c r="L91" i="28"/>
  <c r="K91" i="28"/>
  <c r="J91" i="28"/>
  <c r="I91" i="28"/>
  <c r="H91" i="28"/>
  <c r="G91" i="28"/>
  <c r="F91" i="28"/>
  <c r="E91" i="28"/>
  <c r="D91" i="28"/>
  <c r="C91" i="28"/>
  <c r="G127" i="28" s="1"/>
  <c r="M90" i="28"/>
  <c r="L90" i="28"/>
  <c r="K90" i="28"/>
  <c r="J90" i="28"/>
  <c r="I90" i="28"/>
  <c r="H90" i="28"/>
  <c r="G90" i="28"/>
  <c r="F90" i="28"/>
  <c r="E90" i="28"/>
  <c r="D90" i="28"/>
  <c r="L126" i="28" s="1"/>
  <c r="C90" i="28"/>
  <c r="I126" i="28" s="1"/>
  <c r="M88" i="28"/>
  <c r="L88" i="28"/>
  <c r="K88" i="28"/>
  <c r="J88" i="28"/>
  <c r="I88" i="28"/>
  <c r="H88" i="28"/>
  <c r="G88" i="28"/>
  <c r="F88" i="28"/>
  <c r="E88" i="28"/>
  <c r="D88" i="28"/>
  <c r="C88" i="28"/>
  <c r="K124" i="28" s="1"/>
  <c r="M87" i="28"/>
  <c r="L87" i="28"/>
  <c r="K87" i="28"/>
  <c r="J87" i="28"/>
  <c r="I87" i="28"/>
  <c r="H87" i="28"/>
  <c r="M123" i="28" s="1"/>
  <c r="G87" i="28"/>
  <c r="L123" i="28" s="1"/>
  <c r="F87" i="28"/>
  <c r="K123" i="28" s="1"/>
  <c r="E87" i="28"/>
  <c r="J123" i="28" s="1"/>
  <c r="D87" i="28"/>
  <c r="C87" i="28"/>
  <c r="E123" i="28" s="1"/>
  <c r="M86" i="28"/>
  <c r="L86" i="28"/>
  <c r="K86" i="28"/>
  <c r="J86" i="28"/>
  <c r="I86" i="28"/>
  <c r="H86" i="28"/>
  <c r="G86" i="28"/>
  <c r="F86" i="28"/>
  <c r="E86" i="28"/>
  <c r="J122" i="28" s="1"/>
  <c r="D86" i="28"/>
  <c r="C86" i="28"/>
  <c r="G122" i="28" s="1"/>
  <c r="M85" i="28"/>
  <c r="L85" i="28"/>
  <c r="K85" i="28"/>
  <c r="J85" i="28"/>
  <c r="I85" i="28"/>
  <c r="H85" i="28"/>
  <c r="L121" i="28" s="1"/>
  <c r="G85" i="28"/>
  <c r="M121" i="28" s="1"/>
  <c r="F85" i="28"/>
  <c r="E85" i="28"/>
  <c r="K121" i="28" s="1"/>
  <c r="D85" i="28"/>
  <c r="I121" i="28" s="1"/>
  <c r="C85" i="28"/>
  <c r="H121" i="28" s="1"/>
  <c r="M84" i="28"/>
  <c r="L84" i="28"/>
  <c r="K84" i="28"/>
  <c r="J84" i="28"/>
  <c r="I84" i="28"/>
  <c r="H84" i="28"/>
  <c r="G84" i="28"/>
  <c r="F84" i="28"/>
  <c r="E84" i="28"/>
  <c r="D84" i="28"/>
  <c r="C84" i="28"/>
  <c r="K120" i="28" s="1"/>
  <c r="M83" i="28"/>
  <c r="L83" i="28"/>
  <c r="K83" i="28"/>
  <c r="J83" i="28"/>
  <c r="I83" i="28"/>
  <c r="H83" i="28"/>
  <c r="G83" i="28"/>
  <c r="F83" i="28"/>
  <c r="H119" i="28" s="1"/>
  <c r="E83" i="28"/>
  <c r="D83" i="28"/>
  <c r="C83" i="28"/>
  <c r="M119" i="28" s="1"/>
  <c r="L164" i="27"/>
  <c r="K164" i="27"/>
  <c r="J164" i="27"/>
  <c r="I164" i="27"/>
  <c r="H164" i="27"/>
  <c r="G164" i="27"/>
  <c r="F164" i="27"/>
  <c r="E164" i="27"/>
  <c r="D164" i="27"/>
  <c r="C164" i="27"/>
  <c r="L150" i="27"/>
  <c r="K150" i="27"/>
  <c r="J150" i="27"/>
  <c r="I150" i="27"/>
  <c r="H150" i="27" s="1"/>
  <c r="G150" i="27"/>
  <c r="F150" i="27"/>
  <c r="E150" i="27"/>
  <c r="D150" i="27"/>
  <c r="C150" i="27"/>
  <c r="L149" i="27"/>
  <c r="K149" i="27"/>
  <c r="J149" i="27"/>
  <c r="I149" i="27"/>
  <c r="H149" i="27" s="1"/>
  <c r="G149" i="27"/>
  <c r="F149" i="27"/>
  <c r="E149" i="27"/>
  <c r="D149" i="27"/>
  <c r="C149" i="27"/>
  <c r="L147" i="27"/>
  <c r="K147" i="27"/>
  <c r="J147" i="27"/>
  <c r="I147" i="27"/>
  <c r="H147" i="27" s="1"/>
  <c r="G147" i="27"/>
  <c r="F147" i="27"/>
  <c r="E147" i="27"/>
  <c r="D147" i="27"/>
  <c r="C147" i="27"/>
  <c r="L146" i="27"/>
  <c r="K146" i="27"/>
  <c r="J146" i="27"/>
  <c r="I146" i="27"/>
  <c r="H146" i="27"/>
  <c r="G146" i="27"/>
  <c r="F146" i="27"/>
  <c r="E146" i="27"/>
  <c r="D146" i="27"/>
  <c r="C146" i="27"/>
  <c r="L145" i="27"/>
  <c r="K145" i="27"/>
  <c r="J145" i="27"/>
  <c r="I145" i="27"/>
  <c r="H145" i="27"/>
  <c r="G145" i="27"/>
  <c r="F145" i="27"/>
  <c r="E145" i="27"/>
  <c r="D145" i="27"/>
  <c r="C145" i="27"/>
  <c r="L143" i="27"/>
  <c r="K143" i="27"/>
  <c r="J143" i="27"/>
  <c r="I143" i="27"/>
  <c r="H143" i="27" s="1"/>
  <c r="G143" i="27"/>
  <c r="F143" i="27"/>
  <c r="E143" i="27"/>
  <c r="D143" i="27"/>
  <c r="C143" i="27"/>
  <c r="L142" i="27"/>
  <c r="K142" i="27"/>
  <c r="J142" i="27"/>
  <c r="I142" i="27"/>
  <c r="H142" i="27" s="1"/>
  <c r="G142" i="27"/>
  <c r="F142" i="27"/>
  <c r="E142" i="27"/>
  <c r="D142" i="27"/>
  <c r="C142" i="27"/>
  <c r="L141" i="27"/>
  <c r="K141" i="27"/>
  <c r="J141" i="27"/>
  <c r="I141" i="27"/>
  <c r="H141" i="27" s="1"/>
  <c r="G141" i="27"/>
  <c r="F141" i="27"/>
  <c r="E141" i="27"/>
  <c r="D141" i="27"/>
  <c r="C141" i="27"/>
  <c r="L140" i="27"/>
  <c r="K140" i="27"/>
  <c r="J140" i="27"/>
  <c r="I140" i="27"/>
  <c r="H140" i="27" s="1"/>
  <c r="G140" i="27"/>
  <c r="F140" i="27"/>
  <c r="E140" i="27"/>
  <c r="D140" i="27"/>
  <c r="C140" i="27"/>
  <c r="L139" i="27"/>
  <c r="K139" i="27"/>
  <c r="J139" i="27"/>
  <c r="I139" i="27"/>
  <c r="H139" i="27" s="1"/>
  <c r="G139" i="27"/>
  <c r="F139" i="27"/>
  <c r="E139" i="27"/>
  <c r="D139" i="27"/>
  <c r="C139" i="27"/>
  <c r="L138" i="27"/>
  <c r="K138" i="27"/>
  <c r="J138" i="27"/>
  <c r="I138" i="27"/>
  <c r="H138" i="27" s="1"/>
  <c r="G138" i="27"/>
  <c r="F138" i="27"/>
  <c r="E138" i="27"/>
  <c r="D138" i="27"/>
  <c r="C138" i="27"/>
  <c r="L137" i="27"/>
  <c r="K137" i="27"/>
  <c r="J137" i="27"/>
  <c r="I137" i="27"/>
  <c r="H137" i="27" s="1"/>
  <c r="G137" i="27"/>
  <c r="F137" i="27"/>
  <c r="E137" i="27"/>
  <c r="D137" i="27"/>
  <c r="C137" i="27"/>
  <c r="L136" i="27"/>
  <c r="K136" i="27"/>
  <c r="J136" i="27"/>
  <c r="I136" i="27"/>
  <c r="H136" i="27" s="1"/>
  <c r="G136" i="27"/>
  <c r="F136" i="27"/>
  <c r="E136" i="27"/>
  <c r="D136" i="27"/>
  <c r="C136" i="27"/>
  <c r="L135" i="27"/>
  <c r="K135" i="27"/>
  <c r="J135" i="27"/>
  <c r="I135" i="27"/>
  <c r="H135" i="27" s="1"/>
  <c r="G135" i="27"/>
  <c r="F135" i="27"/>
  <c r="E135" i="27"/>
  <c r="D135" i="27"/>
  <c r="C135" i="27"/>
  <c r="L132" i="27"/>
  <c r="K132" i="27"/>
  <c r="J132" i="27"/>
  <c r="I132" i="27"/>
  <c r="H132" i="27" s="1"/>
  <c r="G132" i="27"/>
  <c r="F132" i="27"/>
  <c r="E132" i="27"/>
  <c r="D132" i="27"/>
  <c r="C132" i="27"/>
  <c r="L131" i="27"/>
  <c r="K131" i="27"/>
  <c r="J131" i="27"/>
  <c r="I131" i="27"/>
  <c r="H131" i="27" s="1"/>
  <c r="G131" i="27"/>
  <c r="F131" i="27"/>
  <c r="E131" i="27"/>
  <c r="D131" i="27"/>
  <c r="C131" i="27"/>
  <c r="L130" i="27"/>
  <c r="K130" i="27"/>
  <c r="J130" i="27"/>
  <c r="I130" i="27"/>
  <c r="H130" i="27" s="1"/>
  <c r="G130" i="27"/>
  <c r="F130" i="27"/>
  <c r="E130" i="27"/>
  <c r="D130" i="27"/>
  <c r="C130" i="27"/>
  <c r="L128" i="27"/>
  <c r="K128" i="27"/>
  <c r="J128" i="27"/>
  <c r="I128" i="27"/>
  <c r="H128" i="27" s="1"/>
  <c r="G128" i="27"/>
  <c r="F128" i="27"/>
  <c r="E128" i="27"/>
  <c r="D128" i="27"/>
  <c r="C128" i="27"/>
  <c r="L127" i="27"/>
  <c r="K127" i="27"/>
  <c r="J127" i="27"/>
  <c r="I127" i="27"/>
  <c r="H127" i="27" s="1"/>
  <c r="G127" i="27"/>
  <c r="F127" i="27"/>
  <c r="E127" i="27"/>
  <c r="D127" i="27"/>
  <c r="C127" i="27"/>
  <c r="L126" i="27"/>
  <c r="K126" i="27"/>
  <c r="J126" i="27"/>
  <c r="I126" i="27"/>
  <c r="H126" i="27"/>
  <c r="G126" i="27"/>
  <c r="F126" i="27"/>
  <c r="E126" i="27"/>
  <c r="D126" i="27"/>
  <c r="C126" i="27"/>
  <c r="L125" i="27"/>
  <c r="K125" i="27"/>
  <c r="J125" i="27"/>
  <c r="I125" i="27"/>
  <c r="H125" i="27" s="1"/>
  <c r="G125" i="27"/>
  <c r="F125" i="27"/>
  <c r="E125" i="27"/>
  <c r="D125" i="27"/>
  <c r="C125" i="27"/>
  <c r="L124" i="27"/>
  <c r="K124" i="27"/>
  <c r="J124" i="27"/>
  <c r="I124" i="27"/>
  <c r="H124" i="27" s="1"/>
  <c r="G124" i="27"/>
  <c r="F124" i="27"/>
  <c r="E124" i="27"/>
  <c r="D124" i="27"/>
  <c r="C124" i="27"/>
  <c r="L123" i="27"/>
  <c r="K123" i="27"/>
  <c r="J123" i="27"/>
  <c r="I123" i="27"/>
  <c r="H123" i="27" s="1"/>
  <c r="G123" i="27"/>
  <c r="F123" i="27"/>
  <c r="E123" i="27"/>
  <c r="D123" i="27"/>
  <c r="C123" i="27"/>
  <c r="L122" i="27"/>
  <c r="K122" i="27"/>
  <c r="J122" i="27"/>
  <c r="I122" i="27"/>
  <c r="H122" i="27" s="1"/>
  <c r="G122" i="27"/>
  <c r="F122" i="27"/>
  <c r="E122" i="27"/>
  <c r="D122" i="27"/>
  <c r="C122" i="27"/>
  <c r="L121" i="27"/>
  <c r="K121" i="27"/>
  <c r="J121" i="27"/>
  <c r="I121" i="27"/>
  <c r="H121" i="27" s="1"/>
  <c r="G121" i="27"/>
  <c r="F121" i="27"/>
  <c r="E121" i="27"/>
  <c r="D121" i="27"/>
  <c r="C121" i="27"/>
  <c r="L120" i="27"/>
  <c r="K120" i="27"/>
  <c r="J120" i="27"/>
  <c r="I120" i="27"/>
  <c r="H120" i="27" s="1"/>
  <c r="G120" i="27"/>
  <c r="F120" i="27"/>
  <c r="E120" i="27"/>
  <c r="D120" i="27"/>
  <c r="C120" i="27"/>
  <c r="L114" i="27"/>
  <c r="K114" i="27"/>
  <c r="J114" i="27"/>
  <c r="I114" i="27"/>
  <c r="H114" i="27" s="1"/>
  <c r="G114" i="27"/>
  <c r="F114" i="27"/>
  <c r="E114" i="27"/>
  <c r="D114" i="27"/>
  <c r="C114" i="27"/>
  <c r="L112" i="27"/>
  <c r="K112" i="27"/>
  <c r="J112" i="27"/>
  <c r="I112" i="27"/>
  <c r="H112" i="27" s="1"/>
  <c r="G112" i="27"/>
  <c r="F112" i="27"/>
  <c r="E112" i="27"/>
  <c r="D112" i="27"/>
  <c r="C112" i="27"/>
  <c r="L111" i="27"/>
  <c r="K111" i="27"/>
  <c r="J111" i="27"/>
  <c r="I111" i="27"/>
  <c r="H111" i="27" s="1"/>
  <c r="G111" i="27"/>
  <c r="F111" i="27"/>
  <c r="E111" i="27"/>
  <c r="D111" i="27"/>
  <c r="C111" i="27"/>
  <c r="L100" i="27"/>
  <c r="K100" i="27"/>
  <c r="J100" i="27"/>
  <c r="I100" i="27"/>
  <c r="H100" i="27" s="1"/>
  <c r="G100" i="27"/>
  <c r="F100" i="27"/>
  <c r="E100" i="27"/>
  <c r="D100" i="27"/>
  <c r="C100" i="27"/>
  <c r="L99" i="27"/>
  <c r="K99" i="27"/>
  <c r="J99" i="27"/>
  <c r="I99" i="27"/>
  <c r="H99" i="27"/>
  <c r="G99" i="27"/>
  <c r="F99" i="27"/>
  <c r="E99" i="27"/>
  <c r="D99" i="27"/>
  <c r="C99" i="27"/>
  <c r="L98" i="27"/>
  <c r="K98" i="27"/>
  <c r="J98" i="27"/>
  <c r="I98" i="27"/>
  <c r="H98" i="27" s="1"/>
  <c r="G98" i="27"/>
  <c r="F98" i="27"/>
  <c r="E98" i="27"/>
  <c r="D98" i="27"/>
  <c r="C98" i="27"/>
  <c r="L97" i="27"/>
  <c r="K97" i="27"/>
  <c r="J97" i="27"/>
  <c r="I97" i="27"/>
  <c r="H97" i="27" s="1"/>
  <c r="G97" i="27"/>
  <c r="F97" i="27"/>
  <c r="E97" i="27"/>
  <c r="D97" i="27"/>
  <c r="C97" i="27"/>
  <c r="L96" i="27"/>
  <c r="K96" i="27"/>
  <c r="J96" i="27"/>
  <c r="I96" i="27"/>
  <c r="H96" i="27" s="1"/>
  <c r="G96" i="27"/>
  <c r="F96" i="27"/>
  <c r="E96" i="27"/>
  <c r="D96" i="27"/>
  <c r="C96" i="27"/>
  <c r="L95" i="27"/>
  <c r="K95" i="27"/>
  <c r="J95" i="27"/>
  <c r="I95" i="27"/>
  <c r="H95" i="27"/>
  <c r="G95" i="27"/>
  <c r="F95" i="27"/>
  <c r="E95" i="27"/>
  <c r="D95" i="27"/>
  <c r="C95" i="27"/>
  <c r="L94" i="27"/>
  <c r="K94" i="27"/>
  <c r="J94" i="27"/>
  <c r="I94" i="27"/>
  <c r="H94" i="27" s="1"/>
  <c r="G94" i="27"/>
  <c r="F94" i="27"/>
  <c r="E94" i="27"/>
  <c r="D94" i="27"/>
  <c r="C94" i="27"/>
  <c r="L93" i="27"/>
  <c r="K93" i="27"/>
  <c r="J93" i="27"/>
  <c r="I93" i="27"/>
  <c r="H93" i="27" s="1"/>
  <c r="G93" i="27"/>
  <c r="F93" i="27"/>
  <c r="E93" i="27"/>
  <c r="D93" i="27"/>
  <c r="C93" i="27"/>
  <c r="L92" i="27"/>
  <c r="K92" i="27"/>
  <c r="J92" i="27"/>
  <c r="I92" i="27"/>
  <c r="H92" i="27" s="1"/>
  <c r="G92" i="27"/>
  <c r="F92" i="27"/>
  <c r="E92" i="27"/>
  <c r="D92" i="27"/>
  <c r="C92" i="27"/>
  <c r="L91" i="27"/>
  <c r="K91" i="27"/>
  <c r="J91" i="27"/>
  <c r="I91" i="27"/>
  <c r="H91" i="27" s="1"/>
  <c r="G91" i="27"/>
  <c r="F91" i="27"/>
  <c r="E91" i="27"/>
  <c r="D91" i="27"/>
  <c r="C91" i="27"/>
  <c r="L90" i="27"/>
  <c r="K90" i="27"/>
  <c r="J90" i="27"/>
  <c r="I90" i="27"/>
  <c r="H90" i="27" s="1"/>
  <c r="G90" i="27"/>
  <c r="F90" i="27"/>
  <c r="E90" i="27"/>
  <c r="D90" i="27"/>
  <c r="C90" i="27"/>
  <c r="L89" i="27"/>
  <c r="K89" i="27"/>
  <c r="J89" i="27"/>
  <c r="I89" i="27"/>
  <c r="H89" i="27" s="1"/>
  <c r="G89" i="27"/>
  <c r="F89" i="27"/>
  <c r="E89" i="27"/>
  <c r="D89" i="27"/>
  <c r="C89" i="27"/>
  <c r="L88" i="27"/>
  <c r="K88" i="27"/>
  <c r="J88" i="27"/>
  <c r="I88" i="27"/>
  <c r="H88" i="27" s="1"/>
  <c r="G88" i="27"/>
  <c r="F88" i="27"/>
  <c r="E88" i="27"/>
  <c r="D88" i="27"/>
  <c r="C88" i="27"/>
  <c r="L87" i="27"/>
  <c r="K87" i="27"/>
  <c r="J87" i="27"/>
  <c r="I87" i="27"/>
  <c r="H87" i="27" s="1"/>
  <c r="G87" i="27"/>
  <c r="F87" i="27"/>
  <c r="E87" i="27"/>
  <c r="D87" i="27"/>
  <c r="C87" i="27"/>
  <c r="L86" i="27"/>
  <c r="K86" i="27"/>
  <c r="J86" i="27"/>
  <c r="I86" i="27"/>
  <c r="H86" i="27" s="1"/>
  <c r="G86" i="27"/>
  <c r="F86" i="27"/>
  <c r="E86" i="27"/>
  <c r="D86" i="27"/>
  <c r="C86" i="27"/>
  <c r="L85" i="27"/>
  <c r="K85" i="27"/>
  <c r="J85" i="27"/>
  <c r="I85" i="27"/>
  <c r="H85" i="27" s="1"/>
  <c r="G85" i="27"/>
  <c r="F85" i="27"/>
  <c r="E85" i="27"/>
  <c r="D85" i="27"/>
  <c r="C85" i="27"/>
  <c r="L84" i="27"/>
  <c r="K84" i="27"/>
  <c r="J84" i="27"/>
  <c r="I84" i="27"/>
  <c r="H84" i="27" s="1"/>
  <c r="G84" i="27"/>
  <c r="F84" i="27"/>
  <c r="E84" i="27"/>
  <c r="D84" i="27"/>
  <c r="C84" i="27"/>
  <c r="L83" i="27"/>
  <c r="K83" i="27"/>
  <c r="J83" i="27"/>
  <c r="I83" i="27"/>
  <c r="H83" i="27" s="1"/>
  <c r="G83" i="27"/>
  <c r="F83" i="27"/>
  <c r="E83" i="27"/>
  <c r="D83" i="27"/>
  <c r="C83" i="27"/>
  <c r="L82" i="27"/>
  <c r="K82" i="27"/>
  <c r="J82" i="27"/>
  <c r="I82" i="27"/>
  <c r="H82" i="27" s="1"/>
  <c r="G82" i="27"/>
  <c r="F82" i="27"/>
  <c r="E82" i="27"/>
  <c r="D82" i="27"/>
  <c r="C82" i="27"/>
  <c r="L81" i="27"/>
  <c r="K81" i="27"/>
  <c r="J81" i="27"/>
  <c r="I81" i="27"/>
  <c r="H81" i="27" s="1"/>
  <c r="G81" i="27"/>
  <c r="F81" i="27"/>
  <c r="E81" i="27"/>
  <c r="D81" i="27"/>
  <c r="C81" i="27"/>
  <c r="L80" i="27"/>
  <c r="K80" i="27"/>
  <c r="J80" i="27"/>
  <c r="I80" i="27"/>
  <c r="H80" i="27" s="1"/>
  <c r="G80" i="27"/>
  <c r="F80" i="27"/>
  <c r="E80" i="27"/>
  <c r="D80" i="27"/>
  <c r="C80" i="27"/>
  <c r="L79" i="27"/>
  <c r="K79" i="27"/>
  <c r="J79" i="27"/>
  <c r="I79" i="27"/>
  <c r="H79" i="27"/>
  <c r="G79" i="27"/>
  <c r="F79" i="27"/>
  <c r="E79" i="27"/>
  <c r="D79" i="27"/>
  <c r="C79" i="27"/>
  <c r="L78" i="27"/>
  <c r="K78" i="27"/>
  <c r="J78" i="27"/>
  <c r="I78" i="27"/>
  <c r="H78" i="27" s="1"/>
  <c r="G78" i="27"/>
  <c r="F78" i="27"/>
  <c r="E78" i="27"/>
  <c r="D78" i="27"/>
  <c r="C78" i="27"/>
  <c r="L76" i="27"/>
  <c r="K76" i="27"/>
  <c r="J76" i="27"/>
  <c r="I76" i="27"/>
  <c r="H76" i="27" s="1"/>
  <c r="G76" i="27"/>
  <c r="F76" i="27"/>
  <c r="E76" i="27"/>
  <c r="D76" i="27"/>
  <c r="C76" i="27"/>
  <c r="L75" i="27"/>
  <c r="K75" i="27"/>
  <c r="J75" i="27"/>
  <c r="I75" i="27"/>
  <c r="H75" i="27" s="1"/>
  <c r="G75" i="27"/>
  <c r="F75" i="27"/>
  <c r="E75" i="27"/>
  <c r="D75" i="27"/>
  <c r="C75" i="27"/>
  <c r="L74" i="27"/>
  <c r="K74" i="27"/>
  <c r="J74" i="27"/>
  <c r="I74" i="27"/>
  <c r="H74" i="27" s="1"/>
  <c r="G74" i="27"/>
  <c r="F74" i="27"/>
  <c r="E74" i="27"/>
  <c r="D74" i="27"/>
  <c r="C74" i="27"/>
  <c r="L73" i="27"/>
  <c r="K73" i="27"/>
  <c r="J73" i="27"/>
  <c r="I73" i="27"/>
  <c r="H73" i="27" s="1"/>
  <c r="G73" i="27"/>
  <c r="F73" i="27"/>
  <c r="E73" i="27"/>
  <c r="D73" i="27"/>
  <c r="C73" i="27"/>
  <c r="L72" i="27"/>
  <c r="K72" i="27"/>
  <c r="J72" i="27"/>
  <c r="I72" i="27"/>
  <c r="H72" i="27" s="1"/>
  <c r="G72" i="27"/>
  <c r="F72" i="27"/>
  <c r="E72" i="27"/>
  <c r="D72" i="27"/>
  <c r="C72" i="27"/>
  <c r="L71" i="27"/>
  <c r="K71" i="27"/>
  <c r="J71" i="27"/>
  <c r="I71" i="27"/>
  <c r="H71" i="27" s="1"/>
  <c r="G71" i="27"/>
  <c r="F71" i="27"/>
  <c r="E71" i="27"/>
  <c r="D71" i="27"/>
  <c r="C71" i="27"/>
  <c r="L66" i="27"/>
  <c r="K66" i="27"/>
  <c r="J66" i="27"/>
  <c r="I66" i="27"/>
  <c r="H66" i="27" s="1"/>
  <c r="G66" i="27"/>
  <c r="F66" i="27"/>
  <c r="E66" i="27"/>
  <c r="D66" i="27"/>
  <c r="C66" i="27"/>
  <c r="L65" i="27"/>
  <c r="K65" i="27"/>
  <c r="J65" i="27"/>
  <c r="I65" i="27"/>
  <c r="H65" i="27" s="1"/>
  <c r="G65" i="27"/>
  <c r="F65" i="27"/>
  <c r="E65" i="27"/>
  <c r="D65" i="27"/>
  <c r="C65" i="27"/>
  <c r="L63" i="27"/>
  <c r="K63" i="27"/>
  <c r="J63" i="27"/>
  <c r="I63" i="27"/>
  <c r="H63" i="27" s="1"/>
  <c r="G63" i="27"/>
  <c r="F63" i="27"/>
  <c r="E63" i="27"/>
  <c r="D63" i="27"/>
  <c r="C63" i="27"/>
  <c r="L62" i="27"/>
  <c r="K62" i="27"/>
  <c r="J62" i="27"/>
  <c r="I62" i="27"/>
  <c r="H62" i="27" s="1"/>
  <c r="G62" i="27"/>
  <c r="F62" i="27"/>
  <c r="E62" i="27"/>
  <c r="D62" i="27"/>
  <c r="C62" i="27"/>
  <c r="L61" i="27"/>
  <c r="K61" i="27"/>
  <c r="J61" i="27"/>
  <c r="I61" i="27"/>
  <c r="H61" i="27"/>
  <c r="G61" i="27"/>
  <c r="F61" i="27"/>
  <c r="E61" i="27"/>
  <c r="D61" i="27"/>
  <c r="C61" i="27"/>
  <c r="L59" i="27"/>
  <c r="K59" i="27"/>
  <c r="J59" i="27"/>
  <c r="I59" i="27"/>
  <c r="H59" i="27" s="1"/>
  <c r="G59" i="27"/>
  <c r="F59" i="27"/>
  <c r="E59" i="27"/>
  <c r="D59" i="27"/>
  <c r="C59" i="27"/>
  <c r="L58" i="27"/>
  <c r="K58" i="27"/>
  <c r="J58" i="27"/>
  <c r="I58" i="27"/>
  <c r="H58" i="27" s="1"/>
  <c r="G58" i="27"/>
  <c r="F58" i="27"/>
  <c r="E58" i="27"/>
  <c r="D58" i="27"/>
  <c r="C58" i="27"/>
  <c r="L57" i="27"/>
  <c r="K57" i="27"/>
  <c r="J57" i="27"/>
  <c r="I57" i="27"/>
  <c r="H57" i="27" s="1"/>
  <c r="G57" i="27"/>
  <c r="F57" i="27"/>
  <c r="E57" i="27"/>
  <c r="D57" i="27"/>
  <c r="C57" i="27"/>
  <c r="L56" i="27"/>
  <c r="K56" i="27"/>
  <c r="J56" i="27"/>
  <c r="I56" i="27"/>
  <c r="H56" i="27" s="1"/>
  <c r="G56" i="27"/>
  <c r="F56" i="27"/>
  <c r="E56" i="27"/>
  <c r="D56" i="27"/>
  <c r="C56" i="27"/>
  <c r="L55" i="27"/>
  <c r="K55" i="27"/>
  <c r="J55" i="27"/>
  <c r="I55" i="27"/>
  <c r="H55" i="27" s="1"/>
  <c r="G55" i="27"/>
  <c r="F55" i="27"/>
  <c r="E55" i="27"/>
  <c r="D55" i="27"/>
  <c r="C55" i="27"/>
  <c r="L54" i="27"/>
  <c r="K54" i="27"/>
  <c r="J54" i="27"/>
  <c r="I54" i="27"/>
  <c r="H54" i="27" s="1"/>
  <c r="G54" i="27"/>
  <c r="F54" i="27"/>
  <c r="E54" i="27"/>
  <c r="D54" i="27"/>
  <c r="C54" i="27"/>
  <c r="L53" i="27"/>
  <c r="K53" i="27"/>
  <c r="J53" i="27"/>
  <c r="I53" i="27"/>
  <c r="H53" i="27" s="1"/>
  <c r="G53" i="27"/>
  <c r="F53" i="27"/>
  <c r="E53" i="27"/>
  <c r="D53" i="27"/>
  <c r="C53" i="27"/>
  <c r="L52" i="27"/>
  <c r="K52" i="27"/>
  <c r="J52" i="27"/>
  <c r="I52" i="27"/>
  <c r="H52" i="27"/>
  <c r="G52" i="27"/>
  <c r="F52" i="27"/>
  <c r="E52" i="27"/>
  <c r="D52" i="27"/>
  <c r="C52" i="27"/>
  <c r="L51" i="27"/>
  <c r="K51" i="27"/>
  <c r="J51" i="27"/>
  <c r="I51" i="27"/>
  <c r="H51" i="27" s="1"/>
  <c r="G51" i="27"/>
  <c r="F51" i="27"/>
  <c r="E51" i="27"/>
  <c r="D51" i="27"/>
  <c r="C51" i="27"/>
  <c r="L48" i="27"/>
  <c r="K48" i="27"/>
  <c r="J48" i="27"/>
  <c r="I48" i="27"/>
  <c r="H48" i="27" s="1"/>
  <c r="G48" i="27"/>
  <c r="F48" i="27"/>
  <c r="E48" i="27"/>
  <c r="D48" i="27"/>
  <c r="C48" i="27"/>
  <c r="L47" i="27"/>
  <c r="K47" i="27"/>
  <c r="J47" i="27"/>
  <c r="I47" i="27"/>
  <c r="H47" i="27" s="1"/>
  <c r="G47" i="27"/>
  <c r="F47" i="27"/>
  <c r="E47" i="27"/>
  <c r="D47" i="27"/>
  <c r="C47" i="27"/>
  <c r="L46" i="27"/>
  <c r="K46" i="27"/>
  <c r="J46" i="27"/>
  <c r="I46" i="27"/>
  <c r="H46" i="27"/>
  <c r="G46" i="27"/>
  <c r="F46" i="27"/>
  <c r="E46" i="27"/>
  <c r="D46" i="27"/>
  <c r="C46" i="27"/>
  <c r="L44" i="27"/>
  <c r="K44" i="27"/>
  <c r="J44" i="27"/>
  <c r="I44" i="27"/>
  <c r="H44" i="27" s="1"/>
  <c r="G44" i="27"/>
  <c r="F44" i="27"/>
  <c r="E44" i="27"/>
  <c r="D44" i="27"/>
  <c r="C44" i="27"/>
  <c r="L43" i="27"/>
  <c r="K43" i="27"/>
  <c r="J43" i="27"/>
  <c r="I43" i="27"/>
  <c r="H43" i="27" s="1"/>
  <c r="G43" i="27"/>
  <c r="F43" i="27"/>
  <c r="E43" i="27"/>
  <c r="D43" i="27"/>
  <c r="C43" i="27"/>
  <c r="L42" i="27"/>
  <c r="K42" i="27"/>
  <c r="J42" i="27"/>
  <c r="I42" i="27"/>
  <c r="H42" i="27" s="1"/>
  <c r="G42" i="27"/>
  <c r="F42" i="27"/>
  <c r="E42" i="27"/>
  <c r="D42" i="27"/>
  <c r="C42" i="27"/>
  <c r="L41" i="27"/>
  <c r="K41" i="27"/>
  <c r="J41" i="27"/>
  <c r="I41" i="27"/>
  <c r="H41" i="27"/>
  <c r="G41" i="27"/>
  <c r="F41" i="27"/>
  <c r="E41" i="27"/>
  <c r="D41" i="27"/>
  <c r="C41" i="27"/>
  <c r="L40" i="27"/>
  <c r="K40" i="27"/>
  <c r="J40" i="27"/>
  <c r="I40" i="27"/>
  <c r="H40" i="27" s="1"/>
  <c r="G40" i="27"/>
  <c r="F40" i="27"/>
  <c r="E40" i="27"/>
  <c r="D40" i="27"/>
  <c r="C40" i="27"/>
  <c r="L39" i="27"/>
  <c r="K39" i="27"/>
  <c r="J39" i="27"/>
  <c r="I39" i="27"/>
  <c r="H39" i="27" s="1"/>
  <c r="G39" i="27"/>
  <c r="F39" i="27"/>
  <c r="E39" i="27"/>
  <c r="D39" i="27"/>
  <c r="C39" i="27"/>
  <c r="L38" i="27"/>
  <c r="K38" i="27"/>
  <c r="J38" i="27"/>
  <c r="I38" i="27"/>
  <c r="H38" i="27" s="1"/>
  <c r="G38" i="27"/>
  <c r="F38" i="27"/>
  <c r="E38" i="27"/>
  <c r="D38" i="27"/>
  <c r="C38" i="27"/>
  <c r="L37" i="27"/>
  <c r="K37" i="27"/>
  <c r="J37" i="27"/>
  <c r="I37" i="27"/>
  <c r="H37" i="27"/>
  <c r="G37" i="27"/>
  <c r="F37" i="27"/>
  <c r="E37" i="27"/>
  <c r="D37" i="27"/>
  <c r="C37" i="27"/>
  <c r="L36" i="27"/>
  <c r="K36" i="27"/>
  <c r="J36" i="27"/>
  <c r="I36" i="27"/>
  <c r="H36" i="27" s="1"/>
  <c r="G36" i="27"/>
  <c r="F36" i="27"/>
  <c r="E36" i="27"/>
  <c r="D36" i="27"/>
  <c r="C36" i="27"/>
  <c r="L30" i="27"/>
  <c r="K30" i="27"/>
  <c r="J30" i="27"/>
  <c r="I30" i="27"/>
  <c r="H30" i="27" s="1"/>
  <c r="G30" i="27"/>
  <c r="F30" i="27"/>
  <c r="E30" i="27"/>
  <c r="D30" i="27"/>
  <c r="C30" i="27"/>
  <c r="L28" i="27"/>
  <c r="K28" i="27"/>
  <c r="J28" i="27"/>
  <c r="I28" i="27"/>
  <c r="H28" i="27" s="1"/>
  <c r="G28" i="27"/>
  <c r="F28" i="27"/>
  <c r="E28" i="27"/>
  <c r="D28" i="27"/>
  <c r="C28" i="27"/>
  <c r="L27" i="27"/>
  <c r="K27" i="27"/>
  <c r="J27" i="27"/>
  <c r="I27" i="27"/>
  <c r="H27" i="27" s="1"/>
  <c r="G27" i="27"/>
  <c r="F27" i="27"/>
  <c r="E27" i="27"/>
  <c r="D27" i="27"/>
  <c r="C27" i="27"/>
  <c r="L164" i="20"/>
  <c r="K164" i="20"/>
  <c r="J164" i="20"/>
  <c r="I164" i="20"/>
  <c r="H164" i="20"/>
  <c r="G164" i="20"/>
  <c r="F164" i="20"/>
  <c r="E164" i="20"/>
  <c r="D164" i="20"/>
  <c r="C164" i="20"/>
  <c r="L150" i="20"/>
  <c r="K150" i="20"/>
  <c r="J150" i="20"/>
  <c r="I150" i="20"/>
  <c r="H150" i="20" s="1"/>
  <c r="G150" i="20"/>
  <c r="F150" i="20"/>
  <c r="E150" i="20"/>
  <c r="D150" i="20"/>
  <c r="C150" i="20"/>
  <c r="L149" i="20"/>
  <c r="K149" i="20"/>
  <c r="J149" i="20"/>
  <c r="I149" i="20"/>
  <c r="H149" i="20" s="1"/>
  <c r="G149" i="20"/>
  <c r="F149" i="20"/>
  <c r="E149" i="20"/>
  <c r="D149" i="20"/>
  <c r="C149" i="20"/>
  <c r="L147" i="20"/>
  <c r="K147" i="20"/>
  <c r="J147" i="20"/>
  <c r="I147" i="20"/>
  <c r="H147" i="20"/>
  <c r="G147" i="20"/>
  <c r="F147" i="20"/>
  <c r="E147" i="20"/>
  <c r="D147" i="20"/>
  <c r="C147" i="20"/>
  <c r="L146" i="20"/>
  <c r="K146" i="20"/>
  <c r="J146" i="20"/>
  <c r="I146" i="20"/>
  <c r="H146" i="20" s="1"/>
  <c r="G146" i="20"/>
  <c r="F146" i="20"/>
  <c r="E146" i="20"/>
  <c r="D146" i="20"/>
  <c r="C146" i="20"/>
  <c r="L145" i="20"/>
  <c r="K145" i="20"/>
  <c r="J145" i="20"/>
  <c r="I145" i="20"/>
  <c r="H145" i="20" s="1"/>
  <c r="G145" i="20"/>
  <c r="F145" i="20"/>
  <c r="E145" i="20"/>
  <c r="D145" i="20"/>
  <c r="C145" i="20"/>
  <c r="L143" i="20"/>
  <c r="K143" i="20"/>
  <c r="J143" i="20"/>
  <c r="I143" i="20"/>
  <c r="H143" i="20" s="1"/>
  <c r="G143" i="20"/>
  <c r="F143" i="20"/>
  <c r="E143" i="20"/>
  <c r="D143" i="20"/>
  <c r="C143" i="20"/>
  <c r="L142" i="20"/>
  <c r="K142" i="20"/>
  <c r="J142" i="20"/>
  <c r="I142" i="20"/>
  <c r="H142" i="20" s="1"/>
  <c r="G142" i="20"/>
  <c r="F142" i="20"/>
  <c r="E142" i="20"/>
  <c r="D142" i="20"/>
  <c r="C142" i="20"/>
  <c r="L141" i="20"/>
  <c r="K141" i="20"/>
  <c r="J141" i="20"/>
  <c r="I141" i="20"/>
  <c r="H141" i="20"/>
  <c r="G141" i="20"/>
  <c r="F141" i="20"/>
  <c r="E141" i="20"/>
  <c r="D141" i="20"/>
  <c r="C141" i="20"/>
  <c r="L140" i="20"/>
  <c r="K140" i="20"/>
  <c r="J140" i="20"/>
  <c r="I140" i="20"/>
  <c r="H140" i="20" s="1"/>
  <c r="G140" i="20"/>
  <c r="F140" i="20"/>
  <c r="E140" i="20"/>
  <c r="D140" i="20"/>
  <c r="C140" i="20"/>
  <c r="L139" i="20"/>
  <c r="K139" i="20"/>
  <c r="J139" i="20"/>
  <c r="I139" i="20"/>
  <c r="H139" i="20" s="1"/>
  <c r="G139" i="20"/>
  <c r="F139" i="20"/>
  <c r="E139" i="20"/>
  <c r="D139" i="20"/>
  <c r="C139" i="20"/>
  <c r="L138" i="20"/>
  <c r="K138" i="20"/>
  <c r="J138" i="20"/>
  <c r="I138" i="20"/>
  <c r="H138" i="20"/>
  <c r="G138" i="20"/>
  <c r="F138" i="20"/>
  <c r="E138" i="20"/>
  <c r="D138" i="20"/>
  <c r="C138" i="20"/>
  <c r="L137" i="20"/>
  <c r="K137" i="20"/>
  <c r="J137" i="20"/>
  <c r="I137" i="20"/>
  <c r="H137" i="20" s="1"/>
  <c r="G137" i="20"/>
  <c r="F137" i="20"/>
  <c r="E137" i="20"/>
  <c r="D137" i="20"/>
  <c r="C137" i="20"/>
  <c r="L136" i="20"/>
  <c r="K136" i="20"/>
  <c r="J136" i="20"/>
  <c r="I136" i="20"/>
  <c r="H136" i="20" s="1"/>
  <c r="G136" i="20"/>
  <c r="F136" i="20"/>
  <c r="E136" i="20"/>
  <c r="D136" i="20"/>
  <c r="C136" i="20"/>
  <c r="L135" i="20"/>
  <c r="K135" i="20"/>
  <c r="J135" i="20"/>
  <c r="I135" i="20"/>
  <c r="H135" i="20" s="1"/>
  <c r="G135" i="20"/>
  <c r="F135" i="20"/>
  <c r="E135" i="20"/>
  <c r="D135" i="20"/>
  <c r="C135" i="20"/>
  <c r="L132" i="20"/>
  <c r="K132" i="20"/>
  <c r="J132" i="20"/>
  <c r="I132" i="20"/>
  <c r="H132" i="20"/>
  <c r="G132" i="20"/>
  <c r="F132" i="20"/>
  <c r="E132" i="20"/>
  <c r="D132" i="20"/>
  <c r="C132" i="20"/>
  <c r="L131" i="20"/>
  <c r="K131" i="20"/>
  <c r="J131" i="20"/>
  <c r="I131" i="20"/>
  <c r="H131" i="20" s="1"/>
  <c r="G131" i="20"/>
  <c r="F131" i="20"/>
  <c r="E131" i="20"/>
  <c r="D131" i="20"/>
  <c r="C131" i="20"/>
  <c r="L130" i="20"/>
  <c r="K130" i="20"/>
  <c r="J130" i="20"/>
  <c r="I130" i="20"/>
  <c r="H130" i="20" s="1"/>
  <c r="G130" i="20"/>
  <c r="F130" i="20"/>
  <c r="E130" i="20"/>
  <c r="D130" i="20"/>
  <c r="C130" i="20"/>
  <c r="L128" i="20"/>
  <c r="K128" i="20"/>
  <c r="J128" i="20"/>
  <c r="I128" i="20"/>
  <c r="H128" i="20" s="1"/>
  <c r="G128" i="20"/>
  <c r="F128" i="20"/>
  <c r="E128" i="20"/>
  <c r="D128" i="20"/>
  <c r="C128" i="20"/>
  <c r="L127" i="20"/>
  <c r="K127" i="20"/>
  <c r="J127" i="20"/>
  <c r="I127" i="20"/>
  <c r="H127" i="20"/>
  <c r="G127" i="20"/>
  <c r="F127" i="20"/>
  <c r="E127" i="20"/>
  <c r="D127" i="20"/>
  <c r="C127" i="20"/>
  <c r="L126" i="20"/>
  <c r="K126" i="20"/>
  <c r="J126" i="20"/>
  <c r="I126" i="20"/>
  <c r="H126" i="20" s="1"/>
  <c r="G126" i="20"/>
  <c r="F126" i="20"/>
  <c r="E126" i="20"/>
  <c r="D126" i="20"/>
  <c r="C126" i="20"/>
  <c r="L125" i="20"/>
  <c r="K125" i="20"/>
  <c r="J125" i="20"/>
  <c r="I125" i="20"/>
  <c r="H125" i="20"/>
  <c r="G125" i="20"/>
  <c r="F125" i="20"/>
  <c r="E125" i="20"/>
  <c r="D125" i="20"/>
  <c r="C125" i="20"/>
  <c r="L124" i="20"/>
  <c r="K124" i="20"/>
  <c r="J124" i="20"/>
  <c r="I124" i="20"/>
  <c r="H124" i="20" s="1"/>
  <c r="G124" i="20"/>
  <c r="F124" i="20"/>
  <c r="E124" i="20"/>
  <c r="D124" i="20"/>
  <c r="C124" i="20"/>
  <c r="L123" i="20"/>
  <c r="K123" i="20"/>
  <c r="J123" i="20"/>
  <c r="I123" i="20"/>
  <c r="H123" i="20"/>
  <c r="G123" i="20"/>
  <c r="F123" i="20"/>
  <c r="E123" i="20"/>
  <c r="D123" i="20"/>
  <c r="C123" i="20"/>
  <c r="L122" i="20"/>
  <c r="K122" i="20"/>
  <c r="J122" i="20"/>
  <c r="I122" i="20"/>
  <c r="H122" i="20" s="1"/>
  <c r="G122" i="20"/>
  <c r="F122" i="20"/>
  <c r="E122" i="20"/>
  <c r="D122" i="20"/>
  <c r="C122" i="20"/>
  <c r="L121" i="20"/>
  <c r="K121" i="20"/>
  <c r="J121" i="20"/>
  <c r="I121" i="20"/>
  <c r="H121" i="20"/>
  <c r="G121" i="20"/>
  <c r="F121" i="20"/>
  <c r="E121" i="20"/>
  <c r="D121" i="20"/>
  <c r="C121" i="20"/>
  <c r="L120" i="20"/>
  <c r="K120" i="20"/>
  <c r="J120" i="20"/>
  <c r="I120" i="20"/>
  <c r="H120" i="20" s="1"/>
  <c r="G120" i="20"/>
  <c r="F120" i="20"/>
  <c r="E120" i="20"/>
  <c r="D120" i="20"/>
  <c r="C120" i="20"/>
  <c r="L114" i="20"/>
  <c r="K114" i="20"/>
  <c r="J114" i="20"/>
  <c r="I114" i="20"/>
  <c r="H114" i="20" s="1"/>
  <c r="G114" i="20"/>
  <c r="F114" i="20"/>
  <c r="E114" i="20"/>
  <c r="D114" i="20"/>
  <c r="C114" i="20"/>
  <c r="L112" i="20"/>
  <c r="K112" i="20"/>
  <c r="J112" i="20"/>
  <c r="I112" i="20"/>
  <c r="H112" i="20"/>
  <c r="G112" i="20"/>
  <c r="F112" i="20"/>
  <c r="E112" i="20"/>
  <c r="D112" i="20"/>
  <c r="C112" i="20"/>
  <c r="L111" i="20"/>
  <c r="K111" i="20"/>
  <c r="J111" i="20"/>
  <c r="I111" i="20"/>
  <c r="H111" i="20" s="1"/>
  <c r="G111" i="20"/>
  <c r="F111" i="20"/>
  <c r="E111" i="20"/>
  <c r="D111" i="20"/>
  <c r="C111" i="20"/>
  <c r="L100" i="20"/>
  <c r="K100" i="20"/>
  <c r="J100" i="20"/>
  <c r="I100" i="20"/>
  <c r="H100" i="20" s="1"/>
  <c r="G100" i="20"/>
  <c r="F100" i="20"/>
  <c r="E100" i="20"/>
  <c r="D100" i="20"/>
  <c r="C100" i="20"/>
  <c r="L99" i="20"/>
  <c r="K99" i="20"/>
  <c r="J99" i="20"/>
  <c r="I99" i="20"/>
  <c r="H99" i="20" s="1"/>
  <c r="G99" i="20"/>
  <c r="F99" i="20"/>
  <c r="E99" i="20"/>
  <c r="D99" i="20"/>
  <c r="C99" i="20"/>
  <c r="L98" i="20"/>
  <c r="K98" i="20"/>
  <c r="J98" i="20"/>
  <c r="I98" i="20"/>
  <c r="H98" i="20" s="1"/>
  <c r="G98" i="20"/>
  <c r="F98" i="20"/>
  <c r="E98" i="20"/>
  <c r="D98" i="20"/>
  <c r="C98" i="20"/>
  <c r="L97" i="20"/>
  <c r="K97" i="20"/>
  <c r="J97" i="20"/>
  <c r="I97" i="20"/>
  <c r="H97" i="20" s="1"/>
  <c r="G97" i="20"/>
  <c r="F97" i="20"/>
  <c r="E97" i="20"/>
  <c r="D97" i="20"/>
  <c r="C97" i="20"/>
  <c r="L96" i="20"/>
  <c r="K96" i="20"/>
  <c r="J96" i="20"/>
  <c r="I96" i="20"/>
  <c r="H96" i="20" s="1"/>
  <c r="G96" i="20"/>
  <c r="F96" i="20"/>
  <c r="E96" i="20"/>
  <c r="D96" i="20"/>
  <c r="C96" i="20"/>
  <c r="L95" i="20"/>
  <c r="K95" i="20"/>
  <c r="J95" i="20"/>
  <c r="I95" i="20"/>
  <c r="H95" i="20"/>
  <c r="G95" i="20"/>
  <c r="F95" i="20"/>
  <c r="E95" i="20"/>
  <c r="D95" i="20"/>
  <c r="C95" i="20"/>
  <c r="L94" i="20"/>
  <c r="K94" i="20"/>
  <c r="J94" i="20"/>
  <c r="I94" i="20"/>
  <c r="H94" i="20" s="1"/>
  <c r="G94" i="20"/>
  <c r="F94" i="20"/>
  <c r="E94" i="20"/>
  <c r="D94" i="20"/>
  <c r="C94" i="20"/>
  <c r="L93" i="20"/>
  <c r="K93" i="20"/>
  <c r="J93" i="20"/>
  <c r="I93" i="20"/>
  <c r="H93" i="20" s="1"/>
  <c r="G93" i="20"/>
  <c r="F93" i="20"/>
  <c r="E93" i="20"/>
  <c r="D93" i="20"/>
  <c r="C93" i="20"/>
  <c r="L92" i="20"/>
  <c r="K92" i="20"/>
  <c r="J92" i="20"/>
  <c r="I92" i="20"/>
  <c r="H92" i="20" s="1"/>
  <c r="G92" i="20"/>
  <c r="F92" i="20"/>
  <c r="E92" i="20"/>
  <c r="D92" i="20"/>
  <c r="C92" i="20"/>
  <c r="L91" i="20"/>
  <c r="K91" i="20"/>
  <c r="J91" i="20"/>
  <c r="I91" i="20"/>
  <c r="H91" i="20"/>
  <c r="G91" i="20"/>
  <c r="F91" i="20"/>
  <c r="E91" i="20"/>
  <c r="D91" i="20"/>
  <c r="C91" i="20"/>
  <c r="L90" i="20"/>
  <c r="K90" i="20"/>
  <c r="J90" i="20"/>
  <c r="I90" i="20"/>
  <c r="H90" i="20" s="1"/>
  <c r="G90" i="20"/>
  <c r="F90" i="20"/>
  <c r="E90" i="20"/>
  <c r="D90" i="20"/>
  <c r="C90" i="20"/>
  <c r="L89" i="20"/>
  <c r="K89" i="20"/>
  <c r="J89" i="20"/>
  <c r="I89" i="20"/>
  <c r="H89" i="20" s="1"/>
  <c r="G89" i="20"/>
  <c r="F89" i="20"/>
  <c r="E89" i="20"/>
  <c r="D89" i="20"/>
  <c r="C89" i="20"/>
  <c r="L88" i="20"/>
  <c r="K88" i="20"/>
  <c r="J88" i="20"/>
  <c r="I88" i="20"/>
  <c r="H88" i="20" s="1"/>
  <c r="G88" i="20"/>
  <c r="F88" i="20"/>
  <c r="E88" i="20"/>
  <c r="D88" i="20"/>
  <c r="C88" i="20"/>
  <c r="L87" i="20"/>
  <c r="K87" i="20"/>
  <c r="J87" i="20"/>
  <c r="I87" i="20"/>
  <c r="H87" i="20"/>
  <c r="G87" i="20"/>
  <c r="F87" i="20"/>
  <c r="E87" i="20"/>
  <c r="D87" i="20"/>
  <c r="C87" i="20"/>
  <c r="L86" i="20"/>
  <c r="K86" i="20"/>
  <c r="J86" i="20"/>
  <c r="I86" i="20"/>
  <c r="H86" i="20" s="1"/>
  <c r="G86" i="20"/>
  <c r="F86" i="20"/>
  <c r="E86" i="20"/>
  <c r="D86" i="20"/>
  <c r="C86" i="20"/>
  <c r="L85" i="20"/>
  <c r="K85" i="20"/>
  <c r="J85" i="20"/>
  <c r="I85" i="20"/>
  <c r="H85" i="20" s="1"/>
  <c r="G85" i="20"/>
  <c r="F85" i="20"/>
  <c r="E85" i="20"/>
  <c r="D85" i="20"/>
  <c r="C85" i="20"/>
  <c r="L84" i="20"/>
  <c r="K84" i="20"/>
  <c r="J84" i="20"/>
  <c r="I84" i="20"/>
  <c r="H84" i="20" s="1"/>
  <c r="G84" i="20"/>
  <c r="F84" i="20"/>
  <c r="E84" i="20"/>
  <c r="D84" i="20"/>
  <c r="C84" i="20"/>
  <c r="L83" i="20"/>
  <c r="K83" i="20"/>
  <c r="J83" i="20"/>
  <c r="I83" i="20"/>
  <c r="H83" i="20"/>
  <c r="G83" i="20"/>
  <c r="F83" i="20"/>
  <c r="E83" i="20"/>
  <c r="D83" i="20"/>
  <c r="C83" i="20"/>
  <c r="L82" i="20"/>
  <c r="K82" i="20"/>
  <c r="J82" i="20"/>
  <c r="I82" i="20"/>
  <c r="H82" i="20" s="1"/>
  <c r="G82" i="20"/>
  <c r="F82" i="20"/>
  <c r="E82" i="20"/>
  <c r="D82" i="20"/>
  <c r="C82" i="20"/>
  <c r="L81" i="20"/>
  <c r="K81" i="20"/>
  <c r="J81" i="20"/>
  <c r="I81" i="20"/>
  <c r="H81" i="20" s="1"/>
  <c r="G81" i="20"/>
  <c r="F81" i="20"/>
  <c r="E81" i="20"/>
  <c r="D81" i="20"/>
  <c r="C81" i="20"/>
  <c r="L80" i="20"/>
  <c r="K80" i="20"/>
  <c r="J80" i="20"/>
  <c r="I80" i="20"/>
  <c r="H80" i="20" s="1"/>
  <c r="G80" i="20"/>
  <c r="F80" i="20"/>
  <c r="E80" i="20"/>
  <c r="D80" i="20"/>
  <c r="C80" i="20"/>
  <c r="L79" i="20"/>
  <c r="K79" i="20"/>
  <c r="J79" i="20"/>
  <c r="I79" i="20"/>
  <c r="H79" i="20"/>
  <c r="G79" i="20"/>
  <c r="F79" i="20"/>
  <c r="E79" i="20"/>
  <c r="D79" i="20"/>
  <c r="C79" i="20"/>
  <c r="L78" i="20"/>
  <c r="K78" i="20"/>
  <c r="J78" i="20"/>
  <c r="I78" i="20"/>
  <c r="H78" i="20" s="1"/>
  <c r="G78" i="20"/>
  <c r="F78" i="20"/>
  <c r="E78" i="20"/>
  <c r="D78" i="20"/>
  <c r="C78" i="20"/>
  <c r="L76" i="20"/>
  <c r="K76" i="20"/>
  <c r="J76" i="20"/>
  <c r="I76" i="20"/>
  <c r="H76" i="20" s="1"/>
  <c r="G76" i="20"/>
  <c r="F76" i="20"/>
  <c r="E76" i="20"/>
  <c r="D76" i="20"/>
  <c r="C76" i="20"/>
  <c r="L75" i="20"/>
  <c r="K75" i="20"/>
  <c r="J75" i="20"/>
  <c r="I75" i="20"/>
  <c r="H75" i="20" s="1"/>
  <c r="G75" i="20"/>
  <c r="F75" i="20"/>
  <c r="E75" i="20"/>
  <c r="D75" i="20"/>
  <c r="C75" i="20"/>
  <c r="L74" i="20"/>
  <c r="K74" i="20"/>
  <c r="J74" i="20"/>
  <c r="I74" i="20"/>
  <c r="H74" i="20"/>
  <c r="G74" i="20"/>
  <c r="F74" i="20"/>
  <c r="E74" i="20"/>
  <c r="D74" i="20"/>
  <c r="C74" i="20"/>
  <c r="L73" i="20"/>
  <c r="K73" i="20"/>
  <c r="J73" i="20"/>
  <c r="I73" i="20"/>
  <c r="H73" i="20" s="1"/>
  <c r="G73" i="20"/>
  <c r="F73" i="20"/>
  <c r="E73" i="20"/>
  <c r="D73" i="20"/>
  <c r="C73" i="20"/>
  <c r="L72" i="20"/>
  <c r="K72" i="20"/>
  <c r="J72" i="20"/>
  <c r="I72" i="20"/>
  <c r="H72" i="20" s="1"/>
  <c r="G72" i="20"/>
  <c r="F72" i="20"/>
  <c r="E72" i="20"/>
  <c r="D72" i="20"/>
  <c r="C72" i="20"/>
  <c r="L71" i="20"/>
  <c r="K71" i="20"/>
  <c r="J71" i="20"/>
  <c r="I71" i="20"/>
  <c r="H71" i="20" s="1"/>
  <c r="G71" i="20"/>
  <c r="F71" i="20"/>
  <c r="E71" i="20"/>
  <c r="D71" i="20"/>
  <c r="C71" i="20"/>
  <c r="L66" i="20"/>
  <c r="K66" i="20"/>
  <c r="J66" i="20"/>
  <c r="I66" i="20"/>
  <c r="H66" i="20"/>
  <c r="G66" i="20"/>
  <c r="F66" i="20"/>
  <c r="E66" i="20"/>
  <c r="D66" i="20"/>
  <c r="C66" i="20"/>
  <c r="L65" i="20"/>
  <c r="K65" i="20"/>
  <c r="J65" i="20"/>
  <c r="I65" i="20"/>
  <c r="H65" i="20" s="1"/>
  <c r="G65" i="20"/>
  <c r="F65" i="20"/>
  <c r="E65" i="20"/>
  <c r="D65" i="20"/>
  <c r="C65" i="20"/>
  <c r="L63" i="20"/>
  <c r="K63" i="20"/>
  <c r="J63" i="20"/>
  <c r="I63" i="20"/>
  <c r="H63" i="20"/>
  <c r="G63" i="20"/>
  <c r="F63" i="20"/>
  <c r="E63" i="20"/>
  <c r="D63" i="20"/>
  <c r="C63" i="20"/>
  <c r="L62" i="20"/>
  <c r="K62" i="20"/>
  <c r="J62" i="20"/>
  <c r="I62" i="20"/>
  <c r="H62" i="20" s="1"/>
  <c r="G62" i="20"/>
  <c r="F62" i="20"/>
  <c r="E62" i="20"/>
  <c r="D62" i="20"/>
  <c r="C62" i="20"/>
  <c r="L61" i="20"/>
  <c r="K61" i="20"/>
  <c r="J61" i="20"/>
  <c r="I61" i="20"/>
  <c r="H61" i="20"/>
  <c r="G61" i="20"/>
  <c r="F61" i="20"/>
  <c r="E61" i="20"/>
  <c r="D61" i="20"/>
  <c r="C61" i="20"/>
  <c r="L59" i="20"/>
  <c r="K59" i="20"/>
  <c r="J59" i="20"/>
  <c r="I59" i="20"/>
  <c r="H59" i="20" s="1"/>
  <c r="G59" i="20"/>
  <c r="F59" i="20"/>
  <c r="E59" i="20"/>
  <c r="D59" i="20"/>
  <c r="C59" i="20"/>
  <c r="L58" i="20"/>
  <c r="K58" i="20"/>
  <c r="J58" i="20"/>
  <c r="I58" i="20"/>
  <c r="H58" i="20"/>
  <c r="G58" i="20"/>
  <c r="F58" i="20"/>
  <c r="E58" i="20"/>
  <c r="D58" i="20"/>
  <c r="C58" i="20"/>
  <c r="L57" i="20"/>
  <c r="K57" i="20"/>
  <c r="J57" i="20"/>
  <c r="I57" i="20"/>
  <c r="H57" i="20" s="1"/>
  <c r="G57" i="20"/>
  <c r="F57" i="20"/>
  <c r="E57" i="20"/>
  <c r="D57" i="20"/>
  <c r="C57" i="20"/>
  <c r="L56" i="20"/>
  <c r="K56" i="20"/>
  <c r="J56" i="20"/>
  <c r="I56" i="20"/>
  <c r="H56" i="20"/>
  <c r="G56" i="20"/>
  <c r="F56" i="20"/>
  <c r="E56" i="20"/>
  <c r="D56" i="20"/>
  <c r="C56" i="20"/>
  <c r="L55" i="20"/>
  <c r="K55" i="20"/>
  <c r="J55" i="20"/>
  <c r="I55" i="20"/>
  <c r="H55" i="20" s="1"/>
  <c r="G55" i="20"/>
  <c r="F55" i="20"/>
  <c r="E55" i="20"/>
  <c r="D55" i="20"/>
  <c r="C55" i="20"/>
  <c r="L54" i="20"/>
  <c r="K54" i="20"/>
  <c r="J54" i="20"/>
  <c r="I54" i="20"/>
  <c r="H54" i="20"/>
  <c r="G54" i="20"/>
  <c r="F54" i="20"/>
  <c r="E54" i="20"/>
  <c r="D54" i="20"/>
  <c r="C54" i="20"/>
  <c r="L53" i="20"/>
  <c r="K53" i="20"/>
  <c r="J53" i="20"/>
  <c r="I53" i="20"/>
  <c r="H53" i="20" s="1"/>
  <c r="G53" i="20"/>
  <c r="F53" i="20"/>
  <c r="E53" i="20"/>
  <c r="D53" i="20"/>
  <c r="C53" i="20"/>
  <c r="L52" i="20"/>
  <c r="K52" i="20"/>
  <c r="J52" i="20"/>
  <c r="I52" i="20"/>
  <c r="H52" i="20"/>
  <c r="G52" i="20"/>
  <c r="F52" i="20"/>
  <c r="E52" i="20"/>
  <c r="D52" i="20"/>
  <c r="C52" i="20"/>
  <c r="L51" i="20"/>
  <c r="K51" i="20"/>
  <c r="J51" i="20"/>
  <c r="I51" i="20"/>
  <c r="H51" i="20" s="1"/>
  <c r="G51" i="20"/>
  <c r="F51" i="20"/>
  <c r="E51" i="20"/>
  <c r="D51" i="20"/>
  <c r="C51" i="20"/>
  <c r="L48" i="20"/>
  <c r="K48" i="20"/>
  <c r="J48" i="20"/>
  <c r="I48" i="20"/>
  <c r="H48" i="20"/>
  <c r="G48" i="20"/>
  <c r="F48" i="20"/>
  <c r="E48" i="20"/>
  <c r="D48" i="20"/>
  <c r="C48" i="20"/>
  <c r="L47" i="20"/>
  <c r="K47" i="20"/>
  <c r="J47" i="20"/>
  <c r="I47" i="20"/>
  <c r="H47" i="20" s="1"/>
  <c r="G47" i="20"/>
  <c r="F47" i="20"/>
  <c r="E47" i="20"/>
  <c r="D47" i="20"/>
  <c r="C47" i="20"/>
  <c r="L46" i="20"/>
  <c r="K46" i="20"/>
  <c r="J46" i="20"/>
  <c r="I46" i="20"/>
  <c r="H46" i="20"/>
  <c r="G46" i="20"/>
  <c r="F46" i="20"/>
  <c r="E46" i="20"/>
  <c r="D46" i="20"/>
  <c r="C46" i="20"/>
  <c r="L44" i="20"/>
  <c r="K44" i="20"/>
  <c r="J44" i="20"/>
  <c r="I44" i="20"/>
  <c r="H44" i="20" s="1"/>
  <c r="G44" i="20"/>
  <c r="F44" i="20"/>
  <c r="E44" i="20"/>
  <c r="D44" i="20"/>
  <c r="C44" i="20"/>
  <c r="L43" i="20"/>
  <c r="K43" i="20"/>
  <c r="J43" i="20"/>
  <c r="I43" i="20"/>
  <c r="H43" i="20"/>
  <c r="G43" i="20"/>
  <c r="F43" i="20"/>
  <c r="E43" i="20"/>
  <c r="D43" i="20"/>
  <c r="C43" i="20"/>
  <c r="L42" i="20"/>
  <c r="K42" i="20"/>
  <c r="J42" i="20"/>
  <c r="I42" i="20"/>
  <c r="H42" i="20" s="1"/>
  <c r="G42" i="20"/>
  <c r="F42" i="20"/>
  <c r="E42" i="20"/>
  <c r="D42" i="20"/>
  <c r="C42" i="20"/>
  <c r="L41" i="20"/>
  <c r="K41" i="20"/>
  <c r="J41" i="20"/>
  <c r="I41" i="20"/>
  <c r="H41" i="20"/>
  <c r="G41" i="20"/>
  <c r="F41" i="20"/>
  <c r="E41" i="20"/>
  <c r="D41" i="20"/>
  <c r="C41" i="20"/>
  <c r="L40" i="20"/>
  <c r="K40" i="20"/>
  <c r="J40" i="20"/>
  <c r="I40" i="20"/>
  <c r="H40" i="20" s="1"/>
  <c r="G40" i="20"/>
  <c r="F40" i="20"/>
  <c r="E40" i="20"/>
  <c r="D40" i="20"/>
  <c r="C40" i="20"/>
  <c r="L39" i="20"/>
  <c r="K39" i="20"/>
  <c r="J39" i="20"/>
  <c r="I39" i="20"/>
  <c r="H39" i="20"/>
  <c r="G39" i="20"/>
  <c r="F39" i="20"/>
  <c r="E39" i="20"/>
  <c r="D39" i="20"/>
  <c r="C39" i="20"/>
  <c r="L38" i="20"/>
  <c r="K38" i="20"/>
  <c r="J38" i="20"/>
  <c r="I38" i="20"/>
  <c r="H38" i="20" s="1"/>
  <c r="G38" i="20"/>
  <c r="F38" i="20"/>
  <c r="E38" i="20"/>
  <c r="D38" i="20"/>
  <c r="C38" i="20"/>
  <c r="L37" i="20"/>
  <c r="K37" i="20"/>
  <c r="J37" i="20"/>
  <c r="I37" i="20"/>
  <c r="H37" i="20"/>
  <c r="G37" i="20"/>
  <c r="F37" i="20"/>
  <c r="E37" i="20"/>
  <c r="D37" i="20"/>
  <c r="C37" i="20"/>
  <c r="L36" i="20"/>
  <c r="K36" i="20"/>
  <c r="J36" i="20"/>
  <c r="I36" i="20"/>
  <c r="H36" i="20" s="1"/>
  <c r="G36" i="20"/>
  <c r="F36" i="20"/>
  <c r="E36" i="20"/>
  <c r="D36" i="20"/>
  <c r="C36" i="20"/>
  <c r="L30" i="20"/>
  <c r="K30" i="20"/>
  <c r="J30" i="20"/>
  <c r="I30" i="20"/>
  <c r="H30" i="20"/>
  <c r="G30" i="20"/>
  <c r="F30" i="20"/>
  <c r="E30" i="20"/>
  <c r="D30" i="20"/>
  <c r="C30" i="20"/>
  <c r="L28" i="20"/>
  <c r="K28" i="20"/>
  <c r="J28" i="20"/>
  <c r="I28" i="20"/>
  <c r="H28" i="20" s="1"/>
  <c r="G28" i="20"/>
  <c r="F28" i="20"/>
  <c r="E28" i="20"/>
  <c r="D28" i="20"/>
  <c r="C28" i="20"/>
  <c r="L27" i="20"/>
  <c r="K27" i="20"/>
  <c r="J27" i="20"/>
  <c r="I27" i="20"/>
  <c r="H27" i="20"/>
  <c r="G27" i="20"/>
  <c r="F27" i="20"/>
  <c r="E27" i="20"/>
  <c r="D27" i="20"/>
  <c r="C27" i="20"/>
  <c r="D9" i="19"/>
  <c r="E9" i="19"/>
  <c r="F9" i="19"/>
  <c r="G9" i="19"/>
  <c r="H9" i="19"/>
  <c r="I9" i="19"/>
  <c r="J9" i="19"/>
  <c r="K9" i="19"/>
  <c r="D10" i="19"/>
  <c r="E10" i="19"/>
  <c r="F10" i="19"/>
  <c r="G10" i="19"/>
  <c r="H10" i="19"/>
  <c r="I10" i="19"/>
  <c r="J10" i="19"/>
  <c r="K10" i="19"/>
  <c r="D11" i="19"/>
  <c r="E11" i="19"/>
  <c r="F11" i="19"/>
  <c r="G11" i="19"/>
  <c r="H11" i="19"/>
  <c r="I11" i="19"/>
  <c r="J11" i="19"/>
  <c r="K11" i="19"/>
  <c r="D12" i="19"/>
  <c r="E12" i="19"/>
  <c r="F12" i="19"/>
  <c r="G12" i="19"/>
  <c r="H12" i="19"/>
  <c r="I12" i="19"/>
  <c r="J12" i="19"/>
  <c r="K12" i="19"/>
  <c r="D13" i="19"/>
  <c r="E13" i="19"/>
  <c r="F13" i="19"/>
  <c r="G13" i="19"/>
  <c r="H13" i="19"/>
  <c r="I13" i="19"/>
  <c r="J13" i="19"/>
  <c r="K13" i="19"/>
  <c r="D14" i="19"/>
  <c r="E14" i="19"/>
  <c r="F14" i="19"/>
  <c r="G14" i="19"/>
  <c r="H14" i="19"/>
  <c r="I14" i="19"/>
  <c r="J14" i="19"/>
  <c r="K14" i="19"/>
  <c r="D16" i="19"/>
  <c r="E16" i="19"/>
  <c r="F16" i="19"/>
  <c r="G16" i="19"/>
  <c r="H16" i="19"/>
  <c r="I16" i="19"/>
  <c r="J16" i="19"/>
  <c r="K16" i="19"/>
  <c r="D17" i="19"/>
  <c r="E17" i="19"/>
  <c r="F17" i="19"/>
  <c r="G17" i="19"/>
  <c r="H17" i="19"/>
  <c r="I17" i="19"/>
  <c r="J17" i="19"/>
  <c r="K17" i="19"/>
  <c r="D18" i="19"/>
  <c r="E18" i="19"/>
  <c r="F18" i="19"/>
  <c r="G18" i="19"/>
  <c r="H18" i="19"/>
  <c r="I18" i="19"/>
  <c r="J18" i="19"/>
  <c r="K18" i="19"/>
  <c r="D19" i="19"/>
  <c r="E19" i="19"/>
  <c r="F19" i="19"/>
  <c r="G19" i="19"/>
  <c r="H19" i="19"/>
  <c r="I19" i="19"/>
  <c r="J19" i="19"/>
  <c r="K19" i="19"/>
  <c r="D20" i="19"/>
  <c r="E20" i="19"/>
  <c r="F20" i="19"/>
  <c r="G20" i="19"/>
  <c r="H20" i="19"/>
  <c r="I20" i="19"/>
  <c r="J20" i="19"/>
  <c r="K20" i="19"/>
  <c r="D21" i="19"/>
  <c r="E21" i="19"/>
  <c r="F21" i="19"/>
  <c r="G21" i="19"/>
  <c r="H21" i="19"/>
  <c r="I21" i="19"/>
  <c r="J21" i="19"/>
  <c r="K21" i="19"/>
  <c r="D22" i="19"/>
  <c r="E22" i="19"/>
  <c r="F22" i="19"/>
  <c r="G22" i="19"/>
  <c r="H22" i="19"/>
  <c r="I22" i="19"/>
  <c r="J22" i="19"/>
  <c r="K22" i="19"/>
  <c r="D23" i="19"/>
  <c r="E23" i="19"/>
  <c r="F23" i="19"/>
  <c r="G23" i="19"/>
  <c r="H23" i="19"/>
  <c r="I23" i="19"/>
  <c r="J23" i="19"/>
  <c r="K23" i="19"/>
  <c r="D24" i="19"/>
  <c r="E24" i="19"/>
  <c r="F24" i="19"/>
  <c r="G24" i="19"/>
  <c r="H24" i="19"/>
  <c r="I24" i="19"/>
  <c r="J24" i="19"/>
  <c r="K24" i="19"/>
  <c r="D25" i="19"/>
  <c r="E25" i="19"/>
  <c r="F25" i="19"/>
  <c r="G25" i="19"/>
  <c r="H25" i="19"/>
  <c r="I25" i="19"/>
  <c r="J25" i="19"/>
  <c r="K25" i="19"/>
  <c r="D26" i="19"/>
  <c r="E26" i="19"/>
  <c r="F26" i="19"/>
  <c r="G26" i="19"/>
  <c r="H26" i="19"/>
  <c r="I26" i="19"/>
  <c r="J26" i="19"/>
  <c r="K26" i="19"/>
  <c r="D27" i="19"/>
  <c r="E27" i="19"/>
  <c r="F27" i="19"/>
  <c r="G27" i="19"/>
  <c r="H27" i="19"/>
  <c r="I27" i="19"/>
  <c r="J27" i="19"/>
  <c r="K27" i="19"/>
  <c r="D28" i="19"/>
  <c r="E28" i="19"/>
  <c r="F28" i="19"/>
  <c r="G28" i="19"/>
  <c r="H28" i="19"/>
  <c r="I28" i="19"/>
  <c r="J28" i="19"/>
  <c r="K28" i="19"/>
  <c r="D29" i="19"/>
  <c r="E29" i="19"/>
  <c r="F29" i="19"/>
  <c r="G29" i="19"/>
  <c r="H29" i="19"/>
  <c r="I29" i="19"/>
  <c r="J29" i="19"/>
  <c r="K29" i="19"/>
  <c r="D30" i="19"/>
  <c r="E30" i="19"/>
  <c r="F30" i="19"/>
  <c r="G30" i="19"/>
  <c r="H30" i="19"/>
  <c r="I30" i="19"/>
  <c r="J30" i="19"/>
  <c r="K30" i="19"/>
  <c r="D31" i="19"/>
  <c r="E31" i="19"/>
  <c r="F31" i="19"/>
  <c r="G31" i="19"/>
  <c r="H31" i="19"/>
  <c r="I31" i="19"/>
  <c r="J31" i="19"/>
  <c r="K31" i="19"/>
  <c r="D32" i="19"/>
  <c r="E32" i="19"/>
  <c r="F32" i="19"/>
  <c r="G32" i="19"/>
  <c r="H32" i="19"/>
  <c r="I32" i="19"/>
  <c r="J32" i="19"/>
  <c r="K32" i="19"/>
  <c r="D33" i="19"/>
  <c r="E33" i="19"/>
  <c r="F33" i="19"/>
  <c r="G33" i="19"/>
  <c r="H33" i="19"/>
  <c r="I33" i="19"/>
  <c r="J33" i="19"/>
  <c r="K33" i="19"/>
  <c r="D34" i="19"/>
  <c r="E34" i="19"/>
  <c r="F34" i="19"/>
  <c r="G34" i="19"/>
  <c r="H34" i="19"/>
  <c r="I34" i="19"/>
  <c r="J34" i="19"/>
  <c r="K34" i="19"/>
  <c r="D35" i="19"/>
  <c r="E35" i="19"/>
  <c r="F35" i="19"/>
  <c r="G35" i="19"/>
  <c r="H35" i="19"/>
  <c r="I35" i="19"/>
  <c r="J35" i="19"/>
  <c r="K35" i="19"/>
  <c r="D36" i="19"/>
  <c r="E36" i="19"/>
  <c r="F36" i="19"/>
  <c r="G36" i="19"/>
  <c r="H36" i="19"/>
  <c r="I36" i="19"/>
  <c r="J36" i="19"/>
  <c r="K36" i="19"/>
  <c r="D37" i="19"/>
  <c r="E37" i="19"/>
  <c r="F37" i="19"/>
  <c r="G37" i="19"/>
  <c r="H37" i="19"/>
  <c r="I37" i="19"/>
  <c r="J37" i="19"/>
  <c r="K37" i="19"/>
  <c r="D38" i="19"/>
  <c r="E38" i="19"/>
  <c r="F38" i="19"/>
  <c r="G38" i="19"/>
  <c r="H38" i="19"/>
  <c r="I38" i="19"/>
  <c r="J38" i="19"/>
  <c r="K3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16" i="19"/>
  <c r="C17" i="19"/>
  <c r="C18" i="19"/>
  <c r="C10" i="19"/>
  <c r="C11" i="19"/>
  <c r="C12" i="19"/>
  <c r="C13" i="19"/>
  <c r="C14" i="19"/>
  <c r="C9" i="19"/>
  <c r="C126" i="18"/>
  <c r="D126" i="18"/>
  <c r="E126" i="18"/>
  <c r="F126" i="18"/>
  <c r="G126" i="18"/>
  <c r="H126" i="18"/>
  <c r="I126" i="18"/>
  <c r="J126" i="18"/>
  <c r="D22" i="18"/>
  <c r="E22" i="18"/>
  <c r="F22" i="18"/>
  <c r="G22" i="18"/>
  <c r="H22" i="18"/>
  <c r="I22" i="18"/>
  <c r="J22" i="18"/>
  <c r="K22" i="18"/>
  <c r="C22" i="18"/>
  <c r="C23" i="18" s="1"/>
  <c r="J9" i="13" l="1"/>
  <c r="K9" i="13" s="1"/>
  <c r="L9" i="13" s="1"/>
  <c r="M9" i="13" s="1"/>
  <c r="I9" i="13"/>
  <c r="J17" i="13"/>
  <c r="K17" i="13" s="1"/>
  <c r="L17" i="13" s="1"/>
  <c r="M17" i="13" s="1"/>
  <c r="I17" i="13"/>
  <c r="J11" i="13"/>
  <c r="K11" i="13" s="1"/>
  <c r="L11" i="13" s="1"/>
  <c r="M11" i="13" s="1"/>
  <c r="I11" i="13"/>
  <c r="I12" i="13"/>
  <c r="J12" i="13"/>
  <c r="K12" i="13" s="1"/>
  <c r="L12" i="13" s="1"/>
  <c r="M12" i="13" s="1"/>
  <c r="J36" i="13"/>
  <c r="K36" i="13" s="1"/>
  <c r="L36" i="13" s="1"/>
  <c r="M36" i="13" s="1"/>
  <c r="I36" i="13"/>
  <c r="J28" i="13"/>
  <c r="K28" i="13" s="1"/>
  <c r="L28" i="13" s="1"/>
  <c r="M28" i="13" s="1"/>
  <c r="I28" i="13"/>
  <c r="J20" i="13"/>
  <c r="K20" i="13" s="1"/>
  <c r="L20" i="13" s="1"/>
  <c r="M20" i="13" s="1"/>
  <c r="I20" i="13"/>
  <c r="J33" i="13"/>
  <c r="K33" i="13" s="1"/>
  <c r="L33" i="13" s="1"/>
  <c r="M33" i="13" s="1"/>
  <c r="I33" i="13"/>
  <c r="J24" i="13"/>
  <c r="K24" i="13" s="1"/>
  <c r="L24" i="13" s="1"/>
  <c r="M24" i="13" s="1"/>
  <c r="I24" i="13"/>
  <c r="J23" i="13"/>
  <c r="K23" i="13" s="1"/>
  <c r="L23" i="13" s="1"/>
  <c r="M23" i="13" s="1"/>
  <c r="I23" i="13"/>
  <c r="J10" i="13"/>
  <c r="K10" i="13" s="1"/>
  <c r="L10" i="13" s="1"/>
  <c r="M10" i="13" s="1"/>
  <c r="I10" i="13"/>
  <c r="J13" i="13"/>
  <c r="K13" i="13" s="1"/>
  <c r="L13" i="13" s="1"/>
  <c r="M13" i="13" s="1"/>
  <c r="J27" i="13"/>
  <c r="K27" i="13" s="1"/>
  <c r="L27" i="13" s="1"/>
  <c r="M27" i="13" s="1"/>
  <c r="I30" i="13"/>
  <c r="J21" i="13"/>
  <c r="K21" i="13" s="1"/>
  <c r="L21" i="13" s="1"/>
  <c r="M21" i="13" s="1"/>
  <c r="I21" i="13"/>
  <c r="I34" i="13"/>
  <c r="J34" i="13"/>
  <c r="K34" i="13" s="1"/>
  <c r="L34" i="13" s="1"/>
  <c r="M34" i="13" s="1"/>
  <c r="J14" i="13"/>
  <c r="K14" i="13" s="1"/>
  <c r="L14" i="13" s="1"/>
  <c r="M14" i="13" s="1"/>
  <c r="I14" i="13"/>
  <c r="I18" i="13"/>
  <c r="J18" i="13"/>
  <c r="K18" i="13" s="1"/>
  <c r="L18" i="13" s="1"/>
  <c r="M18" i="13" s="1"/>
  <c r="J25" i="13"/>
  <c r="K25" i="13" s="1"/>
  <c r="L25" i="13" s="1"/>
  <c r="M25" i="13" s="1"/>
  <c r="I25" i="13"/>
  <c r="J31" i="13"/>
  <c r="K31" i="13" s="1"/>
  <c r="L31" i="13" s="1"/>
  <c r="M31" i="13" s="1"/>
  <c r="I31" i="13"/>
  <c r="J37" i="13"/>
  <c r="K37" i="13" s="1"/>
  <c r="L37" i="13" s="1"/>
  <c r="M37" i="13" s="1"/>
  <c r="I37" i="13"/>
  <c r="J32" i="13"/>
  <c r="K32" i="13" s="1"/>
  <c r="L32" i="13" s="1"/>
  <c r="M32" i="13" s="1"/>
  <c r="I32" i="13"/>
  <c r="J16" i="13"/>
  <c r="K16" i="13" s="1"/>
  <c r="L16" i="13" s="1"/>
  <c r="M16" i="13" s="1"/>
  <c r="I16" i="13"/>
  <c r="J19" i="13"/>
  <c r="K19" i="13" s="1"/>
  <c r="L19" i="13" s="1"/>
  <c r="M19" i="13" s="1"/>
  <c r="I26" i="13"/>
  <c r="J26" i="13"/>
  <c r="K26" i="13" s="1"/>
  <c r="L26" i="13" s="1"/>
  <c r="M26" i="13" s="1"/>
  <c r="J29" i="13"/>
  <c r="K29" i="13" s="1"/>
  <c r="L29" i="13" s="1"/>
  <c r="M29" i="13" s="1"/>
  <c r="I29" i="13"/>
  <c r="J35" i="13"/>
  <c r="K35" i="13" s="1"/>
  <c r="L35" i="13" s="1"/>
  <c r="M35" i="13" s="1"/>
  <c r="I38" i="13"/>
  <c r="F145" i="28"/>
  <c r="F119" i="28"/>
  <c r="D120" i="28"/>
  <c r="L120" i="28"/>
  <c r="J121" i="28"/>
  <c r="H122" i="28"/>
  <c r="F123" i="28"/>
  <c r="D124" i="28"/>
  <c r="L124" i="28"/>
  <c r="J126" i="28"/>
  <c r="H127" i="28"/>
  <c r="F128" i="28"/>
  <c r="D129" i="28"/>
  <c r="L129" i="28"/>
  <c r="J130" i="28"/>
  <c r="H131" i="28"/>
  <c r="F132" i="28"/>
  <c r="D133" i="28"/>
  <c r="L133" i="28"/>
  <c r="J134" i="28"/>
  <c r="H135" i="28"/>
  <c r="F136" i="28"/>
  <c r="D137" i="28"/>
  <c r="L137" i="28"/>
  <c r="J138" i="28"/>
  <c r="H139" i="28"/>
  <c r="F140" i="28"/>
  <c r="D141" i="28"/>
  <c r="L141" i="28"/>
  <c r="J142" i="28"/>
  <c r="H143" i="28"/>
  <c r="F144" i="28"/>
  <c r="D145" i="28"/>
  <c r="L145" i="28"/>
  <c r="J146" i="28"/>
  <c r="H147" i="28"/>
  <c r="F148" i="28"/>
  <c r="G119" i="28"/>
  <c r="E120" i="28"/>
  <c r="M120" i="28"/>
  <c r="I122" i="28"/>
  <c r="G123" i="28"/>
  <c r="E124" i="28"/>
  <c r="M124" i="28"/>
  <c r="K126" i="28"/>
  <c r="I127" i="28"/>
  <c r="G128" i="28"/>
  <c r="E129" i="28"/>
  <c r="M129" i="28"/>
  <c r="K130" i="28"/>
  <c r="I131" i="28"/>
  <c r="G132" i="28"/>
  <c r="E133" i="28"/>
  <c r="M133" i="28"/>
  <c r="K134" i="28"/>
  <c r="I135" i="28"/>
  <c r="G136" i="28"/>
  <c r="E137" i="28"/>
  <c r="M137" i="28"/>
  <c r="K138" i="28"/>
  <c r="I139" i="28"/>
  <c r="G140" i="28"/>
  <c r="E141" i="28"/>
  <c r="M141" i="28"/>
  <c r="K142" i="28"/>
  <c r="I143" i="28"/>
  <c r="G144" i="28"/>
  <c r="E145" i="28"/>
  <c r="M145" i="28"/>
  <c r="K146" i="28"/>
  <c r="I147" i="28"/>
  <c r="G148" i="28"/>
  <c r="F129" i="28"/>
  <c r="F137" i="28"/>
  <c r="I119" i="28"/>
  <c r="G120" i="28"/>
  <c r="E121" i="28"/>
  <c r="K122" i="28"/>
  <c r="I123" i="28"/>
  <c r="G124" i="28"/>
  <c r="E126" i="28"/>
  <c r="M126" i="28"/>
  <c r="K127" i="28"/>
  <c r="I128" i="28"/>
  <c r="G129" i="28"/>
  <c r="E130" i="28"/>
  <c r="M130" i="28"/>
  <c r="K131" i="28"/>
  <c r="I132" i="28"/>
  <c r="G133" i="28"/>
  <c r="E134" i="28"/>
  <c r="M134" i="28"/>
  <c r="K135" i="28"/>
  <c r="I136" i="28"/>
  <c r="G137" i="28"/>
  <c r="E138" i="28"/>
  <c r="M138" i="28"/>
  <c r="K139" i="28"/>
  <c r="I140" i="28"/>
  <c r="G141" i="28"/>
  <c r="E142" i="28"/>
  <c r="M142" i="28"/>
  <c r="K143" i="28"/>
  <c r="I144" i="28"/>
  <c r="G145" i="28"/>
  <c r="E146" i="28"/>
  <c r="M146" i="28"/>
  <c r="K147" i="28"/>
  <c r="I148" i="28"/>
  <c r="J119" i="28"/>
  <c r="H120" i="28"/>
  <c r="F121" i="28"/>
  <c r="D122" i="28"/>
  <c r="L122" i="28"/>
  <c r="H124" i="28"/>
  <c r="F126" i="28"/>
  <c r="D127" i="28"/>
  <c r="L127" i="28"/>
  <c r="J128" i="28"/>
  <c r="H129" i="28"/>
  <c r="F130" i="28"/>
  <c r="D131" i="28"/>
  <c r="L131" i="28"/>
  <c r="J132" i="28"/>
  <c r="H133" i="28"/>
  <c r="F134" i="28"/>
  <c r="D135" i="28"/>
  <c r="L135" i="28"/>
  <c r="J136" i="28"/>
  <c r="H137" i="28"/>
  <c r="F138" i="28"/>
  <c r="D139" i="28"/>
  <c r="L139" i="28"/>
  <c r="J140" i="28"/>
  <c r="H141" i="28"/>
  <c r="F142" i="28"/>
  <c r="D143" i="28"/>
  <c r="L143" i="28"/>
  <c r="J144" i="28"/>
  <c r="H145" i="28"/>
  <c r="F146" i="28"/>
  <c r="D147" i="28"/>
  <c r="L147" i="28"/>
  <c r="J148" i="28"/>
  <c r="K119" i="28"/>
  <c r="I120" i="28"/>
  <c r="G121" i="28"/>
  <c r="E122" i="28"/>
  <c r="M122" i="28"/>
  <c r="I124" i="28"/>
  <c r="G126" i="28"/>
  <c r="E127" i="28"/>
  <c r="M127" i="28"/>
  <c r="K128" i="28"/>
  <c r="I129" i="28"/>
  <c r="G130" i="28"/>
  <c r="E131" i="28"/>
  <c r="M131" i="28"/>
  <c r="K132" i="28"/>
  <c r="I133" i="28"/>
  <c r="G134" i="28"/>
  <c r="E135" i="28"/>
  <c r="M135" i="28"/>
  <c r="K136" i="28"/>
  <c r="I137" i="28"/>
  <c r="G138" i="28"/>
  <c r="E139" i="28"/>
  <c r="M139" i="28"/>
  <c r="K140" i="28"/>
  <c r="I141" i="28"/>
  <c r="G142" i="28"/>
  <c r="E143" i="28"/>
  <c r="M143" i="28"/>
  <c r="K144" i="28"/>
  <c r="I145" i="28"/>
  <c r="G146" i="28"/>
  <c r="E147" i="28"/>
  <c r="M147" i="28"/>
  <c r="K148" i="28"/>
  <c r="D119" i="28"/>
  <c r="L119" i="28"/>
  <c r="J120" i="28"/>
  <c r="F122" i="28"/>
  <c r="D123" i="28"/>
  <c r="J124" i="28"/>
  <c r="H126" i="28"/>
  <c r="F127" i="28"/>
  <c r="D128" i="28"/>
  <c r="L128" i="28"/>
  <c r="J129" i="28"/>
  <c r="H130" i="28"/>
  <c r="F131" i="28"/>
  <c r="D132" i="28"/>
  <c r="L132" i="28"/>
  <c r="J133" i="28"/>
  <c r="H134" i="28"/>
  <c r="F135" i="28"/>
  <c r="D136" i="28"/>
  <c r="L136" i="28"/>
  <c r="J137" i="28"/>
  <c r="H138" i="28"/>
  <c r="F139" i="28"/>
  <c r="D140" i="28"/>
  <c r="L140" i="28"/>
  <c r="J141" i="28"/>
  <c r="H142" i="28"/>
  <c r="F143" i="28"/>
  <c r="D144" i="28"/>
  <c r="L144" i="28"/>
  <c r="J145" i="28"/>
  <c r="H146" i="28"/>
  <c r="F147" i="28"/>
  <c r="D148" i="28"/>
  <c r="L148" i="28"/>
  <c r="F120" i="28"/>
  <c r="E119" i="28"/>
  <c r="E128" i="28"/>
  <c r="E132" i="28"/>
  <c r="E136" i="28"/>
  <c r="E140" i="28"/>
  <c r="E144" i="28"/>
  <c r="E148" i="28"/>
  <c r="H17" i="18"/>
  <c r="I17" i="18"/>
  <c r="J17" i="18"/>
  <c r="K17" i="18"/>
  <c r="G17" i="18"/>
  <c r="D17" i="18"/>
  <c r="E17" i="18"/>
  <c r="F17" i="18"/>
  <c r="C17" i="18"/>
  <c r="J290" i="18"/>
  <c r="K290" i="18"/>
  <c r="C295" i="18"/>
  <c r="D295" i="18"/>
  <c r="E295" i="18"/>
  <c r="F295" i="18"/>
  <c r="G295" i="18"/>
  <c r="H295" i="18"/>
  <c r="I295" i="18"/>
  <c r="J295" i="18"/>
  <c r="K295" i="18"/>
  <c r="C292" i="18"/>
  <c r="D292" i="18"/>
  <c r="E292" i="18"/>
  <c r="F292" i="18"/>
  <c r="G292" i="18"/>
  <c r="H292" i="18"/>
  <c r="I292" i="18"/>
  <c r="J292" i="18"/>
  <c r="K292" i="18"/>
  <c r="C293" i="18"/>
  <c r="D293" i="18"/>
  <c r="E293" i="18"/>
  <c r="F293" i="18"/>
  <c r="G293" i="18"/>
  <c r="H293" i="18"/>
  <c r="I293" i="18"/>
  <c r="J293" i="18"/>
  <c r="K293" i="18"/>
  <c r="C294" i="18"/>
  <c r="D294" i="18"/>
  <c r="E294" i="18"/>
  <c r="F294" i="18"/>
  <c r="G294" i="18"/>
  <c r="H294" i="18"/>
  <c r="I294" i="18"/>
  <c r="J294" i="18"/>
  <c r="K294" i="18"/>
  <c r="C244" i="18"/>
  <c r="C18" i="18" s="1"/>
  <c r="D244" i="18"/>
  <c r="D18" i="18" s="1"/>
  <c r="E244" i="18"/>
  <c r="E18" i="18" s="1"/>
  <c r="F244" i="18"/>
  <c r="F18" i="18" s="1"/>
  <c r="G244" i="18"/>
  <c r="G18" i="18" s="1"/>
  <c r="H244" i="18"/>
  <c r="H18" i="18" s="1"/>
  <c r="I244" i="18"/>
  <c r="I18" i="18" s="1"/>
  <c r="J244" i="18"/>
  <c r="J18" i="18" s="1"/>
  <c r="K244" i="18"/>
  <c r="K18" i="18" s="1"/>
  <c r="D10" i="18"/>
  <c r="E10" i="18"/>
  <c r="F10" i="18"/>
  <c r="G10" i="18"/>
  <c r="H10" i="18"/>
  <c r="I10" i="18"/>
  <c r="J10" i="18"/>
  <c r="K126" i="18"/>
  <c r="K10" i="18" s="1"/>
  <c r="C10" i="18"/>
  <c r="C8" i="2" l="1"/>
  <c r="C14" i="2"/>
  <c r="C34" i="22"/>
  <c r="C11" i="21"/>
  <c r="D18" i="17"/>
  <c r="E18" i="17"/>
  <c r="F18" i="17"/>
  <c r="G18" i="17"/>
  <c r="H18" i="17"/>
  <c r="I18" i="17"/>
  <c r="J18" i="17"/>
  <c r="K18" i="17"/>
  <c r="L18" i="17"/>
  <c r="C18" i="17"/>
  <c r="F16" i="16"/>
  <c r="G16" i="17" s="1"/>
  <c r="C18" i="16"/>
  <c r="D18" i="16"/>
  <c r="E18" i="16"/>
  <c r="F18" i="16"/>
  <c r="G18" i="16"/>
  <c r="H18" i="16"/>
  <c r="I18" i="16"/>
  <c r="J18" i="16"/>
  <c r="K18" i="16"/>
  <c r="L18" i="16"/>
  <c r="H19" i="16"/>
  <c r="F20" i="16"/>
  <c r="J22" i="16"/>
  <c r="H23" i="16"/>
  <c r="F24" i="16"/>
  <c r="G24" i="17" s="1"/>
  <c r="D25" i="16"/>
  <c r="L25" i="16"/>
  <c r="J26" i="16"/>
  <c r="H27" i="16"/>
  <c r="F28" i="16"/>
  <c r="J30" i="16"/>
  <c r="H31" i="16"/>
  <c r="F32" i="16"/>
  <c r="D33" i="16"/>
  <c r="L33" i="16"/>
  <c r="J34" i="16"/>
  <c r="J34" i="17" s="1"/>
  <c r="H35" i="16"/>
  <c r="F36" i="16"/>
  <c r="J38" i="16"/>
  <c r="L10" i="16"/>
  <c r="I13" i="16"/>
  <c r="J13" i="17" s="1"/>
  <c r="D10" i="16"/>
  <c r="G11" i="16"/>
  <c r="H11" i="17" s="1"/>
  <c r="E13" i="16"/>
  <c r="F13" i="17" s="1"/>
  <c r="H14" i="16"/>
  <c r="G22" i="25"/>
  <c r="H22" i="25"/>
  <c r="I22" i="25"/>
  <c r="J22" i="25"/>
  <c r="K22" i="25"/>
  <c r="L22" i="25"/>
  <c r="D22" i="25"/>
  <c r="E22" i="25"/>
  <c r="F22" i="25"/>
  <c r="C22" i="25"/>
  <c r="C18" i="25"/>
  <c r="E18" i="25"/>
  <c r="F18" i="25"/>
  <c r="G18" i="25"/>
  <c r="H18" i="25"/>
  <c r="I18" i="25"/>
  <c r="J18" i="25"/>
  <c r="K18" i="25"/>
  <c r="L18" i="25"/>
  <c r="D18" i="25"/>
  <c r="C9" i="25"/>
  <c r="E9" i="25"/>
  <c r="F9" i="25"/>
  <c r="G9" i="25"/>
  <c r="H9" i="25"/>
  <c r="I9" i="25"/>
  <c r="J9" i="25"/>
  <c r="K9" i="25"/>
  <c r="L9" i="25"/>
  <c r="D9" i="25"/>
  <c r="D9" i="15"/>
  <c r="D9" i="16" s="1"/>
  <c r="E9" i="17" s="1"/>
  <c r="E9" i="15"/>
  <c r="E9" i="16" s="1"/>
  <c r="F9" i="17" s="1"/>
  <c r="F9" i="15"/>
  <c r="F9" i="16" s="1"/>
  <c r="G9" i="15"/>
  <c r="G9" i="16" s="1"/>
  <c r="H9" i="15"/>
  <c r="H9" i="16" s="1"/>
  <c r="I9" i="15"/>
  <c r="I9" i="16" s="1"/>
  <c r="J9" i="17" s="1"/>
  <c r="J9" i="15"/>
  <c r="J9" i="16" s="1"/>
  <c r="K9" i="15"/>
  <c r="K9" i="16" s="1"/>
  <c r="L9" i="15"/>
  <c r="L9" i="16" s="1"/>
  <c r="D10" i="15"/>
  <c r="E10" i="15"/>
  <c r="E10" i="16" s="1"/>
  <c r="F10" i="15"/>
  <c r="F10" i="16" s="1"/>
  <c r="G10" i="17" s="1"/>
  <c r="G10" i="15"/>
  <c r="G10" i="16" s="1"/>
  <c r="H10" i="15"/>
  <c r="H10" i="16" s="1"/>
  <c r="I10" i="15"/>
  <c r="I10" i="16" s="1"/>
  <c r="J10" i="15"/>
  <c r="J10" i="16" s="1"/>
  <c r="K10" i="17" s="1"/>
  <c r="K10" i="15"/>
  <c r="K10" i="16" s="1"/>
  <c r="L10" i="17" s="1"/>
  <c r="L10" i="15"/>
  <c r="D11" i="15"/>
  <c r="D11" i="16" s="1"/>
  <c r="E11" i="15"/>
  <c r="E11" i="16" s="1"/>
  <c r="F11" i="17" s="1"/>
  <c r="F11" i="15"/>
  <c r="F11" i="16" s="1"/>
  <c r="G11" i="17" s="1"/>
  <c r="G11" i="15"/>
  <c r="H11" i="15"/>
  <c r="H11" i="16" s="1"/>
  <c r="I11" i="15"/>
  <c r="I11" i="16" s="1"/>
  <c r="J11" i="15"/>
  <c r="J11" i="16" s="1"/>
  <c r="K11" i="17" s="1"/>
  <c r="K11" i="15"/>
  <c r="K11" i="16" s="1"/>
  <c r="L11" i="17" s="1"/>
  <c r="L11" i="15"/>
  <c r="L11" i="16" s="1"/>
  <c r="D12" i="15"/>
  <c r="D12" i="16" s="1"/>
  <c r="E12" i="17" s="1"/>
  <c r="E12" i="15"/>
  <c r="E12" i="16" s="1"/>
  <c r="F12" i="17" s="1"/>
  <c r="F12" i="15"/>
  <c r="F12" i="16" s="1"/>
  <c r="G12" i="17" s="1"/>
  <c r="G12" i="15"/>
  <c r="G12" i="16" s="1"/>
  <c r="H12" i="15"/>
  <c r="H12" i="16" s="1"/>
  <c r="I12" i="15"/>
  <c r="I12" i="16" s="1"/>
  <c r="J12" i="17" s="1"/>
  <c r="J12" i="15"/>
  <c r="J12" i="16" s="1"/>
  <c r="K12" i="17" s="1"/>
  <c r="K12" i="15"/>
  <c r="K12" i="16" s="1"/>
  <c r="L12" i="15"/>
  <c r="L12" i="16" s="1"/>
  <c r="D13" i="15"/>
  <c r="D13" i="16" s="1"/>
  <c r="E13" i="17" s="1"/>
  <c r="E13" i="15"/>
  <c r="F13" i="15"/>
  <c r="F13" i="16" s="1"/>
  <c r="G13" i="15"/>
  <c r="G13" i="16" s="1"/>
  <c r="H13" i="15"/>
  <c r="H13" i="16" s="1"/>
  <c r="I13" i="15"/>
  <c r="J13" i="15"/>
  <c r="J13" i="16" s="1"/>
  <c r="K13" i="15"/>
  <c r="K13" i="16" s="1"/>
  <c r="L13" i="17" s="1"/>
  <c r="L13" i="15"/>
  <c r="L13" i="16" s="1"/>
  <c r="D14" i="15"/>
  <c r="D14" i="16" s="1"/>
  <c r="E14" i="17" s="1"/>
  <c r="E14" i="15"/>
  <c r="E14" i="16" s="1"/>
  <c r="F14" i="15"/>
  <c r="F14" i="16" s="1"/>
  <c r="G14" i="15"/>
  <c r="G14" i="16" s="1"/>
  <c r="H14" i="15"/>
  <c r="I14" i="15"/>
  <c r="I14" i="16" s="1"/>
  <c r="J14" i="15"/>
  <c r="J14" i="16" s="1"/>
  <c r="K14" i="17" s="1"/>
  <c r="K14" i="15"/>
  <c r="K14" i="16" s="1"/>
  <c r="L14" i="17" s="1"/>
  <c r="L14" i="15"/>
  <c r="L14" i="16" s="1"/>
  <c r="D16" i="15"/>
  <c r="D16" i="16" s="1"/>
  <c r="E16" i="15"/>
  <c r="E16" i="16" s="1"/>
  <c r="F16" i="17" s="1"/>
  <c r="F16" i="15"/>
  <c r="G16" i="15"/>
  <c r="G16" i="16" s="1"/>
  <c r="H16" i="15"/>
  <c r="H16" i="16" s="1"/>
  <c r="I16" i="15"/>
  <c r="I16" i="16" s="1"/>
  <c r="J16" i="17" s="1"/>
  <c r="J16" i="15"/>
  <c r="J16" i="16" s="1"/>
  <c r="K16" i="17" s="1"/>
  <c r="K16" i="15"/>
  <c r="K16" i="16" s="1"/>
  <c r="L16" i="17" s="1"/>
  <c r="L16" i="15"/>
  <c r="L16" i="16" s="1"/>
  <c r="D18" i="15"/>
  <c r="E18" i="15"/>
  <c r="F18" i="15"/>
  <c r="G18" i="15"/>
  <c r="H18" i="15"/>
  <c r="I18" i="15"/>
  <c r="J18" i="15"/>
  <c r="K18" i="15"/>
  <c r="L18" i="15"/>
  <c r="D19" i="15"/>
  <c r="D19" i="16" s="1"/>
  <c r="E19" i="15"/>
  <c r="E19" i="16" s="1"/>
  <c r="F19" i="15"/>
  <c r="F19" i="16" s="1"/>
  <c r="G19" i="17" s="1"/>
  <c r="G19" i="15"/>
  <c r="G19" i="16" s="1"/>
  <c r="H19" i="17" s="1"/>
  <c r="H19" i="15"/>
  <c r="I19" i="15"/>
  <c r="I19" i="16" s="1"/>
  <c r="J19" i="15"/>
  <c r="J19" i="16" s="1"/>
  <c r="K19" i="15"/>
  <c r="K19" i="16" s="1"/>
  <c r="L19" i="17" s="1"/>
  <c r="L19" i="15"/>
  <c r="L19" i="16" s="1"/>
  <c r="D20" i="15"/>
  <c r="D20" i="16" s="1"/>
  <c r="E20" i="15"/>
  <c r="E20" i="16" s="1"/>
  <c r="F20" i="17" s="1"/>
  <c r="F20" i="15"/>
  <c r="G20" i="15"/>
  <c r="G20" i="16" s="1"/>
  <c r="H20" i="17" s="1"/>
  <c r="H20" i="15"/>
  <c r="H20" i="16" s="1"/>
  <c r="I20" i="15"/>
  <c r="I20" i="16" s="1"/>
  <c r="J20" i="15"/>
  <c r="J20" i="16" s="1"/>
  <c r="K20" i="17" s="1"/>
  <c r="K20" i="15"/>
  <c r="K20" i="16" s="1"/>
  <c r="L20" i="15"/>
  <c r="L20" i="16" s="1"/>
  <c r="D21" i="15"/>
  <c r="D21" i="16" s="1"/>
  <c r="E21" i="17" s="1"/>
  <c r="E21" i="15"/>
  <c r="E21" i="16" s="1"/>
  <c r="F21" i="17" s="1"/>
  <c r="F21" i="15"/>
  <c r="F21" i="16" s="1"/>
  <c r="G21" i="17" s="1"/>
  <c r="G21" i="15"/>
  <c r="G21" i="16" s="1"/>
  <c r="H21" i="15"/>
  <c r="H21" i="16" s="1"/>
  <c r="I21" i="15"/>
  <c r="I21" i="16" s="1"/>
  <c r="J21" i="15"/>
  <c r="J21" i="16" s="1"/>
  <c r="K21" i="15"/>
  <c r="K21" i="16" s="1"/>
  <c r="L21" i="15"/>
  <c r="L21" i="16" s="1"/>
  <c r="D22" i="15"/>
  <c r="D22" i="16" s="1"/>
  <c r="E22" i="17" s="1"/>
  <c r="E22" i="15"/>
  <c r="E22" i="16" s="1"/>
  <c r="F22" i="17" s="1"/>
  <c r="F22" i="15"/>
  <c r="F22" i="16" s="1"/>
  <c r="G22" i="15"/>
  <c r="G22" i="16" s="1"/>
  <c r="H22" i="15"/>
  <c r="H22" i="16" s="1"/>
  <c r="I22" i="15"/>
  <c r="I22" i="16" s="1"/>
  <c r="J22" i="15"/>
  <c r="K22" i="15"/>
  <c r="K22" i="16" s="1"/>
  <c r="L22" i="17" s="1"/>
  <c r="L22" i="15"/>
  <c r="L22" i="16" s="1"/>
  <c r="D23" i="15"/>
  <c r="D23" i="16" s="1"/>
  <c r="E23" i="15"/>
  <c r="E23" i="16" s="1"/>
  <c r="F23" i="15"/>
  <c r="F23" i="16" s="1"/>
  <c r="G23" i="15"/>
  <c r="G23" i="16" s="1"/>
  <c r="H23" i="15"/>
  <c r="I23" i="15"/>
  <c r="I23" i="16" s="1"/>
  <c r="J23" i="15"/>
  <c r="J23" i="16" s="1"/>
  <c r="K23" i="17" s="1"/>
  <c r="K23" i="15"/>
  <c r="K23" i="16" s="1"/>
  <c r="L23" i="17" s="1"/>
  <c r="L23" i="15"/>
  <c r="L23" i="16" s="1"/>
  <c r="D24" i="15"/>
  <c r="D24" i="16" s="1"/>
  <c r="E24" i="15"/>
  <c r="E24" i="16" s="1"/>
  <c r="F24" i="17" s="1"/>
  <c r="F24" i="15"/>
  <c r="G24" i="15"/>
  <c r="G24" i="16" s="1"/>
  <c r="H24" i="15"/>
  <c r="H24" i="16" s="1"/>
  <c r="I24" i="15"/>
  <c r="I24" i="16" s="1"/>
  <c r="J24" i="17" s="1"/>
  <c r="J24" i="15"/>
  <c r="J24" i="16" s="1"/>
  <c r="K24" i="17" s="1"/>
  <c r="K24" i="15"/>
  <c r="K24" i="16" s="1"/>
  <c r="L24" i="17" s="1"/>
  <c r="L24" i="15"/>
  <c r="L24" i="16" s="1"/>
  <c r="D25" i="15"/>
  <c r="E25" i="15"/>
  <c r="E25" i="16" s="1"/>
  <c r="F25" i="17" s="1"/>
  <c r="F25" i="15"/>
  <c r="F25" i="16" s="1"/>
  <c r="G25" i="15"/>
  <c r="G25" i="16" s="1"/>
  <c r="H25" i="15"/>
  <c r="H25" i="16" s="1"/>
  <c r="H25" i="17" s="1"/>
  <c r="I25" i="15"/>
  <c r="I25" i="16" s="1"/>
  <c r="J25" i="15"/>
  <c r="J25" i="16" s="1"/>
  <c r="K25" i="17" s="1"/>
  <c r="K25" i="15"/>
  <c r="K25" i="16" s="1"/>
  <c r="L25" i="17" s="1"/>
  <c r="L25" i="15"/>
  <c r="D26" i="15"/>
  <c r="D26" i="16" s="1"/>
  <c r="E26" i="17" s="1"/>
  <c r="E26" i="15"/>
  <c r="E26" i="16" s="1"/>
  <c r="F26" i="15"/>
  <c r="F26" i="16" s="1"/>
  <c r="G26" i="15"/>
  <c r="G26" i="16" s="1"/>
  <c r="H26" i="15"/>
  <c r="H26" i="16" s="1"/>
  <c r="I26" i="15"/>
  <c r="I26" i="16" s="1"/>
  <c r="J26" i="17" s="1"/>
  <c r="J26" i="15"/>
  <c r="K26" i="15"/>
  <c r="K26" i="16" s="1"/>
  <c r="L26" i="15"/>
  <c r="L26" i="16" s="1"/>
  <c r="D27" i="15"/>
  <c r="D27" i="16" s="1"/>
  <c r="E27" i="15"/>
  <c r="E27" i="16" s="1"/>
  <c r="F27" i="15"/>
  <c r="F27" i="16" s="1"/>
  <c r="G27" i="15"/>
  <c r="G27" i="16" s="1"/>
  <c r="H27" i="15"/>
  <c r="I27" i="15"/>
  <c r="I27" i="16" s="1"/>
  <c r="J27" i="15"/>
  <c r="J27" i="16" s="1"/>
  <c r="K27" i="15"/>
  <c r="K27" i="16" s="1"/>
  <c r="L27" i="17" s="1"/>
  <c r="L27" i="15"/>
  <c r="L27" i="16" s="1"/>
  <c r="D28" i="15"/>
  <c r="D28" i="16" s="1"/>
  <c r="E28" i="15"/>
  <c r="E28" i="16" s="1"/>
  <c r="F28" i="17" s="1"/>
  <c r="F28" i="15"/>
  <c r="G28" i="15"/>
  <c r="G28" i="16" s="1"/>
  <c r="H28" i="15"/>
  <c r="H28" i="16" s="1"/>
  <c r="I28" i="15"/>
  <c r="I28" i="16" s="1"/>
  <c r="J28" i="15"/>
  <c r="J28" i="16" s="1"/>
  <c r="K28" i="17" s="1"/>
  <c r="K28" i="15"/>
  <c r="K28" i="16" s="1"/>
  <c r="L28" i="15"/>
  <c r="L28" i="16" s="1"/>
  <c r="D29" i="15"/>
  <c r="D29" i="16" s="1"/>
  <c r="E29" i="17" s="1"/>
  <c r="E29" i="15"/>
  <c r="E29" i="16" s="1"/>
  <c r="F29" i="15"/>
  <c r="F29" i="16" s="1"/>
  <c r="G29" i="15"/>
  <c r="G29" i="16" s="1"/>
  <c r="H29" i="15"/>
  <c r="H29" i="16" s="1"/>
  <c r="I29" i="15"/>
  <c r="I29" i="16" s="1"/>
  <c r="J29" i="17" s="1"/>
  <c r="J29" i="15"/>
  <c r="J29" i="16" s="1"/>
  <c r="K29" i="17" s="1"/>
  <c r="K29" i="15"/>
  <c r="K29" i="16" s="1"/>
  <c r="L29" i="15"/>
  <c r="L29" i="16" s="1"/>
  <c r="D30" i="15"/>
  <c r="D30" i="16" s="1"/>
  <c r="E30" i="17" s="1"/>
  <c r="E30" i="15"/>
  <c r="E30" i="16" s="1"/>
  <c r="F30" i="17" s="1"/>
  <c r="F30" i="15"/>
  <c r="F30" i="16" s="1"/>
  <c r="G30" i="15"/>
  <c r="G30" i="16" s="1"/>
  <c r="H30" i="15"/>
  <c r="H30" i="16" s="1"/>
  <c r="I30" i="15"/>
  <c r="I30" i="16" s="1"/>
  <c r="J30" i="17" s="1"/>
  <c r="J30" i="15"/>
  <c r="K30" i="15"/>
  <c r="K30" i="16" s="1"/>
  <c r="L30" i="17" s="1"/>
  <c r="L30" i="15"/>
  <c r="L30" i="16" s="1"/>
  <c r="D31" i="15"/>
  <c r="D31" i="16" s="1"/>
  <c r="E31" i="17" s="1"/>
  <c r="E31" i="15"/>
  <c r="E31" i="16" s="1"/>
  <c r="F31" i="15"/>
  <c r="F31" i="16" s="1"/>
  <c r="G31" i="15"/>
  <c r="G31" i="16" s="1"/>
  <c r="H31" i="15"/>
  <c r="I31" i="15"/>
  <c r="I31" i="16" s="1"/>
  <c r="J31" i="15"/>
  <c r="J31" i="16" s="1"/>
  <c r="K31" i="17" s="1"/>
  <c r="K31" i="15"/>
  <c r="K31" i="16" s="1"/>
  <c r="L31" i="17" s="1"/>
  <c r="L31" i="15"/>
  <c r="L31" i="16" s="1"/>
  <c r="D32" i="15"/>
  <c r="D32" i="16" s="1"/>
  <c r="E32" i="15"/>
  <c r="E32" i="16" s="1"/>
  <c r="F32" i="17" s="1"/>
  <c r="F32" i="15"/>
  <c r="G32" i="15"/>
  <c r="G32" i="16" s="1"/>
  <c r="H32" i="15"/>
  <c r="H32" i="16" s="1"/>
  <c r="I32" i="15"/>
  <c r="I32" i="16" s="1"/>
  <c r="J32" i="17" s="1"/>
  <c r="J32" i="15"/>
  <c r="J32" i="16" s="1"/>
  <c r="K32" i="17" s="1"/>
  <c r="K32" i="15"/>
  <c r="K32" i="16" s="1"/>
  <c r="L32" i="17" s="1"/>
  <c r="L32" i="15"/>
  <c r="L32" i="16" s="1"/>
  <c r="D33" i="15"/>
  <c r="E33" i="15"/>
  <c r="E33" i="16" s="1"/>
  <c r="F33" i="17" s="1"/>
  <c r="F33" i="15"/>
  <c r="F33" i="16" s="1"/>
  <c r="G33" i="17" s="1"/>
  <c r="G33" i="15"/>
  <c r="G33" i="16" s="1"/>
  <c r="H33" i="15"/>
  <c r="H33" i="16" s="1"/>
  <c r="I33" i="15"/>
  <c r="I33" i="16" s="1"/>
  <c r="J33" i="17" s="1"/>
  <c r="J33" i="15"/>
  <c r="J33" i="16" s="1"/>
  <c r="K33" i="15"/>
  <c r="K33" i="16" s="1"/>
  <c r="L33" i="15"/>
  <c r="D34" i="15"/>
  <c r="D34" i="16" s="1"/>
  <c r="E34" i="17" s="1"/>
  <c r="E34" i="15"/>
  <c r="E34" i="16" s="1"/>
  <c r="F34" i="17" s="1"/>
  <c r="F34" i="15"/>
  <c r="F34" i="16" s="1"/>
  <c r="G34" i="15"/>
  <c r="G34" i="16" s="1"/>
  <c r="H34" i="15"/>
  <c r="H34" i="16" s="1"/>
  <c r="I34" i="15"/>
  <c r="I34" i="16" s="1"/>
  <c r="J34" i="15"/>
  <c r="K34" i="15"/>
  <c r="K34" i="16" s="1"/>
  <c r="L34" i="15"/>
  <c r="L34" i="16" s="1"/>
  <c r="D35" i="15"/>
  <c r="D35" i="16" s="1"/>
  <c r="E35" i="17" s="1"/>
  <c r="E35" i="15"/>
  <c r="E35" i="16" s="1"/>
  <c r="F35" i="15"/>
  <c r="F35" i="16" s="1"/>
  <c r="G35" i="15"/>
  <c r="G35" i="16" s="1"/>
  <c r="H35" i="15"/>
  <c r="I35" i="15"/>
  <c r="I35" i="16" s="1"/>
  <c r="J35" i="15"/>
  <c r="J35" i="16" s="1"/>
  <c r="K35" i="15"/>
  <c r="K35" i="16" s="1"/>
  <c r="L35" i="15"/>
  <c r="L35" i="16" s="1"/>
  <c r="D36" i="15"/>
  <c r="D36" i="16" s="1"/>
  <c r="E36" i="15"/>
  <c r="E36" i="16" s="1"/>
  <c r="F36" i="17" s="1"/>
  <c r="F36" i="15"/>
  <c r="G36" i="15"/>
  <c r="G36" i="16" s="1"/>
  <c r="H36" i="15"/>
  <c r="H36" i="16" s="1"/>
  <c r="I36" i="15"/>
  <c r="I36" i="16" s="1"/>
  <c r="J36" i="15"/>
  <c r="J36" i="16" s="1"/>
  <c r="K36" i="17" s="1"/>
  <c r="K36" i="15"/>
  <c r="K36" i="16" s="1"/>
  <c r="L36" i="15"/>
  <c r="L36" i="16" s="1"/>
  <c r="L36" i="17" s="1"/>
  <c r="D37" i="15"/>
  <c r="D37" i="16" s="1"/>
  <c r="E37" i="15"/>
  <c r="E37" i="16" s="1"/>
  <c r="F37" i="17" s="1"/>
  <c r="F37" i="15"/>
  <c r="F37" i="16" s="1"/>
  <c r="G37" i="17" s="1"/>
  <c r="G37" i="15"/>
  <c r="G37" i="16" s="1"/>
  <c r="H37" i="15"/>
  <c r="H37" i="16" s="1"/>
  <c r="I37" i="15"/>
  <c r="I37" i="16" s="1"/>
  <c r="J37" i="17" s="1"/>
  <c r="J37" i="15"/>
  <c r="J37" i="16" s="1"/>
  <c r="K37" i="15"/>
  <c r="K37" i="16" s="1"/>
  <c r="L37" i="15"/>
  <c r="L37" i="16" s="1"/>
  <c r="D38" i="15"/>
  <c r="D38" i="16" s="1"/>
  <c r="E38" i="17" s="1"/>
  <c r="E38" i="15"/>
  <c r="E38" i="16" s="1"/>
  <c r="F38" i="17" s="1"/>
  <c r="F38" i="15"/>
  <c r="F38" i="16" s="1"/>
  <c r="G38" i="15"/>
  <c r="G38" i="16" s="1"/>
  <c r="H38" i="15"/>
  <c r="H38" i="16" s="1"/>
  <c r="I38" i="15"/>
  <c r="I38" i="16" s="1"/>
  <c r="J38" i="17" s="1"/>
  <c r="J38" i="15"/>
  <c r="K38" i="15"/>
  <c r="K38" i="16" s="1"/>
  <c r="L38" i="15"/>
  <c r="L38" i="16" s="1"/>
  <c r="C20" i="15"/>
  <c r="C20" i="16" s="1"/>
  <c r="C21" i="15"/>
  <c r="C21" i="16" s="1"/>
  <c r="C22" i="15"/>
  <c r="C22" i="16" s="1"/>
  <c r="C23" i="15"/>
  <c r="C23" i="16" s="1"/>
  <c r="C23" i="17" s="1"/>
  <c r="C24" i="15"/>
  <c r="C24" i="16" s="1"/>
  <c r="C24" i="17" s="1"/>
  <c r="C25" i="15"/>
  <c r="C25" i="16" s="1"/>
  <c r="C26" i="15"/>
  <c r="C26" i="16" s="1"/>
  <c r="C27" i="15"/>
  <c r="C27" i="16" s="1"/>
  <c r="C28" i="15"/>
  <c r="C28" i="16" s="1"/>
  <c r="C29" i="15"/>
  <c r="C29" i="16" s="1"/>
  <c r="C30" i="15"/>
  <c r="C30" i="16" s="1"/>
  <c r="C31" i="15"/>
  <c r="C31" i="16" s="1"/>
  <c r="C32" i="15"/>
  <c r="C32" i="16" s="1"/>
  <c r="C33" i="15"/>
  <c r="C33" i="16" s="1"/>
  <c r="C34" i="15"/>
  <c r="C34" i="16" s="1"/>
  <c r="C35" i="15"/>
  <c r="C35" i="16" s="1"/>
  <c r="C36" i="15"/>
  <c r="C36" i="16" s="1"/>
  <c r="C37" i="15"/>
  <c r="C37" i="16" s="1"/>
  <c r="C38" i="15"/>
  <c r="C38" i="16" s="1"/>
  <c r="C19" i="15"/>
  <c r="C19" i="16" s="1"/>
  <c r="C18" i="15"/>
  <c r="C10" i="15"/>
  <c r="C10" i="16" s="1"/>
  <c r="C11" i="15"/>
  <c r="C11" i="16" s="1"/>
  <c r="C12" i="15"/>
  <c r="C12" i="16" s="1"/>
  <c r="C13" i="15"/>
  <c r="C13" i="16" s="1"/>
  <c r="C14" i="15"/>
  <c r="C14" i="16" s="1"/>
  <c r="C16" i="15"/>
  <c r="C16" i="16" s="1"/>
  <c r="C9" i="15"/>
  <c r="C9" i="16" s="1"/>
  <c r="F183" i="27" l="1"/>
  <c r="F183" i="20"/>
  <c r="D26" i="17"/>
  <c r="C26" i="17"/>
  <c r="G35" i="17"/>
  <c r="K177" i="27"/>
  <c r="K177" i="20"/>
  <c r="F174" i="27"/>
  <c r="F174" i="20"/>
  <c r="H26" i="17"/>
  <c r="I26" i="17"/>
  <c r="J170" i="27"/>
  <c r="J170" i="20"/>
  <c r="L168" i="27"/>
  <c r="L168" i="20"/>
  <c r="E167" i="27"/>
  <c r="E167" i="20"/>
  <c r="G165" i="27"/>
  <c r="G165" i="20"/>
  <c r="K160" i="27"/>
  <c r="K160" i="20"/>
  <c r="E158" i="27"/>
  <c r="E158" i="20"/>
  <c r="G156" i="20"/>
  <c r="G156" i="27"/>
  <c r="I9" i="17"/>
  <c r="H9" i="17"/>
  <c r="K30" i="17"/>
  <c r="K22" i="17"/>
  <c r="D33" i="17"/>
  <c r="C33" i="17"/>
  <c r="C25" i="17"/>
  <c r="D25" i="17"/>
  <c r="K37" i="17"/>
  <c r="L37" i="17"/>
  <c r="L182" i="20"/>
  <c r="L182" i="27"/>
  <c r="E36" i="17"/>
  <c r="F35" i="17"/>
  <c r="G34" i="17"/>
  <c r="H33" i="17"/>
  <c r="I33" i="17"/>
  <c r="J31" i="17"/>
  <c r="L29" i="17"/>
  <c r="E28" i="17"/>
  <c r="F27" i="17"/>
  <c r="G26" i="17"/>
  <c r="F26" i="17"/>
  <c r="J23" i="17"/>
  <c r="L21" i="17"/>
  <c r="E20" i="17"/>
  <c r="F19" i="17"/>
  <c r="J14" i="17"/>
  <c r="K13" i="17"/>
  <c r="L12" i="17"/>
  <c r="E11" i="17"/>
  <c r="F10" i="17"/>
  <c r="G9" i="17"/>
  <c r="G36" i="17"/>
  <c r="G20" i="17"/>
  <c r="D28" i="17"/>
  <c r="C28" i="17"/>
  <c r="D34" i="17"/>
  <c r="C34" i="17"/>
  <c r="J178" i="27"/>
  <c r="J178" i="20"/>
  <c r="L176" i="27"/>
  <c r="L176" i="20"/>
  <c r="E175" i="27"/>
  <c r="E175" i="20"/>
  <c r="H171" i="27"/>
  <c r="H171" i="20"/>
  <c r="K169" i="27"/>
  <c r="K169" i="20"/>
  <c r="F166" i="27"/>
  <c r="F166" i="20"/>
  <c r="J162" i="27"/>
  <c r="J162" i="20"/>
  <c r="L159" i="27"/>
  <c r="L159" i="20"/>
  <c r="F157" i="27"/>
  <c r="F157" i="20"/>
  <c r="K38" i="17"/>
  <c r="C9" i="17"/>
  <c r="D9" i="17"/>
  <c r="D32" i="17"/>
  <c r="C32" i="17"/>
  <c r="C170" i="27"/>
  <c r="C170" i="20"/>
  <c r="J184" i="27"/>
  <c r="J184" i="20"/>
  <c r="E181" i="27"/>
  <c r="E181" i="20"/>
  <c r="F180" i="27"/>
  <c r="F180" i="20"/>
  <c r="G179" i="27"/>
  <c r="G179" i="20"/>
  <c r="H32" i="17"/>
  <c r="I32" i="17"/>
  <c r="G32" i="17"/>
  <c r="J176" i="27"/>
  <c r="J176" i="20"/>
  <c r="K175" i="20"/>
  <c r="K175" i="27"/>
  <c r="L28" i="17"/>
  <c r="E27" i="17"/>
  <c r="G25" i="17"/>
  <c r="H24" i="17"/>
  <c r="I24" i="17"/>
  <c r="K21" i="17"/>
  <c r="J21" i="17"/>
  <c r="L20" i="17"/>
  <c r="E19" i="17"/>
  <c r="H16" i="17"/>
  <c r="I16" i="17"/>
  <c r="K158" i="27"/>
  <c r="K158" i="20"/>
  <c r="L157" i="27"/>
  <c r="L157" i="20"/>
  <c r="F155" i="27"/>
  <c r="F155" i="20"/>
  <c r="C11" i="17"/>
  <c r="D11" i="17"/>
  <c r="H35" i="17"/>
  <c r="I35" i="17"/>
  <c r="F182" i="27"/>
  <c r="F182" i="20"/>
  <c r="C169" i="27"/>
  <c r="C169" i="20"/>
  <c r="E180" i="27"/>
  <c r="E180" i="20"/>
  <c r="K174" i="27"/>
  <c r="K174" i="20"/>
  <c r="L173" i="27"/>
  <c r="L173" i="20"/>
  <c r="E172" i="27"/>
  <c r="E172" i="20"/>
  <c r="F171" i="27"/>
  <c r="F171" i="20"/>
  <c r="H23" i="17"/>
  <c r="I23" i="17"/>
  <c r="K166" i="27"/>
  <c r="K166" i="20"/>
  <c r="L165" i="27"/>
  <c r="L165" i="20"/>
  <c r="H14" i="17"/>
  <c r="I14" i="17"/>
  <c r="J158" i="27"/>
  <c r="J158" i="20"/>
  <c r="K157" i="27"/>
  <c r="K157" i="20"/>
  <c r="L156" i="27"/>
  <c r="L156" i="20"/>
  <c r="E155" i="27"/>
  <c r="E155" i="20"/>
  <c r="F159" i="27"/>
  <c r="F159" i="20"/>
  <c r="J180" i="27"/>
  <c r="J180" i="20"/>
  <c r="K26" i="17"/>
  <c r="E184" i="27"/>
  <c r="E184" i="20"/>
  <c r="L38" i="17"/>
  <c r="H34" i="17"/>
  <c r="I34" i="17"/>
  <c r="D19" i="17"/>
  <c r="C19" i="17"/>
  <c r="J183" i="20"/>
  <c r="J183" i="27"/>
  <c r="L35" i="17"/>
  <c r="K35" i="17"/>
  <c r="G31" i="17"/>
  <c r="H31" i="17"/>
  <c r="I31" i="17"/>
  <c r="C14" i="17"/>
  <c r="D14" i="17"/>
  <c r="D30" i="17"/>
  <c r="C30" i="17"/>
  <c r="H38" i="17"/>
  <c r="I38" i="17"/>
  <c r="F178" i="27"/>
  <c r="F178" i="20"/>
  <c r="G30" i="17"/>
  <c r="H30" i="17"/>
  <c r="I30" i="17"/>
  <c r="L26" i="17"/>
  <c r="G23" i="17"/>
  <c r="K19" i="17"/>
  <c r="G14" i="17"/>
  <c r="J11" i="17"/>
  <c r="L9" i="17"/>
  <c r="H157" i="27"/>
  <c r="H157" i="20"/>
  <c r="C12" i="17"/>
  <c r="D12" i="17"/>
  <c r="D35" i="17"/>
  <c r="C35" i="17"/>
  <c r="D10" i="17"/>
  <c r="C10" i="17"/>
  <c r="E37" i="17"/>
  <c r="C16" i="17"/>
  <c r="D16" i="17"/>
  <c r="D31" i="17"/>
  <c r="C31" i="17"/>
  <c r="K182" i="27"/>
  <c r="K182" i="20"/>
  <c r="F179" i="27"/>
  <c r="F179" i="20"/>
  <c r="J175" i="27"/>
  <c r="J175" i="20"/>
  <c r="D38" i="17"/>
  <c r="C38" i="17"/>
  <c r="D22" i="17"/>
  <c r="C22" i="17"/>
  <c r="J36" i="17"/>
  <c r="L34" i="17"/>
  <c r="J28" i="17"/>
  <c r="K27" i="17"/>
  <c r="F170" i="27"/>
  <c r="F170" i="20"/>
  <c r="H22" i="17"/>
  <c r="I22" i="17"/>
  <c r="I20" i="17"/>
  <c r="J20" i="17"/>
  <c r="F162" i="27"/>
  <c r="F162" i="20"/>
  <c r="I13" i="17"/>
  <c r="H13" i="17"/>
  <c r="K156" i="27"/>
  <c r="K156" i="20"/>
  <c r="C13" i="17"/>
  <c r="D13" i="17"/>
  <c r="D37" i="17"/>
  <c r="C37" i="17"/>
  <c r="D29" i="17"/>
  <c r="C29" i="17"/>
  <c r="D21" i="17"/>
  <c r="C21" i="17"/>
  <c r="G38" i="17"/>
  <c r="H37" i="17"/>
  <c r="I37" i="17"/>
  <c r="J35" i="17"/>
  <c r="K33" i="17"/>
  <c r="L33" i="17"/>
  <c r="E32" i="17"/>
  <c r="F31" i="17"/>
  <c r="H29" i="17"/>
  <c r="I29" i="17"/>
  <c r="J27" i="17"/>
  <c r="L171" i="27"/>
  <c r="L171" i="20"/>
  <c r="D24" i="17"/>
  <c r="E24" i="17"/>
  <c r="F23" i="17"/>
  <c r="G22" i="17"/>
  <c r="H21" i="17"/>
  <c r="I21" i="17"/>
  <c r="I19" i="17"/>
  <c r="J19" i="17"/>
  <c r="E16" i="17"/>
  <c r="F14" i="17"/>
  <c r="G13" i="17"/>
  <c r="H12" i="17"/>
  <c r="I12" i="17"/>
  <c r="J10" i="17"/>
  <c r="K9" i="17"/>
  <c r="E10" i="17"/>
  <c r="E33" i="17"/>
  <c r="E25" i="17"/>
  <c r="D20" i="17"/>
  <c r="C20" i="17"/>
  <c r="F184" i="27"/>
  <c r="F184" i="20"/>
  <c r="G183" i="27"/>
  <c r="G183" i="20"/>
  <c r="H36" i="17"/>
  <c r="I36" i="17"/>
  <c r="L178" i="20"/>
  <c r="L178" i="27"/>
  <c r="E177" i="27"/>
  <c r="E177" i="20"/>
  <c r="F176" i="27"/>
  <c r="F176" i="20"/>
  <c r="F29" i="17"/>
  <c r="G29" i="17"/>
  <c r="G28" i="17"/>
  <c r="H28" i="17"/>
  <c r="I28" i="17"/>
  <c r="J172" i="27"/>
  <c r="J172" i="20"/>
  <c r="K171" i="27"/>
  <c r="K171" i="20"/>
  <c r="L170" i="27"/>
  <c r="L170" i="20"/>
  <c r="D23" i="17"/>
  <c r="E23" i="17"/>
  <c r="F168" i="27"/>
  <c r="F168" i="20"/>
  <c r="G167" i="27"/>
  <c r="G167" i="20"/>
  <c r="H166" i="27"/>
  <c r="H166" i="20"/>
  <c r="L162" i="27"/>
  <c r="L162" i="20"/>
  <c r="E160" i="27"/>
  <c r="E160" i="20"/>
  <c r="G158" i="27"/>
  <c r="G158" i="20"/>
  <c r="J155" i="27"/>
  <c r="J155" i="20"/>
  <c r="J159" i="27"/>
  <c r="J159" i="20"/>
  <c r="G170" i="27"/>
  <c r="G170" i="20"/>
  <c r="D36" i="17"/>
  <c r="C36" i="17"/>
  <c r="D27" i="17"/>
  <c r="C27" i="17"/>
  <c r="J179" i="20"/>
  <c r="J179" i="27"/>
  <c r="K178" i="27"/>
  <c r="K178" i="20"/>
  <c r="L177" i="27"/>
  <c r="L177" i="20"/>
  <c r="E176" i="27"/>
  <c r="E176" i="20"/>
  <c r="H27" i="17"/>
  <c r="G27" i="17"/>
  <c r="I27" i="17"/>
  <c r="J25" i="17"/>
  <c r="I25" i="17"/>
  <c r="K170" i="27"/>
  <c r="K170" i="20"/>
  <c r="L169" i="27"/>
  <c r="L169" i="20"/>
  <c r="E168" i="27"/>
  <c r="E168" i="20"/>
  <c r="F167" i="27"/>
  <c r="F167" i="20"/>
  <c r="H165" i="27"/>
  <c r="H165" i="20"/>
  <c r="K162" i="27"/>
  <c r="K162" i="20"/>
  <c r="L160" i="27"/>
  <c r="L160" i="20"/>
  <c r="E159" i="27"/>
  <c r="E159" i="20"/>
  <c r="F158" i="27"/>
  <c r="F158" i="20"/>
  <c r="G157" i="27"/>
  <c r="G157" i="20"/>
  <c r="H10" i="17"/>
  <c r="I10" i="17"/>
  <c r="G162" i="27"/>
  <c r="G162" i="20"/>
  <c r="I11" i="17"/>
  <c r="K34" i="17"/>
  <c r="J22" i="17"/>
  <c r="E33" i="14"/>
  <c r="E28" i="14"/>
  <c r="E34" i="14" s="1"/>
  <c r="E27" i="14"/>
  <c r="C20" i="14"/>
  <c r="C11" i="14"/>
  <c r="D28" i="14" s="1"/>
  <c r="C28" i="14" s="1"/>
  <c r="C34" i="14" s="1"/>
  <c r="D41" i="14" s="1"/>
  <c r="D48" i="10"/>
  <c r="E48" i="10"/>
  <c r="E58" i="10" s="1"/>
  <c r="F48" i="10"/>
  <c r="G48" i="10"/>
  <c r="H48" i="10"/>
  <c r="I48" i="10"/>
  <c r="I67" i="10" s="1"/>
  <c r="J48" i="10"/>
  <c r="K48" i="10"/>
  <c r="K58" i="10" s="1"/>
  <c r="C48" i="10"/>
  <c r="C59" i="10" s="1"/>
  <c r="D13" i="24"/>
  <c r="E13" i="24"/>
  <c r="F13" i="24"/>
  <c r="G13" i="24"/>
  <c r="H13" i="24"/>
  <c r="I13" i="24"/>
  <c r="J13" i="24"/>
  <c r="K13" i="24"/>
  <c r="D9" i="24"/>
  <c r="E9" i="24"/>
  <c r="F9" i="24"/>
  <c r="G9" i="24"/>
  <c r="H9" i="24"/>
  <c r="I9" i="24"/>
  <c r="J9" i="24"/>
  <c r="K9" i="24"/>
  <c r="C13" i="24"/>
  <c r="C9" i="24"/>
  <c r="L37" i="6"/>
  <c r="L37" i="7" s="1"/>
  <c r="M37" i="6"/>
  <c r="N37" i="6"/>
  <c r="K37" i="6"/>
  <c r="K37" i="7" s="1"/>
  <c r="G37" i="6"/>
  <c r="H37" i="6"/>
  <c r="I37" i="6"/>
  <c r="J37" i="6"/>
  <c r="F37" i="6"/>
  <c r="F37" i="7" s="1"/>
  <c r="D8" i="4" s="1"/>
  <c r="E37" i="6"/>
  <c r="E37" i="7" s="1"/>
  <c r="C9" i="4" s="1"/>
  <c r="D37" i="6"/>
  <c r="D13" i="23"/>
  <c r="E13" i="23"/>
  <c r="F13" i="23"/>
  <c r="G13" i="23"/>
  <c r="H13" i="23"/>
  <c r="I13" i="23"/>
  <c r="J13" i="23"/>
  <c r="K13" i="23"/>
  <c r="C13" i="23"/>
  <c r="D9" i="23"/>
  <c r="E9" i="23"/>
  <c r="F9" i="23"/>
  <c r="G9" i="23"/>
  <c r="H9" i="23"/>
  <c r="I9" i="23"/>
  <c r="J9" i="23"/>
  <c r="K9" i="23"/>
  <c r="C9" i="23"/>
  <c r="D37" i="7"/>
  <c r="G37" i="7"/>
  <c r="H37" i="7"/>
  <c r="F8" i="4" s="1"/>
  <c r="I37" i="7"/>
  <c r="G8" i="4" s="1"/>
  <c r="J37" i="7"/>
  <c r="G9" i="4" s="1"/>
  <c r="M37" i="7"/>
  <c r="I9" i="4" s="1"/>
  <c r="N37" i="7"/>
  <c r="J9" i="4" s="1"/>
  <c r="C57" i="10"/>
  <c r="D57" i="10"/>
  <c r="E57" i="10"/>
  <c r="F57" i="10"/>
  <c r="G57" i="10"/>
  <c r="H57" i="10"/>
  <c r="I57" i="10"/>
  <c r="J57" i="10"/>
  <c r="C58" i="10"/>
  <c r="D58" i="10"/>
  <c r="F58" i="10"/>
  <c r="G58" i="10"/>
  <c r="H58" i="10"/>
  <c r="J58" i="10"/>
  <c r="D59" i="10"/>
  <c r="F59" i="10"/>
  <c r="G59" i="10"/>
  <c r="H59" i="10"/>
  <c r="J59" i="10"/>
  <c r="D60" i="10"/>
  <c r="F60" i="10"/>
  <c r="G60" i="10"/>
  <c r="H60" i="10"/>
  <c r="J60" i="10"/>
  <c r="D61" i="10"/>
  <c r="F61" i="10"/>
  <c r="G61" i="10"/>
  <c r="H61" i="10"/>
  <c r="J61" i="10"/>
  <c r="D62" i="10"/>
  <c r="F62" i="10"/>
  <c r="G62" i="10"/>
  <c r="H62" i="10"/>
  <c r="J62" i="10"/>
  <c r="D63" i="10"/>
  <c r="F63" i="10"/>
  <c r="G63" i="10"/>
  <c r="H63" i="10"/>
  <c r="J63" i="10"/>
  <c r="D64" i="10"/>
  <c r="F64" i="10"/>
  <c r="G64" i="10"/>
  <c r="H64" i="10"/>
  <c r="J64" i="10"/>
  <c r="C66" i="10"/>
  <c r="D66" i="10"/>
  <c r="F66" i="10"/>
  <c r="G66" i="10"/>
  <c r="H66" i="10"/>
  <c r="I66" i="10"/>
  <c r="J66" i="10"/>
  <c r="C67" i="10"/>
  <c r="D67" i="10"/>
  <c r="F67" i="10"/>
  <c r="G67" i="10"/>
  <c r="H67" i="10"/>
  <c r="J67" i="10"/>
  <c r="D68" i="10"/>
  <c r="F68" i="10"/>
  <c r="G68" i="10"/>
  <c r="H68" i="10"/>
  <c r="J68" i="10"/>
  <c r="D71" i="10"/>
  <c r="F71" i="10"/>
  <c r="G71" i="10"/>
  <c r="H71" i="10"/>
  <c r="J71" i="10"/>
  <c r="D72" i="10"/>
  <c r="E72" i="10"/>
  <c r="F72" i="10"/>
  <c r="G72" i="10"/>
  <c r="H72" i="10"/>
  <c r="I72" i="10"/>
  <c r="J72" i="10"/>
  <c r="D73" i="10"/>
  <c r="E73" i="10"/>
  <c r="F73" i="10"/>
  <c r="G73" i="10"/>
  <c r="H73" i="10"/>
  <c r="I73" i="10"/>
  <c r="J73" i="10"/>
  <c r="D74" i="10"/>
  <c r="E74" i="10"/>
  <c r="F74" i="10"/>
  <c r="G74" i="10"/>
  <c r="H74" i="10"/>
  <c r="I74" i="10"/>
  <c r="J74" i="10"/>
  <c r="D75" i="10"/>
  <c r="E75" i="10"/>
  <c r="F75" i="10"/>
  <c r="G75" i="10"/>
  <c r="H75" i="10"/>
  <c r="I75" i="10"/>
  <c r="J75" i="10"/>
  <c r="C76" i="10"/>
  <c r="D76" i="10"/>
  <c r="E76" i="10"/>
  <c r="F76" i="10"/>
  <c r="G76" i="10"/>
  <c r="H76" i="10"/>
  <c r="I76" i="10"/>
  <c r="J76" i="10"/>
  <c r="C77" i="10"/>
  <c r="D77" i="10"/>
  <c r="E77" i="10"/>
  <c r="F77" i="10"/>
  <c r="G77" i="10"/>
  <c r="H77" i="10"/>
  <c r="I77" i="10"/>
  <c r="J77" i="10"/>
  <c r="D78" i="10"/>
  <c r="E78" i="10"/>
  <c r="F78" i="10"/>
  <c r="G78" i="10"/>
  <c r="H78" i="10"/>
  <c r="I78" i="10"/>
  <c r="J78" i="10"/>
  <c r="D79" i="10"/>
  <c r="E79" i="10"/>
  <c r="F79" i="10"/>
  <c r="G79" i="10"/>
  <c r="H79" i="10"/>
  <c r="I79" i="10"/>
  <c r="J79" i="10"/>
  <c r="D81" i="10"/>
  <c r="E81" i="10"/>
  <c r="F81" i="10"/>
  <c r="G81" i="10"/>
  <c r="H81" i="10"/>
  <c r="I81" i="10"/>
  <c r="J81" i="10"/>
  <c r="C82" i="10"/>
  <c r="D82" i="10"/>
  <c r="E82" i="10"/>
  <c r="F82" i="10"/>
  <c r="G82" i="10"/>
  <c r="H82" i="10"/>
  <c r="I82" i="10"/>
  <c r="J82" i="10"/>
  <c r="D83" i="10"/>
  <c r="E83" i="10"/>
  <c r="F83" i="10"/>
  <c r="G83" i="10"/>
  <c r="H83" i="10"/>
  <c r="I83" i="10"/>
  <c r="J83" i="10"/>
  <c r="D85" i="10"/>
  <c r="E85" i="10"/>
  <c r="F85" i="10"/>
  <c r="G85" i="10"/>
  <c r="H85" i="10"/>
  <c r="I85" i="10"/>
  <c r="J85" i="10"/>
  <c r="C86" i="10"/>
  <c r="D86" i="10"/>
  <c r="E86" i="10"/>
  <c r="F86" i="10"/>
  <c r="G86" i="10"/>
  <c r="H86" i="10"/>
  <c r="I86" i="10"/>
  <c r="J86" i="10"/>
  <c r="D56" i="10"/>
  <c r="E56" i="10"/>
  <c r="F56" i="10"/>
  <c r="G56" i="10"/>
  <c r="H56" i="10"/>
  <c r="I56" i="10"/>
  <c r="J56" i="10"/>
  <c r="C56" i="10"/>
  <c r="J8" i="4"/>
  <c r="E8" i="4"/>
  <c r="E9" i="4"/>
  <c r="F9" i="4"/>
  <c r="D9" i="4"/>
  <c r="D13" i="7"/>
  <c r="E13" i="7"/>
  <c r="F13" i="7"/>
  <c r="G13" i="7"/>
  <c r="H13" i="7"/>
  <c r="I13" i="7"/>
  <c r="J13" i="7"/>
  <c r="K13" i="7"/>
  <c r="L13" i="7"/>
  <c r="M13" i="7"/>
  <c r="N13" i="7"/>
  <c r="D14" i="7"/>
  <c r="E14" i="7"/>
  <c r="F14" i="7"/>
  <c r="G14" i="7"/>
  <c r="H14" i="7"/>
  <c r="I14" i="7"/>
  <c r="J14" i="7"/>
  <c r="K14" i="7"/>
  <c r="L14" i="7"/>
  <c r="M14" i="7"/>
  <c r="N14" i="7"/>
  <c r="D15" i="7"/>
  <c r="E15" i="7"/>
  <c r="F15" i="7"/>
  <c r="G15" i="7"/>
  <c r="H15" i="7"/>
  <c r="I15" i="7"/>
  <c r="J15" i="7"/>
  <c r="K15" i="7"/>
  <c r="L15" i="7"/>
  <c r="M15" i="7"/>
  <c r="N15" i="7"/>
  <c r="D16" i="7"/>
  <c r="E16" i="7"/>
  <c r="F16" i="7"/>
  <c r="G16" i="7"/>
  <c r="H16" i="7"/>
  <c r="I16" i="7"/>
  <c r="J16" i="7"/>
  <c r="K16" i="7"/>
  <c r="L16" i="7"/>
  <c r="M16" i="7"/>
  <c r="N16" i="7"/>
  <c r="D17" i="7"/>
  <c r="E17" i="7"/>
  <c r="F17" i="7"/>
  <c r="G17" i="7"/>
  <c r="H17" i="7"/>
  <c r="I17" i="7"/>
  <c r="J17" i="7"/>
  <c r="K17" i="7"/>
  <c r="L17" i="7"/>
  <c r="M17" i="7"/>
  <c r="N17" i="7"/>
  <c r="D18" i="7"/>
  <c r="E18" i="7"/>
  <c r="F18" i="7"/>
  <c r="G18" i="7"/>
  <c r="H18" i="7"/>
  <c r="I18" i="7"/>
  <c r="J18" i="7"/>
  <c r="K18" i="7"/>
  <c r="L18" i="7"/>
  <c r="M18" i="7"/>
  <c r="N18" i="7"/>
  <c r="D19" i="7"/>
  <c r="E19" i="7"/>
  <c r="F19" i="7"/>
  <c r="G19" i="7"/>
  <c r="H19" i="7"/>
  <c r="I19" i="7"/>
  <c r="J19" i="7"/>
  <c r="K19" i="7"/>
  <c r="L19" i="7"/>
  <c r="M19" i="7"/>
  <c r="N19" i="7"/>
  <c r="K23" i="7"/>
  <c r="L23" i="7"/>
  <c r="M23" i="7"/>
  <c r="N23" i="7"/>
  <c r="K26" i="7"/>
  <c r="L26" i="7"/>
  <c r="M26" i="7"/>
  <c r="N26" i="7"/>
  <c r="K27" i="7"/>
  <c r="L27" i="7"/>
  <c r="M27" i="7"/>
  <c r="N27" i="7"/>
  <c r="K28" i="7"/>
  <c r="L28" i="7"/>
  <c r="M28" i="7"/>
  <c r="N28" i="7"/>
  <c r="K29" i="7"/>
  <c r="L29" i="7"/>
  <c r="M29" i="7"/>
  <c r="N29" i="7"/>
  <c r="D30" i="7"/>
  <c r="E30" i="7"/>
  <c r="F30" i="7"/>
  <c r="G30" i="7"/>
  <c r="H30" i="7"/>
  <c r="I30" i="7"/>
  <c r="J30" i="7"/>
  <c r="K30" i="7"/>
  <c r="L30" i="7"/>
  <c r="M30" i="7"/>
  <c r="N30" i="7"/>
  <c r="D32" i="7"/>
  <c r="E32" i="7"/>
  <c r="F32" i="7"/>
  <c r="G32" i="7"/>
  <c r="H32" i="7"/>
  <c r="I32" i="7"/>
  <c r="J32" i="7"/>
  <c r="K32" i="7"/>
  <c r="L32" i="7"/>
  <c r="M32" i="7"/>
  <c r="N32" i="7"/>
  <c r="F33" i="7"/>
  <c r="G33" i="7"/>
  <c r="H33" i="7"/>
  <c r="I33" i="7"/>
  <c r="J33" i="7"/>
  <c r="K33" i="7"/>
  <c r="L33" i="7"/>
  <c r="M33" i="7"/>
  <c r="N33" i="7"/>
  <c r="F34" i="7"/>
  <c r="G34" i="7"/>
  <c r="H34" i="7"/>
  <c r="I34" i="7"/>
  <c r="J34" i="7"/>
  <c r="K34" i="7"/>
  <c r="L34" i="7"/>
  <c r="M34" i="7"/>
  <c r="N34" i="7"/>
  <c r="K35" i="7"/>
  <c r="L35" i="7"/>
  <c r="M35" i="7"/>
  <c r="N35" i="7"/>
  <c r="E36" i="7"/>
  <c r="F36" i="7"/>
  <c r="G36" i="7"/>
  <c r="H36" i="7"/>
  <c r="I36" i="7"/>
  <c r="J36" i="7"/>
  <c r="K36" i="7"/>
  <c r="L36" i="7"/>
  <c r="M36" i="7"/>
  <c r="N36" i="7"/>
  <c r="E10" i="7"/>
  <c r="F10" i="7"/>
  <c r="G10" i="7"/>
  <c r="H10" i="7"/>
  <c r="I10" i="7"/>
  <c r="J10" i="7"/>
  <c r="K10" i="7"/>
  <c r="L10" i="7"/>
  <c r="M10" i="7"/>
  <c r="N10" i="7"/>
  <c r="D10" i="7"/>
  <c r="E169" i="27" l="1"/>
  <c r="E169" i="20"/>
  <c r="D159" i="27"/>
  <c r="D159" i="20"/>
  <c r="H173" i="27"/>
  <c r="H173" i="20"/>
  <c r="D169" i="27"/>
  <c r="D169" i="20"/>
  <c r="H174" i="27"/>
  <c r="H174" i="20"/>
  <c r="C166" i="27"/>
  <c r="C166" i="20"/>
  <c r="H158" i="27"/>
  <c r="H158" i="20"/>
  <c r="G168" i="27"/>
  <c r="G168" i="20"/>
  <c r="H175" i="27"/>
  <c r="H175" i="20"/>
  <c r="G184" i="27"/>
  <c r="G184" i="20"/>
  <c r="C159" i="27"/>
  <c r="C159" i="20"/>
  <c r="I166" i="27"/>
  <c r="I166" i="20"/>
  <c r="J182" i="27"/>
  <c r="J182" i="20"/>
  <c r="C156" i="27"/>
  <c r="C156" i="20"/>
  <c r="L155" i="27"/>
  <c r="L155" i="20"/>
  <c r="G176" i="27"/>
  <c r="G176" i="20"/>
  <c r="C160" i="27"/>
  <c r="C160" i="20"/>
  <c r="C165" i="27"/>
  <c r="C165" i="20"/>
  <c r="J167" i="27"/>
  <c r="J167" i="20"/>
  <c r="C178" i="27"/>
  <c r="C178" i="20"/>
  <c r="D180" i="27"/>
  <c r="D180" i="20"/>
  <c r="L158" i="27"/>
  <c r="L158" i="20"/>
  <c r="G172" i="27"/>
  <c r="G172" i="20"/>
  <c r="F181" i="20"/>
  <c r="F181" i="27"/>
  <c r="C179" i="20"/>
  <c r="C179" i="27"/>
  <c r="H167" i="27"/>
  <c r="H167" i="20"/>
  <c r="J168" i="27"/>
  <c r="J168" i="20"/>
  <c r="C173" i="27"/>
  <c r="C173" i="20"/>
  <c r="G174" i="27"/>
  <c r="G174" i="20"/>
  <c r="D166" i="27"/>
  <c r="D166" i="20"/>
  <c r="G159" i="27"/>
  <c r="G159" i="20"/>
  <c r="F169" i="27"/>
  <c r="F169" i="20"/>
  <c r="F177" i="20"/>
  <c r="F177" i="27"/>
  <c r="C167" i="27"/>
  <c r="C167" i="20"/>
  <c r="I168" i="20"/>
  <c r="I168" i="27"/>
  <c r="C168" i="27"/>
  <c r="C168" i="20"/>
  <c r="D156" i="27"/>
  <c r="D156" i="20"/>
  <c r="J157" i="27"/>
  <c r="J157" i="20"/>
  <c r="I177" i="27"/>
  <c r="I177" i="20"/>
  <c r="D165" i="27"/>
  <c r="D165" i="20"/>
  <c r="K167" i="27"/>
  <c r="K167" i="20"/>
  <c r="D178" i="20"/>
  <c r="D178" i="27"/>
  <c r="C174" i="27"/>
  <c r="C174" i="20"/>
  <c r="K159" i="27"/>
  <c r="K159" i="20"/>
  <c r="F173" i="27"/>
  <c r="F173" i="20"/>
  <c r="E182" i="20"/>
  <c r="E182" i="27"/>
  <c r="D179" i="27"/>
  <c r="D179" i="20"/>
  <c r="G173" i="27"/>
  <c r="G173" i="20"/>
  <c r="I158" i="27"/>
  <c r="I158" i="20"/>
  <c r="K180" i="27"/>
  <c r="K180" i="20"/>
  <c r="D173" i="27"/>
  <c r="D173" i="20"/>
  <c r="G175" i="27"/>
  <c r="G175" i="20"/>
  <c r="I182" i="27"/>
  <c r="I182" i="20"/>
  <c r="E171" i="27"/>
  <c r="E171" i="20"/>
  <c r="F160" i="27"/>
  <c r="F160" i="20"/>
  <c r="E170" i="20"/>
  <c r="E170" i="27"/>
  <c r="E178" i="20"/>
  <c r="E178" i="27"/>
  <c r="D167" i="27"/>
  <c r="D167" i="20"/>
  <c r="H168" i="27"/>
  <c r="H168" i="20"/>
  <c r="D168" i="27"/>
  <c r="D168" i="20"/>
  <c r="C181" i="27"/>
  <c r="C181" i="20"/>
  <c r="G160" i="27"/>
  <c r="G160" i="20"/>
  <c r="H177" i="27"/>
  <c r="H177" i="20"/>
  <c r="I180" i="20"/>
  <c r="I180" i="27"/>
  <c r="I169" i="27"/>
  <c r="I169" i="20"/>
  <c r="I181" i="27"/>
  <c r="I181" i="20"/>
  <c r="I170" i="27"/>
  <c r="I170" i="20"/>
  <c r="D155" i="27"/>
  <c r="D155" i="20"/>
  <c r="D174" i="27"/>
  <c r="D174" i="20"/>
  <c r="J160" i="27"/>
  <c r="J160" i="20"/>
  <c r="E174" i="27"/>
  <c r="E174" i="20"/>
  <c r="K168" i="27"/>
  <c r="K168" i="20"/>
  <c r="G181" i="20"/>
  <c r="G181" i="27"/>
  <c r="J166" i="27"/>
  <c r="J166" i="20"/>
  <c r="H176" i="20"/>
  <c r="H176" i="27"/>
  <c r="G180" i="27"/>
  <c r="G180" i="20"/>
  <c r="I157" i="27"/>
  <c r="I157" i="20"/>
  <c r="C182" i="27"/>
  <c r="C182" i="20"/>
  <c r="F175" i="27"/>
  <c r="F175" i="20"/>
  <c r="H182" i="27"/>
  <c r="H182" i="20"/>
  <c r="E179" i="27"/>
  <c r="E179" i="20"/>
  <c r="E162" i="27"/>
  <c r="E162" i="20"/>
  <c r="D170" i="27"/>
  <c r="D170" i="20"/>
  <c r="L179" i="27"/>
  <c r="L179" i="20"/>
  <c r="C175" i="20"/>
  <c r="C175" i="27"/>
  <c r="H159" i="27"/>
  <c r="H159" i="20"/>
  <c r="C184" i="27"/>
  <c r="C184" i="20"/>
  <c r="C177" i="27"/>
  <c r="C177" i="20"/>
  <c r="D181" i="27"/>
  <c r="D181" i="20"/>
  <c r="K165" i="27"/>
  <c r="K165" i="20"/>
  <c r="I184" i="20"/>
  <c r="I184" i="27"/>
  <c r="G177" i="20"/>
  <c r="G177" i="27"/>
  <c r="H180" i="20"/>
  <c r="H180" i="27"/>
  <c r="H169" i="27"/>
  <c r="H169" i="20"/>
  <c r="H181" i="27"/>
  <c r="H181" i="20"/>
  <c r="H170" i="27"/>
  <c r="H170" i="20"/>
  <c r="G178" i="27"/>
  <c r="G178" i="20"/>
  <c r="C155" i="27"/>
  <c r="C155" i="20"/>
  <c r="G166" i="27"/>
  <c r="G166" i="20"/>
  <c r="F165" i="27"/>
  <c r="F165" i="20"/>
  <c r="L175" i="27"/>
  <c r="L175" i="20"/>
  <c r="K176" i="27"/>
  <c r="K176" i="20"/>
  <c r="C172" i="27"/>
  <c r="C172" i="20"/>
  <c r="I175" i="27"/>
  <c r="I175" i="20"/>
  <c r="D160" i="27"/>
  <c r="D160" i="20"/>
  <c r="C171" i="27"/>
  <c r="C171" i="20"/>
  <c r="I171" i="27"/>
  <c r="I171" i="20"/>
  <c r="D182" i="20"/>
  <c r="D182" i="27"/>
  <c r="E156" i="27"/>
  <c r="E156" i="20"/>
  <c r="J165" i="27"/>
  <c r="J165" i="20"/>
  <c r="K179" i="20"/>
  <c r="K179" i="27"/>
  <c r="D175" i="27"/>
  <c r="D175" i="20"/>
  <c r="I159" i="27"/>
  <c r="I159" i="20"/>
  <c r="D184" i="27"/>
  <c r="D184" i="20"/>
  <c r="D177" i="27"/>
  <c r="D177" i="20"/>
  <c r="D158" i="27"/>
  <c r="D158" i="20"/>
  <c r="G169" i="20"/>
  <c r="G169" i="27"/>
  <c r="H184" i="20"/>
  <c r="H184" i="27"/>
  <c r="K181" i="27"/>
  <c r="K181" i="20"/>
  <c r="L184" i="27"/>
  <c r="L184" i="20"/>
  <c r="I160" i="27"/>
  <c r="I160" i="20"/>
  <c r="D157" i="27"/>
  <c r="D157" i="20"/>
  <c r="I162" i="27"/>
  <c r="I162" i="20"/>
  <c r="G171" i="27"/>
  <c r="G171" i="20"/>
  <c r="I178" i="27"/>
  <c r="I178" i="20"/>
  <c r="K184" i="27"/>
  <c r="K184" i="20"/>
  <c r="G182" i="27"/>
  <c r="G182" i="20"/>
  <c r="E166" i="27"/>
  <c r="E166" i="20"/>
  <c r="J177" i="27"/>
  <c r="J177" i="20"/>
  <c r="L183" i="27"/>
  <c r="L183" i="20"/>
  <c r="H155" i="27"/>
  <c r="H155" i="20"/>
  <c r="I172" i="27"/>
  <c r="I172" i="20"/>
  <c r="D172" i="27"/>
  <c r="D172" i="20"/>
  <c r="L180" i="27"/>
  <c r="L180" i="20"/>
  <c r="K172" i="27"/>
  <c r="K172" i="20"/>
  <c r="F172" i="27"/>
  <c r="F172" i="20"/>
  <c r="J171" i="27"/>
  <c r="J171" i="20"/>
  <c r="K155" i="27"/>
  <c r="K155" i="20"/>
  <c r="I165" i="27"/>
  <c r="I165" i="20"/>
  <c r="J181" i="27"/>
  <c r="J181" i="20"/>
  <c r="C183" i="20"/>
  <c r="C183" i="27"/>
  <c r="K173" i="27"/>
  <c r="K173" i="20"/>
  <c r="D162" i="27"/>
  <c r="D162" i="20"/>
  <c r="C158" i="27"/>
  <c r="C158" i="20"/>
  <c r="L172" i="27"/>
  <c r="L172" i="20"/>
  <c r="C176" i="27"/>
  <c r="C176" i="20"/>
  <c r="L181" i="27"/>
  <c r="L181" i="20"/>
  <c r="H160" i="27"/>
  <c r="H160" i="20"/>
  <c r="C157" i="27"/>
  <c r="C157" i="20"/>
  <c r="H162" i="27"/>
  <c r="H162" i="20"/>
  <c r="E173" i="27"/>
  <c r="E173" i="20"/>
  <c r="H178" i="27"/>
  <c r="H178" i="20"/>
  <c r="G155" i="27"/>
  <c r="G155" i="20"/>
  <c r="L167" i="27"/>
  <c r="L167" i="20"/>
  <c r="I179" i="27"/>
  <c r="I179" i="20"/>
  <c r="K183" i="20"/>
  <c r="K183" i="27"/>
  <c r="I155" i="20"/>
  <c r="I155" i="27"/>
  <c r="H172" i="27"/>
  <c r="H172" i="20"/>
  <c r="H156" i="27"/>
  <c r="H156" i="20"/>
  <c r="I174" i="27"/>
  <c r="I174" i="20"/>
  <c r="H183" i="27"/>
  <c r="H183" i="20"/>
  <c r="E183" i="27"/>
  <c r="E183" i="20"/>
  <c r="L166" i="27"/>
  <c r="L166" i="20"/>
  <c r="C180" i="27"/>
  <c r="C180" i="20"/>
  <c r="E157" i="20"/>
  <c r="E157" i="27"/>
  <c r="I156" i="27"/>
  <c r="I156" i="20"/>
  <c r="I173" i="27"/>
  <c r="I173" i="20"/>
  <c r="J156" i="27"/>
  <c r="J156" i="20"/>
  <c r="I167" i="27"/>
  <c r="I167" i="20"/>
  <c r="J173" i="27"/>
  <c r="J173" i="20"/>
  <c r="I183" i="27"/>
  <c r="I183" i="20"/>
  <c r="D183" i="27"/>
  <c r="D183" i="20"/>
  <c r="J174" i="27"/>
  <c r="J174" i="20"/>
  <c r="C162" i="27"/>
  <c r="C162" i="20"/>
  <c r="I176" i="20"/>
  <c r="I176" i="27"/>
  <c r="D176" i="27"/>
  <c r="D176" i="20"/>
  <c r="E165" i="27"/>
  <c r="E165" i="20"/>
  <c r="L174" i="27"/>
  <c r="L174" i="20"/>
  <c r="F156" i="27"/>
  <c r="F156" i="20"/>
  <c r="J169" i="27"/>
  <c r="J169" i="20"/>
  <c r="H179" i="27"/>
  <c r="H179" i="20"/>
  <c r="D171" i="27"/>
  <c r="D171" i="20"/>
  <c r="L41" i="14"/>
  <c r="M41" i="14"/>
  <c r="E41" i="14"/>
  <c r="F41" i="14"/>
  <c r="G41" i="14"/>
  <c r="C41" i="14"/>
  <c r="H41" i="14"/>
  <c r="K41" i="14"/>
  <c r="J41" i="14"/>
  <c r="I41" i="14" s="1"/>
  <c r="D27" i="14"/>
  <c r="C27" i="14" s="1"/>
  <c r="C33" i="14" s="1"/>
  <c r="D40" i="14" s="1"/>
  <c r="C17" i="15" s="1"/>
  <c r="C17" i="16" s="1"/>
  <c r="D34" i="14"/>
  <c r="K56" i="10"/>
  <c r="K86" i="10"/>
  <c r="I64" i="10"/>
  <c r="I63" i="10"/>
  <c r="I62" i="10"/>
  <c r="I61" i="10"/>
  <c r="I60" i="10"/>
  <c r="I59" i="10"/>
  <c r="I58" i="10"/>
  <c r="K85" i="10"/>
  <c r="K83" i="10"/>
  <c r="K82" i="10"/>
  <c r="K81" i="10"/>
  <c r="K79" i="10"/>
  <c r="K78" i="10"/>
  <c r="K77" i="10"/>
  <c r="E71" i="10"/>
  <c r="E68" i="10"/>
  <c r="E67" i="10"/>
  <c r="K76" i="10"/>
  <c r="E66" i="10"/>
  <c r="K75" i="10"/>
  <c r="K74" i="10"/>
  <c r="K73" i="10"/>
  <c r="K72" i="10"/>
  <c r="K71" i="10"/>
  <c r="K68" i="10"/>
  <c r="K67" i="10"/>
  <c r="E64" i="10"/>
  <c r="E63" i="10"/>
  <c r="E62" i="10"/>
  <c r="E61" i="10"/>
  <c r="E60" i="10"/>
  <c r="E59" i="10"/>
  <c r="K57" i="10"/>
  <c r="K66" i="10"/>
  <c r="I71" i="10"/>
  <c r="I68" i="10"/>
  <c r="K64" i="10"/>
  <c r="K63" i="10"/>
  <c r="K62" i="10"/>
  <c r="K61" i="10"/>
  <c r="K60" i="10"/>
  <c r="K59" i="10"/>
  <c r="C85" i="10"/>
  <c r="C75" i="10"/>
  <c r="C64" i="10"/>
  <c r="C83" i="10"/>
  <c r="C74" i="10"/>
  <c r="C63" i="10"/>
  <c r="C73" i="10"/>
  <c r="C62" i="10"/>
  <c r="C81" i="10"/>
  <c r="C72" i="10"/>
  <c r="C61" i="10"/>
  <c r="C79" i="10"/>
  <c r="C71" i="10"/>
  <c r="C60" i="10"/>
  <c r="C78" i="10"/>
  <c r="C68" i="10"/>
  <c r="H9" i="4"/>
  <c r="I8" i="4"/>
  <c r="H8" i="4"/>
  <c r="C8" i="4"/>
  <c r="L21" i="25"/>
  <c r="J21" i="25"/>
  <c r="I21" i="25"/>
  <c r="K13" i="25"/>
  <c r="I13" i="25"/>
  <c r="G13" i="25"/>
  <c r="F13" i="25"/>
  <c r="K12" i="25"/>
  <c r="J12" i="25"/>
  <c r="E12" i="25"/>
  <c r="L13" i="25"/>
  <c r="L14" i="25" s="1"/>
  <c r="L12" i="25"/>
  <c r="J13" i="25"/>
  <c r="I12" i="25"/>
  <c r="E13" i="25"/>
  <c r="D13" i="25"/>
  <c r="D12" i="25"/>
  <c r="K16" i="24"/>
  <c r="J16" i="24"/>
  <c r="I16" i="24"/>
  <c r="H16" i="24"/>
  <c r="G16" i="24"/>
  <c r="F16" i="24"/>
  <c r="E16" i="24"/>
  <c r="D16" i="24"/>
  <c r="C16" i="24"/>
  <c r="E16" i="23"/>
  <c r="K30" i="22"/>
  <c r="J30" i="22"/>
  <c r="I30" i="22"/>
  <c r="H30" i="22"/>
  <c r="G30" i="22"/>
  <c r="F30" i="22"/>
  <c r="E30" i="22"/>
  <c r="D30" i="22"/>
  <c r="K20" i="22"/>
  <c r="K22" i="22" s="1"/>
  <c r="K29" i="22" s="1"/>
  <c r="J20" i="22"/>
  <c r="J22" i="22" s="1"/>
  <c r="J29" i="22" s="1"/>
  <c r="I20" i="22"/>
  <c r="I22" i="22" s="1"/>
  <c r="I29" i="22" s="1"/>
  <c r="H20" i="22"/>
  <c r="H22" i="22" s="1"/>
  <c r="H29" i="22" s="1"/>
  <c r="G20" i="22"/>
  <c r="G22" i="22" s="1"/>
  <c r="G29" i="22" s="1"/>
  <c r="F20" i="22"/>
  <c r="F22" i="22" s="1"/>
  <c r="F29" i="22" s="1"/>
  <c r="E20" i="22"/>
  <c r="E22" i="22" s="1"/>
  <c r="E29" i="22" s="1"/>
  <c r="D20" i="22"/>
  <c r="D22" i="22" s="1"/>
  <c r="D29" i="22" s="1"/>
  <c r="K10" i="22"/>
  <c r="K26" i="22" s="1"/>
  <c r="J10" i="22"/>
  <c r="J26" i="22" s="1"/>
  <c r="I10" i="22"/>
  <c r="I26" i="22" s="1"/>
  <c r="H10" i="22"/>
  <c r="H26" i="22" s="1"/>
  <c r="G10" i="22"/>
  <c r="G26" i="22" s="1"/>
  <c r="F10" i="22"/>
  <c r="F26" i="22" s="1"/>
  <c r="E10" i="22"/>
  <c r="E26" i="22" s="1"/>
  <c r="D10" i="22"/>
  <c r="D26" i="22" s="1"/>
  <c r="K23" i="18"/>
  <c r="J23" i="18"/>
  <c r="I23" i="18"/>
  <c r="H23" i="18"/>
  <c r="G23" i="18"/>
  <c r="J307" i="18"/>
  <c r="I307" i="18"/>
  <c r="H307" i="18"/>
  <c r="G307" i="18"/>
  <c r="F307" i="18"/>
  <c r="E307" i="18"/>
  <c r="D307" i="18"/>
  <c r="C307" i="18"/>
  <c r="K307" i="18"/>
  <c r="K291" i="18"/>
  <c r="J291" i="18"/>
  <c r="I291" i="18"/>
  <c r="H291" i="18"/>
  <c r="G291" i="18"/>
  <c r="F291" i="18"/>
  <c r="E291" i="18"/>
  <c r="D291" i="18"/>
  <c r="C291" i="18"/>
  <c r="I290" i="18"/>
  <c r="H290" i="18"/>
  <c r="G290" i="18"/>
  <c r="F290" i="18"/>
  <c r="E290" i="18"/>
  <c r="D290" i="18"/>
  <c r="C290" i="18"/>
  <c r="K289" i="18"/>
  <c r="J289" i="18"/>
  <c r="I289" i="18"/>
  <c r="H289" i="18"/>
  <c r="K288" i="18"/>
  <c r="J288" i="18"/>
  <c r="I288" i="18"/>
  <c r="H288" i="18"/>
  <c r="G288" i="18"/>
  <c r="F288" i="18"/>
  <c r="E288" i="18"/>
  <c r="D288" i="18"/>
  <c r="C288" i="18"/>
  <c r="K287" i="18"/>
  <c r="J287" i="18"/>
  <c r="I287" i="18"/>
  <c r="H287" i="18"/>
  <c r="G287" i="18"/>
  <c r="F287" i="18"/>
  <c r="E287" i="18"/>
  <c r="D287" i="18"/>
  <c r="C287" i="18"/>
  <c r="K286" i="18"/>
  <c r="J286" i="18"/>
  <c r="I286" i="18"/>
  <c r="H286" i="18"/>
  <c r="G286" i="18"/>
  <c r="F286" i="18"/>
  <c r="E286" i="18"/>
  <c r="D286" i="18"/>
  <c r="C286" i="18"/>
  <c r="K225" i="18"/>
  <c r="K11" i="18" s="1"/>
  <c r="K12" i="18" s="1"/>
  <c r="J225" i="18"/>
  <c r="J11" i="18" s="1"/>
  <c r="I225" i="18"/>
  <c r="I11" i="18" s="1"/>
  <c r="H225" i="18"/>
  <c r="H11" i="18" s="1"/>
  <c r="G225" i="18"/>
  <c r="G11" i="18" s="1"/>
  <c r="F225" i="18"/>
  <c r="F11" i="18" s="1"/>
  <c r="E225" i="18"/>
  <c r="E11" i="18" s="1"/>
  <c r="D225" i="18"/>
  <c r="D11" i="18" s="1"/>
  <c r="C225" i="18"/>
  <c r="C11" i="18" s="1"/>
  <c r="C12" i="18" s="1"/>
  <c r="F23" i="18"/>
  <c r="E23" i="18"/>
  <c r="D23" i="18"/>
  <c r="C17" i="17" l="1"/>
  <c r="C297" i="18"/>
  <c r="C14" i="18" s="1"/>
  <c r="K297" i="18"/>
  <c r="K14" i="18" s="1"/>
  <c r="H297" i="18"/>
  <c r="H14" i="18" s="1"/>
  <c r="G297" i="18"/>
  <c r="G14" i="18" s="1"/>
  <c r="I297" i="18"/>
  <c r="I14" i="18" s="1"/>
  <c r="D309" i="18"/>
  <c r="D16" i="18"/>
  <c r="D310" i="18"/>
  <c r="D311" i="18" s="1"/>
  <c r="C16" i="18"/>
  <c r="C13" i="18" s="1"/>
  <c r="C20" i="18" s="1"/>
  <c r="C310" i="18"/>
  <c r="C311" i="18" s="1"/>
  <c r="J297" i="18"/>
  <c r="J14" i="18" s="1"/>
  <c r="E309" i="18"/>
  <c r="E16" i="18"/>
  <c r="E25" i="18" s="1"/>
  <c r="E26" i="18" s="1"/>
  <c r="E310" i="18"/>
  <c r="E311" i="18" s="1"/>
  <c r="F310" i="18"/>
  <c r="F311" i="18" s="1"/>
  <c r="F16" i="18"/>
  <c r="F25" i="18" s="1"/>
  <c r="F26" i="18" s="1"/>
  <c r="G310" i="18"/>
  <c r="G311" i="18" s="1"/>
  <c r="G16" i="18"/>
  <c r="G25" i="18" s="1"/>
  <c r="G26" i="18" s="1"/>
  <c r="D297" i="18"/>
  <c r="D14" i="18" s="1"/>
  <c r="D13" i="18" s="1"/>
  <c r="E297" i="18"/>
  <c r="E14" i="18" s="1"/>
  <c r="H310" i="18"/>
  <c r="H311" i="18" s="1"/>
  <c r="H16" i="18"/>
  <c r="H25" i="18" s="1"/>
  <c r="F297" i="18"/>
  <c r="F14" i="18" s="1"/>
  <c r="K310" i="18"/>
  <c r="K311" i="18" s="1"/>
  <c r="K16" i="18"/>
  <c r="K13" i="18" s="1"/>
  <c r="K20" i="18" s="1"/>
  <c r="I310" i="18"/>
  <c r="I311" i="18" s="1"/>
  <c r="I16" i="18"/>
  <c r="I25" i="18" s="1"/>
  <c r="I26" i="18" s="1"/>
  <c r="J310" i="18"/>
  <c r="J311" i="18" s="1"/>
  <c r="J16" i="18"/>
  <c r="I309" i="18"/>
  <c r="G309" i="18"/>
  <c r="J25" i="18"/>
  <c r="J26" i="18" s="1"/>
  <c r="H309" i="18"/>
  <c r="D25" i="18"/>
  <c r="D26" i="18" s="1"/>
  <c r="J12" i="18"/>
  <c r="G12" i="18"/>
  <c r="F12" i="18"/>
  <c r="C25" i="18"/>
  <c r="D12" i="18"/>
  <c r="E12" i="18"/>
  <c r="K309" i="18"/>
  <c r="H12" i="18"/>
  <c r="C309" i="18"/>
  <c r="F32" i="22"/>
  <c r="K32" i="22"/>
  <c r="E32" i="22"/>
  <c r="G32" i="22"/>
  <c r="G14" i="25"/>
  <c r="C13" i="25"/>
  <c r="F14" i="25"/>
  <c r="D21" i="25"/>
  <c r="D14" i="25"/>
  <c r="H40" i="14"/>
  <c r="G17" i="15" s="1"/>
  <c r="G17" i="16" s="1"/>
  <c r="K40" i="14"/>
  <c r="J17" i="15" s="1"/>
  <c r="J17" i="16" s="1"/>
  <c r="L40" i="14"/>
  <c r="K17" i="15" s="1"/>
  <c r="K17" i="16" s="1"/>
  <c r="M40" i="14"/>
  <c r="L17" i="15" s="1"/>
  <c r="L17" i="16" s="1"/>
  <c r="E40" i="14"/>
  <c r="D17" i="15" s="1"/>
  <c r="D17" i="16" s="1"/>
  <c r="F40" i="14"/>
  <c r="E17" i="15" s="1"/>
  <c r="E17" i="16" s="1"/>
  <c r="G40" i="14"/>
  <c r="F17" i="15" s="1"/>
  <c r="F17" i="16" s="1"/>
  <c r="C40" i="14"/>
  <c r="J40" i="14"/>
  <c r="D33" i="14"/>
  <c r="I16" i="23"/>
  <c r="C16" i="23"/>
  <c r="K16" i="23"/>
  <c r="G21" i="25"/>
  <c r="H21" i="25"/>
  <c r="G23" i="25"/>
  <c r="J14" i="25"/>
  <c r="K14" i="25"/>
  <c r="E14" i="25"/>
  <c r="H13" i="25"/>
  <c r="H14" i="25" s="1"/>
  <c r="K23" i="25"/>
  <c r="H23" i="25"/>
  <c r="F12" i="25"/>
  <c r="L23" i="25"/>
  <c r="I23" i="25"/>
  <c r="G12" i="25"/>
  <c r="H12" i="25"/>
  <c r="J16" i="23"/>
  <c r="D16" i="23"/>
  <c r="F16" i="23"/>
  <c r="G16" i="23"/>
  <c r="H16" i="23"/>
  <c r="H32" i="22"/>
  <c r="J32" i="22"/>
  <c r="D32" i="22"/>
  <c r="I32" i="22"/>
  <c r="I12" i="18"/>
  <c r="J309" i="18"/>
  <c r="F309" i="18"/>
  <c r="K17" i="17" l="1"/>
  <c r="G17" i="17"/>
  <c r="K163" i="20"/>
  <c r="K163" i="27"/>
  <c r="I40" i="14"/>
  <c r="H17" i="15" s="1"/>
  <c r="H17" i="16" s="1"/>
  <c r="H17" i="17" s="1"/>
  <c r="I17" i="15"/>
  <c r="I17" i="16" s="1"/>
  <c r="J17" i="17" s="1"/>
  <c r="G163" i="20"/>
  <c r="G163" i="27"/>
  <c r="F17" i="17"/>
  <c r="E17" i="17"/>
  <c r="C163" i="20"/>
  <c r="C10" i="20" s="1"/>
  <c r="C163" i="27"/>
  <c r="D17" i="17"/>
  <c r="L17" i="17"/>
  <c r="F13" i="18"/>
  <c r="C26" i="18"/>
  <c r="C28" i="18"/>
  <c r="E13" i="18"/>
  <c r="E20" i="18" s="1"/>
  <c r="E28" i="18" s="1"/>
  <c r="K25" i="18"/>
  <c r="K26" i="18" s="1"/>
  <c r="I13" i="18"/>
  <c r="I20" i="18" s="1"/>
  <c r="I28" i="18" s="1"/>
  <c r="J13" i="18"/>
  <c r="J20" i="18" s="1"/>
  <c r="J28" i="18" s="1"/>
  <c r="D20" i="18"/>
  <c r="D28" i="18" s="1"/>
  <c r="H13" i="18"/>
  <c r="H20" i="18" s="1"/>
  <c r="F20" i="18"/>
  <c r="F28" i="18" s="1"/>
  <c r="G13" i="18"/>
  <c r="G20" i="18" s="1"/>
  <c r="G28" i="18" s="1"/>
  <c r="K28" i="18"/>
  <c r="E23" i="25"/>
  <c r="F21" i="25"/>
  <c r="I14" i="25"/>
  <c r="F23" i="25"/>
  <c r="D23" i="25"/>
  <c r="E21" i="25"/>
  <c r="K21" i="25"/>
  <c r="J23" i="25"/>
  <c r="H26" i="18"/>
  <c r="H163" i="27" l="1"/>
  <c r="H163" i="20"/>
  <c r="G11" i="20" s="1"/>
  <c r="G10" i="20"/>
  <c r="G12" i="20" s="1"/>
  <c r="G14" i="20" s="1"/>
  <c r="F11" i="20"/>
  <c r="E163" i="20"/>
  <c r="E163" i="27"/>
  <c r="I11" i="27"/>
  <c r="F163" i="20"/>
  <c r="F163" i="27"/>
  <c r="F10" i="27" s="1"/>
  <c r="I11" i="20"/>
  <c r="J10" i="20"/>
  <c r="F11" i="27"/>
  <c r="L163" i="20"/>
  <c r="J11" i="20" s="1"/>
  <c r="L163" i="27"/>
  <c r="J163" i="20"/>
  <c r="J163" i="27"/>
  <c r="D163" i="20"/>
  <c r="D163" i="27"/>
  <c r="I17" i="17"/>
  <c r="H28" i="18"/>
  <c r="E34" i="9"/>
  <c r="D34" i="9"/>
  <c r="C34" i="9"/>
  <c r="E32" i="9"/>
  <c r="D32" i="9"/>
  <c r="C32" i="9"/>
  <c r="E31" i="9"/>
  <c r="D31" i="9"/>
  <c r="C31" i="9"/>
  <c r="K34" i="9"/>
  <c r="J34" i="9"/>
  <c r="I34" i="9"/>
  <c r="H34" i="9"/>
  <c r="G34" i="9"/>
  <c r="F34" i="9"/>
  <c r="K32" i="9"/>
  <c r="J32" i="9"/>
  <c r="I32" i="9"/>
  <c r="H32" i="9"/>
  <c r="G32" i="9"/>
  <c r="F32" i="9"/>
  <c r="K31" i="9"/>
  <c r="J31" i="9"/>
  <c r="I31" i="9"/>
  <c r="H31" i="9"/>
  <c r="G31" i="9"/>
  <c r="F31" i="9"/>
  <c r="F12" i="27" l="1"/>
  <c r="F14" i="27"/>
  <c r="F9" i="3"/>
  <c r="D11" i="27"/>
  <c r="D10" i="27"/>
  <c r="D12" i="27" s="1"/>
  <c r="D11" i="20"/>
  <c r="E10" i="20"/>
  <c r="J12" i="20"/>
  <c r="J14" i="20" s="1"/>
  <c r="D10" i="20"/>
  <c r="C11" i="20"/>
  <c r="C12" i="20" s="1"/>
  <c r="C14" i="20" s="1"/>
  <c r="H10" i="27"/>
  <c r="E11" i="27"/>
  <c r="E10" i="27"/>
  <c r="E12" i="27" s="1"/>
  <c r="I163" i="27"/>
  <c r="H11" i="27" s="1"/>
  <c r="I163" i="20"/>
  <c r="H10" i="20" s="1"/>
  <c r="C10" i="27"/>
  <c r="C11" i="27"/>
  <c r="I10" i="20"/>
  <c r="I12" i="20" s="1"/>
  <c r="I14" i="20" s="1"/>
  <c r="H11" i="20"/>
  <c r="G11" i="27"/>
  <c r="G10" i="27"/>
  <c r="G12" i="27" s="1"/>
  <c r="F10" i="20"/>
  <c r="F12" i="20" s="1"/>
  <c r="F14" i="20" s="1"/>
  <c r="E11" i="20"/>
  <c r="E12" i="20" s="1"/>
  <c r="E14" i="20" s="1"/>
  <c r="J11" i="27"/>
  <c r="J10" i="27"/>
  <c r="J12" i="27" s="1"/>
  <c r="I10" i="27"/>
  <c r="I12" i="27" s="1"/>
  <c r="J10" i="4"/>
  <c r="I10" i="4"/>
  <c r="H10" i="4"/>
  <c r="G10" i="4"/>
  <c r="F10" i="4"/>
  <c r="E10" i="4"/>
  <c r="C10" i="4"/>
  <c r="H12" i="27" l="1"/>
  <c r="C12" i="27"/>
  <c r="D12" i="20"/>
  <c r="D14" i="20" s="1"/>
  <c r="C16" i="20" s="1"/>
  <c r="C9" i="2" s="1"/>
  <c r="H12" i="20"/>
  <c r="H14" i="20" s="1"/>
  <c r="E14" i="27"/>
  <c r="E9" i="3"/>
  <c r="G14" i="27"/>
  <c r="G9" i="3"/>
  <c r="H14" i="27"/>
  <c r="H9" i="3"/>
  <c r="D14" i="27"/>
  <c r="D9" i="3"/>
  <c r="I14" i="27"/>
  <c r="I9" i="3"/>
  <c r="J9" i="3"/>
  <c r="J14" i="27"/>
  <c r="C14" i="27"/>
  <c r="C9" i="3"/>
  <c r="J12" i="4"/>
  <c r="J8" i="3"/>
  <c r="C12" i="4"/>
  <c r="C8" i="3"/>
  <c r="F12" i="4"/>
  <c r="F8" i="3"/>
  <c r="E12" i="4"/>
  <c r="E8" i="3"/>
  <c r="G12" i="4"/>
  <c r="G8" i="3"/>
  <c r="H12" i="4"/>
  <c r="H8" i="3"/>
  <c r="I12" i="4"/>
  <c r="I8" i="3"/>
  <c r="D10" i="4"/>
  <c r="C16" i="27" l="1"/>
  <c r="D12" i="4"/>
  <c r="C14" i="4" s="1"/>
  <c r="D8" i="3"/>
  <c r="D11" i="3" s="1"/>
  <c r="D13" i="3" s="1"/>
  <c r="F11" i="3"/>
  <c r="F13" i="3" s="1"/>
  <c r="E11" i="3"/>
  <c r="E13" i="3" s="1"/>
  <c r="J11" i="3"/>
  <c r="J13" i="3" s="1"/>
  <c r="I11" i="3"/>
  <c r="I13" i="3" s="1"/>
  <c r="H11" i="3"/>
  <c r="H13" i="3" s="1"/>
  <c r="G11" i="3"/>
  <c r="G13" i="3" s="1"/>
  <c r="C11" i="3"/>
  <c r="C13" i="3" s="1"/>
  <c r="D10" i="2"/>
  <c r="C15" i="3" l="1"/>
  <c r="C13" i="2" s="1"/>
  <c r="D15" i="2" s="1"/>
  <c r="D17" i="2" s="1"/>
</calcChain>
</file>

<file path=xl/sharedStrings.xml><?xml version="1.0" encoding="utf-8"?>
<sst xmlns="http://schemas.openxmlformats.org/spreadsheetml/2006/main" count="1147" uniqueCount="281">
  <si>
    <t>Contenido</t>
  </si>
  <si>
    <t>1. Factor de Productividad (Factor X)</t>
  </si>
  <si>
    <t>2. Productividad Total de Factores de la Empresa</t>
  </si>
  <si>
    <t>2.1. Índice de Cantidades de productos</t>
  </si>
  <si>
    <t>2.1.2. Cantidades</t>
  </si>
  <si>
    <t>2.1.3. Precio Implícito</t>
  </si>
  <si>
    <t>2.2. Índice de Cantidades de insumos</t>
  </si>
  <si>
    <t>2.2.1. Mano de Obra</t>
  </si>
  <si>
    <t>2.2.2. Productos intermedios (Materiales)</t>
  </si>
  <si>
    <t>2.2.3. Capital</t>
  </si>
  <si>
    <t>2.2.3.1. Tasas de depreciación</t>
  </si>
  <si>
    <t>2.2.3.3. Stock de Capital a fin de año sin activos iniciales</t>
  </si>
  <si>
    <t>2.2.3.4. Activos iniciales</t>
  </si>
  <si>
    <t>2.2.3.5. Stock de Capital total anual</t>
  </si>
  <si>
    <t>2.2.3.6. Stock de Capital total anual deflactado</t>
  </si>
  <si>
    <t>2.2.3.7. Cantidad de capital</t>
  </si>
  <si>
    <t>2.2.3.8. Costo Promedio Ponderado de Capital (WACC)</t>
  </si>
  <si>
    <t>2.2.3.9. Precio implícito de capital</t>
  </si>
  <si>
    <t>3. Índice de precios de insumos de la empresa</t>
  </si>
  <si>
    <t>4. Productividad Total de Factores de la Economía</t>
  </si>
  <si>
    <t>5. Variación del precio de insumos de la economía</t>
  </si>
  <si>
    <t>6. Otras variables</t>
  </si>
  <si>
    <t>6.1. Índice de Precios al por Mayor (IPM)</t>
  </si>
  <si>
    <t>6.2. Índice de Precios al Consumidor (IPC)</t>
  </si>
  <si>
    <t>6.3. Índice de Precios de Maquinaria y Equipo (IPME)</t>
  </si>
  <si>
    <t>6.4. Tasa Efectiva de Impuestos</t>
  </si>
  <si>
    <t>Índice</t>
  </si>
  <si>
    <t>Diferencia en el Crecimiento en Precios Insumos con la Economía</t>
  </si>
  <si>
    <t>Crecimiento en Precios Insumos Economía We</t>
  </si>
  <si>
    <t>Crecimiento en Precios Insumos Empresa W</t>
  </si>
  <si>
    <t>Diferencia</t>
  </si>
  <si>
    <t>Diferencia en el Crecimiento en la PTF con la Economía</t>
  </si>
  <si>
    <t>Crecimiento en la PTF de la Empresa T</t>
  </si>
  <si>
    <t>Crecimiento en la PTF de la Economía Te</t>
  </si>
  <si>
    <t>Factor X</t>
  </si>
  <si>
    <t>Índices de Cantidades de Productos</t>
  </si>
  <si>
    <t>Crecimiento anual</t>
  </si>
  <si>
    <t>Promedio</t>
  </si>
  <si>
    <t>Índice de Laspeyres</t>
  </si>
  <si>
    <t>Índice de Paasche</t>
  </si>
  <si>
    <t>Índice de Fisher</t>
  </si>
  <si>
    <t>Crecimiento Anual</t>
  </si>
  <si>
    <t>Uso de Amarradero</t>
  </si>
  <si>
    <t>Fraccionada</t>
  </si>
  <si>
    <t>Contenedores</t>
  </si>
  <si>
    <t>2.1.3. Precio Implícito (En USD)</t>
  </si>
  <si>
    <t>b) Precio de Insumos</t>
  </si>
  <si>
    <t>b.1) Mano de Obra (USD/hora-hombre)</t>
  </si>
  <si>
    <t>Categorías Laborales</t>
  </si>
  <si>
    <t>Personal Estable</t>
  </si>
  <si>
    <t>Funcionarios</t>
  </si>
  <si>
    <t>Empleados</t>
  </si>
  <si>
    <t>Personal Eventual</t>
  </si>
  <si>
    <t>b.2) Productos intermedios (materiales)</t>
  </si>
  <si>
    <t>IPC ajustado por Tipo de Cambio</t>
  </si>
  <si>
    <t>b.3) Capital</t>
  </si>
  <si>
    <t>c) Cantidad de Insumos</t>
  </si>
  <si>
    <t>c.1) Mano de Obra (hora-hombre)</t>
  </si>
  <si>
    <t>c.3) Capital (En USD)</t>
  </si>
  <si>
    <r>
      <t xml:space="preserve">a) Cantidad horas-hombre </t>
    </r>
    <r>
      <rPr>
        <i/>
        <sz val="10"/>
        <color theme="1"/>
        <rFont val="Arial"/>
        <family val="2"/>
      </rPr>
      <t>(horas-hombre)</t>
    </r>
  </si>
  <si>
    <r>
      <t xml:space="preserve">b) Gasto en mano de obra </t>
    </r>
    <r>
      <rPr>
        <i/>
        <sz val="10"/>
        <color theme="1"/>
        <rFont val="Arial"/>
        <family val="2"/>
      </rPr>
      <t>(En USD)</t>
    </r>
  </si>
  <si>
    <r>
      <t xml:space="preserve">b) Precio implícito del trabajo </t>
    </r>
    <r>
      <rPr>
        <i/>
        <sz val="10"/>
        <color theme="1"/>
        <rFont val="Arial"/>
        <family val="2"/>
      </rPr>
      <t>(En USD)</t>
    </r>
  </si>
  <si>
    <t>Categorías Contables</t>
  </si>
  <si>
    <t>%</t>
  </si>
  <si>
    <t>Años de Vida Útil</t>
  </si>
  <si>
    <t>a) Inversiones Adicionales de Capital (En USD)</t>
  </si>
  <si>
    <r>
      <t xml:space="preserve">a) Gasto en materiales y productos intermedios </t>
    </r>
    <r>
      <rPr>
        <i/>
        <sz val="10"/>
        <color theme="1"/>
        <rFont val="Arial"/>
        <family val="2"/>
      </rPr>
      <t>(En USD)</t>
    </r>
  </si>
  <si>
    <t>Gasto en materiales</t>
  </si>
  <si>
    <t>Seguros</t>
  </si>
  <si>
    <t>b) Precio de materiales y productos intermedios</t>
  </si>
  <si>
    <t>c) Cantidad de materiales y productos intermedios (En USD)</t>
  </si>
  <si>
    <t>2.2.3.3. Stock de Capital a fin de año sin activos iniciales (En USD)</t>
  </si>
  <si>
    <t>b) Detalle de depreciaciónde Edificios y Silos (USD)</t>
  </si>
  <si>
    <t>2.2.3.5. Stock de Capital total anual (En USD)</t>
  </si>
  <si>
    <t>2.2.3.6. Stock de Capital total anual deflactado (En USD corrientes)</t>
  </si>
  <si>
    <t>2.2.3.7. Cantidad de capital (En USD)</t>
  </si>
  <si>
    <t>a) Cálculo del WACC</t>
  </si>
  <si>
    <t>Rf</t>
  </si>
  <si>
    <t>Rm</t>
  </si>
  <si>
    <t>Rm-rf</t>
  </si>
  <si>
    <t>Beta desapalancado</t>
  </si>
  <si>
    <t>Tasa impositiva en el Perú</t>
  </si>
  <si>
    <t xml:space="preserve">Deuda Financiera </t>
  </si>
  <si>
    <t>Patrimonio</t>
  </si>
  <si>
    <t>R país</t>
  </si>
  <si>
    <t>Re</t>
  </si>
  <si>
    <t>Costo deuda</t>
  </si>
  <si>
    <t>Costo deuda ddi</t>
  </si>
  <si>
    <t>D/(D+E)</t>
  </si>
  <si>
    <t>E/(D+E)</t>
  </si>
  <si>
    <t>WACC</t>
  </si>
  <si>
    <t>b) Rentabilidad esperada de activos sin riesgo (Porcentaje)</t>
  </si>
  <si>
    <t>Return on 10-year T. Bond</t>
  </si>
  <si>
    <t>Año</t>
  </si>
  <si>
    <t>Fuente: http://people.stern.nyu.edu/adamodar/New_Home_Page/datacurrent.html</t>
  </si>
  <si>
    <t>c) Riesgo de mercado (Porcentaje)</t>
  </si>
  <si>
    <t>S&amp;P 500</t>
  </si>
  <si>
    <t>d) Riesgo país (Porcentaje)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</si>
  <si>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</si>
  <si>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</si>
  <si>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</si>
  <si>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</si>
  <si>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</si>
  <si>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</si>
  <si>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</si>
  <si>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</si>
  <si>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</si>
  <si>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</si>
  <si>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</si>
  <si>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</si>
  <si>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</si>
  <si>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 anual</t>
  </si>
  <si>
    <t>e) Betas</t>
  </si>
  <si>
    <t>Betas apalancados</t>
  </si>
  <si>
    <t>SOUTHPORTS</t>
  </si>
  <si>
    <t>TAURANGA</t>
  </si>
  <si>
    <t>BINTULU</t>
  </si>
  <si>
    <t>GUJARAT</t>
  </si>
  <si>
    <t>PIRAEUS</t>
  </si>
  <si>
    <t>SANTOS</t>
  </si>
  <si>
    <t>Tasa de Impuesto</t>
  </si>
  <si>
    <t>D/E</t>
  </si>
  <si>
    <t>Beta no apalancado</t>
  </si>
  <si>
    <t>Beta promedio no apalancado</t>
  </si>
  <si>
    <t>Deuda Largo plazo corriente</t>
  </si>
  <si>
    <t>Deuda Largo plazo no corriente</t>
  </si>
  <si>
    <t>Deuda Financiera</t>
  </si>
  <si>
    <t>Deuda Financiera/Patrimonio</t>
  </si>
  <si>
    <t>Deuda Financiera/(Deuda Financiera + Patrimonio)</t>
  </si>
  <si>
    <t>Patrimonio/(Deuda Financiera + Patrimonio)</t>
  </si>
  <si>
    <t>g) Costo de deuda</t>
  </si>
  <si>
    <t>a) Índice de Precios de Insumos</t>
  </si>
  <si>
    <t>Variación PTF economía</t>
  </si>
  <si>
    <t>Fuente: The Conference Board.</t>
  </si>
  <si>
    <t>Ingreso promedio por hora (en Soles corrientes)</t>
  </si>
  <si>
    <t xml:space="preserve">Variación de precios del insumo trabajo </t>
  </si>
  <si>
    <t>a) Precios de maquinaria  y equipo:</t>
  </si>
  <si>
    <t>Variación del índice de precios de maquinaria  y equipo</t>
  </si>
  <si>
    <t>Part. % de Maquinaria y Equipo</t>
  </si>
  <si>
    <t>b) Precios de materiales de construcción:</t>
  </si>
  <si>
    <t>Variación del índice de precios de materiales de construcción</t>
  </si>
  <si>
    <t>Part. % de Materiales de Construcción</t>
  </si>
  <si>
    <t>Variación media de precios del insumo capital</t>
  </si>
  <si>
    <t>Part. % del insumo trabajo</t>
  </si>
  <si>
    <t>Variación de precios del insumo capital</t>
  </si>
  <si>
    <t>Part. % del insumo capital</t>
  </si>
  <si>
    <t>Variación de precios de insumos de la economía</t>
  </si>
  <si>
    <t>IPM (Base 2013)</t>
  </si>
  <si>
    <t>IPM (Base 2000)</t>
  </si>
  <si>
    <t>Tipo de Cambio (Soles por USD)</t>
  </si>
  <si>
    <t>Tipo de Cambio (Base 2000)</t>
  </si>
  <si>
    <t>IPM ajustado por Tipo de Cambio</t>
  </si>
  <si>
    <t>Fuente: Instituo Nacional de Estadística e Informática del Perú y Banco Central de Reserva del Perú.</t>
  </si>
  <si>
    <t>IPC (Base 2013)</t>
  </si>
  <si>
    <t>IPC (Base 2000)</t>
  </si>
  <si>
    <t>IPME (Base 2013)</t>
  </si>
  <si>
    <t>IPME (Base 2000)</t>
  </si>
  <si>
    <t>IPME (Base 2000) - Inicio del periodo</t>
  </si>
  <si>
    <t>IPME (Base 2000) - Final del periodo</t>
  </si>
  <si>
    <t>Revalorización</t>
  </si>
  <si>
    <t>IPME ajustado TC (Base 2000) - Inicio del periodo</t>
  </si>
  <si>
    <t>IPME ajustado TC (Base 2000) - Final del periodo</t>
  </si>
  <si>
    <t>Tasa impositiva efectiva</t>
  </si>
  <si>
    <t>Fuente: Superintendencia Nacional de Aduanas y Administración Tributaria - SUNAT.</t>
  </si>
  <si>
    <t>Categoria o Denominación de los Servicios</t>
  </si>
  <si>
    <t>1. Servicios Regulados en el Muelle Espigón</t>
  </si>
  <si>
    <t>1.1. Servicio Estándar a la nave</t>
  </si>
  <si>
    <t>1.2. Servicio Estándar a la carga</t>
  </si>
  <si>
    <t>Contenedores Llenos de 20 pies</t>
  </si>
  <si>
    <t>Contenedores Llenos de 40 pies</t>
  </si>
  <si>
    <t>Contenedores Vacios de 20 pies</t>
  </si>
  <si>
    <t>Contenedores Vacios de 40 pies</t>
  </si>
  <si>
    <t>Sólida a granel</t>
  </si>
  <si>
    <t>Líquida a granel</t>
  </si>
  <si>
    <t>Carga rodante</t>
  </si>
  <si>
    <t>2. Servicios Regulados en el Muelle de Contenedores</t>
  </si>
  <si>
    <t>2.1. Servicio Estándar a la nave</t>
  </si>
  <si>
    <t>2.2. Servicio Estándar a la carga</t>
  </si>
  <si>
    <t>3. Otros Servicios Regulados (Transbordo)</t>
  </si>
  <si>
    <t>4. Servicios Especiales</t>
  </si>
  <si>
    <t>Apertura y cierre de tapas de las bodegas</t>
  </si>
  <si>
    <t>Conexión / desconexión a bordo</t>
  </si>
  <si>
    <t>Manipuleo de cargas especiales o sobredimensionadas (*)</t>
  </si>
  <si>
    <t>Paquete de serv. especiales relacionados a la estiba / desestiba</t>
  </si>
  <si>
    <t>Suministro de energía</t>
  </si>
  <si>
    <t>Otros servicios especiales</t>
  </si>
  <si>
    <t>Unidad</t>
  </si>
  <si>
    <t>2015 (P2)</t>
  </si>
  <si>
    <t>2011 (P1)</t>
  </si>
  <si>
    <t>2015 (P3)</t>
  </si>
  <si>
    <t>MLOA / H</t>
  </si>
  <si>
    <t>TEU</t>
  </si>
  <si>
    <t>TM</t>
  </si>
  <si>
    <t>MOV</t>
  </si>
  <si>
    <t>CTR</t>
  </si>
  <si>
    <t>TON</t>
  </si>
  <si>
    <t>CTH</t>
  </si>
  <si>
    <t>USD</t>
  </si>
  <si>
    <t>USD reales</t>
  </si>
  <si>
    <t>IPM-TC</t>
  </si>
  <si>
    <t xml:space="preserve">Costos de Servicios portuarios </t>
  </si>
  <si>
    <t xml:space="preserve">Servicios prestados por terceros </t>
  </si>
  <si>
    <t>Mantenimientos y reparaciones</t>
  </si>
  <si>
    <t>Alquileres de equipos</t>
  </si>
  <si>
    <t>Servicios básicos (luz, agua, teléfono e internet)</t>
  </si>
  <si>
    <t>Asesoría y consultoría</t>
  </si>
  <si>
    <t>Gastos de viaje</t>
  </si>
  <si>
    <t>Fletes y gastos de transporte</t>
  </si>
  <si>
    <t>Gastos legales y formalidades</t>
  </si>
  <si>
    <t>Publicidad y propaganda</t>
  </si>
  <si>
    <t>Servicios diversos</t>
  </si>
  <si>
    <t>Cargas diversas de gestión</t>
  </si>
  <si>
    <t>Consumo de materiales</t>
  </si>
  <si>
    <t>Otras cargas diversas de gestión</t>
  </si>
  <si>
    <t xml:space="preserve">Gastos Administrativos </t>
  </si>
  <si>
    <t xml:space="preserve">Fletes, estibas y gastos de transporte </t>
  </si>
  <si>
    <t>Otras cargas diversas administrativas</t>
  </si>
  <si>
    <t>Otros</t>
  </si>
  <si>
    <t>Gastos no deducibles</t>
  </si>
  <si>
    <t>Otros gastos diversos de gestión</t>
  </si>
  <si>
    <t>1. ACTIVO FIJO</t>
  </si>
  <si>
    <t>Instalaciones y otras construcciones</t>
  </si>
  <si>
    <t>Maquinaria y equipo</t>
  </si>
  <si>
    <t>Unidades de transporte</t>
  </si>
  <si>
    <t>Muebles y enseres</t>
  </si>
  <si>
    <t>Equipos de computo</t>
  </si>
  <si>
    <t>Equipos diversos</t>
  </si>
  <si>
    <t>2. Otros activos</t>
  </si>
  <si>
    <t>Reembolso de costos a proinversión</t>
  </si>
  <si>
    <t>Obras civiles iniciales</t>
  </si>
  <si>
    <t>Equipamiento inicial</t>
  </si>
  <si>
    <t>Etapa 1: Obra civil Muelle de Contenedores</t>
  </si>
  <si>
    <t>Etapa 1: Equipamiento portuario</t>
  </si>
  <si>
    <t>Etapa 2: Equipamiento portuario</t>
  </si>
  <si>
    <t>Etapa 2: Remoción y extracción de embarcación pesquera</t>
  </si>
  <si>
    <t>Remodelación de oficinas administrativas</t>
  </si>
  <si>
    <t>Reparación de losas de concreto</t>
  </si>
  <si>
    <t>Cisterna de concreto armado V=540 m3</t>
  </si>
  <si>
    <t>Consumidor Directo Diesel B2 - 10,800 Glns.</t>
  </si>
  <si>
    <t>Área de relleno de 0,64 has.</t>
  </si>
  <si>
    <t>Dragado - 13 m. Muelle Espigón existente</t>
  </si>
  <si>
    <t>Adquisición e instalación de dos (02) grúas móviles</t>
  </si>
  <si>
    <t>Diseño detallado de los duques de amarre</t>
  </si>
  <si>
    <t>Instalación de tubería para el embarque de Etanol</t>
  </si>
  <si>
    <t>Señalización náutica</t>
  </si>
  <si>
    <t>Herramientas tecnológicas para la gestión del TPP</t>
  </si>
  <si>
    <t>Ampliación de potencia e interconexión eléctrica a equipamiento STS 02</t>
  </si>
  <si>
    <t xml:space="preserve">Adquisición de una (01) ambulancia </t>
  </si>
  <si>
    <t>Rehabilitación Muelle Espigón</t>
  </si>
  <si>
    <t>Ampliación de zona de reefers - Etapa 1</t>
  </si>
  <si>
    <t>Softwares</t>
  </si>
  <si>
    <t>Tasa de depreciación</t>
  </si>
  <si>
    <t>1. Activos fijos</t>
  </si>
  <si>
    <t>Area de relleno de 0,64 has.</t>
  </si>
  <si>
    <t>Ampliación de Zona de Reefers - Etapa 1</t>
  </si>
  <si>
    <t>b) Ajustes contables de Capital (En USD)</t>
  </si>
  <si>
    <t>c) Inversiones netas de ajustes contables (En USD)</t>
  </si>
  <si>
    <t>d) Depreciación anual de Capital (En USD)</t>
  </si>
  <si>
    <t>a) Tasas de depreciación mensuales</t>
  </si>
  <si>
    <t>Maquinaria</t>
  </si>
  <si>
    <t>Edificaciones</t>
  </si>
  <si>
    <t>Muelle</t>
  </si>
  <si>
    <t>Total</t>
  </si>
  <si>
    <t>Valores a inicios de mes</t>
  </si>
  <si>
    <t>c) Activos iniciales a diciembre de 2010</t>
  </si>
  <si>
    <t>Valores a finales de mes</t>
  </si>
  <si>
    <t>b) Tasación de activos iniciales entregados al concesionario (al 2 de marzo de 2011)</t>
  </si>
  <si>
    <t>2.2.3.2. Inversión, Ajustes y Depreciación</t>
  </si>
  <si>
    <t>Beta TPE</t>
  </si>
  <si>
    <t>NANJING</t>
  </si>
  <si>
    <t>INTERNATIONAL TERMINAL</t>
  </si>
  <si>
    <t>LUKA KOPER</t>
  </si>
  <si>
    <t>f) Estructura deuda patrimonio</t>
  </si>
  <si>
    <t>c.2) Productos intermedios (materiales)</t>
  </si>
  <si>
    <t>c.3) Capital</t>
  </si>
  <si>
    <t>2.1.1. Ingresos operativos netos</t>
  </si>
  <si>
    <t>2.1.1. Ingresos operativos netos (En USD)</t>
  </si>
  <si>
    <t>2.2. Índice de cantidades de insumos de la empresa</t>
  </si>
  <si>
    <t>Índices de Cantidades de Insumos</t>
  </si>
  <si>
    <t>c.2) Productos intermedios materiales (En USD)</t>
  </si>
  <si>
    <t>a) Índice de Cantidad de Insumos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</si>
</sst>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 * #,##0.00_ ;_ * \-#,##0.00_ ;_ * &quot;-&quot;??_ ;_ @_ "/>
    <numFmt numFmtId="164" formatCode="_ * #,##0_ ;_ * \-#,##0_ ;_ * &quot;-&quot;??_ ;_ @_ "/>
    <numFmt numFmtId="166" formatCode="_ * #,##0.000_ ;_ * \-#,##0.000_ ;_ * &quot;-&quot;??_ ;_ @_ "/>
    <numFmt numFmtId="167" formatCode="0.0%"/>
    <numFmt numFmtId="169" formatCode="_-* #,##0.00_-;\-* #,##0.00_-;_-* &quot;-&quot;??_-;_-@_-"/>
    <numFmt numFmtId="171" formatCode="0.000"/>
    <numFmt numFmtId="172" formatCode="_ [$€-2]* #,##0.00_ ;_ [$€-2]* \-#,##0.00_ ;_ [$€-2]* &quot;-&quot;??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0"/>
      <name val="Arial"/>
      <family val="2"/>
    </font>
    <font>
      <sz val="10"/>
      <name val="Arial"/>
      <family val="2"/>
    </font>
    <font>
      <b/>
      <sz val="10"/>
      <color theme="10"/>
      <name val="Arial"/>
      <family val="2"/>
    </font>
    <font>
      <b/>
      <sz val="10"/>
      <color theme="9" tint="-0.499984740745262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lightUp">
        <bgColor theme="0"/>
      </patternFill>
    </fill>
    <fill>
      <patternFill patternType="lightUp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1" fillId="0" borderId="0" applyFont="0" applyFill="0" applyBorder="0" applyAlignment="0" applyProtection="0"/>
    <xf numFmtId="172" fontId="6" fillId="0" borderId="0"/>
  </cellStyleXfs>
  <cellXfs count="270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5" fillId="0" borderId="0" xfId="3" applyFont="1"/>
    <xf numFmtId="0" fontId="5" fillId="0" borderId="0" xfId="3" applyFont="1" applyAlignment="1">
      <alignment horizontal="left" indent="3"/>
    </xf>
    <xf numFmtId="0" fontId="5" fillId="0" borderId="0" xfId="3" applyFont="1" applyAlignment="1">
      <alignment horizontal="left" indent="6"/>
    </xf>
    <xf numFmtId="0" fontId="6" fillId="0" borderId="0" xfId="0" applyFont="1" applyFill="1" applyAlignment="1">
      <alignment horizontal="left" indent="6"/>
    </xf>
    <xf numFmtId="0" fontId="5" fillId="0" borderId="0" xfId="3" applyFont="1" applyAlignment="1">
      <alignment horizontal="left" indent="9"/>
    </xf>
    <xf numFmtId="0" fontId="6" fillId="0" borderId="0" xfId="0" applyFont="1" applyFill="1"/>
    <xf numFmtId="0" fontId="6" fillId="0" borderId="0" xfId="0" applyFont="1" applyFill="1" applyBorder="1"/>
    <xf numFmtId="0" fontId="7" fillId="0" borderId="0" xfId="3" applyFont="1" applyFill="1" applyBorder="1" applyAlignment="1">
      <alignment horizontal="center"/>
    </xf>
    <xf numFmtId="0" fontId="8" fillId="0" borderId="0" xfId="0" applyFont="1" applyFill="1" applyBorder="1"/>
    <xf numFmtId="43" fontId="6" fillId="0" borderId="0" xfId="1" applyFont="1" applyFill="1" applyBorder="1"/>
    <xf numFmtId="0" fontId="9" fillId="2" borderId="1" xfId="0" applyFont="1" applyFill="1" applyBorder="1"/>
    <xf numFmtId="10" fontId="10" fillId="2" borderId="1" xfId="0" applyNumberFormat="1" applyFont="1" applyFill="1" applyBorder="1"/>
    <xf numFmtId="0" fontId="10" fillId="2" borderId="1" xfId="0" applyFont="1" applyFill="1" applyBorder="1"/>
    <xf numFmtId="0" fontId="6" fillId="0" borderId="2" xfId="0" applyFont="1" applyFill="1" applyBorder="1"/>
    <xf numFmtId="10" fontId="6" fillId="0" borderId="2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6" fillId="0" borderId="3" xfId="0" applyFont="1" applyFill="1" applyBorder="1"/>
    <xf numFmtId="10" fontId="6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10" fontId="10" fillId="2" borderId="1" xfId="0" applyNumberFormat="1" applyFont="1" applyFill="1" applyBorder="1" applyAlignment="1">
      <alignment horizontal="center" vertical="center"/>
    </xf>
    <xf numFmtId="10" fontId="6" fillId="0" borderId="3" xfId="0" applyNumberFormat="1" applyFont="1" applyFill="1" applyBorder="1" applyAlignment="1">
      <alignment horizontal="center"/>
    </xf>
    <xf numFmtId="0" fontId="8" fillId="0" borderId="0" xfId="0" applyFont="1"/>
    <xf numFmtId="0" fontId="2" fillId="2" borderId="1" xfId="0" applyFont="1" applyFill="1" applyBorder="1"/>
    <xf numFmtId="0" fontId="10" fillId="2" borderId="1" xfId="4" applyFont="1" applyFill="1" applyBorder="1" applyAlignment="1">
      <alignment horizontal="center" vertical="center"/>
    </xf>
    <xf numFmtId="43" fontId="2" fillId="0" borderId="0" xfId="1" applyFont="1"/>
    <xf numFmtId="0" fontId="2" fillId="0" borderId="3" xfId="0" applyFont="1" applyBorder="1"/>
    <xf numFmtId="43" fontId="2" fillId="0" borderId="3" xfId="1" applyFont="1" applyBorder="1"/>
    <xf numFmtId="0" fontId="2" fillId="0" borderId="1" xfId="0" applyFont="1" applyBorder="1"/>
    <xf numFmtId="0" fontId="4" fillId="0" borderId="1" xfId="0" applyFont="1" applyBorder="1"/>
    <xf numFmtId="10" fontId="4" fillId="0" borderId="1" xfId="2" applyNumberFormat="1" applyFont="1" applyBorder="1"/>
    <xf numFmtId="0" fontId="4" fillId="0" borderId="3" xfId="0" applyFont="1" applyBorder="1"/>
    <xf numFmtId="10" fontId="4" fillId="0" borderId="3" xfId="2" applyNumberFormat="1" applyFont="1" applyFill="1" applyBorder="1"/>
    <xf numFmtId="10" fontId="2" fillId="0" borderId="0" xfId="2" applyNumberFormat="1" applyFont="1"/>
    <xf numFmtId="0" fontId="4" fillId="2" borderId="1" xfId="0" applyFont="1" applyFill="1" applyBorder="1"/>
    <xf numFmtId="43" fontId="2" fillId="0" borderId="0" xfId="1" applyNumberFormat="1" applyFont="1"/>
    <xf numFmtId="10" fontId="4" fillId="0" borderId="3" xfId="2" applyNumberFormat="1" applyFont="1" applyBorder="1"/>
    <xf numFmtId="0" fontId="12" fillId="0" borderId="0" xfId="0" applyFont="1"/>
    <xf numFmtId="164" fontId="6" fillId="0" borderId="2" xfId="1" applyNumberFormat="1" applyFont="1" applyFill="1" applyBorder="1" applyAlignment="1">
      <alignment horizontal="right" vertical="center"/>
    </xf>
    <xf numFmtId="164" fontId="6" fillId="0" borderId="2" xfId="1" applyNumberFormat="1" applyFont="1" applyFill="1" applyBorder="1"/>
    <xf numFmtId="164" fontId="6" fillId="0" borderId="3" xfId="1" applyNumberFormat="1" applyFont="1" applyFill="1" applyBorder="1" applyAlignment="1">
      <alignment horizontal="right" vertical="center"/>
    </xf>
    <xf numFmtId="164" fontId="6" fillId="0" borderId="3" xfId="1" applyNumberFormat="1" applyFont="1" applyFill="1" applyBorder="1"/>
    <xf numFmtId="0" fontId="10" fillId="0" borderId="0" xfId="4" applyFont="1" applyFill="1" applyBorder="1" applyAlignment="1">
      <alignment vertical="center"/>
    </xf>
    <xf numFmtId="0" fontId="10" fillId="0" borderId="0" xfId="4" applyFont="1" applyFill="1" applyBorder="1" applyAlignment="1">
      <alignment horizontal="left" vertical="center"/>
    </xf>
    <xf numFmtId="164" fontId="6" fillId="0" borderId="0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 applyAlignment="1">
      <alignment horizontal="right" vertical="center"/>
    </xf>
    <xf numFmtId="164" fontId="6" fillId="0" borderId="1" xfId="1" applyNumberFormat="1" applyFont="1" applyFill="1" applyBorder="1"/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4" applyFont="1" applyFill="1" applyBorder="1" applyAlignment="1">
      <alignment horizontal="center" vertical="center"/>
    </xf>
    <xf numFmtId="0" fontId="2" fillId="0" borderId="0" xfId="0" applyFont="1" applyFill="1"/>
    <xf numFmtId="164" fontId="2" fillId="0" borderId="0" xfId="1" applyNumberFormat="1" applyFont="1"/>
    <xf numFmtId="43" fontId="6" fillId="0" borderId="2" xfId="1" applyFont="1" applyFill="1" applyBorder="1" applyAlignment="1">
      <alignment horizontal="right" vertical="center"/>
    </xf>
    <xf numFmtId="43" fontId="6" fillId="0" borderId="3" xfId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43" fontId="6" fillId="0" borderId="1" xfId="1" applyFont="1" applyFill="1" applyBorder="1" applyAlignment="1">
      <alignment horizontal="right" vertical="center"/>
    </xf>
    <xf numFmtId="0" fontId="13" fillId="0" borderId="0" xfId="0" applyFont="1" applyAlignment="1">
      <alignment horizontal="left" indent="5"/>
    </xf>
    <xf numFmtId="0" fontId="4" fillId="2" borderId="1" xfId="0" applyFont="1" applyFill="1" applyBorder="1" applyAlignment="1">
      <alignment horizontal="center"/>
    </xf>
    <xf numFmtId="0" fontId="10" fillId="2" borderId="1" xfId="4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13" fillId="0" borderId="0" xfId="0" applyFont="1" applyAlignment="1">
      <alignment horizontal="left" indent="2"/>
    </xf>
    <xf numFmtId="164" fontId="2" fillId="0" borderId="3" xfId="1" applyNumberFormat="1" applyFont="1" applyBorder="1"/>
    <xf numFmtId="0" fontId="4" fillId="0" borderId="1" xfId="0" applyFont="1" applyFill="1" applyBorder="1" applyAlignment="1">
      <alignment horizontal="center"/>
    </xf>
    <xf numFmtId="0" fontId="10" fillId="0" borderId="1" xfId="4" applyFont="1" applyFill="1" applyBorder="1" applyAlignment="1">
      <alignment horizontal="center"/>
    </xf>
    <xf numFmtId="43" fontId="2" fillId="0" borderId="1" xfId="0" applyNumberFormat="1" applyFont="1" applyBorder="1"/>
    <xf numFmtId="166" fontId="6" fillId="0" borderId="2" xfId="1" applyNumberFormat="1" applyFont="1" applyFill="1" applyBorder="1" applyAlignment="1">
      <alignment horizontal="right"/>
    </xf>
    <xf numFmtId="166" fontId="6" fillId="0" borderId="0" xfId="1" applyNumberFormat="1" applyFont="1" applyFill="1" applyBorder="1" applyAlignment="1">
      <alignment horizontal="right"/>
    </xf>
    <xf numFmtId="166" fontId="6" fillId="0" borderId="3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64" fontId="6" fillId="0" borderId="2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4" fontId="6" fillId="0" borderId="3" xfId="1" applyNumberFormat="1" applyFont="1" applyFill="1" applyBorder="1" applyAlignment="1">
      <alignment horizontal="right"/>
    </xf>
    <xf numFmtId="10" fontId="4" fillId="0" borderId="1" xfId="0" applyNumberFormat="1" applyFont="1" applyBorder="1"/>
    <xf numFmtId="167" fontId="6" fillId="0" borderId="0" xfId="4" applyNumberFormat="1" applyFont="1" applyFill="1" applyBorder="1" applyAlignment="1">
      <alignment horizontal="center"/>
    </xf>
    <xf numFmtId="1" fontId="6" fillId="0" borderId="0" xfId="4" applyNumberFormat="1" applyFont="1" applyFill="1" applyBorder="1" applyAlignment="1">
      <alignment horizontal="center"/>
    </xf>
    <xf numFmtId="167" fontId="6" fillId="0" borderId="0" xfId="5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vertical="center"/>
    </xf>
    <xf numFmtId="0" fontId="2" fillId="0" borderId="0" xfId="0" applyFont="1" applyFill="1" applyBorder="1"/>
    <xf numFmtId="164" fontId="2" fillId="0" borderId="0" xfId="0" applyNumberFormat="1" applyFont="1"/>
    <xf numFmtId="164" fontId="4" fillId="0" borderId="1" xfId="0" applyNumberFormat="1" applyFont="1" applyBorder="1"/>
    <xf numFmtId="0" fontId="2" fillId="0" borderId="0" xfId="0" applyFont="1" applyBorder="1"/>
    <xf numFmtId="0" fontId="4" fillId="0" borderId="0" xfId="0" applyFont="1"/>
    <xf numFmtId="0" fontId="10" fillId="2" borderId="1" xfId="0" applyFont="1" applyFill="1" applyBorder="1" applyAlignment="1">
      <alignment horizontal="center" vertical="center"/>
    </xf>
    <xf numFmtId="10" fontId="2" fillId="0" borderId="0" xfId="0" applyNumberFormat="1" applyFont="1" applyBorder="1" applyAlignment="1">
      <alignment horizontal="center" vertical="center"/>
    </xf>
    <xf numFmtId="2" fontId="2" fillId="0" borderId="0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indent="2"/>
    </xf>
    <xf numFmtId="2" fontId="2" fillId="0" borderId="0" xfId="0" applyNumberFormat="1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/>
    <xf numFmtId="10" fontId="4" fillId="0" borderId="0" xfId="1" applyNumberFormat="1" applyFont="1" applyBorder="1" applyAlignment="1">
      <alignment horizontal="center" vertical="center"/>
    </xf>
    <xf numFmtId="167" fontId="2" fillId="0" borderId="0" xfId="2" applyNumberFormat="1" applyFont="1" applyBorder="1" applyAlignment="1">
      <alignment horizontal="center" vertical="center"/>
    </xf>
    <xf numFmtId="10" fontId="10" fillId="2" borderId="1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0" fontId="2" fillId="3" borderId="0" xfId="2" applyNumberFormat="1" applyFont="1" applyFill="1"/>
    <xf numFmtId="10" fontId="2" fillId="0" borderId="0" xfId="2" applyNumberFormat="1" applyFont="1" applyBorder="1"/>
    <xf numFmtId="0" fontId="13" fillId="0" borderId="0" xfId="0" applyFont="1"/>
    <xf numFmtId="0" fontId="6" fillId="0" borderId="0" xfId="0" applyFont="1" applyBorder="1"/>
    <xf numFmtId="43" fontId="6" fillId="0" borderId="0" xfId="1" applyFont="1" applyBorder="1" applyAlignment="1">
      <alignment horizontal="center" vertical="center"/>
    </xf>
    <xf numFmtId="0" fontId="10" fillId="0" borderId="1" xfId="0" applyFont="1" applyFill="1" applyBorder="1"/>
    <xf numFmtId="10" fontId="10" fillId="0" borderId="1" xfId="2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2" fillId="0" borderId="2" xfId="0" applyFont="1" applyFill="1" applyBorder="1"/>
    <xf numFmtId="2" fontId="2" fillId="0" borderId="2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9" fontId="2" fillId="0" borderId="2" xfId="2" applyFont="1" applyBorder="1" applyAlignment="1">
      <alignment horizontal="center" vertical="center"/>
    </xf>
    <xf numFmtId="9" fontId="2" fillId="0" borderId="2" xfId="2" applyFont="1" applyFill="1" applyBorder="1" applyAlignment="1">
      <alignment horizontal="center" vertical="center"/>
    </xf>
    <xf numFmtId="9" fontId="2" fillId="0" borderId="0" xfId="2" applyFont="1" applyBorder="1" applyAlignment="1">
      <alignment horizontal="center" vertical="center"/>
    </xf>
    <xf numFmtId="9" fontId="2" fillId="0" borderId="0" xfId="2" applyFont="1" applyFill="1" applyBorder="1" applyAlignment="1">
      <alignment horizontal="center" vertical="center"/>
    </xf>
    <xf numFmtId="9" fontId="2" fillId="0" borderId="3" xfId="2" applyFont="1" applyBorder="1" applyAlignment="1">
      <alignment horizontal="center" vertical="center"/>
    </xf>
    <xf numFmtId="167" fontId="2" fillId="0" borderId="0" xfId="0" applyNumberFormat="1" applyFont="1" applyBorder="1"/>
    <xf numFmtId="2" fontId="2" fillId="0" borderId="2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2" fillId="0" borderId="0" xfId="0" applyNumberFormat="1" applyFont="1" applyBorder="1"/>
    <xf numFmtId="2" fontId="10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2" fontId="10" fillId="0" borderId="0" xfId="1" applyNumberFormat="1" applyFont="1" applyBorder="1" applyAlignment="1">
      <alignment horizontal="center" vertical="center"/>
    </xf>
    <xf numFmtId="167" fontId="10" fillId="0" borderId="0" xfId="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7" fontId="10" fillId="0" borderId="3" xfId="2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0" fontId="2" fillId="0" borderId="0" xfId="2" applyNumberFormat="1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/>
    </xf>
    <xf numFmtId="10" fontId="2" fillId="0" borderId="1" xfId="2" applyNumberFormat="1" applyFont="1" applyBorder="1"/>
    <xf numFmtId="10" fontId="2" fillId="0" borderId="1" xfId="2" applyNumberFormat="1" applyFont="1" applyBorder="1" applyAlignment="1">
      <alignment horizontal="right"/>
    </xf>
    <xf numFmtId="10" fontId="4" fillId="0" borderId="0" xfId="0" applyNumberFormat="1" applyFont="1" applyBorder="1"/>
    <xf numFmtId="0" fontId="2" fillId="0" borderId="0" xfId="0" applyFont="1" applyAlignment="1">
      <alignment wrapText="1"/>
    </xf>
    <xf numFmtId="0" fontId="8" fillId="0" borderId="0" xfId="0" applyFont="1" applyAlignment="1"/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4" fontId="2" fillId="0" borderId="0" xfId="2" applyNumberFormat="1" applyFont="1" applyFill="1" applyBorder="1" applyAlignment="1">
      <alignment horizontal="center" vertical="center" wrapText="1"/>
    </xf>
    <xf numFmtId="4" fontId="2" fillId="0" borderId="0" xfId="2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0" fontId="4" fillId="0" borderId="1" xfId="2" applyNumberFormat="1" applyFont="1" applyFill="1" applyBorder="1" applyAlignment="1">
      <alignment horizontal="center" vertical="center" wrapText="1"/>
    </xf>
    <xf numFmtId="10" fontId="4" fillId="0" borderId="1" xfId="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center" vertical="center" wrapText="1"/>
    </xf>
    <xf numFmtId="10" fontId="2" fillId="0" borderId="0" xfId="2" applyNumberFormat="1" applyFont="1" applyFill="1" applyBorder="1" applyAlignment="1">
      <alignment horizontal="center" vertical="center" wrapText="1"/>
    </xf>
    <xf numFmtId="10" fontId="2" fillId="0" borderId="0" xfId="2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67" fontId="2" fillId="0" borderId="0" xfId="2" applyNumberFormat="1" applyFont="1" applyFill="1" applyBorder="1" applyAlignment="1">
      <alignment horizontal="center" vertical="center" wrapText="1"/>
    </xf>
    <xf numFmtId="167" fontId="2" fillId="0" borderId="0" xfId="2" applyNumberFormat="1" applyFont="1" applyBorder="1" applyAlignment="1">
      <alignment horizontal="center" vertical="center" wrapText="1"/>
    </xf>
    <xf numFmtId="171" fontId="2" fillId="0" borderId="0" xfId="2" applyNumberFormat="1" applyFont="1" applyBorder="1" applyAlignment="1">
      <alignment horizontal="center" vertical="center" wrapText="1"/>
    </xf>
    <xf numFmtId="17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0" fontId="4" fillId="0" borderId="0" xfId="2" applyNumberFormat="1" applyFont="1" applyBorder="1" applyAlignment="1">
      <alignment horizontal="center" vertical="center" wrapText="1"/>
    </xf>
    <xf numFmtId="10" fontId="4" fillId="0" borderId="0" xfId="2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" xfId="0" applyFont="1" applyBorder="1"/>
    <xf numFmtId="43" fontId="2" fillId="0" borderId="2" xfId="1" applyFont="1" applyBorder="1"/>
    <xf numFmtId="0" fontId="14" fillId="0" borderId="0" xfId="0" applyFont="1"/>
    <xf numFmtId="43" fontId="2" fillId="0" borderId="2" xfId="0" applyNumberFormat="1" applyFont="1" applyBorder="1"/>
    <xf numFmtId="43" fontId="2" fillId="0" borderId="0" xfId="0" applyNumberFormat="1" applyFont="1" applyBorder="1"/>
    <xf numFmtId="10" fontId="2" fillId="0" borderId="3" xfId="2" applyNumberFormat="1" applyFont="1" applyBorder="1"/>
    <xf numFmtId="172" fontId="10" fillId="0" borderId="1" xfId="8" applyFont="1" applyFill="1" applyBorder="1" applyAlignment="1">
      <alignment vertical="center" wrapText="1"/>
    </xf>
    <xf numFmtId="172" fontId="10" fillId="0" borderId="0" xfId="8" applyFont="1" applyFill="1" applyBorder="1" applyAlignment="1">
      <alignment horizontal="left" indent="3"/>
    </xf>
    <xf numFmtId="172" fontId="6" fillId="0" borderId="0" xfId="8" applyFont="1" applyFill="1" applyBorder="1" applyAlignment="1">
      <alignment horizontal="left" indent="7"/>
    </xf>
    <xf numFmtId="172" fontId="9" fillId="0" borderId="0" xfId="8" applyFont="1" applyFill="1" applyBorder="1" applyAlignment="1">
      <alignment horizontal="left" indent="7"/>
    </xf>
    <xf numFmtId="172" fontId="6" fillId="0" borderId="0" xfId="8" applyFont="1" applyFill="1" applyBorder="1" applyAlignment="1">
      <alignment horizontal="left" indent="10"/>
    </xf>
    <xf numFmtId="172" fontId="9" fillId="0" borderId="0" xfId="8" applyFont="1" applyFill="1" applyBorder="1" applyAlignment="1">
      <alignment horizontal="left" wrapText="1" indent="7"/>
    </xf>
    <xf numFmtId="0" fontId="6" fillId="0" borderId="2" xfId="0" applyFont="1" applyFill="1" applyBorder="1" applyAlignment="1">
      <alignment horizontal="left" indent="7"/>
    </xf>
    <xf numFmtId="0" fontId="6" fillId="0" borderId="0" xfId="0" applyFont="1" applyFill="1" applyBorder="1" applyAlignment="1">
      <alignment horizontal="left" indent="7"/>
    </xf>
    <xf numFmtId="0" fontId="6" fillId="0" borderId="3" xfId="0" applyFont="1" applyFill="1" applyBorder="1" applyAlignment="1">
      <alignment horizontal="left" indent="7"/>
    </xf>
    <xf numFmtId="164" fontId="6" fillId="0" borderId="0" xfId="1" applyNumberFormat="1" applyFont="1" applyFill="1" applyBorder="1"/>
    <xf numFmtId="3" fontId="10" fillId="2" borderId="1" xfId="7" applyNumberFormat="1" applyFont="1" applyFill="1" applyBorder="1" applyAlignment="1">
      <alignment horizontal="center" vertical="center"/>
    </xf>
    <xf numFmtId="172" fontId="10" fillId="0" borderId="3" xfId="8" applyFont="1" applyFill="1" applyBorder="1" applyAlignment="1">
      <alignment vertical="center" wrapText="1"/>
    </xf>
    <xf numFmtId="164" fontId="2" fillId="0" borderId="0" xfId="1" applyNumberFormat="1" applyFont="1" applyBorder="1"/>
    <xf numFmtId="164" fontId="6" fillId="0" borderId="0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horizontal="right" vertical="center"/>
    </xf>
    <xf numFmtId="164" fontId="6" fillId="4" borderId="0" xfId="1" applyNumberFormat="1" applyFont="1" applyFill="1" applyBorder="1"/>
    <xf numFmtId="164" fontId="6" fillId="0" borderId="3" xfId="1" applyNumberFormat="1" applyFont="1" applyFill="1" applyBorder="1" applyAlignment="1">
      <alignment horizontal="center" vertical="center"/>
    </xf>
    <xf numFmtId="43" fontId="6" fillId="4" borderId="0" xfId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3"/>
    </xf>
    <xf numFmtId="0" fontId="6" fillId="0" borderId="3" xfId="0" applyFont="1" applyFill="1" applyBorder="1" applyAlignment="1">
      <alignment horizontal="left" indent="3"/>
    </xf>
    <xf numFmtId="43" fontId="2" fillId="0" borderId="1" xfId="1" applyFont="1" applyBorder="1" applyAlignment="1">
      <alignment horizontal="right" vertical="center"/>
    </xf>
    <xf numFmtId="43" fontId="2" fillId="0" borderId="0" xfId="1" applyFont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0" xfId="1" applyNumberFormat="1" applyFont="1" applyBorder="1" applyAlignment="1">
      <alignment horizontal="right" vertical="center"/>
    </xf>
    <xf numFmtId="164" fontId="2" fillId="0" borderId="3" xfId="1" applyNumberFormat="1" applyFont="1" applyBorder="1" applyAlignment="1">
      <alignment horizontal="right" vertical="center"/>
    </xf>
    <xf numFmtId="0" fontId="4" fillId="0" borderId="2" xfId="0" applyFont="1" applyFill="1" applyBorder="1" applyAlignment="1">
      <alignment wrapText="1"/>
    </xf>
    <xf numFmtId="0" fontId="2" fillId="0" borderId="0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indent="2"/>
    </xf>
    <xf numFmtId="10" fontId="2" fillId="0" borderId="0" xfId="1" applyNumberFormat="1" applyFont="1" applyFill="1" applyBorder="1" applyAlignment="1">
      <alignment horizontal="center" wrapText="1"/>
    </xf>
    <xf numFmtId="10" fontId="2" fillId="0" borderId="3" xfId="2" applyNumberFormat="1" applyFont="1" applyFill="1" applyBorder="1" applyAlignment="1">
      <alignment horizontal="center" wrapText="1"/>
    </xf>
    <xf numFmtId="0" fontId="10" fillId="0" borderId="2" xfId="4" applyFont="1" applyFill="1" applyBorder="1" applyAlignment="1">
      <alignment horizontal="center"/>
    </xf>
    <xf numFmtId="0" fontId="6" fillId="0" borderId="2" xfId="4" applyFont="1" applyFill="1" applyBorder="1"/>
    <xf numFmtId="1" fontId="2" fillId="0" borderId="0" xfId="1" applyNumberFormat="1" applyFont="1" applyFill="1" applyBorder="1" applyAlignment="1">
      <alignment horizontal="center" wrapText="1"/>
    </xf>
    <xf numFmtId="1" fontId="2" fillId="0" borderId="3" xfId="1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/>
    <xf numFmtId="164" fontId="15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center"/>
    </xf>
    <xf numFmtId="164" fontId="2" fillId="0" borderId="2" xfId="1" applyNumberFormat="1" applyFont="1" applyBorder="1"/>
    <xf numFmtId="10" fontId="2" fillId="0" borderId="2" xfId="2" applyNumberFormat="1" applyFont="1" applyBorder="1"/>
    <xf numFmtId="0" fontId="4" fillId="0" borderId="1" xfId="0" applyFont="1" applyFill="1" applyBorder="1"/>
    <xf numFmtId="0" fontId="4" fillId="0" borderId="0" xfId="0" applyFont="1" applyFill="1" applyBorder="1"/>
    <xf numFmtId="164" fontId="4" fillId="2" borderId="1" xfId="1" applyNumberFormat="1" applyFont="1" applyFill="1" applyBorder="1" applyAlignment="1">
      <alignment horizontal="center"/>
    </xf>
    <xf numFmtId="164" fontId="4" fillId="0" borderId="0" xfId="0" applyNumberFormat="1" applyFont="1" applyBorder="1"/>
    <xf numFmtId="164" fontId="4" fillId="2" borderId="0" xfId="0" applyNumberFormat="1" applyFont="1" applyFill="1" applyBorder="1" applyAlignment="1">
      <alignment horizontal="center"/>
    </xf>
    <xf numFmtId="0" fontId="2" fillId="0" borderId="3" xfId="0" applyFont="1" applyFill="1" applyBorder="1"/>
    <xf numFmtId="1" fontId="2" fillId="0" borderId="0" xfId="0" applyNumberFormat="1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164" fontId="2" fillId="0" borderId="2" xfId="0" applyNumberFormat="1" applyFont="1" applyBorder="1"/>
    <xf numFmtId="164" fontId="2" fillId="0" borderId="3" xfId="0" applyNumberFormat="1" applyFont="1" applyBorder="1"/>
    <xf numFmtId="0" fontId="12" fillId="0" borderId="0" xfId="0" applyFont="1" applyFill="1"/>
    <xf numFmtId="1" fontId="4" fillId="2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Border="1"/>
    <xf numFmtId="43" fontId="2" fillId="0" borderId="0" xfId="0" applyNumberFormat="1" applyFont="1"/>
    <xf numFmtId="10" fontId="4" fillId="0" borderId="1" xfId="0" applyNumberFormat="1" applyFont="1" applyBorder="1" applyAlignment="1">
      <alignment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167" fontId="2" fillId="0" borderId="0" xfId="0" applyNumberFormat="1" applyFont="1" applyFill="1" applyBorder="1"/>
    <xf numFmtId="2" fontId="2" fillId="0" borderId="0" xfId="0" applyNumberFormat="1" applyFont="1" applyFill="1" applyBorder="1"/>
    <xf numFmtId="2" fontId="10" fillId="0" borderId="0" xfId="0" applyNumberFormat="1" applyFont="1" applyFill="1" applyBorder="1" applyAlignment="1">
      <alignment horizontal="center" vertical="center"/>
    </xf>
    <xf numFmtId="9" fontId="2" fillId="0" borderId="3" xfId="2" applyFont="1" applyFill="1" applyBorder="1" applyAlignment="1">
      <alignment horizontal="center" vertical="center"/>
    </xf>
    <xf numFmtId="3" fontId="2" fillId="0" borderId="0" xfId="1" applyNumberFormat="1" applyFont="1" applyBorder="1" applyAlignment="1">
      <alignment horizontal="center" vertical="center"/>
    </xf>
    <xf numFmtId="43" fontId="2" fillId="0" borderId="3" xfId="0" applyNumberFormat="1" applyFont="1" applyBorder="1"/>
    <xf numFmtId="43" fontId="2" fillId="0" borderId="0" xfId="1" applyNumberFormat="1" applyFont="1" applyBorder="1"/>
    <xf numFmtId="43" fontId="2" fillId="0" borderId="3" xfId="1" applyNumberFormat="1" applyFont="1" applyBorder="1"/>
    <xf numFmtId="0" fontId="6" fillId="0" borderId="0" xfId="4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43" fontId="2" fillId="0" borderId="2" xfId="0" applyNumberFormat="1" applyFont="1" applyFill="1" applyBorder="1" applyAlignment="1">
      <alignment horizontal="center"/>
    </xf>
    <xf numFmtId="43" fontId="2" fillId="0" borderId="3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10" fontId="2" fillId="0" borderId="0" xfId="0" applyNumberFormat="1" applyFont="1"/>
    <xf numFmtId="10" fontId="2" fillId="0" borderId="0" xfId="0" quotePrefix="1" applyNumberFormat="1" applyFont="1"/>
  </cellXfs>
  <cellStyles count="9">
    <cellStyle name="Hipervínculo" xfId="3" builtinId="8"/>
    <cellStyle name="Millares" xfId="1" builtinId="3"/>
    <cellStyle name="Millares 2" xfId="7" xr:uid="{23AB4985-847A-4222-B0B6-9E02220B001F}"/>
    <cellStyle name="Normal" xfId="0" builtinId="0"/>
    <cellStyle name="Normal 10" xfId="8" xr:uid="{6C9A9C46-A8E5-4282-A7A1-93CDD02AE5CD}"/>
    <cellStyle name="Normal 2" xfId="4" xr:uid="{71B6DEF8-5EB2-4355-B8D2-96976BA02F76}"/>
    <cellStyle name="Porcentaje" xfId="2" builtinId="5"/>
    <cellStyle name="Porcentaje 5" xfId="6" xr:uid="{AA06F027-8AE8-49A1-8F5F-20643BD3B9C8}"/>
    <cellStyle name="Porcentual 2" xfId="5" xr:uid="{1A041234-1B7B-4B52-84EC-F011BAEE0A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31"/>
  <sheetViews>
    <sheetView showGridLines="0" tabSelected="1" zoomScale="90" zoomScaleNormal="90" workbookViewId="0"/>
  </sheetViews>
  <sheetFormatPr baseColWidth="10" defaultColWidth="0" defaultRowHeight="12.75" customHeight="1" zeroHeight="1" x14ac:dyDescent="0.2"/>
  <cols>
    <col min="1" max="1" width="6" style="1" customWidth="1"/>
    <col min="2" max="2" width="70.5703125" style="1" customWidth="1"/>
    <col min="3" max="3" width="7.42578125" style="1" customWidth="1"/>
    <col min="4" max="16384" width="9.140625" style="1" hidden="1"/>
  </cols>
  <sheetData>
    <row r="1" spans="2:2" x14ac:dyDescent="0.2"/>
    <row r="2" spans="2:2" x14ac:dyDescent="0.2">
      <c r="B2" s="2" t="s">
        <v>0</v>
      </c>
    </row>
    <row r="3" spans="2:2" x14ac:dyDescent="0.2">
      <c r="B3" s="2"/>
    </row>
    <row r="4" spans="2:2" x14ac:dyDescent="0.2">
      <c r="B4" s="3" t="s">
        <v>1</v>
      </c>
    </row>
    <row r="5" spans="2:2" x14ac:dyDescent="0.2">
      <c r="B5" s="3" t="s">
        <v>2</v>
      </c>
    </row>
    <row r="6" spans="2:2" x14ac:dyDescent="0.2">
      <c r="B6" s="4" t="s">
        <v>3</v>
      </c>
    </row>
    <row r="7" spans="2:2" x14ac:dyDescent="0.2">
      <c r="B7" s="5" t="s">
        <v>275</v>
      </c>
    </row>
    <row r="8" spans="2:2" x14ac:dyDescent="0.2">
      <c r="B8" s="5" t="s">
        <v>4</v>
      </c>
    </row>
    <row r="9" spans="2:2" x14ac:dyDescent="0.2">
      <c r="B9" s="5" t="s">
        <v>5</v>
      </c>
    </row>
    <row r="10" spans="2:2" x14ac:dyDescent="0.2">
      <c r="B10" s="4" t="s">
        <v>6</v>
      </c>
    </row>
    <row r="11" spans="2:2" x14ac:dyDescent="0.2">
      <c r="B11" s="5" t="s">
        <v>7</v>
      </c>
    </row>
    <row r="12" spans="2:2" x14ac:dyDescent="0.2">
      <c r="B12" s="5" t="s">
        <v>8</v>
      </c>
    </row>
    <row r="13" spans="2:2" x14ac:dyDescent="0.2">
      <c r="B13" s="6" t="s">
        <v>9</v>
      </c>
    </row>
    <row r="14" spans="2:2" x14ac:dyDescent="0.2">
      <c r="B14" s="7" t="s">
        <v>10</v>
      </c>
    </row>
    <row r="15" spans="2:2" x14ac:dyDescent="0.2">
      <c r="B15" s="7" t="s">
        <v>267</v>
      </c>
    </row>
    <row r="16" spans="2:2" x14ac:dyDescent="0.2">
      <c r="B16" s="7" t="s">
        <v>11</v>
      </c>
    </row>
    <row r="17" spans="2:2" x14ac:dyDescent="0.2">
      <c r="B17" s="7" t="s">
        <v>12</v>
      </c>
    </row>
    <row r="18" spans="2:2" x14ac:dyDescent="0.2">
      <c r="B18" s="7" t="s">
        <v>13</v>
      </c>
    </row>
    <row r="19" spans="2:2" x14ac:dyDescent="0.2">
      <c r="B19" s="7" t="s">
        <v>14</v>
      </c>
    </row>
    <row r="20" spans="2:2" x14ac:dyDescent="0.2">
      <c r="B20" s="7" t="s">
        <v>15</v>
      </c>
    </row>
    <row r="21" spans="2:2" x14ac:dyDescent="0.2">
      <c r="B21" s="7" t="s">
        <v>16</v>
      </c>
    </row>
    <row r="22" spans="2:2" x14ac:dyDescent="0.2">
      <c r="B22" s="7" t="s">
        <v>17</v>
      </c>
    </row>
    <row r="23" spans="2:2" x14ac:dyDescent="0.2">
      <c r="B23" s="3" t="s">
        <v>18</v>
      </c>
    </row>
    <row r="24" spans="2:2" x14ac:dyDescent="0.2">
      <c r="B24" s="3" t="s">
        <v>19</v>
      </c>
    </row>
    <row r="25" spans="2:2" x14ac:dyDescent="0.2">
      <c r="B25" s="3" t="s">
        <v>20</v>
      </c>
    </row>
    <row r="26" spans="2:2" x14ac:dyDescent="0.2">
      <c r="B26" s="8" t="s">
        <v>21</v>
      </c>
    </row>
    <row r="27" spans="2:2" x14ac:dyDescent="0.2">
      <c r="B27" s="4" t="s">
        <v>22</v>
      </c>
    </row>
    <row r="28" spans="2:2" x14ac:dyDescent="0.2">
      <c r="B28" s="4" t="s">
        <v>23</v>
      </c>
    </row>
    <row r="29" spans="2:2" x14ac:dyDescent="0.2">
      <c r="B29" s="4" t="s">
        <v>24</v>
      </c>
    </row>
    <row r="30" spans="2:2" x14ac:dyDescent="0.2">
      <c r="B30" s="4" t="s">
        <v>25</v>
      </c>
    </row>
    <row r="31" spans="2:2" x14ac:dyDescent="0.2"/>
  </sheetData>
  <hyperlinks>
    <hyperlink ref="B30" location="'6.4.TasaImpuestos'!A1" display="6.4. Tasa Efectiva de Impuestos" xr:uid="{C9382DC3-CE61-4F78-9DC1-95E0E7946266}"/>
    <hyperlink ref="B29" location="'6.3.IPME'!A1" display="6.3. Índice de Precios de Maquinaria y Equipo (IPME)" xr:uid="{44058356-EF4A-482B-91E3-D842D6D91DA9}"/>
    <hyperlink ref="B28" location="'6.2.IPC'!A1" display="6.2. Índice de Precios al Consumidor (IPC)" xr:uid="{41C7C90C-613D-4AA4-A9FE-D9BB1198A931}"/>
    <hyperlink ref="B27" location="'6.1.IPM'!A1" display="6.1. Índice de Precios al por Mayor (IPM)" xr:uid="{4490152B-BE98-4F23-B165-303C4AC7480D}"/>
    <hyperlink ref="B25" location="'5.InsumosEconomía'!A1" display="5. Variación del precio de insumos de la economía" xr:uid="{350327BA-F9CA-4193-BA89-13CC456674CB}"/>
    <hyperlink ref="B24" location="'4.PTFEconomía'!A1" display="4. Productividad Total de Factores de la Economía" xr:uid="{F7AE6666-D7F5-4570-BC13-A6B9999A2B78}"/>
    <hyperlink ref="B23" location="'3.ÍndPrecioInsumEmp'!A1" display="3. Índice de precios de insumos de la empresa" xr:uid="{4603B6F2-FDCA-45C1-B77E-58BBA31C19A5}"/>
    <hyperlink ref="B22" location="'2.2.3.9.PrecioCapital'!A1" display="2.2.3.9. Precio implícito de capital" xr:uid="{DD633C96-3E35-4513-A552-BFB2961C3F25}"/>
    <hyperlink ref="B21" location="'2.2.3.8.WACC'!A1" display="2.2.3.8. Costo Promedio Ponderado de Capital (WACC)" xr:uid="{857A68E9-5F6D-4E04-8FFF-6A3685E6D233}"/>
    <hyperlink ref="B20" location="'2.2.3.7.CantidadCap'!A1" display="2.2.3.7. Cantidad de capital" xr:uid="{D03BA460-9296-4E0F-A704-1B11B6234100}"/>
    <hyperlink ref="B19" location="'2.2.3.6.StockCapTotalDef'!A1" display="2.2.3.6. Stock de Capital total anual deflactado" xr:uid="{7B892F0E-79C6-4781-B51C-BD2904793B9C}"/>
    <hyperlink ref="B18" location="'2.2.3.5.StockCapTotal'!A1" display="2.2.3.5. Stock de Capital total anual" xr:uid="{15EBC824-A7A5-47B6-AFBE-8CA691DB9D62}"/>
    <hyperlink ref="B17" location="'2.2.3.4.ActivosIniciales'!A1" display="2.2.3.4. Activos iniciales" xr:uid="{5210F2CA-86D4-44D9-B439-00585B03EB27}"/>
    <hyperlink ref="B16" location="'2.2.3.3.StockCapSinActIni'!A1" display="2.2.3.3. Stock de Capital a fin de año sin activos iniciales" xr:uid="{E9D4DD72-7C76-4A2B-9248-7A1F6A56D2A5}"/>
    <hyperlink ref="B14" location="'2.2.3.1.TasasDeprec'!A1" display="2.2.3.1. Tasas de depreciación" xr:uid="{D7E4D973-9862-4BF2-8AB9-6779DFE73E16}"/>
    <hyperlink ref="B12" location="'2.2.2.ProdIntermed'!A1" display="2.2.2. Productos intermedios (Materiales)" xr:uid="{C8A6D04C-1278-4881-AB1D-AF36A6D8EDD3}"/>
    <hyperlink ref="B11" location="'2.2.1.ManoObra'!A1" display="2.2.1. Mano de Obra" xr:uid="{1092BE8C-5678-43B4-84F9-0455FB6BFE44}"/>
    <hyperlink ref="B10" location="'2.2.ÍndCantInsum'!A1" display="2.2. Índice de Cantidades de insumos" xr:uid="{8E464D74-4767-4178-B31A-F27E835EA4DA}"/>
    <hyperlink ref="B9" location="'2.1.3.PrecioServ'!A1" display="2.1.3. Precio Implícito" xr:uid="{A7A78EBA-1D82-42F0-94C1-3165DA96764A}"/>
    <hyperlink ref="B8" location="'2.1.2.CantidadesServ'!A1" display="2.1.2. Cantidades" xr:uid="{8710C7BF-C744-4F75-A0B4-CA272DC5084A}"/>
    <hyperlink ref="B7" location="'2.1.1.IngresosServ'!A1" display="2.1.1. Ingresos" xr:uid="{B277DA8E-BAD2-4630-B7DE-2165FB275E3F}"/>
    <hyperlink ref="B6" location="'2.1.ÍndCantProd'!A1" display="2.1. Índice de Cantidades de productos" xr:uid="{59D64605-683C-4B8E-B92A-0C2E2424966B}"/>
    <hyperlink ref="B5" location="'2.PTFEmpresa'!A1" display="2. Productividad Total de Factores de la Empresa" xr:uid="{2A8CB3FE-47C3-41B7-B17C-F509DB1E77F7}"/>
    <hyperlink ref="B4" location="'1. Factor X'!A1" display="1. Factor de Productividad (Factor X)" xr:uid="{D60B2C65-82E9-4E4D-AEA9-9F697699C351}"/>
    <hyperlink ref="B15" location="'2.2.3.2.Inv-Ajus-Depr'!A1" display="2.2.3.2. Inversión, Depreciación Acumulada y Ajustes Contables" xr:uid="{302F83CA-9A27-4338-B7F3-397A24DAF1F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6D3A9-25E3-445E-A625-75C2C14CF34C}">
  <sheetPr>
    <tabColor theme="2" tint="-0.749992370372631"/>
  </sheetPr>
  <dimension ref="A1:W102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1" customWidth="1"/>
    <col min="2" max="2" width="54" style="1" customWidth="1"/>
    <col min="3" max="11" width="12.8554687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8</v>
      </c>
    </row>
    <row r="5" spans="1:11" x14ac:dyDescent="0.2"/>
    <row r="6" spans="1:11" x14ac:dyDescent="0.2"/>
    <row r="7" spans="1:11" x14ac:dyDescent="0.2">
      <c r="B7" s="41" t="s">
        <v>66</v>
      </c>
    </row>
    <row r="8" spans="1:11" x14ac:dyDescent="0.2"/>
    <row r="9" spans="1:11" x14ac:dyDescent="0.2">
      <c r="B9" s="89" t="s">
        <v>67</v>
      </c>
      <c r="C9" s="61">
        <v>2010</v>
      </c>
      <c r="D9" s="61">
        <v>2011</v>
      </c>
      <c r="E9" s="61">
        <v>2012</v>
      </c>
      <c r="F9" s="61">
        <v>2013</v>
      </c>
      <c r="G9" s="61">
        <v>2014</v>
      </c>
      <c r="H9" s="61">
        <v>2015</v>
      </c>
      <c r="I9" s="61">
        <v>2016</v>
      </c>
      <c r="J9" s="61">
        <v>2017</v>
      </c>
      <c r="K9" s="61">
        <v>2018</v>
      </c>
    </row>
    <row r="10" spans="1:11" x14ac:dyDescent="0.2">
      <c r="B10" s="208" t="s">
        <v>200</v>
      </c>
      <c r="C10" s="212"/>
      <c r="D10" s="212"/>
      <c r="E10" s="212"/>
      <c r="F10" s="212"/>
      <c r="G10" s="212"/>
      <c r="H10" s="212"/>
      <c r="I10" s="212"/>
      <c r="J10" s="212"/>
      <c r="K10" s="212"/>
    </row>
    <row r="11" spans="1:11" x14ac:dyDescent="0.2">
      <c r="B11" s="209" t="s">
        <v>201</v>
      </c>
      <c r="C11" s="213"/>
      <c r="D11" s="213"/>
      <c r="E11" s="213"/>
      <c r="F11" s="213"/>
      <c r="G11" s="213"/>
      <c r="H11" s="213"/>
      <c r="I11" s="213"/>
      <c r="J11" s="213"/>
      <c r="K11" s="213"/>
    </row>
    <row r="12" spans="1:11" x14ac:dyDescent="0.2">
      <c r="B12" s="210" t="s">
        <v>202</v>
      </c>
      <c r="C12" s="214">
        <v>279856</v>
      </c>
      <c r="D12" s="214">
        <v>79711.970000000016</v>
      </c>
      <c r="E12" s="214">
        <v>307050.90000000002</v>
      </c>
      <c r="F12" s="214">
        <v>494128.78000000009</v>
      </c>
      <c r="G12" s="214">
        <v>508434.58999999997</v>
      </c>
      <c r="H12" s="214">
        <v>909205.61</v>
      </c>
      <c r="I12" s="214">
        <v>1136251.1000000001</v>
      </c>
      <c r="J12" s="214">
        <v>1046347.2500000003</v>
      </c>
      <c r="K12" s="214">
        <v>1301711.9799999995</v>
      </c>
    </row>
    <row r="13" spans="1:11" x14ac:dyDescent="0.2">
      <c r="B13" s="210" t="s">
        <v>203</v>
      </c>
      <c r="C13" s="214">
        <v>739618</v>
      </c>
      <c r="D13" s="214">
        <v>877627.81999999983</v>
      </c>
      <c r="E13" s="214">
        <v>1083701.9300000002</v>
      </c>
      <c r="F13" s="214">
        <v>1356306.1600000001</v>
      </c>
      <c r="G13" s="214">
        <v>1731092.02</v>
      </c>
      <c r="H13" s="214">
        <v>657928.39999999991</v>
      </c>
      <c r="I13" s="214">
        <v>517858.7</v>
      </c>
      <c r="J13" s="214">
        <v>511280.34</v>
      </c>
      <c r="K13" s="214">
        <v>501593.07000000007</v>
      </c>
    </row>
    <row r="14" spans="1:11" x14ac:dyDescent="0.2">
      <c r="B14" s="210" t="s">
        <v>204</v>
      </c>
      <c r="C14" s="214">
        <v>437766</v>
      </c>
      <c r="D14" s="214">
        <v>490058.51000000007</v>
      </c>
      <c r="E14" s="214">
        <v>688722.22</v>
      </c>
      <c r="F14" s="214">
        <v>730751.10999999987</v>
      </c>
      <c r="G14" s="214">
        <v>985525.29</v>
      </c>
      <c r="H14" s="214">
        <v>1287931.5099999998</v>
      </c>
      <c r="I14" s="214">
        <v>1030667.8400000001</v>
      </c>
      <c r="J14" s="214">
        <v>1083159.46</v>
      </c>
      <c r="K14" s="214">
        <v>1331351.5299999998</v>
      </c>
    </row>
    <row r="15" spans="1:11" x14ac:dyDescent="0.2">
      <c r="B15" s="210" t="s">
        <v>205</v>
      </c>
      <c r="C15" s="214">
        <v>0</v>
      </c>
      <c r="D15" s="214">
        <v>17672.54</v>
      </c>
      <c r="E15" s="214">
        <v>0</v>
      </c>
      <c r="F15" s="214">
        <v>34.22</v>
      </c>
      <c r="G15" s="214">
        <v>128.30000000000001</v>
      </c>
      <c r="H15" s="214">
        <v>10449.529999999999</v>
      </c>
      <c r="I15" s="214">
        <v>76134.83</v>
      </c>
      <c r="J15" s="214">
        <v>44219.199999999997</v>
      </c>
      <c r="K15" s="214">
        <v>2405101.6999999997</v>
      </c>
    </row>
    <row r="16" spans="1:11" x14ac:dyDescent="0.2">
      <c r="B16" s="210" t="s">
        <v>206</v>
      </c>
      <c r="C16" s="214">
        <v>695</v>
      </c>
      <c r="D16" s="214">
        <v>5196.45</v>
      </c>
      <c r="E16" s="214">
        <v>9604.27</v>
      </c>
      <c r="F16" s="214">
        <v>9616.23</v>
      </c>
      <c r="G16" s="214">
        <v>9441.4900000000016</v>
      </c>
      <c r="H16" s="214">
        <v>13001.25</v>
      </c>
      <c r="I16" s="214">
        <v>14366.310000000001</v>
      </c>
      <c r="J16" s="214">
        <v>12846.180000000002</v>
      </c>
      <c r="K16" s="214">
        <v>22165.190000000002</v>
      </c>
    </row>
    <row r="17" spans="2:11" x14ac:dyDescent="0.2">
      <c r="B17" s="210" t="s">
        <v>207</v>
      </c>
      <c r="C17" s="214">
        <v>329777</v>
      </c>
      <c r="D17" s="214">
        <v>433839.26</v>
      </c>
      <c r="E17" s="214">
        <v>424093.52</v>
      </c>
      <c r="F17" s="214">
        <v>429753.24</v>
      </c>
      <c r="G17" s="214">
        <v>471908.62000000011</v>
      </c>
      <c r="H17" s="214">
        <v>158533.87999999992</v>
      </c>
      <c r="I17" s="214">
        <v>196480.0399999998</v>
      </c>
      <c r="J17" s="214">
        <v>210367.39000000004</v>
      </c>
      <c r="K17" s="214">
        <v>140590.59000000005</v>
      </c>
    </row>
    <row r="18" spans="2:11" x14ac:dyDescent="0.2">
      <c r="B18" s="210" t="s">
        <v>208</v>
      </c>
      <c r="C18" s="214">
        <v>0</v>
      </c>
      <c r="D18" s="214">
        <v>0</v>
      </c>
      <c r="E18" s="214">
        <v>0</v>
      </c>
      <c r="F18" s="214">
        <v>600</v>
      </c>
      <c r="G18" s="214">
        <v>44.39</v>
      </c>
      <c r="H18" s="214">
        <v>63.15</v>
      </c>
      <c r="I18" s="214">
        <v>5.12</v>
      </c>
      <c r="J18" s="214">
        <v>51.03</v>
      </c>
      <c r="K18" s="214">
        <v>155.68</v>
      </c>
    </row>
    <row r="19" spans="2:11" x14ac:dyDescent="0.2">
      <c r="B19" s="210" t="s">
        <v>209</v>
      </c>
      <c r="C19" s="214">
        <v>0</v>
      </c>
      <c r="D19" s="214">
        <v>0</v>
      </c>
      <c r="E19" s="214">
        <v>19.600000000000001</v>
      </c>
      <c r="F19" s="214">
        <v>0</v>
      </c>
      <c r="G19" s="214">
        <v>6.41</v>
      </c>
      <c r="H19" s="214">
        <v>0</v>
      </c>
      <c r="I19" s="214">
        <v>145.58000000000001</v>
      </c>
      <c r="J19" s="214">
        <v>0</v>
      </c>
      <c r="K19" s="214">
        <v>0</v>
      </c>
    </row>
    <row r="20" spans="2:11" x14ac:dyDescent="0.2">
      <c r="B20" s="210" t="s">
        <v>210</v>
      </c>
      <c r="C20" s="214">
        <v>1185288</v>
      </c>
      <c r="D20" s="214">
        <v>1325806.9199999997</v>
      </c>
      <c r="E20" s="214">
        <v>1857929.95</v>
      </c>
      <c r="F20" s="214">
        <v>2005510.4399999997</v>
      </c>
      <c r="G20" s="214">
        <v>1921759.8400000019</v>
      </c>
      <c r="H20" s="214">
        <v>2481291.6000000006</v>
      </c>
      <c r="I20" s="214">
        <v>2770153.8499999987</v>
      </c>
      <c r="J20" s="214">
        <v>1803275.75</v>
      </c>
      <c r="K20" s="214">
        <v>1461222.3000000005</v>
      </c>
    </row>
    <row r="21" spans="2:11" x14ac:dyDescent="0.2">
      <c r="B21" s="209" t="s">
        <v>211</v>
      </c>
      <c r="C21" s="214"/>
      <c r="D21" s="214"/>
      <c r="E21" s="214"/>
      <c r="F21" s="214"/>
      <c r="G21" s="214"/>
      <c r="H21" s="214"/>
      <c r="I21" s="214"/>
      <c r="J21" s="214"/>
      <c r="K21" s="214"/>
    </row>
    <row r="22" spans="2:11" x14ac:dyDescent="0.2">
      <c r="B22" s="210" t="s">
        <v>212</v>
      </c>
      <c r="C22" s="214">
        <v>276000</v>
      </c>
      <c r="D22" s="214">
        <v>441344.59999999986</v>
      </c>
      <c r="E22" s="214">
        <v>698977.53</v>
      </c>
      <c r="F22" s="214">
        <v>856547.81</v>
      </c>
      <c r="G22" s="214">
        <v>1050427.7699999996</v>
      </c>
      <c r="H22" s="214">
        <v>750062</v>
      </c>
      <c r="I22" s="214">
        <v>647347.32000000041</v>
      </c>
      <c r="J22" s="214">
        <v>678865.53</v>
      </c>
      <c r="K22" s="214">
        <v>697890.3</v>
      </c>
    </row>
    <row r="23" spans="2:11" x14ac:dyDescent="0.2">
      <c r="B23" s="210" t="s">
        <v>68</v>
      </c>
      <c r="C23" s="214">
        <v>89000</v>
      </c>
      <c r="D23" s="214">
        <v>357052.50000000006</v>
      </c>
      <c r="E23" s="214">
        <v>237679.66999999998</v>
      </c>
      <c r="F23" s="214">
        <v>282287.12</v>
      </c>
      <c r="G23" s="214">
        <v>543381.13</v>
      </c>
      <c r="H23" s="214">
        <v>521657.44999999995</v>
      </c>
      <c r="I23" s="214">
        <v>512070.09000000008</v>
      </c>
      <c r="J23" s="214">
        <v>563188.19000000006</v>
      </c>
      <c r="K23" s="214">
        <v>488034.32999999996</v>
      </c>
    </row>
    <row r="24" spans="2:11" x14ac:dyDescent="0.2">
      <c r="B24" s="210" t="s">
        <v>213</v>
      </c>
      <c r="C24" s="214"/>
      <c r="D24" s="214">
        <v>12615.770000000004</v>
      </c>
      <c r="E24" s="214">
        <v>38092.039999999994</v>
      </c>
      <c r="F24" s="214">
        <v>116380.73999999999</v>
      </c>
      <c r="G24" s="214">
        <v>63457.570000000007</v>
      </c>
      <c r="H24" s="214">
        <v>163977</v>
      </c>
      <c r="I24" s="214">
        <v>50774.850000000006</v>
      </c>
      <c r="J24" s="214">
        <v>52959.06</v>
      </c>
      <c r="K24" s="214">
        <v>255198.34999999998</v>
      </c>
    </row>
    <row r="25" spans="2:11" x14ac:dyDescent="0.2">
      <c r="B25" s="208" t="s">
        <v>214</v>
      </c>
      <c r="C25" s="215"/>
      <c r="D25" s="215"/>
      <c r="E25" s="215"/>
      <c r="F25" s="215"/>
      <c r="G25" s="215"/>
      <c r="H25" s="215"/>
      <c r="I25" s="215"/>
      <c r="J25" s="215"/>
      <c r="K25" s="215"/>
    </row>
    <row r="26" spans="2:11" x14ac:dyDescent="0.2">
      <c r="B26" s="209" t="s">
        <v>201</v>
      </c>
      <c r="C26" s="214"/>
      <c r="D26" s="214"/>
      <c r="E26" s="214"/>
      <c r="F26" s="214"/>
      <c r="G26" s="214"/>
      <c r="H26" s="214"/>
      <c r="I26" s="214"/>
      <c r="J26" s="214"/>
      <c r="K26" s="214"/>
    </row>
    <row r="27" spans="2:11" x14ac:dyDescent="0.2">
      <c r="B27" s="210" t="s">
        <v>202</v>
      </c>
      <c r="C27" s="214">
        <v>36323</v>
      </c>
      <c r="D27" s="214">
        <v>53727.289999999994</v>
      </c>
      <c r="E27" s="214">
        <v>34299.939999999995</v>
      </c>
      <c r="F27" s="214">
        <v>55058.38</v>
      </c>
      <c r="G27" s="214">
        <v>89497.53</v>
      </c>
      <c r="H27" s="214">
        <v>87689.539999999979</v>
      </c>
      <c r="I27" s="214">
        <v>48862.71</v>
      </c>
      <c r="J27" s="214">
        <v>53857.180000000008</v>
      </c>
      <c r="K27" s="214">
        <v>41127.75</v>
      </c>
    </row>
    <row r="28" spans="2:11" x14ac:dyDescent="0.2">
      <c r="B28" s="210" t="s">
        <v>203</v>
      </c>
      <c r="C28" s="214">
        <v>29882</v>
      </c>
      <c r="D28" s="214">
        <v>66210.13</v>
      </c>
      <c r="E28" s="214">
        <v>139536.84</v>
      </c>
      <c r="F28" s="214">
        <v>159440.56999999998</v>
      </c>
      <c r="G28" s="214">
        <v>171070.63</v>
      </c>
      <c r="H28" s="214">
        <v>169757.29</v>
      </c>
      <c r="I28" s="214">
        <v>163410.70000000001</v>
      </c>
      <c r="J28" s="214">
        <v>188103.82</v>
      </c>
      <c r="K28" s="214">
        <v>181422.59999999998</v>
      </c>
    </row>
    <row r="29" spans="2:11" x14ac:dyDescent="0.2">
      <c r="B29" s="210" t="s">
        <v>204</v>
      </c>
      <c r="C29" s="214">
        <v>69382</v>
      </c>
      <c r="D29" s="214">
        <v>75586.949999999983</v>
      </c>
      <c r="E29" s="214">
        <v>79257.349999999991</v>
      </c>
      <c r="F29" s="214">
        <v>58888.97</v>
      </c>
      <c r="G29" s="214">
        <v>54313.04000000003</v>
      </c>
      <c r="H29" s="214">
        <v>228736.72999999998</v>
      </c>
      <c r="I29" s="214">
        <v>176088.28000000006</v>
      </c>
      <c r="J29" s="214">
        <v>157698.65000000005</v>
      </c>
      <c r="K29" s="214">
        <v>138237.62</v>
      </c>
    </row>
    <row r="30" spans="2:11" x14ac:dyDescent="0.2">
      <c r="B30" s="210" t="s">
        <v>205</v>
      </c>
      <c r="C30" s="214">
        <v>965268</v>
      </c>
      <c r="D30" s="214">
        <v>1101172.1399999999</v>
      </c>
      <c r="E30" s="214">
        <v>692038.75000000023</v>
      </c>
      <c r="F30" s="214">
        <v>537600.11999999988</v>
      </c>
      <c r="G30" s="214">
        <v>600793.02000000025</v>
      </c>
      <c r="H30" s="214">
        <v>730273.21</v>
      </c>
      <c r="I30" s="214">
        <v>481532.93</v>
      </c>
      <c r="J30" s="214">
        <v>554571.58000000007</v>
      </c>
      <c r="K30" s="214">
        <v>306555.81999999995</v>
      </c>
    </row>
    <row r="31" spans="2:11" x14ac:dyDescent="0.2">
      <c r="B31" s="210" t="s">
        <v>206</v>
      </c>
      <c r="C31" s="214">
        <v>48433</v>
      </c>
      <c r="D31" s="214">
        <v>101399.63000000002</v>
      </c>
      <c r="E31" s="214">
        <v>126776.56999999998</v>
      </c>
      <c r="F31" s="214">
        <v>99603.83</v>
      </c>
      <c r="G31" s="214">
        <v>121223.97999999992</v>
      </c>
      <c r="H31" s="214">
        <v>103524.2</v>
      </c>
      <c r="I31" s="214">
        <v>113383.18000000004</v>
      </c>
      <c r="J31" s="214">
        <v>63138.409999999982</v>
      </c>
      <c r="K31" s="214">
        <v>69579.14</v>
      </c>
    </row>
    <row r="32" spans="2:11" x14ac:dyDescent="0.2">
      <c r="B32" s="210" t="s">
        <v>215</v>
      </c>
      <c r="C32" s="214">
        <v>3967</v>
      </c>
      <c r="D32" s="214">
        <v>9409.23</v>
      </c>
      <c r="E32" s="214">
        <v>18216.5</v>
      </c>
      <c r="F32" s="214">
        <v>17612.240000000002</v>
      </c>
      <c r="G32" s="214">
        <v>15549.719999999996</v>
      </c>
      <c r="H32" s="214">
        <v>9152.8000000000029</v>
      </c>
      <c r="I32" s="214">
        <v>20461.72</v>
      </c>
      <c r="J32" s="214">
        <v>20801.71</v>
      </c>
      <c r="K32" s="214">
        <v>17209.789999999997</v>
      </c>
    </row>
    <row r="33" spans="2:11" x14ac:dyDescent="0.2">
      <c r="B33" s="210" t="s">
        <v>208</v>
      </c>
      <c r="C33" s="214">
        <v>25638</v>
      </c>
      <c r="D33" s="214">
        <v>3124.1099999999988</v>
      </c>
      <c r="E33" s="214">
        <v>5564.71</v>
      </c>
      <c r="F33" s="214">
        <v>2452.3200000000002</v>
      </c>
      <c r="G33" s="214">
        <v>5673.9600000000009</v>
      </c>
      <c r="H33" s="214">
        <v>9064.75</v>
      </c>
      <c r="I33" s="214">
        <v>26903.129999999997</v>
      </c>
      <c r="J33" s="214">
        <v>59347.86</v>
      </c>
      <c r="K33" s="214">
        <v>58254.30999999999</v>
      </c>
    </row>
    <row r="34" spans="2:11" x14ac:dyDescent="0.2">
      <c r="B34" s="210" t="s">
        <v>209</v>
      </c>
      <c r="C34" s="214">
        <v>37907</v>
      </c>
      <c r="D34" s="214">
        <v>40651.560000000012</v>
      </c>
      <c r="E34" s="214">
        <v>48461.599999999999</v>
      </c>
      <c r="F34" s="214">
        <v>26824.39</v>
      </c>
      <c r="G34" s="214">
        <v>36972.799999999988</v>
      </c>
      <c r="H34" s="214">
        <v>24384.750000000004</v>
      </c>
      <c r="I34" s="214">
        <v>11503.34</v>
      </c>
      <c r="J34" s="214">
        <v>12368.97</v>
      </c>
      <c r="K34" s="214">
        <v>15719.460000000003</v>
      </c>
    </row>
    <row r="35" spans="2:11" x14ac:dyDescent="0.2">
      <c r="B35" s="210" t="s">
        <v>210</v>
      </c>
      <c r="C35" s="214">
        <v>281200</v>
      </c>
      <c r="D35" s="214">
        <v>202788.86000000002</v>
      </c>
      <c r="E35" s="214">
        <v>255456.03000000006</v>
      </c>
      <c r="F35" s="214">
        <v>226783.52000000002</v>
      </c>
      <c r="G35" s="214">
        <v>415294.57000000007</v>
      </c>
      <c r="H35" s="214">
        <v>500640.01</v>
      </c>
      <c r="I35" s="214">
        <v>527407.49999999988</v>
      </c>
      <c r="J35" s="214">
        <v>539950.37</v>
      </c>
      <c r="K35" s="214">
        <v>596074.32000000007</v>
      </c>
    </row>
    <row r="36" spans="2:11" x14ac:dyDescent="0.2">
      <c r="B36" s="209" t="s">
        <v>211</v>
      </c>
      <c r="C36" s="214"/>
      <c r="D36" s="214"/>
      <c r="E36" s="214"/>
      <c r="F36" s="214"/>
      <c r="G36" s="214"/>
      <c r="H36" s="214"/>
      <c r="I36" s="214"/>
      <c r="J36" s="214"/>
      <c r="K36" s="214"/>
    </row>
    <row r="37" spans="2:11" x14ac:dyDescent="0.2">
      <c r="B37" s="210" t="s">
        <v>212</v>
      </c>
      <c r="C37" s="214">
        <v>25000</v>
      </c>
      <c r="D37" s="214">
        <v>52246.820000000014</v>
      </c>
      <c r="E37" s="214">
        <v>50414.8</v>
      </c>
      <c r="F37" s="214">
        <v>67302.990000000005</v>
      </c>
      <c r="G37" s="214">
        <v>73166.899999999994</v>
      </c>
      <c r="H37" s="214">
        <v>60920.060000000012</v>
      </c>
      <c r="I37" s="214">
        <v>62211.16</v>
      </c>
      <c r="J37" s="214">
        <v>80904.440000000017</v>
      </c>
      <c r="K37" s="214">
        <v>120048.44</v>
      </c>
    </row>
    <row r="38" spans="2:11" x14ac:dyDescent="0.2">
      <c r="B38" s="210" t="s">
        <v>68</v>
      </c>
      <c r="C38" s="214">
        <v>0</v>
      </c>
      <c r="D38" s="214">
        <v>28623.520000000004</v>
      </c>
      <c r="E38" s="214">
        <v>117833.76999999999</v>
      </c>
      <c r="F38" s="214">
        <v>142307.87000000002</v>
      </c>
      <c r="G38" s="214">
        <v>184406.42</v>
      </c>
      <c r="H38" s="214">
        <v>284579.04000000004</v>
      </c>
      <c r="I38" s="214">
        <v>217918.07000000007</v>
      </c>
      <c r="J38" s="214">
        <v>33985.870000000003</v>
      </c>
      <c r="K38" s="214">
        <v>38824.07</v>
      </c>
    </row>
    <row r="39" spans="2:11" x14ac:dyDescent="0.2">
      <c r="B39" s="211" t="s">
        <v>216</v>
      </c>
      <c r="C39" s="214">
        <v>0</v>
      </c>
      <c r="D39" s="214">
        <v>34233.4</v>
      </c>
      <c r="E39" s="214">
        <v>4069.92</v>
      </c>
      <c r="F39" s="214">
        <v>19810.43</v>
      </c>
      <c r="G39" s="214">
        <v>2014.0699999999947</v>
      </c>
      <c r="H39" s="214">
        <v>31299.759999999998</v>
      </c>
      <c r="I39" s="214">
        <v>63504.460000000006</v>
      </c>
      <c r="J39" s="214">
        <v>3420.3599999999992</v>
      </c>
      <c r="K39" s="214">
        <v>1789.2400000000002</v>
      </c>
    </row>
    <row r="40" spans="2:11" x14ac:dyDescent="0.2">
      <c r="B40" s="137" t="s">
        <v>217</v>
      </c>
      <c r="C40" s="215"/>
      <c r="D40" s="215"/>
      <c r="E40" s="215"/>
      <c r="F40" s="215"/>
      <c r="G40" s="215"/>
      <c r="H40" s="215"/>
      <c r="I40" s="215"/>
      <c r="J40" s="215"/>
      <c r="K40" s="215"/>
    </row>
    <row r="41" spans="2:11" x14ac:dyDescent="0.2">
      <c r="B41" s="210" t="s">
        <v>218</v>
      </c>
      <c r="C41" s="216">
        <v>0</v>
      </c>
      <c r="D41" s="216">
        <v>71276.45</v>
      </c>
      <c r="E41" s="216">
        <v>69436.62</v>
      </c>
      <c r="F41" s="216">
        <v>17320.63</v>
      </c>
      <c r="G41" s="216">
        <v>0</v>
      </c>
      <c r="H41" s="216">
        <v>0</v>
      </c>
      <c r="I41" s="216">
        <v>81540.010000000009</v>
      </c>
      <c r="J41" s="216">
        <v>69354.73</v>
      </c>
      <c r="K41" s="216">
        <v>39774.61</v>
      </c>
    </row>
    <row r="42" spans="2:11" x14ac:dyDescent="0.2">
      <c r="B42" s="211" t="s">
        <v>219</v>
      </c>
      <c r="C42" s="217">
        <v>0</v>
      </c>
      <c r="D42" s="217">
        <v>40816.040000000023</v>
      </c>
      <c r="E42" s="217">
        <v>196098.91999999731</v>
      </c>
      <c r="F42" s="217">
        <v>21005.219999999998</v>
      </c>
      <c r="G42" s="217">
        <v>62238.669999999976</v>
      </c>
      <c r="H42" s="217">
        <v>19807.150000000005</v>
      </c>
      <c r="I42" s="217">
        <v>12374.049999999996</v>
      </c>
      <c r="J42" s="217">
        <v>18455.62</v>
      </c>
      <c r="K42" s="217">
        <v>8637.6699999999983</v>
      </c>
    </row>
    <row r="43" spans="2:11" x14ac:dyDescent="0.2"/>
    <row r="44" spans="2:11" x14ac:dyDescent="0.2"/>
    <row r="45" spans="2:11" x14ac:dyDescent="0.2">
      <c r="B45" s="41" t="s">
        <v>69</v>
      </c>
    </row>
    <row r="46" spans="2:11" x14ac:dyDescent="0.2"/>
    <row r="47" spans="2:11" x14ac:dyDescent="0.2">
      <c r="B47" s="61"/>
      <c r="C47" s="61">
        <v>2010</v>
      </c>
      <c r="D47" s="61">
        <v>2011</v>
      </c>
      <c r="E47" s="61">
        <v>2012</v>
      </c>
      <c r="F47" s="61">
        <v>2013</v>
      </c>
      <c r="G47" s="61">
        <v>2014</v>
      </c>
      <c r="H47" s="61">
        <v>2015</v>
      </c>
      <c r="I47" s="61">
        <v>2016</v>
      </c>
      <c r="J47" s="61">
        <v>2017</v>
      </c>
      <c r="K47" s="61">
        <v>2018</v>
      </c>
    </row>
    <row r="48" spans="2:11" x14ac:dyDescent="0.2">
      <c r="B48" s="32" t="s">
        <v>54</v>
      </c>
      <c r="C48" s="68">
        <f>+'6.2.IPC'!C16</f>
        <v>1</v>
      </c>
      <c r="D48" s="68">
        <f>+'6.2.IPC'!D16</f>
        <v>1.0603680095106118</v>
      </c>
      <c r="E48" s="68">
        <f>+'6.2.IPC'!E16</f>
        <v>1.1476720744690552</v>
      </c>
      <c r="F48" s="68">
        <f>+'6.2.IPC'!F16</f>
        <v>1.1516778337799887</v>
      </c>
      <c r="G48" s="68">
        <f>+'6.2.IPC'!G16</f>
        <v>1.1318565881704756</v>
      </c>
      <c r="H48" s="68">
        <f>+'6.2.IPC'!H16</f>
        <v>1.0444749765088508</v>
      </c>
      <c r="I48" s="68">
        <f>+'6.2.IPC'!I16</f>
        <v>1.020797813035982</v>
      </c>
      <c r="J48" s="68">
        <f>+'6.2.IPC'!J16</f>
        <v>1.0864014680034151</v>
      </c>
      <c r="K48" s="68">
        <f>+'6.2.IPC'!K16</f>
        <v>1.0920130968369217</v>
      </c>
    </row>
    <row r="49" spans="2:11" x14ac:dyDescent="0.2"/>
    <row r="50" spans="2:11" x14ac:dyDescent="0.2">
      <c r="C50" s="29"/>
      <c r="D50" s="29"/>
      <c r="E50" s="29"/>
      <c r="F50" s="29"/>
      <c r="G50" s="29"/>
      <c r="H50" s="29"/>
      <c r="I50" s="29"/>
      <c r="J50" s="29"/>
      <c r="K50" s="29"/>
    </row>
    <row r="51" spans="2:11" x14ac:dyDescent="0.2">
      <c r="B51" s="41" t="s">
        <v>70</v>
      </c>
    </row>
    <row r="52" spans="2:11" x14ac:dyDescent="0.2"/>
    <row r="53" spans="2:11" x14ac:dyDescent="0.2">
      <c r="B53" s="89" t="s">
        <v>67</v>
      </c>
      <c r="C53" s="61">
        <v>2010</v>
      </c>
      <c r="D53" s="61">
        <v>2011</v>
      </c>
      <c r="E53" s="61">
        <v>2012</v>
      </c>
      <c r="F53" s="61">
        <v>2013</v>
      </c>
      <c r="G53" s="61">
        <v>2014</v>
      </c>
      <c r="H53" s="61">
        <v>2015</v>
      </c>
      <c r="I53" s="61">
        <v>2016</v>
      </c>
      <c r="J53" s="61">
        <v>2017</v>
      </c>
      <c r="K53" s="61">
        <v>2018</v>
      </c>
    </row>
    <row r="54" spans="2:11" x14ac:dyDescent="0.2">
      <c r="B54" s="208" t="s">
        <v>200</v>
      </c>
      <c r="C54" s="212"/>
      <c r="D54" s="212"/>
      <c r="E54" s="212"/>
      <c r="F54" s="212"/>
      <c r="G54" s="212"/>
      <c r="H54" s="212"/>
      <c r="I54" s="212"/>
      <c r="J54" s="212"/>
      <c r="K54" s="212"/>
    </row>
    <row r="55" spans="2:11" x14ac:dyDescent="0.2">
      <c r="B55" s="209" t="s">
        <v>201</v>
      </c>
      <c r="C55" s="213"/>
      <c r="D55" s="213"/>
      <c r="E55" s="213"/>
      <c r="F55" s="213"/>
      <c r="G55" s="213"/>
      <c r="H55" s="213"/>
      <c r="I55" s="213"/>
      <c r="J55" s="213"/>
      <c r="K55" s="213"/>
    </row>
    <row r="56" spans="2:11" x14ac:dyDescent="0.2">
      <c r="B56" s="210" t="s">
        <v>202</v>
      </c>
      <c r="C56" s="214">
        <f>+C12/C$48</f>
        <v>279856</v>
      </c>
      <c r="D56" s="214">
        <f t="shared" ref="D56:K56" si="0">+D12/D$48</f>
        <v>75173.872924353142</v>
      </c>
      <c r="E56" s="214">
        <f t="shared" si="0"/>
        <v>267542.36408692808</v>
      </c>
      <c r="F56" s="214">
        <f t="shared" si="0"/>
        <v>429051.22032104357</v>
      </c>
      <c r="G56" s="214">
        <f t="shared" si="0"/>
        <v>449204.07347880508</v>
      </c>
      <c r="H56" s="214">
        <f t="shared" si="0"/>
        <v>870490.56267390191</v>
      </c>
      <c r="I56" s="214">
        <f t="shared" si="0"/>
        <v>1113101.0328290628</v>
      </c>
      <c r="J56" s="214">
        <f t="shared" si="0"/>
        <v>963131.29245211137</v>
      </c>
      <c r="K56" s="214">
        <f t="shared" si="0"/>
        <v>1192029.6411924753</v>
      </c>
    </row>
    <row r="57" spans="2:11" x14ac:dyDescent="0.2">
      <c r="B57" s="210" t="s">
        <v>203</v>
      </c>
      <c r="C57" s="214">
        <f t="shared" ref="C57:K57" si="1">+C13/C$48</f>
        <v>739618</v>
      </c>
      <c r="D57" s="214">
        <f t="shared" si="1"/>
        <v>827663.42640329991</v>
      </c>
      <c r="E57" s="214">
        <f t="shared" si="1"/>
        <v>944260.95581470919</v>
      </c>
      <c r="F57" s="214">
        <f t="shared" si="1"/>
        <v>1177678.4446292494</v>
      </c>
      <c r="G57" s="214">
        <f t="shared" si="1"/>
        <v>1529426.9946320001</v>
      </c>
      <c r="H57" s="214">
        <f t="shared" si="1"/>
        <v>629913.03266940895</v>
      </c>
      <c r="I57" s="214">
        <f t="shared" si="1"/>
        <v>507307.80707672425</v>
      </c>
      <c r="J57" s="214">
        <f t="shared" si="1"/>
        <v>470618.2337360325</v>
      </c>
      <c r="K57" s="214">
        <f t="shared" si="1"/>
        <v>459328.80425417336</v>
      </c>
    </row>
    <row r="58" spans="2:11" x14ac:dyDescent="0.2">
      <c r="B58" s="210" t="s">
        <v>204</v>
      </c>
      <c r="C58" s="214">
        <f t="shared" ref="C58:K58" si="2">+C14/C$48</f>
        <v>437766</v>
      </c>
      <c r="D58" s="214">
        <f t="shared" si="2"/>
        <v>462158.89729281364</v>
      </c>
      <c r="E58" s="214">
        <f t="shared" si="2"/>
        <v>600103.66664939711</v>
      </c>
      <c r="F58" s="214">
        <f t="shared" si="2"/>
        <v>634510.0066757031</v>
      </c>
      <c r="G58" s="214">
        <f t="shared" si="2"/>
        <v>870715.68986756145</v>
      </c>
      <c r="H58" s="214">
        <f t="shared" si="2"/>
        <v>1233089.8671262576</v>
      </c>
      <c r="I58" s="214">
        <f t="shared" si="2"/>
        <v>1009668.9342766745</v>
      </c>
      <c r="J58" s="214">
        <f t="shared" si="2"/>
        <v>997015.82877150073</v>
      </c>
      <c r="K58" s="214">
        <f t="shared" si="2"/>
        <v>1219171.7607200276</v>
      </c>
    </row>
    <row r="59" spans="2:11" x14ac:dyDescent="0.2">
      <c r="B59" s="210" t="s">
        <v>205</v>
      </c>
      <c r="C59" s="214">
        <f t="shared" ref="C59:K59" si="3">+C15/C$48</f>
        <v>0</v>
      </c>
      <c r="D59" s="214">
        <f t="shared" si="3"/>
        <v>16666.421319289282</v>
      </c>
      <c r="E59" s="214">
        <f t="shared" si="3"/>
        <v>0</v>
      </c>
      <c r="F59" s="214">
        <f t="shared" si="3"/>
        <v>29.713170642248581</v>
      </c>
      <c r="G59" s="214">
        <f t="shared" si="3"/>
        <v>113.35358325508636</v>
      </c>
      <c r="H59" s="214">
        <f t="shared" si="3"/>
        <v>10004.57668687044</v>
      </c>
      <c r="I59" s="214">
        <f t="shared" si="3"/>
        <v>74583.65312672974</v>
      </c>
      <c r="J59" s="214">
        <f t="shared" si="3"/>
        <v>40702.448682498463</v>
      </c>
      <c r="K59" s="214">
        <f t="shared" si="3"/>
        <v>2202447.6693242178</v>
      </c>
    </row>
    <row r="60" spans="2:11" x14ac:dyDescent="0.2">
      <c r="B60" s="210" t="s">
        <v>206</v>
      </c>
      <c r="C60" s="214">
        <f t="shared" ref="C60:K60" si="4">+C16/C$48</f>
        <v>695</v>
      </c>
      <c r="D60" s="214">
        <f t="shared" si="4"/>
        <v>4900.6099329593135</v>
      </c>
      <c r="E60" s="214">
        <f t="shared" si="4"/>
        <v>8368.4793014095085</v>
      </c>
      <c r="F60" s="214">
        <f t="shared" si="4"/>
        <v>8349.7569528085933</v>
      </c>
      <c r="G60" s="214">
        <f t="shared" si="4"/>
        <v>8341.5956567970807</v>
      </c>
      <c r="H60" s="214">
        <f t="shared" si="4"/>
        <v>12447.641439392424</v>
      </c>
      <c r="I60" s="214">
        <f t="shared" si="4"/>
        <v>14073.609696784884</v>
      </c>
      <c r="J60" s="214">
        <f t="shared" si="4"/>
        <v>11824.523786412648</v>
      </c>
      <c r="K60" s="214">
        <f t="shared" si="4"/>
        <v>20297.549602841522</v>
      </c>
    </row>
    <row r="61" spans="2:11" x14ac:dyDescent="0.2">
      <c r="B61" s="210" t="s">
        <v>207</v>
      </c>
      <c r="C61" s="214">
        <f t="shared" ref="C61:K61" si="5">+C17/C$48</f>
        <v>329777</v>
      </c>
      <c r="D61" s="214">
        <f t="shared" si="5"/>
        <v>409140.27593139897</v>
      </c>
      <c r="E61" s="214">
        <f t="shared" si="5"/>
        <v>369524.99710877554</v>
      </c>
      <c r="F61" s="214">
        <f t="shared" si="5"/>
        <v>373154.04307946254</v>
      </c>
      <c r="G61" s="214">
        <f t="shared" si="5"/>
        <v>416933.22717040469</v>
      </c>
      <c r="H61" s="214">
        <f t="shared" si="5"/>
        <v>151783.32039116736</v>
      </c>
      <c r="I61" s="214">
        <f t="shared" si="5"/>
        <v>192476.94057615902</v>
      </c>
      <c r="J61" s="214">
        <f t="shared" si="5"/>
        <v>193636.87936340194</v>
      </c>
      <c r="K61" s="214">
        <f t="shared" si="5"/>
        <v>128744.4174499635</v>
      </c>
    </row>
    <row r="62" spans="2:11" x14ac:dyDescent="0.2">
      <c r="B62" s="210" t="s">
        <v>208</v>
      </c>
      <c r="C62" s="214">
        <f t="shared" ref="C62:K62" si="6">+C18/C$48</f>
        <v>0</v>
      </c>
      <c r="D62" s="214">
        <f t="shared" si="6"/>
        <v>0</v>
      </c>
      <c r="E62" s="214">
        <f t="shared" si="6"/>
        <v>0</v>
      </c>
      <c r="F62" s="214">
        <f t="shared" si="6"/>
        <v>520.97902937899323</v>
      </c>
      <c r="G62" s="214">
        <f t="shared" si="6"/>
        <v>39.218749498778514</v>
      </c>
      <c r="H62" s="214">
        <f t="shared" si="6"/>
        <v>60.460998511499398</v>
      </c>
      <c r="I62" s="214">
        <f t="shared" si="6"/>
        <v>5.0156847268044897</v>
      </c>
      <c r="J62" s="214">
        <f t="shared" si="6"/>
        <v>46.971586013946357</v>
      </c>
      <c r="K62" s="214">
        <f t="shared" si="6"/>
        <v>142.56239275054119</v>
      </c>
    </row>
    <row r="63" spans="2:11" x14ac:dyDescent="0.2">
      <c r="B63" s="210" t="s">
        <v>209</v>
      </c>
      <c r="C63" s="214">
        <f t="shared" ref="C63:K63" si="7">+C19/C$48</f>
        <v>0</v>
      </c>
      <c r="D63" s="214">
        <f t="shared" si="7"/>
        <v>0</v>
      </c>
      <c r="E63" s="214">
        <f t="shared" si="7"/>
        <v>17.078049066470058</v>
      </c>
      <c r="F63" s="214">
        <f t="shared" si="7"/>
        <v>0</v>
      </c>
      <c r="G63" s="214">
        <f t="shared" si="7"/>
        <v>5.6632616419727482</v>
      </c>
      <c r="H63" s="214">
        <f t="shared" si="7"/>
        <v>0</v>
      </c>
      <c r="I63" s="214">
        <f t="shared" si="7"/>
        <v>142.61394190003861</v>
      </c>
      <c r="J63" s="214">
        <f t="shared" si="7"/>
        <v>0</v>
      </c>
      <c r="K63" s="214">
        <f t="shared" si="7"/>
        <v>0</v>
      </c>
    </row>
    <row r="64" spans="2:11" x14ac:dyDescent="0.2">
      <c r="B64" s="210" t="s">
        <v>210</v>
      </c>
      <c r="C64" s="214">
        <f t="shared" ref="C64:K64" si="8">+C20/C$48</f>
        <v>1185288</v>
      </c>
      <c r="D64" s="214">
        <f t="shared" si="8"/>
        <v>1250327.1582211303</v>
      </c>
      <c r="E64" s="214">
        <f t="shared" si="8"/>
        <v>1618868.308579809</v>
      </c>
      <c r="F64" s="214">
        <f t="shared" si="8"/>
        <v>1741381.4707343958</v>
      </c>
      <c r="G64" s="214">
        <f t="shared" si="8"/>
        <v>1697882.8060773318</v>
      </c>
      <c r="H64" s="214">
        <f t="shared" si="8"/>
        <v>2375635.2768677119</v>
      </c>
      <c r="I64" s="214">
        <f t="shared" si="8"/>
        <v>2713714.5227233688</v>
      </c>
      <c r="J64" s="214">
        <f t="shared" si="8"/>
        <v>1659861.2972366966</v>
      </c>
      <c r="K64" s="214">
        <f t="shared" si="8"/>
        <v>1338099.610922721</v>
      </c>
    </row>
    <row r="65" spans="2:11" x14ac:dyDescent="0.2">
      <c r="B65" s="209" t="s">
        <v>211</v>
      </c>
      <c r="C65" s="214"/>
      <c r="D65" s="214"/>
      <c r="E65" s="214"/>
      <c r="F65" s="214"/>
      <c r="G65" s="214"/>
      <c r="H65" s="214"/>
      <c r="I65" s="214"/>
      <c r="J65" s="214"/>
      <c r="K65" s="214"/>
    </row>
    <row r="66" spans="2:11" x14ac:dyDescent="0.2">
      <c r="B66" s="210" t="s">
        <v>212</v>
      </c>
      <c r="C66" s="214">
        <f t="shared" ref="C66:K66" si="9">+C22/C$48</f>
        <v>276000</v>
      </c>
      <c r="D66" s="214">
        <f t="shared" si="9"/>
        <v>416218.32801584818</v>
      </c>
      <c r="E66" s="214">
        <f t="shared" si="9"/>
        <v>609039.41600510443</v>
      </c>
      <c r="F66" s="214">
        <f t="shared" si="9"/>
        <v>743739.07778417051</v>
      </c>
      <c r="G66" s="214">
        <f t="shared" si="9"/>
        <v>928057.30070264731</v>
      </c>
      <c r="H66" s="214">
        <f t="shared" si="9"/>
        <v>718123.47530534072</v>
      </c>
      <c r="I66" s="214">
        <f t="shared" si="9"/>
        <v>634158.21598863683</v>
      </c>
      <c r="J66" s="214">
        <f t="shared" si="9"/>
        <v>624875.37986083247</v>
      </c>
      <c r="K66" s="214">
        <f t="shared" si="9"/>
        <v>639086.01647862932</v>
      </c>
    </row>
    <row r="67" spans="2:11" x14ac:dyDescent="0.2">
      <c r="B67" s="210" t="s">
        <v>68</v>
      </c>
      <c r="C67" s="214">
        <f t="shared" ref="C67:K67" si="10">+C23/C$48</f>
        <v>89000</v>
      </c>
      <c r="D67" s="214">
        <f t="shared" si="10"/>
        <v>336725.07732932206</v>
      </c>
      <c r="E67" s="214">
        <f t="shared" si="10"/>
        <v>207097.19726338831</v>
      </c>
      <c r="F67" s="214">
        <f t="shared" si="10"/>
        <v>245109.4496396523</v>
      </c>
      <c r="G67" s="214">
        <f t="shared" si="10"/>
        <v>480079.48681759863</v>
      </c>
      <c r="H67" s="214">
        <f t="shared" si="10"/>
        <v>499444.66045863135</v>
      </c>
      <c r="I67" s="214">
        <f t="shared" si="10"/>
        <v>501637.1346614064</v>
      </c>
      <c r="J67" s="214">
        <f t="shared" si="10"/>
        <v>518397.85437240376</v>
      </c>
      <c r="K67" s="214">
        <f t="shared" si="10"/>
        <v>446912.52459665481</v>
      </c>
    </row>
    <row r="68" spans="2:11" x14ac:dyDescent="0.2">
      <c r="B68" s="210" t="s">
        <v>213</v>
      </c>
      <c r="C68" s="214">
        <f t="shared" ref="C68:K68" si="11">+C24/C$48</f>
        <v>0</v>
      </c>
      <c r="D68" s="214">
        <f t="shared" si="11"/>
        <v>11897.539238120282</v>
      </c>
      <c r="E68" s="214">
        <f t="shared" si="11"/>
        <v>33190.700416425505</v>
      </c>
      <c r="F68" s="214">
        <f t="shared" si="11"/>
        <v>101053.20827268162</v>
      </c>
      <c r="G68" s="214">
        <f t="shared" si="11"/>
        <v>56065.026844586682</v>
      </c>
      <c r="H68" s="214">
        <f t="shared" si="11"/>
        <v>156994.66592114232</v>
      </c>
      <c r="I68" s="214">
        <f t="shared" si="11"/>
        <v>49740.359306794722</v>
      </c>
      <c r="J68" s="214">
        <f t="shared" si="11"/>
        <v>48747.227944498249</v>
      </c>
      <c r="K68" s="214">
        <f t="shared" si="11"/>
        <v>233695.31989973068</v>
      </c>
    </row>
    <row r="69" spans="2:11" x14ac:dyDescent="0.2">
      <c r="B69" s="208" t="s">
        <v>214</v>
      </c>
      <c r="C69" s="215"/>
      <c r="D69" s="215"/>
      <c r="E69" s="215"/>
      <c r="F69" s="215"/>
      <c r="G69" s="215"/>
      <c r="H69" s="215"/>
      <c r="I69" s="215"/>
      <c r="J69" s="215"/>
      <c r="K69" s="215"/>
    </row>
    <row r="70" spans="2:11" x14ac:dyDescent="0.2">
      <c r="B70" s="209" t="s">
        <v>201</v>
      </c>
      <c r="C70" s="214"/>
      <c r="D70" s="214"/>
      <c r="E70" s="214"/>
      <c r="F70" s="214"/>
      <c r="G70" s="214"/>
      <c r="H70" s="214"/>
      <c r="I70" s="214"/>
      <c r="J70" s="214"/>
      <c r="K70" s="214"/>
    </row>
    <row r="71" spans="2:11" x14ac:dyDescent="0.2">
      <c r="B71" s="210" t="s">
        <v>202</v>
      </c>
      <c r="C71" s="214">
        <f t="shared" ref="C71:K71" si="12">+C27/C$48</f>
        <v>36323</v>
      </c>
      <c r="D71" s="214">
        <f t="shared" si="12"/>
        <v>50668.531602341129</v>
      </c>
      <c r="E71" s="214">
        <f t="shared" si="12"/>
        <v>29886.533586580554</v>
      </c>
      <c r="F71" s="214">
        <f t="shared" si="12"/>
        <v>47807.102285966284</v>
      </c>
      <c r="G71" s="214">
        <f t="shared" si="12"/>
        <v>79071.439734837011</v>
      </c>
      <c r="H71" s="214">
        <f t="shared" si="12"/>
        <v>83955.615952716806</v>
      </c>
      <c r="I71" s="214">
        <f t="shared" si="12"/>
        <v>47867.177393999416</v>
      </c>
      <c r="J71" s="214">
        <f t="shared" si="12"/>
        <v>49573.920494583414</v>
      </c>
      <c r="K71" s="214">
        <f t="shared" si="12"/>
        <v>37662.323024448036</v>
      </c>
    </row>
    <row r="72" spans="2:11" x14ac:dyDescent="0.2">
      <c r="B72" s="210" t="s">
        <v>203</v>
      </c>
      <c r="C72" s="214">
        <f t="shared" ref="C72:K72" si="13">+C28/C$48</f>
        <v>29882</v>
      </c>
      <c r="D72" s="214">
        <f t="shared" si="13"/>
        <v>62440.708703158394</v>
      </c>
      <c r="E72" s="214">
        <f t="shared" si="13"/>
        <v>121582.5000051113</v>
      </c>
      <c r="F72" s="214">
        <f t="shared" si="13"/>
        <v>138441.98900372235</v>
      </c>
      <c r="G72" s="214">
        <f t="shared" si="13"/>
        <v>151141.61262825466</v>
      </c>
      <c r="H72" s="214">
        <f t="shared" si="13"/>
        <v>162528.82435480875</v>
      </c>
      <c r="I72" s="214">
        <f t="shared" si="13"/>
        <v>160081.35784891219</v>
      </c>
      <c r="J72" s="214">
        <f t="shared" si="13"/>
        <v>173143.9302504778</v>
      </c>
      <c r="K72" s="214">
        <f t="shared" si="13"/>
        <v>166135.91954666193</v>
      </c>
    </row>
    <row r="73" spans="2:11" x14ac:dyDescent="0.2">
      <c r="B73" s="210" t="s">
        <v>204</v>
      </c>
      <c r="C73" s="214">
        <f t="shared" ref="C73:K73" si="14">+C29/C$48</f>
        <v>69382</v>
      </c>
      <c r="D73" s="214">
        <f t="shared" si="14"/>
        <v>71283.695209633283</v>
      </c>
      <c r="E73" s="214">
        <f t="shared" si="14"/>
        <v>69059.230213183182</v>
      </c>
      <c r="F73" s="214">
        <f t="shared" si="14"/>
        <v>51133.197386214422</v>
      </c>
      <c r="G73" s="214">
        <f t="shared" si="14"/>
        <v>47985.796582048628</v>
      </c>
      <c r="H73" s="214">
        <f t="shared" si="14"/>
        <v>218996.85023048677</v>
      </c>
      <c r="I73" s="214">
        <f t="shared" si="14"/>
        <v>172500.64386040485</v>
      </c>
      <c r="J73" s="214">
        <f t="shared" si="14"/>
        <v>145156.88228019251</v>
      </c>
      <c r="K73" s="214">
        <f t="shared" si="14"/>
        <v>126589.70886009806</v>
      </c>
    </row>
    <row r="74" spans="2:11" x14ac:dyDescent="0.2">
      <c r="B74" s="210" t="s">
        <v>205</v>
      </c>
      <c r="C74" s="214">
        <f t="shared" ref="C74:K74" si="15">+C30/C$48</f>
        <v>965268</v>
      </c>
      <c r="D74" s="214">
        <f t="shared" si="15"/>
        <v>1038481.1029033404</v>
      </c>
      <c r="E74" s="214">
        <f t="shared" si="15"/>
        <v>602993.45553054125</v>
      </c>
      <c r="F74" s="214">
        <f t="shared" si="15"/>
        <v>466797.31451938371</v>
      </c>
      <c r="G74" s="214">
        <f t="shared" si="15"/>
        <v>530803.13025444106</v>
      </c>
      <c r="H74" s="214">
        <f t="shared" si="15"/>
        <v>699177.31532538228</v>
      </c>
      <c r="I74" s="214">
        <f t="shared" si="15"/>
        <v>471722.14110437798</v>
      </c>
      <c r="J74" s="214">
        <f t="shared" si="15"/>
        <v>510466.52304252668</v>
      </c>
      <c r="K74" s="214">
        <f t="shared" si="15"/>
        <v>280725.40603034559</v>
      </c>
    </row>
    <row r="75" spans="2:11" x14ac:dyDescent="0.2">
      <c r="B75" s="210" t="s">
        <v>206</v>
      </c>
      <c r="C75" s="214">
        <f t="shared" ref="C75:K75" si="16">+C31/C$48</f>
        <v>48433</v>
      </c>
      <c r="D75" s="214">
        <f t="shared" si="16"/>
        <v>95626.828695821052</v>
      </c>
      <c r="E75" s="214">
        <f t="shared" si="16"/>
        <v>110464.10627238649</v>
      </c>
      <c r="F75" s="214">
        <f t="shared" si="16"/>
        <v>86485.844459717075</v>
      </c>
      <c r="G75" s="214">
        <f t="shared" si="16"/>
        <v>107101.89017492528</v>
      </c>
      <c r="H75" s="214">
        <f t="shared" si="16"/>
        <v>99116.017452164146</v>
      </c>
      <c r="I75" s="214">
        <f t="shared" si="16"/>
        <v>111073.10238330555</v>
      </c>
      <c r="J75" s="214">
        <f t="shared" si="16"/>
        <v>58117.014620787966</v>
      </c>
      <c r="K75" s="214">
        <f t="shared" si="16"/>
        <v>63716.396993351045</v>
      </c>
    </row>
    <row r="76" spans="2:11" x14ac:dyDescent="0.2">
      <c r="B76" s="210" t="s">
        <v>215</v>
      </c>
      <c r="C76" s="214">
        <f t="shared" ref="C76:K76" si="17">+C32/C$48</f>
        <v>3967</v>
      </c>
      <c r="D76" s="214">
        <f t="shared" si="17"/>
        <v>8873.5513667020296</v>
      </c>
      <c r="E76" s="214">
        <f t="shared" si="17"/>
        <v>15872.565347926111</v>
      </c>
      <c r="F76" s="214">
        <f t="shared" si="17"/>
        <v>15292.679500649801</v>
      </c>
      <c r="G76" s="214">
        <f t="shared" si="17"/>
        <v>13738.242249518948</v>
      </c>
      <c r="H76" s="214">
        <f t="shared" si="17"/>
        <v>8763.0629798266327</v>
      </c>
      <c r="I76" s="214">
        <f t="shared" si="17"/>
        <v>20044.83134534179</v>
      </c>
      <c r="J76" s="214">
        <f t="shared" si="17"/>
        <v>19147.350783895119</v>
      </c>
      <c r="K76" s="214">
        <f t="shared" si="17"/>
        <v>15759.69193945488</v>
      </c>
    </row>
    <row r="77" spans="2:11" x14ac:dyDescent="0.2">
      <c r="B77" s="210" t="s">
        <v>208</v>
      </c>
      <c r="C77" s="214">
        <f t="shared" ref="C77:K77" si="18">+C33/C$48</f>
        <v>25638</v>
      </c>
      <c r="D77" s="214">
        <f t="shared" si="18"/>
        <v>2946.250709168281</v>
      </c>
      <c r="E77" s="214">
        <f t="shared" si="18"/>
        <v>4848.6933888100302</v>
      </c>
      <c r="F77" s="214">
        <f t="shared" si="18"/>
        <v>2129.3454888778215</v>
      </c>
      <c r="G77" s="214">
        <f t="shared" si="18"/>
        <v>5012.9672427593914</v>
      </c>
      <c r="H77" s="214">
        <f t="shared" si="18"/>
        <v>8678.7622526858941</v>
      </c>
      <c r="I77" s="214">
        <f t="shared" si="18"/>
        <v>26355.003563327275</v>
      </c>
      <c r="J77" s="214">
        <f t="shared" si="18"/>
        <v>54627.926920118487</v>
      </c>
      <c r="K77" s="214">
        <f t="shared" si="18"/>
        <v>53345.797929289423</v>
      </c>
    </row>
    <row r="78" spans="2:11" x14ac:dyDescent="0.2">
      <c r="B78" s="210" t="s">
        <v>209</v>
      </c>
      <c r="C78" s="214">
        <f t="shared" ref="C78:K78" si="19">+C34/C$48</f>
        <v>37907</v>
      </c>
      <c r="D78" s="214">
        <f t="shared" si="19"/>
        <v>38337.218433024769</v>
      </c>
      <c r="E78" s="214">
        <f t="shared" si="19"/>
        <v>42225.999114267615</v>
      </c>
      <c r="F78" s="214">
        <f t="shared" si="19"/>
        <v>23291.574443139285</v>
      </c>
      <c r="G78" s="214">
        <f t="shared" si="19"/>
        <v>32665.622470566293</v>
      </c>
      <c r="H78" s="214">
        <f t="shared" si="19"/>
        <v>23346.418581999766</v>
      </c>
      <c r="I78" s="214">
        <f t="shared" si="19"/>
        <v>11268.970067429524</v>
      </c>
      <c r="J78" s="214">
        <f t="shared" si="19"/>
        <v>11385.266279814266</v>
      </c>
      <c r="K78" s="214">
        <f t="shared" si="19"/>
        <v>14394.937245287914</v>
      </c>
    </row>
    <row r="79" spans="2:11" x14ac:dyDescent="0.2">
      <c r="B79" s="210" t="s">
        <v>210</v>
      </c>
      <c r="C79" s="214">
        <f t="shared" ref="C79:K79" si="20">+C35/C$48</f>
        <v>281200</v>
      </c>
      <c r="D79" s="214">
        <f t="shared" si="20"/>
        <v>191243.84947598758</v>
      </c>
      <c r="E79" s="214">
        <f t="shared" si="20"/>
        <v>222586.25585028814</v>
      </c>
      <c r="F79" s="214">
        <f t="shared" si="20"/>
        <v>196915.76354791917</v>
      </c>
      <c r="G79" s="214">
        <f t="shared" si="20"/>
        <v>366914.47868963599</v>
      </c>
      <c r="H79" s="214">
        <f t="shared" si="20"/>
        <v>479322.16784492548</v>
      </c>
      <c r="I79" s="214">
        <f t="shared" si="20"/>
        <v>516662.05909221451</v>
      </c>
      <c r="J79" s="214">
        <f t="shared" si="20"/>
        <v>497008.13732543914</v>
      </c>
      <c r="K79" s="214">
        <f t="shared" si="20"/>
        <v>545849.05778746004</v>
      </c>
    </row>
    <row r="80" spans="2:11" x14ac:dyDescent="0.2">
      <c r="B80" s="209" t="s">
        <v>211</v>
      </c>
      <c r="C80" s="214"/>
      <c r="D80" s="214"/>
      <c r="E80" s="214"/>
      <c r="F80" s="214"/>
      <c r="G80" s="214"/>
      <c r="H80" s="214"/>
      <c r="I80" s="214"/>
      <c r="J80" s="214"/>
      <c r="K80" s="214"/>
    </row>
    <row r="81" spans="2:11" x14ac:dyDescent="0.2">
      <c r="B81" s="210" t="s">
        <v>212</v>
      </c>
      <c r="C81" s="214">
        <f t="shared" ref="C81:K81" si="21">+C37/C$48</f>
        <v>25000</v>
      </c>
      <c r="D81" s="214">
        <f t="shared" si="21"/>
        <v>49272.346516860045</v>
      </c>
      <c r="E81" s="214">
        <f t="shared" si="21"/>
        <v>43927.878983483402</v>
      </c>
      <c r="F81" s="214">
        <f t="shared" si="21"/>
        <v>58439.077340840151</v>
      </c>
      <c r="G81" s="214">
        <f t="shared" si="21"/>
        <v>64643.26025461089</v>
      </c>
      <c r="H81" s="214">
        <f t="shared" si="21"/>
        <v>58326.011987022248</v>
      </c>
      <c r="I81" s="214">
        <f t="shared" si="21"/>
        <v>60943.665048591873</v>
      </c>
      <c r="J81" s="214">
        <f t="shared" si="21"/>
        <v>74470.112921225998</v>
      </c>
      <c r="K81" s="214">
        <f t="shared" si="21"/>
        <v>109933.15038778121</v>
      </c>
    </row>
    <row r="82" spans="2:11" x14ac:dyDescent="0.2">
      <c r="B82" s="210" t="s">
        <v>68</v>
      </c>
      <c r="C82" s="214">
        <f t="shared" ref="C82:K82" si="22">+C38/C$48</f>
        <v>0</v>
      </c>
      <c r="D82" s="214">
        <f t="shared" si="22"/>
        <v>26993.949028328876</v>
      </c>
      <c r="E82" s="214">
        <f t="shared" si="22"/>
        <v>102671.98498709933</v>
      </c>
      <c r="F82" s="214">
        <f t="shared" si="22"/>
        <v>123565.69330931993</v>
      </c>
      <c r="G82" s="214">
        <f t="shared" si="22"/>
        <v>162923.83852098536</v>
      </c>
      <c r="H82" s="214">
        <f t="shared" si="22"/>
        <v>272461.32880196249</v>
      </c>
      <c r="I82" s="214">
        <f t="shared" si="22"/>
        <v>213478.19050658436</v>
      </c>
      <c r="J82" s="214">
        <f t="shared" si="22"/>
        <v>31282.975033584149</v>
      </c>
      <c r="K82" s="214">
        <f t="shared" si="22"/>
        <v>35552.751255874253</v>
      </c>
    </row>
    <row r="83" spans="2:11" x14ac:dyDescent="0.2">
      <c r="B83" s="211" t="s">
        <v>216</v>
      </c>
      <c r="C83" s="214">
        <f t="shared" ref="C83:K83" si="23">+C39/C$48</f>
        <v>0</v>
      </c>
      <c r="D83" s="214">
        <f t="shared" si="23"/>
        <v>32284.451900618569</v>
      </c>
      <c r="E83" s="214">
        <f t="shared" si="23"/>
        <v>3546.2394620718269</v>
      </c>
      <c r="F83" s="214">
        <f t="shared" si="23"/>
        <v>17201.364321634148</v>
      </c>
      <c r="G83" s="214">
        <f t="shared" si="23"/>
        <v>1779.4392161073358</v>
      </c>
      <c r="H83" s="214">
        <f t="shared" si="23"/>
        <v>29966.979299608684</v>
      </c>
      <c r="I83" s="214">
        <f t="shared" si="23"/>
        <v>62210.615255071614</v>
      </c>
      <c r="J83" s="214">
        <f t="shared" si="23"/>
        <v>3148.3388974850386</v>
      </c>
      <c r="K83" s="214">
        <f t="shared" si="23"/>
        <v>1638.478517503715</v>
      </c>
    </row>
    <row r="84" spans="2:11" x14ac:dyDescent="0.2">
      <c r="B84" s="137" t="s">
        <v>217</v>
      </c>
      <c r="C84" s="215"/>
      <c r="D84" s="215"/>
      <c r="E84" s="215"/>
      <c r="F84" s="215"/>
      <c r="G84" s="215"/>
      <c r="H84" s="215"/>
      <c r="I84" s="215"/>
      <c r="J84" s="215"/>
      <c r="K84" s="215"/>
    </row>
    <row r="85" spans="2:11" x14ac:dyDescent="0.2">
      <c r="B85" s="210" t="s">
        <v>218</v>
      </c>
      <c r="C85" s="216">
        <f t="shared" ref="C85:K85" si="24">+C41/C$48</f>
        <v>0</v>
      </c>
      <c r="D85" s="216">
        <f t="shared" si="24"/>
        <v>67218.597091490883</v>
      </c>
      <c r="E85" s="216">
        <f t="shared" si="24"/>
        <v>60502.143029073261</v>
      </c>
      <c r="F85" s="216">
        <f t="shared" si="24"/>
        <v>15039.475009387786</v>
      </c>
      <c r="G85" s="216">
        <f t="shared" si="24"/>
        <v>0</v>
      </c>
      <c r="H85" s="216">
        <f t="shared" si="24"/>
        <v>0</v>
      </c>
      <c r="I85" s="216">
        <f t="shared" si="24"/>
        <v>79878.70757431355</v>
      </c>
      <c r="J85" s="216">
        <f t="shared" si="24"/>
        <v>63838.950924339122</v>
      </c>
      <c r="K85" s="216">
        <f t="shared" si="24"/>
        <v>36423.198691672682</v>
      </c>
    </row>
    <row r="86" spans="2:11" x14ac:dyDescent="0.2">
      <c r="B86" s="211" t="s">
        <v>219</v>
      </c>
      <c r="C86" s="217">
        <f t="shared" ref="C86:K86" si="25">+C42/C$48</f>
        <v>0</v>
      </c>
      <c r="D86" s="217">
        <f t="shared" si="25"/>
        <v>38492.3343913758</v>
      </c>
      <c r="E86" s="217">
        <f t="shared" si="25"/>
        <v>170866.68253274183</v>
      </c>
      <c r="F86" s="217">
        <f t="shared" si="25"/>
        <v>18238.798545820358</v>
      </c>
      <c r="G86" s="217">
        <f t="shared" si="25"/>
        <v>54988.12362845552</v>
      </c>
      <c r="H86" s="217">
        <f t="shared" si="25"/>
        <v>18963.73818950191</v>
      </c>
      <c r="I86" s="217">
        <f t="shared" si="25"/>
        <v>12121.940155022476</v>
      </c>
      <c r="J86" s="217">
        <f t="shared" si="25"/>
        <v>16987.845233601969</v>
      </c>
      <c r="K86" s="217">
        <f t="shared" si="25"/>
        <v>7909.859346027536</v>
      </c>
    </row>
    <row r="87" spans="2:11" ht="12.75" customHeight="1" x14ac:dyDescent="0.2"/>
    <row r="88" spans="2:11" ht="12.75" customHeight="1" x14ac:dyDescent="0.2"/>
    <row r="89" spans="2:11" ht="12.75" hidden="1" customHeight="1" x14ac:dyDescent="0.2"/>
    <row r="90" spans="2:11" ht="12.75" hidden="1" customHeight="1" x14ac:dyDescent="0.2"/>
    <row r="91" spans="2:11" ht="12.75" hidden="1" customHeight="1" x14ac:dyDescent="0.2"/>
    <row r="92" spans="2:11" ht="12.75" hidden="1" customHeight="1" x14ac:dyDescent="0.2"/>
    <row r="93" spans="2:11" ht="12.75" hidden="1" customHeight="1" x14ac:dyDescent="0.2"/>
    <row r="94" spans="2:11" ht="12.75" hidden="1" customHeight="1" x14ac:dyDescent="0.2"/>
    <row r="95" spans="2:11" ht="12.75" hidden="1" customHeight="1" x14ac:dyDescent="0.2"/>
    <row r="96" spans="2:11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</sheetData>
  <hyperlinks>
    <hyperlink ref="A2" location="Índice!A1" display="Índice" xr:uid="{3B26E114-663C-4834-8ED3-3C314F625418}"/>
  </hyperlinks>
  <pageMargins left="0.7" right="0.7" top="0.75" bottom="0.75" header="0.3" footer="0.3"/>
  <ignoredErrors>
    <ignoredError sqref="C79:K86" evalErro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3D00F-7331-465B-8BC4-219C0E0A3A47}">
  <sheetPr>
    <tabColor theme="5" tint="-0.249977111117893"/>
  </sheetPr>
  <dimension ref="A1:E45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1" customWidth="1"/>
    <col min="2" max="2" width="67.7109375" style="1" bestFit="1" customWidth="1"/>
    <col min="3" max="3" width="21.28515625" style="1" customWidth="1"/>
    <col min="4" max="4" width="19.5703125" style="1" customWidth="1"/>
    <col min="5" max="5" width="11.42578125" style="1" customWidth="1"/>
    <col min="6" max="16384" width="11.42578125" style="1" hidden="1"/>
  </cols>
  <sheetData>
    <row r="1" spans="1:4" x14ac:dyDescent="0.2"/>
    <row r="2" spans="1:4" x14ac:dyDescent="0.2">
      <c r="A2" s="10" t="s">
        <v>26</v>
      </c>
    </row>
    <row r="3" spans="1:4" x14ac:dyDescent="0.2"/>
    <row r="4" spans="1:4" x14ac:dyDescent="0.2">
      <c r="B4" s="26" t="s">
        <v>10</v>
      </c>
    </row>
    <row r="5" spans="1:4" x14ac:dyDescent="0.2">
      <c r="B5" s="26"/>
    </row>
    <row r="6" spans="1:4" x14ac:dyDescent="0.2">
      <c r="B6" s="26"/>
    </row>
    <row r="7" spans="1:4" x14ac:dyDescent="0.2">
      <c r="B7" s="62" t="s">
        <v>62</v>
      </c>
      <c r="C7" s="62" t="s">
        <v>251</v>
      </c>
      <c r="D7" s="62" t="s">
        <v>64</v>
      </c>
    </row>
    <row r="8" spans="1:4" x14ac:dyDescent="0.2">
      <c r="B8" s="218" t="s">
        <v>220</v>
      </c>
      <c r="C8" s="223"/>
      <c r="D8" s="224"/>
    </row>
    <row r="9" spans="1:4" x14ac:dyDescent="0.2">
      <c r="B9" s="219" t="s">
        <v>221</v>
      </c>
      <c r="C9" s="136">
        <v>3.3333333329999999E-2</v>
      </c>
      <c r="D9" s="225">
        <v>30</v>
      </c>
    </row>
    <row r="10" spans="1:4" x14ac:dyDescent="0.2">
      <c r="B10" s="219" t="s">
        <v>222</v>
      </c>
      <c r="C10" s="136">
        <v>0.1</v>
      </c>
      <c r="D10" s="225">
        <v>10</v>
      </c>
    </row>
    <row r="11" spans="1:4" x14ac:dyDescent="0.2">
      <c r="B11" s="219" t="s">
        <v>223</v>
      </c>
      <c r="C11" s="136">
        <v>0.2</v>
      </c>
      <c r="D11" s="225">
        <v>5</v>
      </c>
    </row>
    <row r="12" spans="1:4" x14ac:dyDescent="0.2">
      <c r="B12" s="219" t="s">
        <v>224</v>
      </c>
      <c r="C12" s="136">
        <v>0.1</v>
      </c>
      <c r="D12" s="225">
        <v>10</v>
      </c>
    </row>
    <row r="13" spans="1:4" x14ac:dyDescent="0.2">
      <c r="B13" s="219" t="s">
        <v>225</v>
      </c>
      <c r="C13" s="136">
        <v>0.25</v>
      </c>
      <c r="D13" s="225">
        <v>4</v>
      </c>
    </row>
    <row r="14" spans="1:4" x14ac:dyDescent="0.2">
      <c r="B14" s="219" t="s">
        <v>226</v>
      </c>
      <c r="C14" s="136">
        <v>0.1</v>
      </c>
      <c r="D14" s="225">
        <v>10</v>
      </c>
    </row>
    <row r="15" spans="1:4" x14ac:dyDescent="0.2">
      <c r="B15" s="73" t="s">
        <v>227</v>
      </c>
      <c r="C15" s="221"/>
      <c r="D15" s="225"/>
    </row>
    <row r="16" spans="1:4" x14ac:dyDescent="0.2">
      <c r="B16" s="219" t="s">
        <v>228</v>
      </c>
      <c r="C16" s="136">
        <v>0.1</v>
      </c>
      <c r="D16" s="225">
        <v>10</v>
      </c>
    </row>
    <row r="17" spans="2:4" x14ac:dyDescent="0.2">
      <c r="B17" s="219" t="s">
        <v>229</v>
      </c>
      <c r="C17" s="136">
        <v>3.3333333329999999E-2</v>
      </c>
      <c r="D17" s="225">
        <v>30</v>
      </c>
    </row>
    <row r="18" spans="2:4" x14ac:dyDescent="0.2">
      <c r="B18" s="219" t="s">
        <v>230</v>
      </c>
      <c r="C18" s="136">
        <v>0.1</v>
      </c>
      <c r="D18" s="225">
        <v>10</v>
      </c>
    </row>
    <row r="19" spans="2:4" x14ac:dyDescent="0.2">
      <c r="B19" s="219" t="s">
        <v>231</v>
      </c>
      <c r="C19" s="136">
        <v>0.04</v>
      </c>
      <c r="D19" s="225">
        <v>25</v>
      </c>
    </row>
    <row r="20" spans="2:4" x14ac:dyDescent="0.2">
      <c r="B20" s="219" t="s">
        <v>232</v>
      </c>
      <c r="C20" s="136">
        <v>0.1</v>
      </c>
      <c r="D20" s="225">
        <v>10</v>
      </c>
    </row>
    <row r="21" spans="2:4" x14ac:dyDescent="0.2">
      <c r="B21" s="219" t="s">
        <v>233</v>
      </c>
      <c r="C21" s="136">
        <v>0.1</v>
      </c>
      <c r="D21" s="225">
        <v>10</v>
      </c>
    </row>
    <row r="22" spans="2:4" x14ac:dyDescent="0.2">
      <c r="B22" s="219" t="s">
        <v>234</v>
      </c>
      <c r="C22" s="136">
        <v>0.04</v>
      </c>
      <c r="D22" s="225">
        <v>25</v>
      </c>
    </row>
    <row r="23" spans="2:4" x14ac:dyDescent="0.2">
      <c r="B23" s="219" t="s">
        <v>235</v>
      </c>
      <c r="C23" s="136">
        <v>0.04</v>
      </c>
      <c r="D23" s="225">
        <v>25</v>
      </c>
    </row>
    <row r="24" spans="2:4" x14ac:dyDescent="0.2">
      <c r="B24" s="219" t="s">
        <v>236</v>
      </c>
      <c r="C24" s="136">
        <v>0.04</v>
      </c>
      <c r="D24" s="225">
        <v>25</v>
      </c>
    </row>
    <row r="25" spans="2:4" x14ac:dyDescent="0.2">
      <c r="B25" s="219" t="s">
        <v>237</v>
      </c>
      <c r="C25" s="136">
        <v>0.05</v>
      </c>
      <c r="D25" s="225">
        <v>20</v>
      </c>
    </row>
    <row r="26" spans="2:4" s="87" customFormat="1" x14ac:dyDescent="0.2">
      <c r="B26" s="219" t="s">
        <v>238</v>
      </c>
      <c r="C26" s="136">
        <v>0.04</v>
      </c>
      <c r="D26" s="225">
        <v>25</v>
      </c>
    </row>
    <row r="27" spans="2:4" s="87" customFormat="1" x14ac:dyDescent="0.2">
      <c r="B27" s="219" t="s">
        <v>239</v>
      </c>
      <c r="C27" s="136">
        <v>0.04</v>
      </c>
      <c r="D27" s="225">
        <v>25</v>
      </c>
    </row>
    <row r="28" spans="2:4" s="87" customFormat="1" x14ac:dyDescent="0.2">
      <c r="B28" s="219" t="s">
        <v>240</v>
      </c>
      <c r="C28" s="136">
        <v>0.04</v>
      </c>
      <c r="D28" s="225">
        <v>25</v>
      </c>
    </row>
    <row r="29" spans="2:4" s="87" customFormat="1" x14ac:dyDescent="0.2">
      <c r="B29" s="219" t="s">
        <v>241</v>
      </c>
      <c r="C29" s="136">
        <v>0.08</v>
      </c>
      <c r="D29" s="225">
        <v>12.5</v>
      </c>
    </row>
    <row r="30" spans="2:4" s="87" customFormat="1" x14ac:dyDescent="0.2">
      <c r="B30" s="219" t="s">
        <v>242</v>
      </c>
      <c r="C30" s="136">
        <v>0.04</v>
      </c>
      <c r="D30" s="225">
        <v>25</v>
      </c>
    </row>
    <row r="31" spans="2:4" s="87" customFormat="1" x14ac:dyDescent="0.2">
      <c r="B31" s="219" t="s">
        <v>243</v>
      </c>
      <c r="C31" s="136">
        <v>0.04</v>
      </c>
      <c r="D31" s="225">
        <v>25</v>
      </c>
    </row>
    <row r="32" spans="2:4" s="87" customFormat="1" x14ac:dyDescent="0.2">
      <c r="B32" s="219" t="s">
        <v>244</v>
      </c>
      <c r="C32" s="136">
        <v>0.1</v>
      </c>
      <c r="D32" s="225">
        <v>10</v>
      </c>
    </row>
    <row r="33" spans="2:4" s="87" customFormat="1" x14ac:dyDescent="0.2">
      <c r="B33" s="219" t="s">
        <v>245</v>
      </c>
      <c r="C33" s="136">
        <v>4.5499999999999999E-2</v>
      </c>
      <c r="D33" s="225">
        <v>21.978021978021978</v>
      </c>
    </row>
    <row r="34" spans="2:4" s="87" customFormat="1" x14ac:dyDescent="0.2">
      <c r="B34" s="219" t="s">
        <v>246</v>
      </c>
      <c r="C34" s="136">
        <v>0.04</v>
      </c>
      <c r="D34" s="225">
        <v>25</v>
      </c>
    </row>
    <row r="35" spans="2:4" s="87" customFormat="1" x14ac:dyDescent="0.2">
      <c r="B35" s="219" t="s">
        <v>247</v>
      </c>
      <c r="C35" s="136">
        <v>0.1</v>
      </c>
      <c r="D35" s="225">
        <v>10</v>
      </c>
    </row>
    <row r="36" spans="2:4" s="87" customFormat="1" x14ac:dyDescent="0.2">
      <c r="B36" s="219" t="s">
        <v>248</v>
      </c>
      <c r="C36" s="136">
        <v>0.05</v>
      </c>
      <c r="D36" s="225">
        <v>20</v>
      </c>
    </row>
    <row r="37" spans="2:4" s="87" customFormat="1" x14ac:dyDescent="0.2">
      <c r="B37" s="219" t="s">
        <v>249</v>
      </c>
      <c r="C37" s="136">
        <v>4.5499999999999999E-2</v>
      </c>
      <c r="D37" s="225">
        <v>21.978021978021978</v>
      </c>
    </row>
    <row r="38" spans="2:4" s="87" customFormat="1" x14ac:dyDescent="0.2">
      <c r="B38" s="220" t="s">
        <v>250</v>
      </c>
      <c r="C38" s="222">
        <v>0.1</v>
      </c>
      <c r="D38" s="226">
        <v>10</v>
      </c>
    </row>
    <row r="39" spans="2:4" s="87" customFormat="1" x14ac:dyDescent="0.2">
      <c r="B39" s="82"/>
      <c r="C39" s="81"/>
      <c r="D39" s="80"/>
    </row>
    <row r="40" spans="2:4" s="87" customFormat="1" x14ac:dyDescent="0.2">
      <c r="B40" s="46"/>
      <c r="C40" s="46"/>
      <c r="D40" s="83"/>
    </row>
    <row r="41" spans="2:4" s="87" customFormat="1" hidden="1" x14ac:dyDescent="0.2">
      <c r="B41" s="47"/>
      <c r="C41" s="79"/>
      <c r="D41" s="80"/>
    </row>
    <row r="42" spans="2:4" s="87" customFormat="1" hidden="1" x14ac:dyDescent="0.2">
      <c r="B42" s="9"/>
      <c r="C42" s="9"/>
      <c r="D42" s="9"/>
    </row>
    <row r="43" spans="2:4" hidden="1" x14ac:dyDescent="0.2"/>
    <row r="44" spans="2:4" hidden="1" x14ac:dyDescent="0.2"/>
    <row r="45" spans="2:4" hidden="1" x14ac:dyDescent="0.2"/>
  </sheetData>
  <hyperlinks>
    <hyperlink ref="A2" location="Índice!A1" display="Índice" xr:uid="{4688A072-22ED-4372-B91B-2ECCDD51C38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FF85-E581-46CB-886C-30326F3C908B}">
  <sheetPr>
    <tabColor theme="5" tint="-0.249977111117893"/>
  </sheetPr>
  <dimension ref="A1:M15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3" width="12.85546875" style="1" customWidth="1"/>
    <col min="14" max="14" width="11.42578125" style="1" customWidth="1"/>
    <col min="15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267</v>
      </c>
    </row>
    <row r="5" spans="1:13" x14ac:dyDescent="0.2"/>
    <row r="6" spans="1:13" x14ac:dyDescent="0.2"/>
    <row r="7" spans="1:13" x14ac:dyDescent="0.2">
      <c r="B7" s="41" t="s">
        <v>65</v>
      </c>
    </row>
    <row r="8" spans="1:13" x14ac:dyDescent="0.2"/>
    <row r="9" spans="1:13" x14ac:dyDescent="0.2">
      <c r="B9" s="38"/>
      <c r="C9" s="227">
        <v>2009</v>
      </c>
      <c r="D9" s="227">
        <v>2010</v>
      </c>
      <c r="E9" s="227">
        <v>2011</v>
      </c>
      <c r="F9" s="227">
        <v>2012</v>
      </c>
      <c r="G9" s="227">
        <v>2013</v>
      </c>
      <c r="H9" s="227">
        <v>2014</v>
      </c>
      <c r="I9" s="227" t="s">
        <v>189</v>
      </c>
      <c r="J9" s="227">
        <v>2015</v>
      </c>
      <c r="K9" s="227">
        <v>2016</v>
      </c>
      <c r="L9" s="227">
        <v>2017</v>
      </c>
      <c r="M9" s="227">
        <v>2018</v>
      </c>
    </row>
    <row r="10" spans="1:13" x14ac:dyDescent="0.2">
      <c r="B10" s="228" t="s">
        <v>252</v>
      </c>
    </row>
    <row r="11" spans="1:13" x14ac:dyDescent="0.2">
      <c r="B11" s="219" t="s">
        <v>221</v>
      </c>
      <c r="C11" s="231">
        <v>0</v>
      </c>
      <c r="D11" s="231">
        <v>1965.69</v>
      </c>
      <c r="E11" s="231">
        <v>0</v>
      </c>
      <c r="F11" s="231">
        <v>0</v>
      </c>
      <c r="G11" s="231">
        <v>0</v>
      </c>
      <c r="H11" s="231">
        <v>18801.73</v>
      </c>
      <c r="I11" s="231">
        <v>135432.53</v>
      </c>
      <c r="J11" s="231">
        <v>135432.53</v>
      </c>
      <c r="K11" s="231">
        <v>0</v>
      </c>
      <c r="L11" s="231">
        <v>302477.53999999998</v>
      </c>
      <c r="M11" s="231">
        <v>0</v>
      </c>
    </row>
    <row r="12" spans="1:13" x14ac:dyDescent="0.2">
      <c r="B12" s="219" t="s">
        <v>222</v>
      </c>
      <c r="C12" s="76">
        <v>0</v>
      </c>
      <c r="D12" s="76">
        <v>126088.79</v>
      </c>
      <c r="E12" s="76">
        <v>15624.96</v>
      </c>
      <c r="F12" s="76">
        <v>0</v>
      </c>
      <c r="G12" s="76">
        <v>0</v>
      </c>
      <c r="H12" s="197">
        <v>0</v>
      </c>
      <c r="I12" s="197">
        <v>0</v>
      </c>
      <c r="J12" s="197">
        <v>0</v>
      </c>
      <c r="K12" s="76">
        <v>42742.67</v>
      </c>
      <c r="L12" s="76">
        <v>1439.77</v>
      </c>
      <c r="M12" s="76">
        <v>85660.23</v>
      </c>
    </row>
    <row r="13" spans="1:13" x14ac:dyDescent="0.2">
      <c r="B13" s="219" t="s">
        <v>223</v>
      </c>
      <c r="C13" s="76">
        <v>82807.5</v>
      </c>
      <c r="D13" s="76">
        <v>24416.939999999973</v>
      </c>
      <c r="E13" s="76">
        <v>0</v>
      </c>
      <c r="F13" s="76">
        <v>0</v>
      </c>
      <c r="G13" s="76">
        <v>0</v>
      </c>
      <c r="H13" s="76">
        <v>103102.43000000001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</row>
    <row r="14" spans="1:13" x14ac:dyDescent="0.2">
      <c r="B14" s="219" t="s">
        <v>224</v>
      </c>
      <c r="C14" s="76">
        <v>13133.35</v>
      </c>
      <c r="D14" s="76">
        <v>8822.4100000000017</v>
      </c>
      <c r="E14" s="76">
        <v>26773.200000000001</v>
      </c>
      <c r="F14" s="76">
        <v>0</v>
      </c>
      <c r="G14" s="76">
        <v>375</v>
      </c>
      <c r="H14" s="76">
        <v>2681.38</v>
      </c>
      <c r="I14" s="76">
        <v>5239.8599999999997</v>
      </c>
      <c r="J14" s="76">
        <v>5239.8599999999997</v>
      </c>
      <c r="K14" s="76">
        <v>0</v>
      </c>
      <c r="L14" s="76">
        <v>76000.94</v>
      </c>
      <c r="M14" s="76">
        <v>2835.1400000000003</v>
      </c>
    </row>
    <row r="15" spans="1:13" x14ac:dyDescent="0.2">
      <c r="B15" s="219" t="s">
        <v>225</v>
      </c>
      <c r="C15" s="76">
        <v>125592.28</v>
      </c>
      <c r="D15" s="76">
        <v>26562.340000000004</v>
      </c>
      <c r="E15" s="76">
        <v>74809.539999999994</v>
      </c>
      <c r="F15" s="76">
        <v>9111.11</v>
      </c>
      <c r="G15" s="76">
        <v>11061.05</v>
      </c>
      <c r="H15" s="76">
        <v>23252.02</v>
      </c>
      <c r="I15" s="76">
        <v>10800</v>
      </c>
      <c r="J15" s="76">
        <v>10800</v>
      </c>
      <c r="K15" s="76">
        <v>27391.02</v>
      </c>
      <c r="L15" s="76">
        <v>42393.340000000004</v>
      </c>
      <c r="M15" s="76">
        <v>22099.399999999998</v>
      </c>
    </row>
    <row r="16" spans="1:13" x14ac:dyDescent="0.2">
      <c r="B16" s="219" t="s">
        <v>226</v>
      </c>
      <c r="C16" s="77">
        <v>1939.12</v>
      </c>
      <c r="D16" s="77">
        <v>4938.3900000000003</v>
      </c>
      <c r="E16" s="77">
        <v>4847.42</v>
      </c>
      <c r="F16" s="77">
        <v>21256.77</v>
      </c>
      <c r="G16" s="77">
        <v>41393.65</v>
      </c>
      <c r="H16" s="77">
        <v>0</v>
      </c>
      <c r="I16" s="77">
        <v>78603.92</v>
      </c>
      <c r="J16" s="77">
        <v>78603.92</v>
      </c>
      <c r="K16" s="77">
        <v>0</v>
      </c>
      <c r="L16" s="77">
        <v>17414.989999999998</v>
      </c>
      <c r="M16" s="77">
        <v>42300.4</v>
      </c>
    </row>
    <row r="17" spans="2:13" x14ac:dyDescent="0.2">
      <c r="B17" s="63" t="s">
        <v>227</v>
      </c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pans="2:13" x14ac:dyDescent="0.2">
      <c r="B18" s="219" t="s">
        <v>228</v>
      </c>
      <c r="C18" s="75">
        <v>1043371.66</v>
      </c>
      <c r="D18" s="75">
        <v>1180.67</v>
      </c>
      <c r="E18" s="75">
        <v>60.68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</row>
    <row r="19" spans="2:13" x14ac:dyDescent="0.2">
      <c r="B19" s="219" t="s">
        <v>229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</row>
    <row r="20" spans="2:13" x14ac:dyDescent="0.2">
      <c r="B20" s="219" t="s">
        <v>230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</row>
    <row r="21" spans="2:13" x14ac:dyDescent="0.2">
      <c r="B21" s="219" t="s">
        <v>231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114176644.25000001</v>
      </c>
      <c r="K21" s="76">
        <v>0</v>
      </c>
      <c r="L21" s="76">
        <v>0</v>
      </c>
      <c r="M21" s="76">
        <v>0</v>
      </c>
    </row>
    <row r="22" spans="2:13" x14ac:dyDescent="0.2">
      <c r="B22" s="219" t="s">
        <v>232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18079458.27</v>
      </c>
      <c r="K22" s="76">
        <v>0</v>
      </c>
      <c r="L22" s="76">
        <v>0</v>
      </c>
      <c r="M22" s="76">
        <v>0</v>
      </c>
    </row>
    <row r="23" spans="2:13" x14ac:dyDescent="0.2">
      <c r="B23" s="219" t="s">
        <v>233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15178943.796610169</v>
      </c>
      <c r="L23" s="76">
        <v>0</v>
      </c>
      <c r="M23" s="76">
        <v>0</v>
      </c>
    </row>
    <row r="24" spans="2:13" x14ac:dyDescent="0.2">
      <c r="B24" s="219" t="s">
        <v>234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  <c r="H24" s="76">
        <v>0</v>
      </c>
      <c r="I24" s="76">
        <v>0</v>
      </c>
      <c r="J24" s="76">
        <v>0</v>
      </c>
      <c r="K24" s="76">
        <v>2863227.7542372881</v>
      </c>
      <c r="L24" s="76">
        <v>0</v>
      </c>
      <c r="M24" s="76">
        <v>0</v>
      </c>
    </row>
    <row r="25" spans="2:13" x14ac:dyDescent="0.2">
      <c r="B25" s="219" t="s">
        <v>235</v>
      </c>
      <c r="C25" s="76">
        <v>0</v>
      </c>
      <c r="D25" s="76">
        <v>0</v>
      </c>
      <c r="E25" s="76">
        <v>691993.19491525425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</row>
    <row r="26" spans="2:13" x14ac:dyDescent="0.2">
      <c r="B26" s="219" t="s">
        <v>236</v>
      </c>
      <c r="C26" s="76">
        <v>0</v>
      </c>
      <c r="D26" s="76">
        <v>0</v>
      </c>
      <c r="E26" s="76">
        <v>31769.508474576269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</row>
    <row r="27" spans="2:13" x14ac:dyDescent="0.2">
      <c r="B27" s="219" t="s">
        <v>237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194728.87288135596</v>
      </c>
      <c r="J27" s="76">
        <v>194728.87288135596</v>
      </c>
      <c r="K27" s="76">
        <v>0</v>
      </c>
      <c r="L27" s="76">
        <v>0</v>
      </c>
      <c r="M27" s="76">
        <v>0</v>
      </c>
    </row>
    <row r="28" spans="2:13" x14ac:dyDescent="0.2">
      <c r="B28" s="219" t="s">
        <v>238</v>
      </c>
      <c r="C28" s="76">
        <v>0</v>
      </c>
      <c r="D28" s="76">
        <v>0</v>
      </c>
      <c r="E28" s="76">
        <v>0</v>
      </c>
      <c r="F28" s="76">
        <v>0</v>
      </c>
      <c r="G28" s="76">
        <v>109764.83898305085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</row>
    <row r="29" spans="2:13" x14ac:dyDescent="0.2">
      <c r="B29" s="219" t="s">
        <v>253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  <c r="H29" s="76">
        <v>1685447.6101694915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</row>
    <row r="30" spans="2:13" x14ac:dyDescent="0.2">
      <c r="B30" s="219" t="s">
        <v>240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v>3179643.720338983</v>
      </c>
      <c r="I30" s="76">
        <v>0</v>
      </c>
      <c r="J30" s="76">
        <v>0</v>
      </c>
      <c r="K30" s="76">
        <v>0</v>
      </c>
      <c r="L30" s="76">
        <v>0</v>
      </c>
      <c r="M30" s="76">
        <v>0</v>
      </c>
    </row>
    <row r="31" spans="2:13" x14ac:dyDescent="0.2">
      <c r="B31" s="219" t="s">
        <v>241</v>
      </c>
      <c r="C31" s="76">
        <v>0</v>
      </c>
      <c r="D31" s="76">
        <v>0</v>
      </c>
      <c r="E31" s="76">
        <v>0</v>
      </c>
      <c r="F31" s="76">
        <v>0</v>
      </c>
      <c r="G31" s="76">
        <v>9520000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</row>
    <row r="32" spans="2:13" x14ac:dyDescent="0.2">
      <c r="B32" s="219" t="s">
        <v>242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v>1247475.1271186441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</row>
    <row r="33" spans="2:13" x14ac:dyDescent="0.2">
      <c r="B33" s="219" t="s">
        <v>243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v>568771.67796610168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</row>
    <row r="34" spans="2:13" x14ac:dyDescent="0.2">
      <c r="B34" s="219" t="s">
        <v>244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v>330742.22881355934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</row>
    <row r="35" spans="2:13" x14ac:dyDescent="0.2">
      <c r="B35" s="219" t="s">
        <v>245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v>0</v>
      </c>
      <c r="I35" s="76">
        <v>0</v>
      </c>
      <c r="J35" s="76">
        <v>0</v>
      </c>
      <c r="K35" s="76">
        <v>0</v>
      </c>
      <c r="L35" s="76">
        <v>1695914.4491525425</v>
      </c>
      <c r="M35" s="76">
        <v>0</v>
      </c>
    </row>
    <row r="36" spans="2:13" x14ac:dyDescent="0.2">
      <c r="B36" s="219" t="s">
        <v>246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181796.88983050847</v>
      </c>
      <c r="L36" s="76">
        <v>0</v>
      </c>
      <c r="M36" s="76">
        <v>0</v>
      </c>
    </row>
    <row r="37" spans="2:13" x14ac:dyDescent="0.2">
      <c r="B37" s="219" t="s">
        <v>247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v>0</v>
      </c>
      <c r="I37" s="76">
        <v>0</v>
      </c>
      <c r="J37" s="76">
        <v>0</v>
      </c>
      <c r="K37" s="76">
        <v>0</v>
      </c>
      <c r="L37" s="76">
        <v>62371.101845084951</v>
      </c>
      <c r="M37" s="76">
        <v>0</v>
      </c>
    </row>
    <row r="38" spans="2:13" x14ac:dyDescent="0.2">
      <c r="B38" s="219" t="s">
        <v>248</v>
      </c>
      <c r="C38" s="229">
        <v>0</v>
      </c>
      <c r="D38" s="229">
        <v>0</v>
      </c>
      <c r="E38" s="229">
        <v>0</v>
      </c>
      <c r="F38" s="229">
        <v>0</v>
      </c>
      <c r="G38" s="229">
        <v>0</v>
      </c>
      <c r="H38" s="229">
        <v>0</v>
      </c>
      <c r="I38" s="229">
        <v>0</v>
      </c>
      <c r="J38" s="229">
        <v>0</v>
      </c>
      <c r="K38" s="229">
        <v>0</v>
      </c>
      <c r="L38" s="229">
        <v>0</v>
      </c>
      <c r="M38" s="229">
        <v>7854950.8389830515</v>
      </c>
    </row>
    <row r="39" spans="2:13" x14ac:dyDescent="0.2">
      <c r="B39" s="219" t="s">
        <v>254</v>
      </c>
      <c r="C39" s="230">
        <v>0</v>
      </c>
      <c r="D39" s="230">
        <v>0</v>
      </c>
      <c r="E39" s="230">
        <v>0</v>
      </c>
      <c r="F39" s="230">
        <v>0</v>
      </c>
      <c r="G39" s="230">
        <v>0</v>
      </c>
      <c r="H39" s="230">
        <v>0</v>
      </c>
      <c r="I39" s="230">
        <v>0</v>
      </c>
      <c r="J39" s="230">
        <v>0</v>
      </c>
      <c r="K39" s="230">
        <v>0</v>
      </c>
      <c r="L39" s="230">
        <v>463713.03389830509</v>
      </c>
      <c r="M39" s="230">
        <v>0</v>
      </c>
    </row>
    <row r="40" spans="2:13" x14ac:dyDescent="0.2">
      <c r="B40" s="220" t="s">
        <v>250</v>
      </c>
      <c r="C40" s="77">
        <v>13369.16</v>
      </c>
      <c r="D40" s="77">
        <v>167548.56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3000</v>
      </c>
      <c r="M40" s="77">
        <v>0</v>
      </c>
    </row>
    <row r="41" spans="2:13" x14ac:dyDescent="0.2"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</row>
    <row r="42" spans="2:13" x14ac:dyDescent="0.2"/>
    <row r="43" spans="2:13" x14ac:dyDescent="0.2">
      <c r="B43" s="41" t="s">
        <v>255</v>
      </c>
    </row>
    <row r="44" spans="2:13" x14ac:dyDescent="0.2"/>
    <row r="45" spans="2:13" x14ac:dyDescent="0.2">
      <c r="B45" s="38"/>
      <c r="C45" s="227">
        <v>2009</v>
      </c>
      <c r="D45" s="227">
        <v>2010</v>
      </c>
      <c r="E45" s="227">
        <v>2011</v>
      </c>
      <c r="F45" s="227">
        <v>2012</v>
      </c>
      <c r="G45" s="227">
        <v>2013</v>
      </c>
      <c r="H45" s="227">
        <v>2014</v>
      </c>
      <c r="I45" s="227" t="s">
        <v>189</v>
      </c>
      <c r="J45" s="227">
        <v>2015</v>
      </c>
      <c r="K45" s="227">
        <v>2016</v>
      </c>
      <c r="L45" s="227">
        <v>2017</v>
      </c>
      <c r="M45" s="227">
        <v>2018</v>
      </c>
    </row>
    <row r="46" spans="2:13" x14ac:dyDescent="0.2">
      <c r="B46" s="228" t="s">
        <v>252</v>
      </c>
    </row>
    <row r="47" spans="2:13" x14ac:dyDescent="0.2">
      <c r="B47" s="219" t="s">
        <v>221</v>
      </c>
      <c r="C47" s="231">
        <v>0</v>
      </c>
      <c r="D47" s="231">
        <v>40795.949999999997</v>
      </c>
      <c r="E47" s="231">
        <v>0</v>
      </c>
      <c r="F47" s="231">
        <v>0</v>
      </c>
      <c r="G47" s="231">
        <v>0</v>
      </c>
      <c r="H47" s="231">
        <v>691708</v>
      </c>
      <c r="I47" s="231">
        <v>0</v>
      </c>
      <c r="J47" s="231">
        <v>0</v>
      </c>
      <c r="K47" s="231">
        <v>0</v>
      </c>
      <c r="L47" s="231">
        <v>0</v>
      </c>
      <c r="M47" s="231">
        <v>-282880.57</v>
      </c>
    </row>
    <row r="48" spans="2:13" x14ac:dyDescent="0.2">
      <c r="B48" s="219" t="s">
        <v>222</v>
      </c>
      <c r="C48" s="76">
        <v>0</v>
      </c>
      <c r="D48" s="76">
        <v>398172.86</v>
      </c>
      <c r="E48" s="76">
        <v>0</v>
      </c>
      <c r="F48" s="76">
        <v>0</v>
      </c>
      <c r="G48" s="76">
        <v>3864.5299999999997</v>
      </c>
      <c r="H48" s="197">
        <v>0</v>
      </c>
      <c r="I48" s="197">
        <v>0</v>
      </c>
      <c r="J48" s="197">
        <v>0</v>
      </c>
      <c r="K48" s="76">
        <v>0</v>
      </c>
      <c r="L48" s="76">
        <v>0</v>
      </c>
      <c r="M48" s="76">
        <v>0</v>
      </c>
    </row>
    <row r="49" spans="2:13" x14ac:dyDescent="0.2">
      <c r="B49" s="219" t="s">
        <v>223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4658.3300000000008</v>
      </c>
      <c r="I49" s="76">
        <v>-16185.36</v>
      </c>
      <c r="J49" s="76">
        <v>-16185.36</v>
      </c>
      <c r="K49" s="76">
        <v>0</v>
      </c>
      <c r="L49" s="76">
        <v>0</v>
      </c>
      <c r="M49" s="76">
        <v>0</v>
      </c>
    </row>
    <row r="50" spans="2:13" x14ac:dyDescent="0.2">
      <c r="B50" s="219" t="s">
        <v>224</v>
      </c>
      <c r="C50" s="76">
        <v>0</v>
      </c>
      <c r="D50" s="76">
        <v>0</v>
      </c>
      <c r="E50" s="76">
        <v>19494.84</v>
      </c>
      <c r="F50" s="76">
        <v>0</v>
      </c>
      <c r="G50" s="76">
        <v>0</v>
      </c>
      <c r="H50" s="76">
        <v>0</v>
      </c>
      <c r="I50" s="76">
        <v>0</v>
      </c>
      <c r="J50" s="76">
        <v>0</v>
      </c>
      <c r="K50" s="76">
        <v>0</v>
      </c>
      <c r="L50" s="76">
        <v>3046.4699999999866</v>
      </c>
      <c r="M50" s="76">
        <v>0</v>
      </c>
    </row>
    <row r="51" spans="2:13" x14ac:dyDescent="0.2">
      <c r="B51" s="219" t="s">
        <v>225</v>
      </c>
      <c r="C51" s="76">
        <v>0</v>
      </c>
      <c r="D51" s="76">
        <v>-96183.35</v>
      </c>
      <c r="E51" s="76">
        <v>158695.25</v>
      </c>
      <c r="F51" s="76">
        <v>0</v>
      </c>
      <c r="G51" s="76">
        <v>0</v>
      </c>
      <c r="H51" s="76">
        <v>-4478.55</v>
      </c>
      <c r="I51" s="76">
        <v>0</v>
      </c>
      <c r="J51" s="76">
        <v>0</v>
      </c>
      <c r="K51" s="76">
        <v>0</v>
      </c>
      <c r="L51" s="76">
        <v>-17271.54</v>
      </c>
      <c r="M51" s="76">
        <v>0</v>
      </c>
    </row>
    <row r="52" spans="2:13" x14ac:dyDescent="0.2">
      <c r="B52" s="219" t="s">
        <v>226</v>
      </c>
      <c r="C52" s="77">
        <v>0</v>
      </c>
      <c r="D52" s="77">
        <v>130631.16</v>
      </c>
      <c r="E52" s="77">
        <v>0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0</v>
      </c>
      <c r="L52" s="77">
        <v>24777.9000000001</v>
      </c>
      <c r="M52" s="77">
        <v>0</v>
      </c>
    </row>
    <row r="53" spans="2:13" x14ac:dyDescent="0.2">
      <c r="B53" s="63" t="s">
        <v>227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</row>
    <row r="54" spans="2:13" x14ac:dyDescent="0.2">
      <c r="B54" s="219" t="s">
        <v>228</v>
      </c>
      <c r="C54" s="75">
        <v>0</v>
      </c>
      <c r="D54" s="75">
        <v>0</v>
      </c>
      <c r="E54" s="75">
        <v>59022.42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</row>
    <row r="55" spans="2:13" x14ac:dyDescent="0.2">
      <c r="B55" s="219" t="s">
        <v>229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v>0</v>
      </c>
      <c r="K55" s="76">
        <v>0</v>
      </c>
      <c r="L55" s="76">
        <v>0</v>
      </c>
      <c r="M55" s="76">
        <v>0</v>
      </c>
    </row>
    <row r="56" spans="2:13" x14ac:dyDescent="0.2">
      <c r="B56" s="219" t="s">
        <v>230</v>
      </c>
      <c r="C56" s="76">
        <v>0</v>
      </c>
      <c r="D56" s="76">
        <v>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</row>
    <row r="57" spans="2:13" x14ac:dyDescent="0.2">
      <c r="B57" s="219" t="s">
        <v>231</v>
      </c>
      <c r="C57" s="76">
        <v>0</v>
      </c>
      <c r="D57" s="76">
        <v>0</v>
      </c>
      <c r="E57" s="76">
        <v>0</v>
      </c>
      <c r="F57" s="76">
        <v>0</v>
      </c>
      <c r="G57" s="76">
        <v>0</v>
      </c>
      <c r="H57" s="76">
        <v>0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</row>
    <row r="58" spans="2:13" x14ac:dyDescent="0.2">
      <c r="B58" s="219" t="s">
        <v>232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76">
        <v>0</v>
      </c>
    </row>
    <row r="59" spans="2:13" x14ac:dyDescent="0.2">
      <c r="B59" s="219" t="s">
        <v>233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</row>
    <row r="60" spans="2:13" x14ac:dyDescent="0.2">
      <c r="B60" s="219" t="s">
        <v>234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</row>
    <row r="61" spans="2:13" x14ac:dyDescent="0.2">
      <c r="B61" s="219" t="s">
        <v>235</v>
      </c>
      <c r="C61" s="76">
        <v>0</v>
      </c>
      <c r="D61" s="76">
        <v>0</v>
      </c>
      <c r="E61" s="76">
        <v>0</v>
      </c>
      <c r="F61" s="76">
        <v>0</v>
      </c>
      <c r="G61" s="76">
        <v>0</v>
      </c>
      <c r="H61" s="76">
        <v>0</v>
      </c>
      <c r="I61" s="76">
        <v>0</v>
      </c>
      <c r="J61" s="76">
        <v>0</v>
      </c>
      <c r="K61" s="76">
        <v>0</v>
      </c>
      <c r="L61" s="76">
        <v>0</v>
      </c>
      <c r="M61" s="76">
        <v>0</v>
      </c>
    </row>
    <row r="62" spans="2:13" x14ac:dyDescent="0.2">
      <c r="B62" s="219" t="s">
        <v>236</v>
      </c>
      <c r="C62" s="76">
        <v>0</v>
      </c>
      <c r="D62" s="76">
        <v>0</v>
      </c>
      <c r="E62" s="76">
        <v>0</v>
      </c>
      <c r="F62" s="76">
        <v>0</v>
      </c>
      <c r="G62" s="76">
        <v>0</v>
      </c>
      <c r="H62" s="76">
        <v>0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</row>
    <row r="63" spans="2:13" x14ac:dyDescent="0.2">
      <c r="B63" s="219" t="s">
        <v>237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v>0</v>
      </c>
      <c r="K63" s="76">
        <v>0</v>
      </c>
      <c r="L63" s="76">
        <v>0</v>
      </c>
      <c r="M63" s="76">
        <v>0</v>
      </c>
    </row>
    <row r="64" spans="2:13" x14ac:dyDescent="0.2">
      <c r="B64" s="219" t="s">
        <v>238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</row>
    <row r="65" spans="2:13" x14ac:dyDescent="0.2">
      <c r="B65" s="219" t="s">
        <v>253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v>0</v>
      </c>
      <c r="K65" s="76">
        <v>0</v>
      </c>
      <c r="L65" s="76">
        <v>0</v>
      </c>
      <c r="M65" s="76">
        <v>0</v>
      </c>
    </row>
    <row r="66" spans="2:13" x14ac:dyDescent="0.2">
      <c r="B66" s="219" t="s">
        <v>240</v>
      </c>
      <c r="C66" s="76">
        <v>0</v>
      </c>
      <c r="D66" s="76">
        <v>0</v>
      </c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</row>
    <row r="67" spans="2:13" x14ac:dyDescent="0.2">
      <c r="B67" s="219" t="s">
        <v>241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</row>
    <row r="68" spans="2:13" x14ac:dyDescent="0.2">
      <c r="B68" s="219" t="s">
        <v>242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</row>
    <row r="69" spans="2:13" x14ac:dyDescent="0.2">
      <c r="B69" s="219" t="s">
        <v>243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</row>
    <row r="70" spans="2:13" x14ac:dyDescent="0.2">
      <c r="B70" s="219" t="s">
        <v>244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</row>
    <row r="71" spans="2:13" x14ac:dyDescent="0.2">
      <c r="B71" s="219" t="s">
        <v>245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</row>
    <row r="72" spans="2:13" x14ac:dyDescent="0.2">
      <c r="B72" s="219" t="s">
        <v>246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</row>
    <row r="73" spans="2:13" x14ac:dyDescent="0.2">
      <c r="B73" s="219" t="s">
        <v>247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</row>
    <row r="74" spans="2:13" x14ac:dyDescent="0.2">
      <c r="B74" s="219" t="s">
        <v>248</v>
      </c>
      <c r="C74" s="229">
        <v>0</v>
      </c>
      <c r="D74" s="229">
        <v>0</v>
      </c>
      <c r="E74" s="229">
        <v>0</v>
      </c>
      <c r="F74" s="229">
        <v>0</v>
      </c>
      <c r="G74" s="229">
        <v>0</v>
      </c>
      <c r="H74" s="229">
        <v>0</v>
      </c>
      <c r="I74" s="229">
        <v>0</v>
      </c>
      <c r="J74" s="229">
        <v>0</v>
      </c>
      <c r="K74" s="229">
        <v>0</v>
      </c>
      <c r="L74" s="229">
        <v>0</v>
      </c>
      <c r="M74" s="229">
        <v>0</v>
      </c>
    </row>
    <row r="75" spans="2:13" x14ac:dyDescent="0.2">
      <c r="B75" s="219" t="s">
        <v>254</v>
      </c>
      <c r="C75" s="230">
        <v>0</v>
      </c>
      <c r="D75" s="230">
        <v>0</v>
      </c>
      <c r="E75" s="230">
        <v>0</v>
      </c>
      <c r="F75" s="230">
        <v>0</v>
      </c>
      <c r="G75" s="230">
        <v>0</v>
      </c>
      <c r="H75" s="230">
        <v>0</v>
      </c>
      <c r="I75" s="230">
        <v>0</v>
      </c>
      <c r="J75" s="230">
        <v>0</v>
      </c>
      <c r="K75" s="230">
        <v>0</v>
      </c>
      <c r="L75" s="230">
        <v>0</v>
      </c>
      <c r="M75" s="230">
        <v>0</v>
      </c>
    </row>
    <row r="76" spans="2:13" x14ac:dyDescent="0.2">
      <c r="B76" s="220" t="s">
        <v>250</v>
      </c>
      <c r="C76" s="77">
        <v>0</v>
      </c>
      <c r="D76" s="77">
        <v>0</v>
      </c>
      <c r="E76" s="77"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77">
        <v>0</v>
      </c>
      <c r="L76" s="77">
        <v>0</v>
      </c>
      <c r="M76" s="77">
        <v>-20000</v>
      </c>
    </row>
    <row r="77" spans="2:13" x14ac:dyDescent="0.2">
      <c r="C77" s="87"/>
      <c r="D77" s="87"/>
      <c r="E77" s="87"/>
      <c r="F77" s="87"/>
      <c r="G77" s="87"/>
      <c r="H77" s="87"/>
      <c r="I77" s="87"/>
      <c r="J77" s="87"/>
      <c r="K77" s="87"/>
      <c r="L77" s="87"/>
    </row>
    <row r="78" spans="2:13" x14ac:dyDescent="0.2"/>
    <row r="79" spans="2:13" x14ac:dyDescent="0.2">
      <c r="B79" s="41" t="s">
        <v>256</v>
      </c>
    </row>
    <row r="80" spans="2:13" x14ac:dyDescent="0.2"/>
    <row r="81" spans="2:13" x14ac:dyDescent="0.2">
      <c r="B81" s="38"/>
      <c r="C81" s="227">
        <v>2009</v>
      </c>
      <c r="D81" s="227">
        <v>2010</v>
      </c>
      <c r="E81" s="227">
        <v>2011</v>
      </c>
      <c r="F81" s="227">
        <v>2012</v>
      </c>
      <c r="G81" s="227">
        <v>2013</v>
      </c>
      <c r="H81" s="227">
        <v>2014</v>
      </c>
      <c r="I81" s="227" t="s">
        <v>189</v>
      </c>
      <c r="J81" s="227">
        <v>2015</v>
      </c>
      <c r="K81" s="227">
        <v>2016</v>
      </c>
      <c r="L81" s="227">
        <v>2017</v>
      </c>
      <c r="M81" s="227">
        <v>2018</v>
      </c>
    </row>
    <row r="82" spans="2:13" x14ac:dyDescent="0.2">
      <c r="B82" s="228" t="s">
        <v>252</v>
      </c>
    </row>
    <row r="83" spans="2:13" x14ac:dyDescent="0.2">
      <c r="B83" s="219" t="s">
        <v>221</v>
      </c>
      <c r="C83" s="231">
        <f>+C11+C47</f>
        <v>0</v>
      </c>
      <c r="D83" s="231">
        <f t="shared" ref="D83:M83" si="0">+D11+D47</f>
        <v>42761.64</v>
      </c>
      <c r="E83" s="231">
        <f t="shared" si="0"/>
        <v>0</v>
      </c>
      <c r="F83" s="231">
        <f t="shared" si="0"/>
        <v>0</v>
      </c>
      <c r="G83" s="231">
        <f t="shared" si="0"/>
        <v>0</v>
      </c>
      <c r="H83" s="231">
        <f t="shared" si="0"/>
        <v>710509.73</v>
      </c>
      <c r="I83" s="231">
        <f t="shared" si="0"/>
        <v>135432.53</v>
      </c>
      <c r="J83" s="231">
        <f t="shared" si="0"/>
        <v>135432.53</v>
      </c>
      <c r="K83" s="231">
        <f t="shared" si="0"/>
        <v>0</v>
      </c>
      <c r="L83" s="231">
        <f t="shared" si="0"/>
        <v>302477.53999999998</v>
      </c>
      <c r="M83" s="231">
        <f t="shared" si="0"/>
        <v>-282880.57</v>
      </c>
    </row>
    <row r="84" spans="2:13" x14ac:dyDescent="0.2">
      <c r="B84" s="219" t="s">
        <v>222</v>
      </c>
      <c r="C84" s="76">
        <f t="shared" ref="C84:M88" si="1">+C12+C48</f>
        <v>0</v>
      </c>
      <c r="D84" s="76">
        <f t="shared" si="1"/>
        <v>524261.64999999997</v>
      </c>
      <c r="E84" s="76">
        <f t="shared" si="1"/>
        <v>15624.96</v>
      </c>
      <c r="F84" s="76">
        <f t="shared" si="1"/>
        <v>0</v>
      </c>
      <c r="G84" s="76">
        <f t="shared" si="1"/>
        <v>3864.5299999999997</v>
      </c>
      <c r="H84" s="197">
        <f t="shared" si="1"/>
        <v>0</v>
      </c>
      <c r="I84" s="197">
        <f t="shared" si="1"/>
        <v>0</v>
      </c>
      <c r="J84" s="197">
        <f t="shared" si="1"/>
        <v>0</v>
      </c>
      <c r="K84" s="76">
        <f t="shared" si="1"/>
        <v>42742.67</v>
      </c>
      <c r="L84" s="76">
        <f t="shared" si="1"/>
        <v>1439.77</v>
      </c>
      <c r="M84" s="76">
        <f t="shared" si="1"/>
        <v>85660.23</v>
      </c>
    </row>
    <row r="85" spans="2:13" x14ac:dyDescent="0.2">
      <c r="B85" s="219" t="s">
        <v>223</v>
      </c>
      <c r="C85" s="76">
        <f t="shared" si="1"/>
        <v>82807.5</v>
      </c>
      <c r="D85" s="76">
        <f t="shared" si="1"/>
        <v>24416.939999999973</v>
      </c>
      <c r="E85" s="76">
        <f t="shared" si="1"/>
        <v>0</v>
      </c>
      <c r="F85" s="76">
        <f t="shared" si="1"/>
        <v>0</v>
      </c>
      <c r="G85" s="76">
        <f t="shared" si="1"/>
        <v>0</v>
      </c>
      <c r="H85" s="76">
        <f t="shared" si="1"/>
        <v>107760.76000000001</v>
      </c>
      <c r="I85" s="76">
        <f t="shared" si="1"/>
        <v>-16185.36</v>
      </c>
      <c r="J85" s="76">
        <f t="shared" si="1"/>
        <v>-16185.36</v>
      </c>
      <c r="K85" s="76">
        <f t="shared" si="1"/>
        <v>0</v>
      </c>
      <c r="L85" s="76">
        <f t="shared" si="1"/>
        <v>0</v>
      </c>
      <c r="M85" s="76">
        <f t="shared" si="1"/>
        <v>0</v>
      </c>
    </row>
    <row r="86" spans="2:13" x14ac:dyDescent="0.2">
      <c r="B86" s="219" t="s">
        <v>224</v>
      </c>
      <c r="C86" s="76">
        <f t="shared" si="1"/>
        <v>13133.35</v>
      </c>
      <c r="D86" s="76">
        <f t="shared" si="1"/>
        <v>8822.4100000000017</v>
      </c>
      <c r="E86" s="76">
        <f t="shared" si="1"/>
        <v>46268.04</v>
      </c>
      <c r="F86" s="76">
        <f t="shared" si="1"/>
        <v>0</v>
      </c>
      <c r="G86" s="76">
        <f t="shared" si="1"/>
        <v>375</v>
      </c>
      <c r="H86" s="76">
        <f t="shared" si="1"/>
        <v>2681.38</v>
      </c>
      <c r="I86" s="76">
        <f t="shared" si="1"/>
        <v>5239.8599999999997</v>
      </c>
      <c r="J86" s="76">
        <f t="shared" si="1"/>
        <v>5239.8599999999997</v>
      </c>
      <c r="K86" s="76">
        <f t="shared" si="1"/>
        <v>0</v>
      </c>
      <c r="L86" s="76">
        <f t="shared" si="1"/>
        <v>79047.409999999989</v>
      </c>
      <c r="M86" s="76">
        <f t="shared" si="1"/>
        <v>2835.1400000000003</v>
      </c>
    </row>
    <row r="87" spans="2:13" x14ac:dyDescent="0.2">
      <c r="B87" s="219" t="s">
        <v>225</v>
      </c>
      <c r="C87" s="76">
        <f t="shared" si="1"/>
        <v>125592.28</v>
      </c>
      <c r="D87" s="76">
        <f t="shared" si="1"/>
        <v>-69621.010000000009</v>
      </c>
      <c r="E87" s="76">
        <f t="shared" si="1"/>
        <v>233504.78999999998</v>
      </c>
      <c r="F87" s="76">
        <f t="shared" si="1"/>
        <v>9111.11</v>
      </c>
      <c r="G87" s="76">
        <f t="shared" si="1"/>
        <v>11061.05</v>
      </c>
      <c r="H87" s="76">
        <f t="shared" si="1"/>
        <v>18773.47</v>
      </c>
      <c r="I87" s="76">
        <f t="shared" si="1"/>
        <v>10800</v>
      </c>
      <c r="J87" s="76">
        <f t="shared" si="1"/>
        <v>10800</v>
      </c>
      <c r="K87" s="76">
        <f t="shared" si="1"/>
        <v>27391.02</v>
      </c>
      <c r="L87" s="76">
        <f t="shared" si="1"/>
        <v>25121.800000000003</v>
      </c>
      <c r="M87" s="76">
        <f t="shared" si="1"/>
        <v>22099.399999999998</v>
      </c>
    </row>
    <row r="88" spans="2:13" x14ac:dyDescent="0.2">
      <c r="B88" s="219" t="s">
        <v>226</v>
      </c>
      <c r="C88" s="77">
        <f t="shared" si="1"/>
        <v>1939.12</v>
      </c>
      <c r="D88" s="77">
        <f t="shared" si="1"/>
        <v>135569.55000000002</v>
      </c>
      <c r="E88" s="77">
        <f t="shared" si="1"/>
        <v>4847.42</v>
      </c>
      <c r="F88" s="77">
        <f t="shared" si="1"/>
        <v>21256.77</v>
      </c>
      <c r="G88" s="77">
        <f t="shared" si="1"/>
        <v>41393.65</v>
      </c>
      <c r="H88" s="77">
        <f t="shared" si="1"/>
        <v>0</v>
      </c>
      <c r="I88" s="77">
        <f t="shared" si="1"/>
        <v>78603.92</v>
      </c>
      <c r="J88" s="77">
        <f t="shared" si="1"/>
        <v>78603.92</v>
      </c>
      <c r="K88" s="77">
        <f t="shared" si="1"/>
        <v>0</v>
      </c>
      <c r="L88" s="77">
        <f t="shared" si="1"/>
        <v>42192.890000000101</v>
      </c>
      <c r="M88" s="77">
        <f t="shared" si="1"/>
        <v>42300.4</v>
      </c>
    </row>
    <row r="89" spans="2:13" x14ac:dyDescent="0.2">
      <c r="B89" s="63" t="s">
        <v>227</v>
      </c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</row>
    <row r="90" spans="2:13" x14ac:dyDescent="0.2">
      <c r="B90" s="219" t="s">
        <v>228</v>
      </c>
      <c r="C90" s="75">
        <f t="shared" ref="C90:M105" si="2">+C18+C54</f>
        <v>1043371.66</v>
      </c>
      <c r="D90" s="75">
        <f t="shared" si="2"/>
        <v>1180.67</v>
      </c>
      <c r="E90" s="75">
        <f t="shared" si="2"/>
        <v>59083.1</v>
      </c>
      <c r="F90" s="75">
        <f t="shared" si="2"/>
        <v>0</v>
      </c>
      <c r="G90" s="75">
        <f t="shared" si="2"/>
        <v>0</v>
      </c>
      <c r="H90" s="75">
        <f t="shared" si="2"/>
        <v>0</v>
      </c>
      <c r="I90" s="75">
        <f t="shared" si="2"/>
        <v>0</v>
      </c>
      <c r="J90" s="75">
        <f t="shared" si="2"/>
        <v>0</v>
      </c>
      <c r="K90" s="75">
        <f t="shared" si="2"/>
        <v>0</v>
      </c>
      <c r="L90" s="75">
        <f t="shared" si="2"/>
        <v>0</v>
      </c>
      <c r="M90" s="75">
        <f t="shared" si="2"/>
        <v>0</v>
      </c>
    </row>
    <row r="91" spans="2:13" x14ac:dyDescent="0.2">
      <c r="B91" s="219" t="s">
        <v>229</v>
      </c>
      <c r="C91" s="76">
        <f t="shared" si="2"/>
        <v>0</v>
      </c>
      <c r="D91" s="76">
        <f t="shared" si="2"/>
        <v>0</v>
      </c>
      <c r="E91" s="76">
        <f t="shared" si="2"/>
        <v>0</v>
      </c>
      <c r="F91" s="76">
        <f t="shared" si="2"/>
        <v>0</v>
      </c>
      <c r="G91" s="76">
        <f t="shared" si="2"/>
        <v>0</v>
      </c>
      <c r="H91" s="76">
        <f t="shared" si="2"/>
        <v>0</v>
      </c>
      <c r="I91" s="76">
        <f t="shared" si="2"/>
        <v>0</v>
      </c>
      <c r="J91" s="76">
        <f t="shared" si="2"/>
        <v>0</v>
      </c>
      <c r="K91" s="76">
        <f t="shared" si="2"/>
        <v>0</v>
      </c>
      <c r="L91" s="76">
        <f t="shared" si="2"/>
        <v>0</v>
      </c>
      <c r="M91" s="76">
        <f t="shared" si="2"/>
        <v>0</v>
      </c>
    </row>
    <row r="92" spans="2:13" x14ac:dyDescent="0.2">
      <c r="B92" s="219" t="s">
        <v>230</v>
      </c>
      <c r="C92" s="76">
        <f t="shared" si="2"/>
        <v>0</v>
      </c>
      <c r="D92" s="76">
        <f t="shared" si="2"/>
        <v>0</v>
      </c>
      <c r="E92" s="76">
        <f t="shared" si="2"/>
        <v>0</v>
      </c>
      <c r="F92" s="76">
        <f t="shared" si="2"/>
        <v>0</v>
      </c>
      <c r="G92" s="76">
        <f t="shared" si="2"/>
        <v>0</v>
      </c>
      <c r="H92" s="76">
        <f t="shared" si="2"/>
        <v>0</v>
      </c>
      <c r="I92" s="76">
        <f t="shared" si="2"/>
        <v>0</v>
      </c>
      <c r="J92" s="76">
        <f t="shared" si="2"/>
        <v>0</v>
      </c>
      <c r="K92" s="76">
        <f t="shared" si="2"/>
        <v>0</v>
      </c>
      <c r="L92" s="76">
        <f t="shared" si="2"/>
        <v>0</v>
      </c>
      <c r="M92" s="76">
        <f t="shared" si="2"/>
        <v>0</v>
      </c>
    </row>
    <row r="93" spans="2:13" x14ac:dyDescent="0.2">
      <c r="B93" s="219" t="s">
        <v>231</v>
      </c>
      <c r="C93" s="76">
        <f t="shared" si="2"/>
        <v>0</v>
      </c>
      <c r="D93" s="76">
        <f t="shared" si="2"/>
        <v>0</v>
      </c>
      <c r="E93" s="76">
        <f t="shared" si="2"/>
        <v>0</v>
      </c>
      <c r="F93" s="76">
        <f t="shared" si="2"/>
        <v>0</v>
      </c>
      <c r="G93" s="76">
        <f t="shared" si="2"/>
        <v>0</v>
      </c>
      <c r="H93" s="76">
        <f t="shared" si="2"/>
        <v>0</v>
      </c>
      <c r="I93" s="76">
        <f t="shared" si="2"/>
        <v>0</v>
      </c>
      <c r="J93" s="76">
        <f t="shared" si="2"/>
        <v>114176644.25000001</v>
      </c>
      <c r="K93" s="76">
        <f t="shared" si="2"/>
        <v>0</v>
      </c>
      <c r="L93" s="76">
        <f t="shared" si="2"/>
        <v>0</v>
      </c>
      <c r="M93" s="76">
        <f t="shared" si="2"/>
        <v>0</v>
      </c>
    </row>
    <row r="94" spans="2:13" x14ac:dyDescent="0.2">
      <c r="B94" s="219" t="s">
        <v>232</v>
      </c>
      <c r="C94" s="76">
        <f t="shared" si="2"/>
        <v>0</v>
      </c>
      <c r="D94" s="76">
        <f t="shared" si="2"/>
        <v>0</v>
      </c>
      <c r="E94" s="76">
        <f t="shared" si="2"/>
        <v>0</v>
      </c>
      <c r="F94" s="76">
        <f t="shared" si="2"/>
        <v>0</v>
      </c>
      <c r="G94" s="76">
        <f t="shared" si="2"/>
        <v>0</v>
      </c>
      <c r="H94" s="76">
        <f t="shared" si="2"/>
        <v>0</v>
      </c>
      <c r="I94" s="76">
        <f t="shared" si="2"/>
        <v>0</v>
      </c>
      <c r="J94" s="76">
        <f t="shared" si="2"/>
        <v>18079458.27</v>
      </c>
      <c r="K94" s="76">
        <f t="shared" si="2"/>
        <v>0</v>
      </c>
      <c r="L94" s="76">
        <f t="shared" si="2"/>
        <v>0</v>
      </c>
      <c r="M94" s="76">
        <f t="shared" si="2"/>
        <v>0</v>
      </c>
    </row>
    <row r="95" spans="2:13" x14ac:dyDescent="0.2">
      <c r="B95" s="219" t="s">
        <v>233</v>
      </c>
      <c r="C95" s="76">
        <f t="shared" si="2"/>
        <v>0</v>
      </c>
      <c r="D95" s="76">
        <f t="shared" si="2"/>
        <v>0</v>
      </c>
      <c r="E95" s="76">
        <f t="shared" si="2"/>
        <v>0</v>
      </c>
      <c r="F95" s="76">
        <f t="shared" si="2"/>
        <v>0</v>
      </c>
      <c r="G95" s="76">
        <f t="shared" si="2"/>
        <v>0</v>
      </c>
      <c r="H95" s="76">
        <f t="shared" si="2"/>
        <v>0</v>
      </c>
      <c r="I95" s="76">
        <f t="shared" si="2"/>
        <v>0</v>
      </c>
      <c r="J95" s="76">
        <f t="shared" si="2"/>
        <v>0</v>
      </c>
      <c r="K95" s="76">
        <f t="shared" si="2"/>
        <v>15178943.796610169</v>
      </c>
      <c r="L95" s="76">
        <f t="shared" si="2"/>
        <v>0</v>
      </c>
      <c r="M95" s="76">
        <f t="shared" si="2"/>
        <v>0</v>
      </c>
    </row>
    <row r="96" spans="2:13" x14ac:dyDescent="0.2">
      <c r="B96" s="219" t="s">
        <v>234</v>
      </c>
      <c r="C96" s="76">
        <f t="shared" si="2"/>
        <v>0</v>
      </c>
      <c r="D96" s="76">
        <f t="shared" si="2"/>
        <v>0</v>
      </c>
      <c r="E96" s="76">
        <f t="shared" si="2"/>
        <v>0</v>
      </c>
      <c r="F96" s="76">
        <f t="shared" si="2"/>
        <v>0</v>
      </c>
      <c r="G96" s="76">
        <f t="shared" si="2"/>
        <v>0</v>
      </c>
      <c r="H96" s="76">
        <f t="shared" si="2"/>
        <v>0</v>
      </c>
      <c r="I96" s="76">
        <f t="shared" si="2"/>
        <v>0</v>
      </c>
      <c r="J96" s="76">
        <f t="shared" si="2"/>
        <v>0</v>
      </c>
      <c r="K96" s="76">
        <f t="shared" si="2"/>
        <v>2863227.7542372881</v>
      </c>
      <c r="L96" s="76">
        <f t="shared" si="2"/>
        <v>0</v>
      </c>
      <c r="M96" s="76">
        <f t="shared" si="2"/>
        <v>0</v>
      </c>
    </row>
    <row r="97" spans="2:13" x14ac:dyDescent="0.2">
      <c r="B97" s="219" t="s">
        <v>235</v>
      </c>
      <c r="C97" s="76">
        <f t="shared" si="2"/>
        <v>0</v>
      </c>
      <c r="D97" s="76">
        <f t="shared" si="2"/>
        <v>0</v>
      </c>
      <c r="E97" s="76">
        <f t="shared" si="2"/>
        <v>691993.19491525425</v>
      </c>
      <c r="F97" s="76">
        <f t="shared" si="2"/>
        <v>0</v>
      </c>
      <c r="G97" s="76">
        <f t="shared" si="2"/>
        <v>0</v>
      </c>
      <c r="H97" s="76">
        <f t="shared" si="2"/>
        <v>0</v>
      </c>
      <c r="I97" s="76">
        <f t="shared" si="2"/>
        <v>0</v>
      </c>
      <c r="J97" s="76">
        <f t="shared" si="2"/>
        <v>0</v>
      </c>
      <c r="K97" s="76">
        <f t="shared" si="2"/>
        <v>0</v>
      </c>
      <c r="L97" s="76">
        <f t="shared" si="2"/>
        <v>0</v>
      </c>
      <c r="M97" s="76">
        <f t="shared" si="2"/>
        <v>0</v>
      </c>
    </row>
    <row r="98" spans="2:13" x14ac:dyDescent="0.2">
      <c r="B98" s="219" t="s">
        <v>236</v>
      </c>
      <c r="C98" s="76">
        <f t="shared" si="2"/>
        <v>0</v>
      </c>
      <c r="D98" s="76">
        <f t="shared" si="2"/>
        <v>0</v>
      </c>
      <c r="E98" s="76">
        <f t="shared" si="2"/>
        <v>31769.508474576269</v>
      </c>
      <c r="F98" s="76">
        <f t="shared" si="2"/>
        <v>0</v>
      </c>
      <c r="G98" s="76">
        <f t="shared" si="2"/>
        <v>0</v>
      </c>
      <c r="H98" s="76">
        <f t="shared" si="2"/>
        <v>0</v>
      </c>
      <c r="I98" s="76">
        <f t="shared" si="2"/>
        <v>0</v>
      </c>
      <c r="J98" s="76">
        <f t="shared" si="2"/>
        <v>0</v>
      </c>
      <c r="K98" s="76">
        <f t="shared" si="2"/>
        <v>0</v>
      </c>
      <c r="L98" s="76">
        <f t="shared" si="2"/>
        <v>0</v>
      </c>
      <c r="M98" s="76">
        <f t="shared" si="2"/>
        <v>0</v>
      </c>
    </row>
    <row r="99" spans="2:13" x14ac:dyDescent="0.2">
      <c r="B99" s="219" t="s">
        <v>237</v>
      </c>
      <c r="C99" s="76">
        <f t="shared" si="2"/>
        <v>0</v>
      </c>
      <c r="D99" s="76">
        <f t="shared" si="2"/>
        <v>0</v>
      </c>
      <c r="E99" s="76">
        <f t="shared" si="2"/>
        <v>0</v>
      </c>
      <c r="F99" s="76">
        <f t="shared" si="2"/>
        <v>0</v>
      </c>
      <c r="G99" s="76">
        <f t="shared" si="2"/>
        <v>0</v>
      </c>
      <c r="H99" s="76">
        <f t="shared" si="2"/>
        <v>0</v>
      </c>
      <c r="I99" s="76">
        <f t="shared" si="2"/>
        <v>194728.87288135596</v>
      </c>
      <c r="J99" s="76">
        <f t="shared" si="2"/>
        <v>194728.87288135596</v>
      </c>
      <c r="K99" s="76">
        <f t="shared" si="2"/>
        <v>0</v>
      </c>
      <c r="L99" s="76">
        <f t="shared" si="2"/>
        <v>0</v>
      </c>
      <c r="M99" s="76">
        <f t="shared" si="2"/>
        <v>0</v>
      </c>
    </row>
    <row r="100" spans="2:13" x14ac:dyDescent="0.2">
      <c r="B100" s="219" t="s">
        <v>238</v>
      </c>
      <c r="C100" s="76">
        <f t="shared" si="2"/>
        <v>0</v>
      </c>
      <c r="D100" s="76">
        <f t="shared" si="2"/>
        <v>0</v>
      </c>
      <c r="E100" s="76">
        <f t="shared" si="2"/>
        <v>0</v>
      </c>
      <c r="F100" s="76">
        <f t="shared" si="2"/>
        <v>0</v>
      </c>
      <c r="G100" s="76">
        <f t="shared" si="2"/>
        <v>109764.83898305085</v>
      </c>
      <c r="H100" s="76">
        <f t="shared" si="2"/>
        <v>0</v>
      </c>
      <c r="I100" s="76">
        <f t="shared" si="2"/>
        <v>0</v>
      </c>
      <c r="J100" s="76">
        <f t="shared" si="2"/>
        <v>0</v>
      </c>
      <c r="K100" s="76">
        <f t="shared" si="2"/>
        <v>0</v>
      </c>
      <c r="L100" s="76">
        <f t="shared" si="2"/>
        <v>0</v>
      </c>
      <c r="M100" s="76">
        <f t="shared" si="2"/>
        <v>0</v>
      </c>
    </row>
    <row r="101" spans="2:13" x14ac:dyDescent="0.2">
      <c r="B101" s="219" t="s">
        <v>253</v>
      </c>
      <c r="C101" s="76">
        <f t="shared" si="2"/>
        <v>0</v>
      </c>
      <c r="D101" s="76">
        <f t="shared" si="2"/>
        <v>0</v>
      </c>
      <c r="E101" s="76">
        <f t="shared" si="2"/>
        <v>0</v>
      </c>
      <c r="F101" s="76">
        <f t="shared" si="2"/>
        <v>0</v>
      </c>
      <c r="G101" s="76">
        <f t="shared" si="2"/>
        <v>0</v>
      </c>
      <c r="H101" s="76">
        <f t="shared" si="2"/>
        <v>1685447.6101694915</v>
      </c>
      <c r="I101" s="76">
        <f t="shared" si="2"/>
        <v>0</v>
      </c>
      <c r="J101" s="76">
        <f t="shared" si="2"/>
        <v>0</v>
      </c>
      <c r="K101" s="76">
        <f t="shared" si="2"/>
        <v>0</v>
      </c>
      <c r="L101" s="76">
        <f t="shared" si="2"/>
        <v>0</v>
      </c>
      <c r="M101" s="76">
        <f t="shared" si="2"/>
        <v>0</v>
      </c>
    </row>
    <row r="102" spans="2:13" x14ac:dyDescent="0.2">
      <c r="B102" s="219" t="s">
        <v>240</v>
      </c>
      <c r="C102" s="76">
        <f t="shared" si="2"/>
        <v>0</v>
      </c>
      <c r="D102" s="76">
        <f t="shared" si="2"/>
        <v>0</v>
      </c>
      <c r="E102" s="76">
        <f t="shared" si="2"/>
        <v>0</v>
      </c>
      <c r="F102" s="76">
        <f t="shared" si="2"/>
        <v>0</v>
      </c>
      <c r="G102" s="76">
        <f t="shared" si="2"/>
        <v>0</v>
      </c>
      <c r="H102" s="76">
        <f t="shared" si="2"/>
        <v>3179643.720338983</v>
      </c>
      <c r="I102" s="76">
        <f t="shared" si="2"/>
        <v>0</v>
      </c>
      <c r="J102" s="76">
        <f t="shared" si="2"/>
        <v>0</v>
      </c>
      <c r="K102" s="76">
        <f t="shared" si="2"/>
        <v>0</v>
      </c>
      <c r="L102" s="76">
        <f t="shared" si="2"/>
        <v>0</v>
      </c>
      <c r="M102" s="76">
        <f t="shared" si="2"/>
        <v>0</v>
      </c>
    </row>
    <row r="103" spans="2:13" x14ac:dyDescent="0.2">
      <c r="B103" s="219" t="s">
        <v>241</v>
      </c>
      <c r="C103" s="76">
        <f t="shared" si="2"/>
        <v>0</v>
      </c>
      <c r="D103" s="76">
        <f t="shared" si="2"/>
        <v>0</v>
      </c>
      <c r="E103" s="76">
        <f t="shared" si="2"/>
        <v>0</v>
      </c>
      <c r="F103" s="76">
        <f t="shared" si="2"/>
        <v>0</v>
      </c>
      <c r="G103" s="76">
        <f t="shared" si="2"/>
        <v>9520000</v>
      </c>
      <c r="H103" s="76">
        <f t="shared" si="2"/>
        <v>0</v>
      </c>
      <c r="I103" s="76">
        <f t="shared" si="2"/>
        <v>0</v>
      </c>
      <c r="J103" s="76">
        <f t="shared" si="2"/>
        <v>0</v>
      </c>
      <c r="K103" s="76">
        <f t="shared" si="2"/>
        <v>0</v>
      </c>
      <c r="L103" s="76">
        <f t="shared" si="2"/>
        <v>0</v>
      </c>
      <c r="M103" s="76">
        <f t="shared" si="2"/>
        <v>0</v>
      </c>
    </row>
    <row r="104" spans="2:13" x14ac:dyDescent="0.2">
      <c r="B104" s="219" t="s">
        <v>242</v>
      </c>
      <c r="C104" s="76">
        <f t="shared" si="2"/>
        <v>0</v>
      </c>
      <c r="D104" s="76">
        <f t="shared" si="2"/>
        <v>0</v>
      </c>
      <c r="E104" s="76">
        <f t="shared" si="2"/>
        <v>0</v>
      </c>
      <c r="F104" s="76">
        <f t="shared" si="2"/>
        <v>0</v>
      </c>
      <c r="G104" s="76">
        <f t="shared" si="2"/>
        <v>0</v>
      </c>
      <c r="H104" s="76">
        <f t="shared" si="2"/>
        <v>1247475.1271186441</v>
      </c>
      <c r="I104" s="76">
        <f t="shared" si="2"/>
        <v>0</v>
      </c>
      <c r="J104" s="76">
        <f t="shared" si="2"/>
        <v>0</v>
      </c>
      <c r="K104" s="76">
        <f t="shared" si="2"/>
        <v>0</v>
      </c>
      <c r="L104" s="76">
        <f t="shared" si="2"/>
        <v>0</v>
      </c>
      <c r="M104" s="76">
        <f t="shared" si="2"/>
        <v>0</v>
      </c>
    </row>
    <row r="105" spans="2:13" x14ac:dyDescent="0.2">
      <c r="B105" s="219" t="s">
        <v>243</v>
      </c>
      <c r="C105" s="76">
        <f t="shared" si="2"/>
        <v>0</v>
      </c>
      <c r="D105" s="76">
        <f t="shared" si="2"/>
        <v>0</v>
      </c>
      <c r="E105" s="76">
        <f t="shared" si="2"/>
        <v>0</v>
      </c>
      <c r="F105" s="76">
        <f t="shared" si="2"/>
        <v>0</v>
      </c>
      <c r="G105" s="76">
        <f t="shared" si="2"/>
        <v>0</v>
      </c>
      <c r="H105" s="76">
        <f t="shared" si="2"/>
        <v>568771.67796610168</v>
      </c>
      <c r="I105" s="76">
        <f t="shared" si="2"/>
        <v>0</v>
      </c>
      <c r="J105" s="76">
        <f t="shared" si="2"/>
        <v>0</v>
      </c>
      <c r="K105" s="76">
        <f t="shared" si="2"/>
        <v>0</v>
      </c>
      <c r="L105" s="76">
        <f t="shared" si="2"/>
        <v>0</v>
      </c>
      <c r="M105" s="76">
        <f t="shared" si="2"/>
        <v>0</v>
      </c>
    </row>
    <row r="106" spans="2:13" x14ac:dyDescent="0.2">
      <c r="B106" s="219" t="s">
        <v>244</v>
      </c>
      <c r="C106" s="76">
        <f t="shared" ref="C106:M112" si="3">+C34+C70</f>
        <v>0</v>
      </c>
      <c r="D106" s="76">
        <f t="shared" si="3"/>
        <v>0</v>
      </c>
      <c r="E106" s="76">
        <f t="shared" si="3"/>
        <v>0</v>
      </c>
      <c r="F106" s="76">
        <f t="shared" si="3"/>
        <v>0</v>
      </c>
      <c r="G106" s="76">
        <f t="shared" si="3"/>
        <v>0</v>
      </c>
      <c r="H106" s="76">
        <f t="shared" si="3"/>
        <v>330742.22881355934</v>
      </c>
      <c r="I106" s="76">
        <f t="shared" si="3"/>
        <v>0</v>
      </c>
      <c r="J106" s="76">
        <f t="shared" si="3"/>
        <v>0</v>
      </c>
      <c r="K106" s="76">
        <f t="shared" si="3"/>
        <v>0</v>
      </c>
      <c r="L106" s="76">
        <f t="shared" si="3"/>
        <v>0</v>
      </c>
      <c r="M106" s="76">
        <f t="shared" si="3"/>
        <v>0</v>
      </c>
    </row>
    <row r="107" spans="2:13" x14ac:dyDescent="0.2">
      <c r="B107" s="219" t="s">
        <v>245</v>
      </c>
      <c r="C107" s="76">
        <f t="shared" si="3"/>
        <v>0</v>
      </c>
      <c r="D107" s="76">
        <f t="shared" si="3"/>
        <v>0</v>
      </c>
      <c r="E107" s="76">
        <f t="shared" si="3"/>
        <v>0</v>
      </c>
      <c r="F107" s="76">
        <f t="shared" si="3"/>
        <v>0</v>
      </c>
      <c r="G107" s="76">
        <f t="shared" si="3"/>
        <v>0</v>
      </c>
      <c r="H107" s="76">
        <f t="shared" si="3"/>
        <v>0</v>
      </c>
      <c r="I107" s="76">
        <f t="shared" si="3"/>
        <v>0</v>
      </c>
      <c r="J107" s="76">
        <f t="shared" si="3"/>
        <v>0</v>
      </c>
      <c r="K107" s="76">
        <f t="shared" si="3"/>
        <v>0</v>
      </c>
      <c r="L107" s="76">
        <f t="shared" si="3"/>
        <v>1695914.4491525425</v>
      </c>
      <c r="M107" s="76">
        <f t="shared" si="3"/>
        <v>0</v>
      </c>
    </row>
    <row r="108" spans="2:13" x14ac:dyDescent="0.2">
      <c r="B108" s="219" t="s">
        <v>246</v>
      </c>
      <c r="C108" s="76">
        <f t="shared" si="3"/>
        <v>0</v>
      </c>
      <c r="D108" s="76">
        <f t="shared" si="3"/>
        <v>0</v>
      </c>
      <c r="E108" s="76">
        <f t="shared" si="3"/>
        <v>0</v>
      </c>
      <c r="F108" s="76">
        <f t="shared" si="3"/>
        <v>0</v>
      </c>
      <c r="G108" s="76">
        <f t="shared" si="3"/>
        <v>0</v>
      </c>
      <c r="H108" s="76">
        <f t="shared" si="3"/>
        <v>0</v>
      </c>
      <c r="I108" s="76">
        <f t="shared" si="3"/>
        <v>0</v>
      </c>
      <c r="J108" s="76">
        <f t="shared" si="3"/>
        <v>0</v>
      </c>
      <c r="K108" s="76">
        <f t="shared" si="3"/>
        <v>181796.88983050847</v>
      </c>
      <c r="L108" s="76">
        <f t="shared" si="3"/>
        <v>0</v>
      </c>
      <c r="M108" s="76">
        <f t="shared" si="3"/>
        <v>0</v>
      </c>
    </row>
    <row r="109" spans="2:13" x14ac:dyDescent="0.2">
      <c r="B109" s="219" t="s">
        <v>247</v>
      </c>
      <c r="C109" s="76">
        <f t="shared" si="3"/>
        <v>0</v>
      </c>
      <c r="D109" s="76">
        <f t="shared" si="3"/>
        <v>0</v>
      </c>
      <c r="E109" s="76">
        <f t="shared" si="3"/>
        <v>0</v>
      </c>
      <c r="F109" s="76">
        <f t="shared" si="3"/>
        <v>0</v>
      </c>
      <c r="G109" s="76">
        <f t="shared" si="3"/>
        <v>0</v>
      </c>
      <c r="H109" s="76">
        <f t="shared" si="3"/>
        <v>0</v>
      </c>
      <c r="I109" s="76">
        <f t="shared" si="3"/>
        <v>0</v>
      </c>
      <c r="J109" s="76">
        <f t="shared" si="3"/>
        <v>0</v>
      </c>
      <c r="K109" s="76">
        <f t="shared" si="3"/>
        <v>0</v>
      </c>
      <c r="L109" s="76">
        <f t="shared" si="3"/>
        <v>62371.101845084951</v>
      </c>
      <c r="M109" s="76">
        <f t="shared" si="3"/>
        <v>0</v>
      </c>
    </row>
    <row r="110" spans="2:13" x14ac:dyDescent="0.2">
      <c r="B110" s="219" t="s">
        <v>248</v>
      </c>
      <c r="C110" s="229">
        <f t="shared" si="3"/>
        <v>0</v>
      </c>
      <c r="D110" s="229">
        <f t="shared" si="3"/>
        <v>0</v>
      </c>
      <c r="E110" s="229">
        <f t="shared" si="3"/>
        <v>0</v>
      </c>
      <c r="F110" s="229">
        <f t="shared" si="3"/>
        <v>0</v>
      </c>
      <c r="G110" s="229">
        <f t="shared" si="3"/>
        <v>0</v>
      </c>
      <c r="H110" s="229">
        <f t="shared" si="3"/>
        <v>0</v>
      </c>
      <c r="I110" s="229">
        <f t="shared" si="3"/>
        <v>0</v>
      </c>
      <c r="J110" s="229">
        <f t="shared" si="3"/>
        <v>0</v>
      </c>
      <c r="K110" s="229">
        <f t="shared" si="3"/>
        <v>0</v>
      </c>
      <c r="L110" s="229">
        <f t="shared" si="3"/>
        <v>0</v>
      </c>
      <c r="M110" s="229">
        <f t="shared" si="3"/>
        <v>7854950.8389830515</v>
      </c>
    </row>
    <row r="111" spans="2:13" x14ac:dyDescent="0.2">
      <c r="B111" s="219" t="s">
        <v>254</v>
      </c>
      <c r="C111" s="230">
        <f t="shared" si="3"/>
        <v>0</v>
      </c>
      <c r="D111" s="230">
        <f t="shared" si="3"/>
        <v>0</v>
      </c>
      <c r="E111" s="230">
        <f t="shared" si="3"/>
        <v>0</v>
      </c>
      <c r="F111" s="230">
        <f t="shared" si="3"/>
        <v>0</v>
      </c>
      <c r="G111" s="230">
        <f t="shared" si="3"/>
        <v>0</v>
      </c>
      <c r="H111" s="230">
        <f t="shared" si="3"/>
        <v>0</v>
      </c>
      <c r="I111" s="230">
        <f t="shared" si="3"/>
        <v>0</v>
      </c>
      <c r="J111" s="230">
        <f t="shared" si="3"/>
        <v>0</v>
      </c>
      <c r="K111" s="230">
        <f t="shared" si="3"/>
        <v>0</v>
      </c>
      <c r="L111" s="230">
        <f t="shared" si="3"/>
        <v>463713.03389830509</v>
      </c>
      <c r="M111" s="230">
        <f t="shared" si="3"/>
        <v>0</v>
      </c>
    </row>
    <row r="112" spans="2:13" x14ac:dyDescent="0.2">
      <c r="B112" s="220" t="s">
        <v>250</v>
      </c>
      <c r="C112" s="77">
        <f t="shared" si="3"/>
        <v>13369.16</v>
      </c>
      <c r="D112" s="77">
        <f t="shared" si="3"/>
        <v>167548.56</v>
      </c>
      <c r="E112" s="77">
        <f t="shared" si="3"/>
        <v>0</v>
      </c>
      <c r="F112" s="77">
        <f t="shared" si="3"/>
        <v>0</v>
      </c>
      <c r="G112" s="77">
        <f t="shared" si="3"/>
        <v>0</v>
      </c>
      <c r="H112" s="77">
        <f t="shared" si="3"/>
        <v>0</v>
      </c>
      <c r="I112" s="77">
        <f t="shared" si="3"/>
        <v>0</v>
      </c>
      <c r="J112" s="77">
        <f t="shared" si="3"/>
        <v>0</v>
      </c>
      <c r="K112" s="77">
        <f t="shared" si="3"/>
        <v>0</v>
      </c>
      <c r="L112" s="77">
        <f t="shared" si="3"/>
        <v>3000</v>
      </c>
      <c r="M112" s="77">
        <f t="shared" si="3"/>
        <v>-20000</v>
      </c>
    </row>
    <row r="113" spans="2:13" x14ac:dyDescent="0.2"/>
    <row r="114" spans="2:13" x14ac:dyDescent="0.2"/>
    <row r="115" spans="2:13" x14ac:dyDescent="0.2">
      <c r="B115" s="41" t="s">
        <v>257</v>
      </c>
      <c r="D115" s="85"/>
      <c r="E115" s="85"/>
      <c r="F115" s="85"/>
      <c r="G115" s="85"/>
      <c r="H115" s="85"/>
      <c r="I115" s="85"/>
      <c r="J115" s="85"/>
      <c r="K115" s="85"/>
      <c r="L115" s="85"/>
      <c r="M115" s="85"/>
    </row>
    <row r="116" spans="2:13" x14ac:dyDescent="0.2">
      <c r="D116" s="85"/>
      <c r="E116" s="85"/>
      <c r="F116" s="85"/>
      <c r="G116" s="85"/>
      <c r="H116" s="85"/>
      <c r="I116" s="85"/>
      <c r="J116" s="85"/>
      <c r="K116" s="85"/>
      <c r="L116" s="85"/>
      <c r="M116" s="85"/>
    </row>
    <row r="117" spans="2:13" x14ac:dyDescent="0.2">
      <c r="B117" s="38"/>
      <c r="C117" s="227">
        <v>2009</v>
      </c>
      <c r="D117" s="227">
        <v>2010</v>
      </c>
      <c r="E117" s="227">
        <v>2011</v>
      </c>
      <c r="F117" s="227">
        <v>2012</v>
      </c>
      <c r="G117" s="227">
        <v>2013</v>
      </c>
      <c r="H117" s="227">
        <v>2014</v>
      </c>
      <c r="I117" s="227" t="s">
        <v>189</v>
      </c>
      <c r="J117" s="227">
        <v>2015</v>
      </c>
      <c r="K117" s="227">
        <v>2016</v>
      </c>
      <c r="L117" s="227">
        <v>2017</v>
      </c>
      <c r="M117" s="227">
        <v>2018</v>
      </c>
    </row>
    <row r="118" spans="2:13" x14ac:dyDescent="0.2">
      <c r="B118" s="228" t="s">
        <v>252</v>
      </c>
    </row>
    <row r="119" spans="2:13" x14ac:dyDescent="0.2">
      <c r="B119" s="219" t="s">
        <v>221</v>
      </c>
      <c r="C119" s="231"/>
      <c r="D119" s="231">
        <f>-+(SUM($C83:C83))*'2.2.3.1.TasasDeprec'!$C9</f>
        <v>0</v>
      </c>
      <c r="E119" s="231">
        <f>-+(SUM($C83:D83))*'2.2.3.1.TasasDeprec'!$C9</f>
        <v>-1425.3879998574612</v>
      </c>
      <c r="F119" s="231">
        <f>-+(SUM($C83:E83))*'2.2.3.1.TasasDeprec'!$C9</f>
        <v>-1425.3879998574612</v>
      </c>
      <c r="G119" s="231">
        <f>-+(SUM($C83:F83))*'2.2.3.1.TasasDeprec'!$C9</f>
        <v>-1425.3879998574612</v>
      </c>
      <c r="H119" s="231">
        <f>-+(SUM($C83:G83))*'2.2.3.1.TasasDeprec'!$C9</f>
        <v>-1425.3879998574612</v>
      </c>
      <c r="I119" s="231">
        <f>-+(SUM($C83:H83))*'2.2.3.1.TasasDeprec'!$C9</f>
        <v>-25109.045664155761</v>
      </c>
      <c r="J119" s="231">
        <f>-+(SUM($C83:H83))*'2.2.3.1.TasasDeprec'!$C9</f>
        <v>-25109.045664155761</v>
      </c>
      <c r="K119" s="231">
        <f>-+(SUM($C83:$H83)+SUM($J83:J83))*'2.2.3.1.TasasDeprec'!$C9</f>
        <v>-29623.463330370989</v>
      </c>
      <c r="L119" s="231">
        <f>-+(SUM($C83:$H83)+SUM($J83:K83))*'2.2.3.1.TasasDeprec'!$C9</f>
        <v>-29623.463330370989</v>
      </c>
      <c r="M119" s="231">
        <f>-+(SUM($C83:$H83)+SUM($J83:L83))*'2.2.3.1.TasasDeprec'!$C9</f>
        <v>-39706.047996029396</v>
      </c>
    </row>
    <row r="120" spans="2:13" x14ac:dyDescent="0.2">
      <c r="B120" s="219" t="s">
        <v>222</v>
      </c>
      <c r="C120" s="76"/>
      <c r="D120" s="76">
        <f>-+(SUM($C84:C84))*'2.2.3.1.TasasDeprec'!$C10</f>
        <v>0</v>
      </c>
      <c r="E120" s="76">
        <f>-+(SUM($C84:D84))*'2.2.3.1.TasasDeprec'!$C10</f>
        <v>-52426.165000000001</v>
      </c>
      <c r="F120" s="76">
        <f>-+(SUM($C84:E84))*'2.2.3.1.TasasDeprec'!$C10</f>
        <v>-53988.661</v>
      </c>
      <c r="G120" s="76">
        <f>-+(SUM($C84:F84))*'2.2.3.1.TasasDeprec'!$C10</f>
        <v>-53988.661</v>
      </c>
      <c r="H120" s="200">
        <f>-+(SUM($C84:G84))*'2.2.3.1.TasasDeprec'!$C10</f>
        <v>-54375.114000000001</v>
      </c>
      <c r="I120" s="200">
        <f>-+(SUM($C84:H84))*'2.2.3.1.TasasDeprec'!$C10</f>
        <v>-54375.114000000001</v>
      </c>
      <c r="J120" s="200">
        <f>-+(SUM($C84:H84))*'2.2.3.1.TasasDeprec'!$C10</f>
        <v>-54375.114000000001</v>
      </c>
      <c r="K120" s="200">
        <f>-+(SUM($C84:$H84)+SUM($J84:J84))*'2.2.3.1.TasasDeprec'!$C10</f>
        <v>-54375.114000000001</v>
      </c>
      <c r="L120" s="200">
        <f>-+(SUM($C84:$H84)+SUM($J84:K84))*'2.2.3.1.TasasDeprec'!$C10</f>
        <v>-58649.381000000008</v>
      </c>
      <c r="M120" s="200">
        <f>-+(SUM($C84:$H84)+SUM($J84:L84))*'2.2.3.1.TasasDeprec'!$C10</f>
        <v>-58793.358</v>
      </c>
    </row>
    <row r="121" spans="2:13" x14ac:dyDescent="0.2">
      <c r="B121" s="219" t="s">
        <v>223</v>
      </c>
      <c r="C121" s="76"/>
      <c r="D121" s="76">
        <f>-+(SUM($C85:C85))*'2.2.3.1.TasasDeprec'!$C11</f>
        <v>-16561.5</v>
      </c>
      <c r="E121" s="76">
        <f>-+(SUM($C85:D85))*'2.2.3.1.TasasDeprec'!$C11</f>
        <v>-21444.887999999995</v>
      </c>
      <c r="F121" s="76">
        <f>-+(SUM($C85:E85))*'2.2.3.1.TasasDeprec'!$C11</f>
        <v>-21444.887999999995</v>
      </c>
      <c r="G121" s="76">
        <f>-+(SUM($C85:F85))*'2.2.3.1.TasasDeprec'!$C11</f>
        <v>-21444.887999999995</v>
      </c>
      <c r="H121" s="76">
        <f>-+(SUM($C85:G85))*'2.2.3.1.TasasDeprec'!$C11</f>
        <v>-21444.887999999995</v>
      </c>
      <c r="I121" s="76">
        <f>-+(SUM(D85:H85))*'2.2.3.1.TasasDeprec'!$C11</f>
        <v>-26435.539999999997</v>
      </c>
      <c r="J121" s="76">
        <f>-+(SUM(D85:H85))*'2.2.3.1.TasasDeprec'!$C11</f>
        <v>-26435.539999999997</v>
      </c>
      <c r="K121" s="76">
        <f>-+(SUM(E85:$H85)+SUM($J85:J85))*'2.2.3.1.TasasDeprec'!$C11</f>
        <v>-18315.080000000002</v>
      </c>
      <c r="L121" s="76">
        <f>-+(SUM(F85:$H85)+SUM($J85:K85))*'2.2.3.1.TasasDeprec'!$C11</f>
        <v>-18315.080000000002</v>
      </c>
      <c r="M121" s="76">
        <f>-+(SUM(G85:$H85)+SUM($J85:L85))*'2.2.3.1.TasasDeprec'!$C11</f>
        <v>-18315.080000000002</v>
      </c>
    </row>
    <row r="122" spans="2:13" x14ac:dyDescent="0.2">
      <c r="B122" s="219" t="s">
        <v>224</v>
      </c>
      <c r="C122" s="76"/>
      <c r="D122" s="76">
        <f>-+(SUM($C86:C86))*'2.2.3.1.TasasDeprec'!$C12</f>
        <v>-1313.335</v>
      </c>
      <c r="E122" s="76">
        <f>-+(SUM($C86:D86))*'2.2.3.1.TasasDeprec'!$C12</f>
        <v>-2195.5760000000005</v>
      </c>
      <c r="F122" s="76">
        <f>-+(SUM($C86:E86))*'2.2.3.1.TasasDeprec'!$C12</f>
        <v>-6822.380000000001</v>
      </c>
      <c r="G122" s="76">
        <f>-+(SUM($C86:F86))*'2.2.3.1.TasasDeprec'!$C12</f>
        <v>-6822.380000000001</v>
      </c>
      <c r="H122" s="200">
        <f>-+(SUM($C86:G86))*'2.2.3.1.TasasDeprec'!$C12</f>
        <v>-6859.880000000001</v>
      </c>
      <c r="I122" s="200">
        <f>-+(SUM($C86:H86))*'2.2.3.1.TasasDeprec'!$C12</f>
        <v>-7128.0180000000009</v>
      </c>
      <c r="J122" s="200">
        <f>-+(SUM($C86:H86))*'2.2.3.1.TasasDeprec'!$C12</f>
        <v>-7128.0180000000009</v>
      </c>
      <c r="K122" s="200">
        <f>-+(SUM($C86:$H86)+SUM($J86:J86))*'2.2.3.1.TasasDeprec'!$C12</f>
        <v>-7652.0040000000008</v>
      </c>
      <c r="L122" s="200">
        <f>-+(SUM($C86:$H86)+SUM($J86:K86))*'2.2.3.1.TasasDeprec'!$C12</f>
        <v>-7652.0040000000008</v>
      </c>
      <c r="M122" s="200">
        <f>-+(SUM($C86:$H86)+SUM($J86:L86))*'2.2.3.1.TasasDeprec'!$C12</f>
        <v>-15556.745000000003</v>
      </c>
    </row>
    <row r="123" spans="2:13" x14ac:dyDescent="0.2">
      <c r="B123" s="219" t="s">
        <v>225</v>
      </c>
      <c r="C123" s="76"/>
      <c r="D123" s="76">
        <f>-+(SUM($C87:C87))*'2.2.3.1.TasasDeprec'!$C13</f>
        <v>-31398.07</v>
      </c>
      <c r="E123" s="76">
        <f>-+(SUM($C87:D87))*'2.2.3.1.TasasDeprec'!$C13</f>
        <v>-13992.817499999997</v>
      </c>
      <c r="F123" s="76">
        <f>-+(SUM($C87:E87))*'2.2.3.1.TasasDeprec'!$C13</f>
        <v>-72369.014999999985</v>
      </c>
      <c r="G123" s="76">
        <f>-+(SUM($C87:F87))*'2.2.3.1.TasasDeprec'!$C13</f>
        <v>-74646.792499999981</v>
      </c>
      <c r="H123" s="76">
        <f>-+(SUM(D87:G87))*'2.2.3.1.TasasDeprec'!$C13</f>
        <v>-46013.984999999986</v>
      </c>
      <c r="I123" s="76">
        <f>-+(SUM(E87:H87))*'2.2.3.1.TasasDeprec'!$C13</f>
        <v>-68112.604999999981</v>
      </c>
      <c r="J123" s="76">
        <f>-+(SUM(E87:H87))*'2.2.3.1.TasasDeprec'!$C13</f>
        <v>-68112.604999999981</v>
      </c>
      <c r="K123" s="76">
        <f>-+(SUM(F87:$H87)+SUM($J87:J87))*'2.2.3.1.TasasDeprec'!$C13</f>
        <v>-12436.407500000001</v>
      </c>
      <c r="L123" s="76">
        <f>-+(SUM(G87:$H87)+SUM($J87:K87))*'2.2.3.1.TasasDeprec'!$C13</f>
        <v>-17006.385000000002</v>
      </c>
      <c r="M123" s="76">
        <f>-+(SUM(H87:$H87)+SUM($J87:L87))*'2.2.3.1.TasasDeprec'!$C13</f>
        <v>-20521.572500000002</v>
      </c>
    </row>
    <row r="124" spans="2:13" x14ac:dyDescent="0.2">
      <c r="B124" s="219" t="s">
        <v>226</v>
      </c>
      <c r="C124" s="77"/>
      <c r="D124" s="77">
        <f>-+(SUM($C88:C88))*'2.2.3.1.TasasDeprec'!$C14</f>
        <v>-193.91200000000001</v>
      </c>
      <c r="E124" s="77">
        <f>-+(SUM($C88:D88))*'2.2.3.1.TasasDeprec'!$C14</f>
        <v>-13750.867000000002</v>
      </c>
      <c r="F124" s="77">
        <f>-+(SUM($C88:E88))*'2.2.3.1.TasasDeprec'!$C14</f>
        <v>-14235.609000000004</v>
      </c>
      <c r="G124" s="77">
        <f>-+(SUM($C88:F88))*'2.2.3.1.TasasDeprec'!$C14</f>
        <v>-16361.286000000002</v>
      </c>
      <c r="H124" s="65">
        <f>-+(SUM($C88:G88))*'2.2.3.1.TasasDeprec'!$C14</f>
        <v>-20500.651000000002</v>
      </c>
      <c r="I124" s="65">
        <f>-+(SUM($C88:H88))*'2.2.3.1.TasasDeprec'!$C14</f>
        <v>-20500.651000000002</v>
      </c>
      <c r="J124" s="65">
        <f>-+(SUM($C88:H88))*'2.2.3.1.TasasDeprec'!$C14</f>
        <v>-20500.651000000002</v>
      </c>
      <c r="K124" s="65">
        <f>-+(SUM($C88:$H88)+SUM($J88:J88))*'2.2.3.1.TasasDeprec'!$C14</f>
        <v>-28361.043000000001</v>
      </c>
      <c r="L124" s="65">
        <f>-+(SUM($C88:$H88)+SUM($J88:K88))*'2.2.3.1.TasasDeprec'!$C14</f>
        <v>-28361.043000000001</v>
      </c>
      <c r="M124" s="65">
        <f>-+(SUM($C88:$H88)+SUM($J88:L88))*'2.2.3.1.TasasDeprec'!$C14</f>
        <v>-32580.332000000013</v>
      </c>
    </row>
    <row r="125" spans="2:13" x14ac:dyDescent="0.2">
      <c r="B125" s="63" t="s">
        <v>227</v>
      </c>
      <c r="C125" s="76"/>
      <c r="D125" s="76"/>
      <c r="E125" s="76"/>
      <c r="F125" s="76"/>
      <c r="G125" s="76"/>
      <c r="H125" s="200"/>
      <c r="I125" s="200"/>
      <c r="J125" s="200"/>
      <c r="K125" s="200"/>
      <c r="L125" s="200"/>
      <c r="M125" s="200"/>
    </row>
    <row r="126" spans="2:13" x14ac:dyDescent="0.2">
      <c r="B126" s="219" t="s">
        <v>228</v>
      </c>
      <c r="C126" s="75"/>
      <c r="D126" s="75">
        <f>-+(SUM($C90:C90))*'2.2.3.1.TasasDeprec'!$C16</f>
        <v>-104337.16600000001</v>
      </c>
      <c r="E126" s="75">
        <f>-+(SUM($C90:D90))*'2.2.3.1.TasasDeprec'!$C16</f>
        <v>-104455.23300000001</v>
      </c>
      <c r="F126" s="75">
        <f>-+(SUM($C90:E90))*'2.2.3.1.TasasDeprec'!$C16</f>
        <v>-110363.54300000002</v>
      </c>
      <c r="G126" s="75">
        <f>-+(SUM($C90:F90))*'2.2.3.1.TasasDeprec'!$C16</f>
        <v>-110363.54300000002</v>
      </c>
      <c r="H126" s="231">
        <f>-+(SUM($C90:G90))*'2.2.3.1.TasasDeprec'!$C16</f>
        <v>-110363.54300000002</v>
      </c>
      <c r="I126" s="231">
        <f>-+(SUM($C90:H90))*'2.2.3.1.TasasDeprec'!$C16</f>
        <v>-110363.54300000002</v>
      </c>
      <c r="J126" s="231">
        <f>-+(SUM($C90:H90))*'2.2.3.1.TasasDeprec'!$C16</f>
        <v>-110363.54300000002</v>
      </c>
      <c r="K126" s="231">
        <f>-+(SUM($C90:$H90)+SUM($J90:J90))*'2.2.3.1.TasasDeprec'!$C16</f>
        <v>-110363.54300000002</v>
      </c>
      <c r="L126" s="231">
        <f>-+(SUM($C90:$H90)+SUM($J90:K90))*'2.2.3.1.TasasDeprec'!$C16</f>
        <v>-110363.54300000002</v>
      </c>
      <c r="M126" s="231">
        <f>-+(SUM($C90:$H90)+SUM($J90:L90))*'2.2.3.1.TasasDeprec'!$C16</f>
        <v>-110363.54300000002</v>
      </c>
    </row>
    <row r="127" spans="2:13" x14ac:dyDescent="0.2">
      <c r="B127" s="219" t="s">
        <v>229</v>
      </c>
      <c r="C127" s="76"/>
      <c r="D127" s="76">
        <f>-+(SUM($C91:C91))*'2.2.3.1.TasasDeprec'!$C17</f>
        <v>0</v>
      </c>
      <c r="E127" s="76">
        <f>-+(SUM($C91:D91))*'2.2.3.1.TasasDeprec'!$C17</f>
        <v>0</v>
      </c>
      <c r="F127" s="76">
        <f>-+(SUM($C91:E91))*'2.2.3.1.TasasDeprec'!$C17</f>
        <v>0</v>
      </c>
      <c r="G127" s="76">
        <f>-+(SUM($C91:F91))*'2.2.3.1.TasasDeprec'!$C17</f>
        <v>0</v>
      </c>
      <c r="H127" s="200">
        <f>-+(SUM($C91:G91))*'2.2.3.1.TasasDeprec'!$C17</f>
        <v>0</v>
      </c>
      <c r="I127" s="200">
        <f>-+(SUM($C91:H91))*'2.2.3.1.TasasDeprec'!$C17</f>
        <v>0</v>
      </c>
      <c r="J127" s="200">
        <f>-+(SUM($C91:H91))*'2.2.3.1.TasasDeprec'!$C17</f>
        <v>0</v>
      </c>
      <c r="K127" s="200">
        <f>-+(SUM($C91:$H91)+SUM($J91:J91))*'2.2.3.1.TasasDeprec'!$C17</f>
        <v>0</v>
      </c>
      <c r="L127" s="200">
        <f>-+(SUM($C91:$H91)+SUM($J91:K91))*'2.2.3.1.TasasDeprec'!$C17</f>
        <v>0</v>
      </c>
      <c r="M127" s="200">
        <f>-+(SUM($C91:$H91)+SUM($J91:L91))*'2.2.3.1.TasasDeprec'!$C17</f>
        <v>0</v>
      </c>
    </row>
    <row r="128" spans="2:13" x14ac:dyDescent="0.2">
      <c r="B128" s="219" t="s">
        <v>230</v>
      </c>
      <c r="C128" s="76"/>
      <c r="D128" s="76">
        <f>-+(SUM($C92:C92))*'2.2.3.1.TasasDeprec'!$C18</f>
        <v>0</v>
      </c>
      <c r="E128" s="76">
        <f>-+(SUM($C92:D92))*'2.2.3.1.TasasDeprec'!$C18</f>
        <v>0</v>
      </c>
      <c r="F128" s="76">
        <f>-+(SUM($C92:E92))*'2.2.3.1.TasasDeprec'!$C18</f>
        <v>0</v>
      </c>
      <c r="G128" s="76">
        <f>-+(SUM($C92:F92))*'2.2.3.1.TasasDeprec'!$C18</f>
        <v>0</v>
      </c>
      <c r="H128" s="200">
        <f>-+(SUM($C92:G92))*'2.2.3.1.TasasDeprec'!$C18</f>
        <v>0</v>
      </c>
      <c r="I128" s="200">
        <f>-+(SUM($C92:H92))*'2.2.3.1.TasasDeprec'!$C18</f>
        <v>0</v>
      </c>
      <c r="J128" s="200">
        <f>-+(SUM($C92:H92))*'2.2.3.1.TasasDeprec'!$C18</f>
        <v>0</v>
      </c>
      <c r="K128" s="200">
        <f>-+(SUM($C92:$H92)+SUM($J92:J92))*'2.2.3.1.TasasDeprec'!$C18</f>
        <v>0</v>
      </c>
      <c r="L128" s="200">
        <f>-+(SUM($C92:$H92)+SUM($J92:K92))*'2.2.3.1.TasasDeprec'!$C18</f>
        <v>0</v>
      </c>
      <c r="M128" s="200">
        <f>-+(SUM($C92:$H92)+SUM($J92:L92))*'2.2.3.1.TasasDeprec'!$C18</f>
        <v>0</v>
      </c>
    </row>
    <row r="129" spans="2:13" x14ac:dyDescent="0.2">
      <c r="B129" s="219" t="s">
        <v>231</v>
      </c>
      <c r="C129" s="76"/>
      <c r="D129" s="76">
        <f>-+(SUM($C93:C93))*'2.2.3.1.TasasDeprec'!$C19</f>
        <v>0</v>
      </c>
      <c r="E129" s="76">
        <f>-+(SUM($C93:D93))*'2.2.3.1.TasasDeprec'!$C19</f>
        <v>0</v>
      </c>
      <c r="F129" s="76">
        <f>-+(SUM($C93:E93))*'2.2.3.1.TasasDeprec'!$C19</f>
        <v>0</v>
      </c>
      <c r="G129" s="76">
        <f>-+(SUM($C93:F93))*'2.2.3.1.TasasDeprec'!$C19</f>
        <v>0</v>
      </c>
      <c r="H129" s="200">
        <f>-+(SUM($C93:G93))*'2.2.3.1.TasasDeprec'!$C19</f>
        <v>0</v>
      </c>
      <c r="I129" s="200">
        <f>-+(SUM($C93:H93))*'2.2.3.1.TasasDeprec'!$C19</f>
        <v>0</v>
      </c>
      <c r="J129" s="200">
        <f>-+(SUM($C93:H93))*'2.2.3.1.TasasDeprec'!$C19</f>
        <v>0</v>
      </c>
      <c r="K129" s="200">
        <f>-+(SUM($C93:$H93)+SUM($J93:J93))*'2.2.3.1.TasasDeprec'!$C19</f>
        <v>-4567065.7700000005</v>
      </c>
      <c r="L129" s="200">
        <f>-+(SUM($C93:$H93)+SUM($J93:K93))*'2.2.3.1.TasasDeprec'!$C19</f>
        <v>-4567065.7700000005</v>
      </c>
      <c r="M129" s="200">
        <f>-+(SUM($C93:$H93)+SUM($J93:L93))*'2.2.3.1.TasasDeprec'!$C19</f>
        <v>-4567065.7700000005</v>
      </c>
    </row>
    <row r="130" spans="2:13" x14ac:dyDescent="0.2">
      <c r="B130" s="219" t="s">
        <v>232</v>
      </c>
      <c r="C130" s="76"/>
      <c r="D130" s="76">
        <f>-+(SUM($C94:C94))*'2.2.3.1.TasasDeprec'!$C20</f>
        <v>0</v>
      </c>
      <c r="E130" s="76">
        <f>-+(SUM($C94:D94))*'2.2.3.1.TasasDeprec'!$C20</f>
        <v>0</v>
      </c>
      <c r="F130" s="76">
        <f>-+(SUM($C94:E94))*'2.2.3.1.TasasDeprec'!$C20</f>
        <v>0</v>
      </c>
      <c r="G130" s="76">
        <f>-+(SUM($C94:F94))*'2.2.3.1.TasasDeprec'!$C20</f>
        <v>0</v>
      </c>
      <c r="H130" s="200">
        <f>-+(SUM($C94:G94))*'2.2.3.1.TasasDeprec'!$C20</f>
        <v>0</v>
      </c>
      <c r="I130" s="200">
        <f>-+(SUM($C94:H94))*'2.2.3.1.TasasDeprec'!$C20</f>
        <v>0</v>
      </c>
      <c r="J130" s="200">
        <f>-+(SUM($C94:H94))*'2.2.3.1.TasasDeprec'!$C20</f>
        <v>0</v>
      </c>
      <c r="K130" s="200">
        <f>-+(SUM($C94:$H94)+SUM($J94:J94))*'2.2.3.1.TasasDeprec'!$C20</f>
        <v>-1807945.827</v>
      </c>
      <c r="L130" s="200">
        <f>-+(SUM($C94:$H94)+SUM($J94:K94))*'2.2.3.1.TasasDeprec'!$C20</f>
        <v>-1807945.827</v>
      </c>
      <c r="M130" s="200">
        <f>-+(SUM($C94:$H94)+SUM($J94:L94))*'2.2.3.1.TasasDeprec'!$C20</f>
        <v>-1807945.827</v>
      </c>
    </row>
    <row r="131" spans="2:13" x14ac:dyDescent="0.2">
      <c r="B131" s="219" t="s">
        <v>233</v>
      </c>
      <c r="C131" s="76"/>
      <c r="D131" s="76">
        <f>-+(SUM($C95:C95))*'2.2.3.1.TasasDeprec'!$C21</f>
        <v>0</v>
      </c>
      <c r="E131" s="76">
        <f>-+(SUM($C95:D95))*'2.2.3.1.TasasDeprec'!$C21</f>
        <v>0</v>
      </c>
      <c r="F131" s="76">
        <f>-+(SUM($C95:E95))*'2.2.3.1.TasasDeprec'!$C21</f>
        <v>0</v>
      </c>
      <c r="G131" s="76">
        <f>-+(SUM($C95:F95))*'2.2.3.1.TasasDeprec'!$C21</f>
        <v>0</v>
      </c>
      <c r="H131" s="200">
        <f>-+(SUM($C95:G95))*'2.2.3.1.TasasDeprec'!$C21</f>
        <v>0</v>
      </c>
      <c r="I131" s="200">
        <f>-+(SUM($C95:H95))*'2.2.3.1.TasasDeprec'!$C21</f>
        <v>0</v>
      </c>
      <c r="J131" s="200">
        <f>-+(SUM($C95:H95))*'2.2.3.1.TasasDeprec'!$C21</f>
        <v>0</v>
      </c>
      <c r="K131" s="200">
        <f>-+(SUM($C95:$H95)+SUM($J95:J95))*'2.2.3.1.TasasDeprec'!$C21</f>
        <v>0</v>
      </c>
      <c r="L131" s="200">
        <f>-+(SUM($C95:$H95)+SUM($J95:K95))*'2.2.3.1.TasasDeprec'!$C21</f>
        <v>-1517894.3796610171</v>
      </c>
      <c r="M131" s="200">
        <f>-+(SUM($C95:$H95)+SUM($J95:L95))*'2.2.3.1.TasasDeprec'!$C21</f>
        <v>-1517894.3796610171</v>
      </c>
    </row>
    <row r="132" spans="2:13" x14ac:dyDescent="0.2">
      <c r="B132" s="219" t="s">
        <v>234</v>
      </c>
      <c r="C132" s="76"/>
      <c r="D132" s="76">
        <f>-+(SUM($C96:C96))*'2.2.3.1.TasasDeprec'!$C22</f>
        <v>0</v>
      </c>
      <c r="E132" s="76">
        <f>-+(SUM($C96:D96))*'2.2.3.1.TasasDeprec'!$C22</f>
        <v>0</v>
      </c>
      <c r="F132" s="76">
        <f>-+(SUM($C96:E96))*'2.2.3.1.TasasDeprec'!$C22</f>
        <v>0</v>
      </c>
      <c r="G132" s="76">
        <f>-+(SUM($C96:F96))*'2.2.3.1.TasasDeprec'!$C22</f>
        <v>0</v>
      </c>
      <c r="H132" s="200">
        <f>-+(SUM($C96:G96))*'2.2.3.1.TasasDeprec'!$C22</f>
        <v>0</v>
      </c>
      <c r="I132" s="200">
        <f>-+(SUM($C96:H96))*'2.2.3.1.TasasDeprec'!$C22</f>
        <v>0</v>
      </c>
      <c r="J132" s="200">
        <f>-+(SUM($C96:H96))*'2.2.3.1.TasasDeprec'!$C22</f>
        <v>0</v>
      </c>
      <c r="K132" s="200">
        <f>-+(SUM($C96:$H96)+SUM($J96:J96))*'2.2.3.1.TasasDeprec'!$C22</f>
        <v>0</v>
      </c>
      <c r="L132" s="200">
        <f>-+(SUM($C96:$H96)+SUM($J96:K96))*'2.2.3.1.TasasDeprec'!$C22</f>
        <v>-114529.11016949153</v>
      </c>
      <c r="M132" s="200">
        <f>-+(SUM($C96:$H96)+SUM($J96:L96))*'2.2.3.1.TasasDeprec'!$C22</f>
        <v>-114529.11016949153</v>
      </c>
    </row>
    <row r="133" spans="2:13" x14ac:dyDescent="0.2">
      <c r="B133" s="219" t="s">
        <v>235</v>
      </c>
      <c r="C133" s="76"/>
      <c r="D133" s="76">
        <f>-+(SUM($C97:C97))*'2.2.3.1.TasasDeprec'!$C23</f>
        <v>0</v>
      </c>
      <c r="E133" s="76">
        <f>-+(SUM($C97:D97))*'2.2.3.1.TasasDeprec'!$C23</f>
        <v>0</v>
      </c>
      <c r="F133" s="76">
        <f>-+(SUM($C97:E97))*'2.2.3.1.TasasDeprec'!$C23</f>
        <v>-27679.727796610172</v>
      </c>
      <c r="G133" s="76">
        <f>-+(SUM($C97:F97))*'2.2.3.1.TasasDeprec'!$C23</f>
        <v>-27679.727796610172</v>
      </c>
      <c r="H133" s="200">
        <f>-+(SUM($C97:G97))*'2.2.3.1.TasasDeprec'!$C23</f>
        <v>-27679.727796610172</v>
      </c>
      <c r="I133" s="200">
        <f>-+(SUM($C97:H97))*'2.2.3.1.TasasDeprec'!$C23</f>
        <v>-27679.727796610172</v>
      </c>
      <c r="J133" s="200">
        <f>-+(SUM($C97:H97))*'2.2.3.1.TasasDeprec'!$C23</f>
        <v>-27679.727796610172</v>
      </c>
      <c r="K133" s="200">
        <f>-+(SUM($C97:$H97)+SUM($J97:J97))*'2.2.3.1.TasasDeprec'!$C23</f>
        <v>-27679.727796610172</v>
      </c>
      <c r="L133" s="200">
        <f>-+(SUM($C97:$H97)+SUM($J97:K97))*'2.2.3.1.TasasDeprec'!$C23</f>
        <v>-27679.727796610172</v>
      </c>
      <c r="M133" s="200">
        <f>-+(SUM($C97:$H97)+SUM($J97:L97))*'2.2.3.1.TasasDeprec'!$C23</f>
        <v>-27679.727796610172</v>
      </c>
    </row>
    <row r="134" spans="2:13" x14ac:dyDescent="0.2">
      <c r="B134" s="219" t="s">
        <v>236</v>
      </c>
      <c r="C134" s="76"/>
      <c r="D134" s="76">
        <f>-+(SUM($C98:C98))*'2.2.3.1.TasasDeprec'!$C24</f>
        <v>0</v>
      </c>
      <c r="E134" s="76">
        <f>-+(SUM($C98:D98))*'2.2.3.1.TasasDeprec'!$C24</f>
        <v>0</v>
      </c>
      <c r="F134" s="76">
        <f>-+(SUM($C98:E98))*'2.2.3.1.TasasDeprec'!$C24</f>
        <v>-1270.7803389830508</v>
      </c>
      <c r="G134" s="76">
        <f>-+(SUM($C98:F98))*'2.2.3.1.TasasDeprec'!$C24</f>
        <v>-1270.7803389830508</v>
      </c>
      <c r="H134" s="200">
        <f>-+(SUM($C98:G98))*'2.2.3.1.TasasDeprec'!$C24</f>
        <v>-1270.7803389830508</v>
      </c>
      <c r="I134" s="200">
        <f>-+(SUM($C98:H98))*'2.2.3.1.TasasDeprec'!$C24</f>
        <v>-1270.7803389830508</v>
      </c>
      <c r="J134" s="200">
        <f>-+(SUM($C98:H98))*'2.2.3.1.TasasDeprec'!$C24</f>
        <v>-1270.7803389830508</v>
      </c>
      <c r="K134" s="200">
        <f>-+(SUM($C98:$H98)+SUM($J98:J98))*'2.2.3.1.TasasDeprec'!$C24</f>
        <v>-1270.7803389830508</v>
      </c>
      <c r="L134" s="200">
        <f>-+(SUM($C98:$H98)+SUM($J98:K98))*'2.2.3.1.TasasDeprec'!$C24</f>
        <v>-1270.7803389830508</v>
      </c>
      <c r="M134" s="200">
        <f>-+(SUM($C98:$H98)+SUM($J98:L98))*'2.2.3.1.TasasDeprec'!$C24</f>
        <v>-1270.7803389830508</v>
      </c>
    </row>
    <row r="135" spans="2:13" x14ac:dyDescent="0.2">
      <c r="B135" s="219" t="s">
        <v>237</v>
      </c>
      <c r="C135" s="76"/>
      <c r="D135" s="76">
        <f>-+(SUM($C99:C99))*'2.2.3.1.TasasDeprec'!$C25</f>
        <v>0</v>
      </c>
      <c r="E135" s="76">
        <f>-+(SUM($C99:D99))*'2.2.3.1.TasasDeprec'!$C25</f>
        <v>0</v>
      </c>
      <c r="F135" s="76">
        <f>-+(SUM($C99:E99))*'2.2.3.1.TasasDeprec'!$C25</f>
        <v>0</v>
      </c>
      <c r="G135" s="76">
        <f>-+(SUM($C99:F99))*'2.2.3.1.TasasDeprec'!$C25</f>
        <v>0</v>
      </c>
      <c r="H135" s="200">
        <f>-+(SUM($C99:G99))*'2.2.3.1.TasasDeprec'!$C25</f>
        <v>0</v>
      </c>
      <c r="I135" s="200">
        <f>-+(SUM($C99:H99))*'2.2.3.1.TasasDeprec'!$C25</f>
        <v>0</v>
      </c>
      <c r="J135" s="200">
        <f>-+(SUM($C99:H99))*'2.2.3.1.TasasDeprec'!$C25</f>
        <v>0</v>
      </c>
      <c r="K135" s="200">
        <f>-+(SUM($C99:$H99)+SUM($J99:J99))*'2.2.3.1.TasasDeprec'!$C25</f>
        <v>-9736.4436440677982</v>
      </c>
      <c r="L135" s="200">
        <f>-+(SUM($C99:$H99)+SUM($J99:K99))*'2.2.3.1.TasasDeprec'!$C25</f>
        <v>-9736.4436440677982</v>
      </c>
      <c r="M135" s="200">
        <f>-+(SUM($C99:$H99)+SUM($J99:L99))*'2.2.3.1.TasasDeprec'!$C25</f>
        <v>-9736.4436440677982</v>
      </c>
    </row>
    <row r="136" spans="2:13" x14ac:dyDescent="0.2">
      <c r="B136" s="219" t="s">
        <v>238</v>
      </c>
      <c r="C136" s="76"/>
      <c r="D136" s="76">
        <f>-+(SUM($C100:C100))*'2.2.3.1.TasasDeprec'!$C26</f>
        <v>0</v>
      </c>
      <c r="E136" s="76">
        <f>-+(SUM($C100:D100))*'2.2.3.1.TasasDeprec'!$C26</f>
        <v>0</v>
      </c>
      <c r="F136" s="76">
        <f>-+(SUM($C100:E100))*'2.2.3.1.TasasDeprec'!$C26</f>
        <v>0</v>
      </c>
      <c r="G136" s="76">
        <f>-+(SUM($C100:F100))*'2.2.3.1.TasasDeprec'!$C26</f>
        <v>0</v>
      </c>
      <c r="H136" s="200">
        <f>-+(SUM($C100:G100))*'2.2.3.1.TasasDeprec'!$C26</f>
        <v>-4390.5935593220338</v>
      </c>
      <c r="I136" s="200">
        <f>-+(SUM($C100:H100))*'2.2.3.1.TasasDeprec'!$C26</f>
        <v>-4390.5935593220338</v>
      </c>
      <c r="J136" s="200">
        <f>-+(SUM($C100:H100))*'2.2.3.1.TasasDeprec'!$C26</f>
        <v>-4390.5935593220338</v>
      </c>
      <c r="K136" s="200">
        <f>-+(SUM($C100:$H100)+SUM($J100:J100))*'2.2.3.1.TasasDeprec'!$C26</f>
        <v>-4390.5935593220338</v>
      </c>
      <c r="L136" s="200">
        <f>-+(SUM($C100:$H100)+SUM($J100:K100))*'2.2.3.1.TasasDeprec'!$C26</f>
        <v>-4390.5935593220338</v>
      </c>
      <c r="M136" s="200">
        <f>-+(SUM($C100:$H100)+SUM($J100:L100))*'2.2.3.1.TasasDeprec'!$C26</f>
        <v>-4390.5935593220338</v>
      </c>
    </row>
    <row r="137" spans="2:13" x14ac:dyDescent="0.2">
      <c r="B137" s="219" t="s">
        <v>253</v>
      </c>
      <c r="C137" s="76"/>
      <c r="D137" s="76">
        <f>-+(SUM($C101:C101))*'2.2.3.1.TasasDeprec'!$C27</f>
        <v>0</v>
      </c>
      <c r="E137" s="76">
        <f>-+(SUM($C101:D101))*'2.2.3.1.TasasDeprec'!$C27</f>
        <v>0</v>
      </c>
      <c r="F137" s="76">
        <f>-+(SUM($C101:E101))*'2.2.3.1.TasasDeprec'!$C27</f>
        <v>0</v>
      </c>
      <c r="G137" s="76">
        <f>-+(SUM($C101:F101))*'2.2.3.1.TasasDeprec'!$C27</f>
        <v>0</v>
      </c>
      <c r="H137" s="200">
        <f>-+(SUM($C101:G101))*'2.2.3.1.TasasDeprec'!$C27</f>
        <v>0</v>
      </c>
      <c r="I137" s="200">
        <f>-+(SUM($C101:H101))*'2.2.3.1.TasasDeprec'!$C27</f>
        <v>-67417.904406779664</v>
      </c>
      <c r="J137" s="200">
        <f>-+(SUM($C101:H101))*'2.2.3.1.TasasDeprec'!$C27</f>
        <v>-67417.904406779664</v>
      </c>
      <c r="K137" s="200">
        <f>-+(SUM($C101:$H101)+SUM($J101:J101))*'2.2.3.1.TasasDeprec'!$C27</f>
        <v>-67417.904406779664</v>
      </c>
      <c r="L137" s="200">
        <f>-+(SUM($C101:$H101)+SUM($J101:K101))*'2.2.3.1.TasasDeprec'!$C27</f>
        <v>-67417.904406779664</v>
      </c>
      <c r="M137" s="200">
        <f>-+(SUM($C101:$H101)+SUM($J101:L101))*'2.2.3.1.TasasDeprec'!$C27</f>
        <v>-67417.904406779664</v>
      </c>
    </row>
    <row r="138" spans="2:13" x14ac:dyDescent="0.2">
      <c r="B138" s="219" t="s">
        <v>240</v>
      </c>
      <c r="C138" s="76"/>
      <c r="D138" s="76">
        <f>-+(SUM($C102:C102))*'2.2.3.1.TasasDeprec'!$C28</f>
        <v>0</v>
      </c>
      <c r="E138" s="76">
        <f>-+(SUM($C102:D102))*'2.2.3.1.TasasDeprec'!$C28</f>
        <v>0</v>
      </c>
      <c r="F138" s="76">
        <f>-+(SUM($C102:E102))*'2.2.3.1.TasasDeprec'!$C28</f>
        <v>0</v>
      </c>
      <c r="G138" s="76">
        <f>-+(SUM($C102:F102))*'2.2.3.1.TasasDeprec'!$C28</f>
        <v>0</v>
      </c>
      <c r="H138" s="200">
        <f>-+(SUM($C102:G102))*'2.2.3.1.TasasDeprec'!$C28</f>
        <v>0</v>
      </c>
      <c r="I138" s="200">
        <f>-+(SUM($C102:H102))*'2.2.3.1.TasasDeprec'!$C28</f>
        <v>-127185.74881355932</v>
      </c>
      <c r="J138" s="200">
        <f>-+(SUM($C102:H102))*'2.2.3.1.TasasDeprec'!$C28</f>
        <v>-127185.74881355932</v>
      </c>
      <c r="K138" s="200">
        <f>-+(SUM($C102:$H102)+SUM($J102:J102))*'2.2.3.1.TasasDeprec'!$C28</f>
        <v>-127185.74881355932</v>
      </c>
      <c r="L138" s="200">
        <f>-+(SUM($C102:$H102)+SUM($J102:K102))*'2.2.3.1.TasasDeprec'!$C28</f>
        <v>-127185.74881355932</v>
      </c>
      <c r="M138" s="200">
        <f>-+(SUM($C102:$H102)+SUM($J102:L102))*'2.2.3.1.TasasDeprec'!$C28</f>
        <v>-127185.74881355932</v>
      </c>
    </row>
    <row r="139" spans="2:13" x14ac:dyDescent="0.2">
      <c r="B139" s="219" t="s">
        <v>241</v>
      </c>
      <c r="C139" s="76"/>
      <c r="D139" s="76">
        <f>-+(SUM($C103:C103))*'2.2.3.1.TasasDeprec'!$C29</f>
        <v>0</v>
      </c>
      <c r="E139" s="76">
        <f>-+(SUM($C103:D103))*'2.2.3.1.TasasDeprec'!$C29</f>
        <v>0</v>
      </c>
      <c r="F139" s="76">
        <f>-+(SUM($C103:E103))*'2.2.3.1.TasasDeprec'!$C29</f>
        <v>0</v>
      </c>
      <c r="G139" s="76">
        <f>-+(SUM($C103:F103))*'2.2.3.1.TasasDeprec'!$C29</f>
        <v>0</v>
      </c>
      <c r="H139" s="200">
        <f>-+(SUM($C103:G103))*'2.2.3.1.TasasDeprec'!$C29</f>
        <v>-761600</v>
      </c>
      <c r="I139" s="200">
        <f>-+(SUM($C103:H103))*'2.2.3.1.TasasDeprec'!$C29</f>
        <v>-761600</v>
      </c>
      <c r="J139" s="200">
        <f>-+(SUM($C103:H103))*'2.2.3.1.TasasDeprec'!$C29</f>
        <v>-761600</v>
      </c>
      <c r="K139" s="200">
        <f>-+(SUM($C103:$H103)+SUM($J103:J103))*'2.2.3.1.TasasDeprec'!$C29</f>
        <v>-761600</v>
      </c>
      <c r="L139" s="200">
        <f>-+(SUM($C103:$H103)+SUM($J103:K103))*'2.2.3.1.TasasDeprec'!$C29</f>
        <v>-761600</v>
      </c>
      <c r="M139" s="200">
        <f>-+(SUM($C103:$H103)+SUM($J103:L103))*'2.2.3.1.TasasDeprec'!$C29</f>
        <v>-761600</v>
      </c>
    </row>
    <row r="140" spans="2:13" x14ac:dyDescent="0.2">
      <c r="B140" s="219" t="s">
        <v>242</v>
      </c>
      <c r="C140" s="76"/>
      <c r="D140" s="76">
        <f>-+(SUM($C104:C104))*'2.2.3.1.TasasDeprec'!$C30</f>
        <v>0</v>
      </c>
      <c r="E140" s="76">
        <f>-+(SUM($C104:D104))*'2.2.3.1.TasasDeprec'!$C30</f>
        <v>0</v>
      </c>
      <c r="F140" s="76">
        <f>-+(SUM($C104:E104))*'2.2.3.1.TasasDeprec'!$C30</f>
        <v>0</v>
      </c>
      <c r="G140" s="76">
        <f>-+(SUM($C104:F104))*'2.2.3.1.TasasDeprec'!$C30</f>
        <v>0</v>
      </c>
      <c r="H140" s="200">
        <f>-+(SUM($C104:G104))*'2.2.3.1.TasasDeprec'!$C30</f>
        <v>0</v>
      </c>
      <c r="I140" s="200">
        <f>-+(SUM($C104:H104))*'2.2.3.1.TasasDeprec'!$C30</f>
        <v>-49899.005084745761</v>
      </c>
      <c r="J140" s="200">
        <f>-+(SUM($C104:H104))*'2.2.3.1.TasasDeprec'!$C30</f>
        <v>-49899.005084745761</v>
      </c>
      <c r="K140" s="200">
        <f>-+(SUM($C104:$H104)+SUM($J104:J104))*'2.2.3.1.TasasDeprec'!$C30</f>
        <v>-49899.005084745761</v>
      </c>
      <c r="L140" s="200">
        <f>-+(SUM($C104:$H104)+SUM($J104:K104))*'2.2.3.1.TasasDeprec'!$C30</f>
        <v>-49899.005084745761</v>
      </c>
      <c r="M140" s="200">
        <f>-+(SUM($C104:$H104)+SUM($J104:L104))*'2.2.3.1.TasasDeprec'!$C30</f>
        <v>-49899.005084745761</v>
      </c>
    </row>
    <row r="141" spans="2:13" x14ac:dyDescent="0.2">
      <c r="B141" s="219" t="s">
        <v>243</v>
      </c>
      <c r="C141" s="76"/>
      <c r="D141" s="76">
        <f>-+(SUM($C105:C105))*'2.2.3.1.TasasDeprec'!$C31</f>
        <v>0</v>
      </c>
      <c r="E141" s="76">
        <f>-+(SUM($C105:D105))*'2.2.3.1.TasasDeprec'!$C31</f>
        <v>0</v>
      </c>
      <c r="F141" s="76">
        <f>-+(SUM($C105:E105))*'2.2.3.1.TasasDeprec'!$C31</f>
        <v>0</v>
      </c>
      <c r="G141" s="76">
        <f>-+(SUM($C105:F105))*'2.2.3.1.TasasDeprec'!$C31</f>
        <v>0</v>
      </c>
      <c r="H141" s="200">
        <f>-+(SUM($C105:G105))*'2.2.3.1.TasasDeprec'!$C31</f>
        <v>0</v>
      </c>
      <c r="I141" s="200">
        <f>-+(SUM($C105:H105))*'2.2.3.1.TasasDeprec'!$C31</f>
        <v>-22750.867118644066</v>
      </c>
      <c r="J141" s="200">
        <f>-+(SUM($C105:H105))*'2.2.3.1.TasasDeprec'!$C31</f>
        <v>-22750.867118644066</v>
      </c>
      <c r="K141" s="200">
        <f>-+(SUM($C105:$H105)+SUM($J105:J105))*'2.2.3.1.TasasDeprec'!$C31</f>
        <v>-22750.867118644066</v>
      </c>
      <c r="L141" s="200">
        <f>-+(SUM($C105:$H105)+SUM($J105:K105))*'2.2.3.1.TasasDeprec'!$C31</f>
        <v>-22750.867118644066</v>
      </c>
      <c r="M141" s="200">
        <f>-+(SUM($C105:$H105)+SUM($J105:L105))*'2.2.3.1.TasasDeprec'!$C31</f>
        <v>-22750.867118644066</v>
      </c>
    </row>
    <row r="142" spans="2:13" x14ac:dyDescent="0.2">
      <c r="B142" s="219" t="s">
        <v>244</v>
      </c>
      <c r="C142" s="76"/>
      <c r="D142" s="76">
        <f>-+(SUM($C106:C106))*'2.2.3.1.TasasDeprec'!$C32</f>
        <v>0</v>
      </c>
      <c r="E142" s="76">
        <f>-+(SUM($C106:D106))*'2.2.3.1.TasasDeprec'!$C32</f>
        <v>0</v>
      </c>
      <c r="F142" s="76">
        <f>-+(SUM($C106:E106))*'2.2.3.1.TasasDeprec'!$C32</f>
        <v>0</v>
      </c>
      <c r="G142" s="76">
        <f>-+(SUM($C106:F106))*'2.2.3.1.TasasDeprec'!$C32</f>
        <v>0</v>
      </c>
      <c r="H142" s="200">
        <f>-+(SUM($C106:G106))*'2.2.3.1.TasasDeprec'!$C32</f>
        <v>0</v>
      </c>
      <c r="I142" s="200">
        <f>-+(SUM($C106:H106))*'2.2.3.1.TasasDeprec'!$C32</f>
        <v>-33074.222881355934</v>
      </c>
      <c r="J142" s="200">
        <f>-+(SUM($C106:H106))*'2.2.3.1.TasasDeprec'!$C32</f>
        <v>-33074.222881355934</v>
      </c>
      <c r="K142" s="200">
        <f>-+(SUM($C106:$H106)+SUM($J106:J106))*'2.2.3.1.TasasDeprec'!$C32</f>
        <v>-33074.222881355934</v>
      </c>
      <c r="L142" s="200">
        <f>-+(SUM($C106:$H106)+SUM($J106:K106))*'2.2.3.1.TasasDeprec'!$C32</f>
        <v>-33074.222881355934</v>
      </c>
      <c r="M142" s="200">
        <f>-+(SUM($C106:$H106)+SUM($J106:L106))*'2.2.3.1.TasasDeprec'!$C32</f>
        <v>-33074.222881355934</v>
      </c>
    </row>
    <row r="143" spans="2:13" x14ac:dyDescent="0.2">
      <c r="B143" s="219" t="s">
        <v>245</v>
      </c>
      <c r="C143" s="76"/>
      <c r="D143" s="76">
        <f>-+(SUM($C107:C107))*'2.2.3.1.TasasDeprec'!$C33</f>
        <v>0</v>
      </c>
      <c r="E143" s="76">
        <f>-+(SUM($C107:D107))*'2.2.3.1.TasasDeprec'!$C33</f>
        <v>0</v>
      </c>
      <c r="F143" s="76">
        <f>-+(SUM($C107:E107))*'2.2.3.1.TasasDeprec'!$C33</f>
        <v>0</v>
      </c>
      <c r="G143" s="76">
        <f>-+(SUM($C107:F107))*'2.2.3.1.TasasDeprec'!$C33</f>
        <v>0</v>
      </c>
      <c r="H143" s="200">
        <f>-+(SUM($C107:G107))*'2.2.3.1.TasasDeprec'!$C33</f>
        <v>0</v>
      </c>
      <c r="I143" s="200">
        <f>-+(SUM($C107:H107))*'2.2.3.1.TasasDeprec'!$C33</f>
        <v>0</v>
      </c>
      <c r="J143" s="200">
        <f>-+(SUM($C107:H107))*'2.2.3.1.TasasDeprec'!$C33</f>
        <v>0</v>
      </c>
      <c r="K143" s="200">
        <f>-+(SUM($C107:$H107)+SUM($J107:J107))*'2.2.3.1.TasasDeprec'!$C33</f>
        <v>0</v>
      </c>
      <c r="L143" s="200">
        <f>-+(SUM($C107:$H107)+SUM($J107:K107))*'2.2.3.1.TasasDeprec'!$C33</f>
        <v>0</v>
      </c>
      <c r="M143" s="200">
        <f>-+(SUM($C107:$H107)+SUM($J107:L107))*'2.2.3.1.TasasDeprec'!$C33</f>
        <v>-77164.107436440681</v>
      </c>
    </row>
    <row r="144" spans="2:13" x14ac:dyDescent="0.2">
      <c r="B144" s="219" t="s">
        <v>246</v>
      </c>
      <c r="C144" s="76"/>
      <c r="D144" s="76">
        <f>-+(SUM($C108:C108))*'2.2.3.1.TasasDeprec'!$C34</f>
        <v>0</v>
      </c>
      <c r="E144" s="76">
        <f>-+(SUM($C108:D108))*'2.2.3.1.TasasDeprec'!$C34</f>
        <v>0</v>
      </c>
      <c r="F144" s="76">
        <f>-+(SUM($C108:E108))*'2.2.3.1.TasasDeprec'!$C34</f>
        <v>0</v>
      </c>
      <c r="G144" s="76">
        <f>-+(SUM($C108:F108))*'2.2.3.1.TasasDeprec'!$C34</f>
        <v>0</v>
      </c>
      <c r="H144" s="200">
        <f>-+(SUM($C108:G108))*'2.2.3.1.TasasDeprec'!$C34</f>
        <v>0</v>
      </c>
      <c r="I144" s="200">
        <f>-+(SUM($C108:H108))*'2.2.3.1.TasasDeprec'!$C34</f>
        <v>0</v>
      </c>
      <c r="J144" s="200">
        <f>-+(SUM($C108:H108))*'2.2.3.1.TasasDeprec'!$C34</f>
        <v>0</v>
      </c>
      <c r="K144" s="200">
        <f>-+(SUM($C108:$H108)+SUM($J108:J108))*'2.2.3.1.TasasDeprec'!$C34</f>
        <v>0</v>
      </c>
      <c r="L144" s="200">
        <f>-+(SUM($C108:$H108)+SUM($J108:K108))*'2.2.3.1.TasasDeprec'!$C34</f>
        <v>-7271.8755932203394</v>
      </c>
      <c r="M144" s="200">
        <f>-+(SUM($C108:$H108)+SUM($J108:L108))*'2.2.3.1.TasasDeprec'!$C34</f>
        <v>-7271.8755932203394</v>
      </c>
    </row>
    <row r="145" spans="2:13" x14ac:dyDescent="0.2">
      <c r="B145" s="219" t="s">
        <v>247</v>
      </c>
      <c r="C145" s="76"/>
      <c r="D145" s="76">
        <f>-+(SUM($C109:C109))*'2.2.3.1.TasasDeprec'!$C35</f>
        <v>0</v>
      </c>
      <c r="E145" s="76">
        <f>-+(SUM($C109:D109))*'2.2.3.1.TasasDeprec'!$C35</f>
        <v>0</v>
      </c>
      <c r="F145" s="76">
        <f>-+(SUM($C109:E109))*'2.2.3.1.TasasDeprec'!$C35</f>
        <v>0</v>
      </c>
      <c r="G145" s="76">
        <f>-+(SUM($C109:F109))*'2.2.3.1.TasasDeprec'!$C35</f>
        <v>0</v>
      </c>
      <c r="H145" s="200">
        <f>-+(SUM($C109:G109))*'2.2.3.1.TasasDeprec'!$C35</f>
        <v>0</v>
      </c>
      <c r="I145" s="200">
        <f>-+(SUM($C109:H109))*'2.2.3.1.TasasDeprec'!$C35</f>
        <v>0</v>
      </c>
      <c r="J145" s="200">
        <f>-+(SUM($C109:H109))*'2.2.3.1.TasasDeprec'!$C35</f>
        <v>0</v>
      </c>
      <c r="K145" s="200">
        <f>-+(SUM($C109:$H109)+SUM($J109:J109))*'2.2.3.1.TasasDeprec'!$C35</f>
        <v>0</v>
      </c>
      <c r="L145" s="200">
        <f>-+(SUM($C109:$H109)+SUM($J109:K109))*'2.2.3.1.TasasDeprec'!$C35</f>
        <v>0</v>
      </c>
      <c r="M145" s="200">
        <f>-+(SUM($C109:$H109)+SUM($J109:L109))*'2.2.3.1.TasasDeprec'!$C35</f>
        <v>-6237.1101845084959</v>
      </c>
    </row>
    <row r="146" spans="2:13" x14ac:dyDescent="0.2">
      <c r="B146" s="219" t="s">
        <v>248</v>
      </c>
      <c r="C146" s="229"/>
      <c r="D146" s="229">
        <f>-+(SUM($C110:C110))*'2.2.3.1.TasasDeprec'!$C36</f>
        <v>0</v>
      </c>
      <c r="E146" s="229">
        <f>-+(SUM($C110:D110))*'2.2.3.1.TasasDeprec'!$C36</f>
        <v>0</v>
      </c>
      <c r="F146" s="229">
        <f>-+(SUM($C110:E110))*'2.2.3.1.TasasDeprec'!$C36</f>
        <v>0</v>
      </c>
      <c r="G146" s="229">
        <f>-+(SUM($C110:F110))*'2.2.3.1.TasasDeprec'!$C36</f>
        <v>0</v>
      </c>
      <c r="H146" s="200">
        <f>-+(SUM($C110:G110))*'2.2.3.1.TasasDeprec'!$C36</f>
        <v>0</v>
      </c>
      <c r="I146" s="200">
        <f>-+(SUM($C110:H110))*'2.2.3.1.TasasDeprec'!$C36</f>
        <v>0</v>
      </c>
      <c r="J146" s="200">
        <f>-+(SUM($C110:H110))*'2.2.3.1.TasasDeprec'!$C36</f>
        <v>0</v>
      </c>
      <c r="K146" s="200">
        <f>-+(SUM($C110:$H110)+SUM($J110:J110))*'2.2.3.1.TasasDeprec'!$C36</f>
        <v>0</v>
      </c>
      <c r="L146" s="200">
        <f>-+(SUM($C110:$H110)+SUM($J110:K110))*'2.2.3.1.TasasDeprec'!$C36</f>
        <v>0</v>
      </c>
      <c r="M146" s="200">
        <f>-+(SUM($C110:$H110)+SUM($J110:L110))*'2.2.3.1.TasasDeprec'!$C36</f>
        <v>0</v>
      </c>
    </row>
    <row r="147" spans="2:13" x14ac:dyDescent="0.2">
      <c r="B147" s="219" t="s">
        <v>254</v>
      </c>
      <c r="C147" s="230"/>
      <c r="D147" s="230">
        <f>-+(SUM($C111:C111))*'2.2.3.1.TasasDeprec'!$C37</f>
        <v>0</v>
      </c>
      <c r="E147" s="230">
        <f>-+(SUM($C111:D111))*'2.2.3.1.TasasDeprec'!$C37</f>
        <v>0</v>
      </c>
      <c r="F147" s="230">
        <f>-+(SUM($C111:E111))*'2.2.3.1.TasasDeprec'!$C37</f>
        <v>0</v>
      </c>
      <c r="G147" s="230">
        <f>-+(SUM($C111:F111))*'2.2.3.1.TasasDeprec'!$C37</f>
        <v>0</v>
      </c>
      <c r="H147" s="200">
        <f>-+(SUM($C111:G111))*'2.2.3.1.TasasDeprec'!$C37</f>
        <v>0</v>
      </c>
      <c r="I147" s="200">
        <f>-+(SUM($C111:H111))*'2.2.3.1.TasasDeprec'!$C37</f>
        <v>0</v>
      </c>
      <c r="J147" s="200">
        <f>-+(SUM($C111:H111))*'2.2.3.1.TasasDeprec'!$C37</f>
        <v>0</v>
      </c>
      <c r="K147" s="200">
        <f>-+(SUM($C111:$H111)+SUM($J111:J111))*'2.2.3.1.TasasDeprec'!$C37</f>
        <v>0</v>
      </c>
      <c r="L147" s="200">
        <f>-+(SUM($C111:$H111)+SUM($J111:K111))*'2.2.3.1.TasasDeprec'!$C37</f>
        <v>0</v>
      </c>
      <c r="M147" s="200">
        <f>-+(SUM($C111:$H111)+SUM($J111:L111))*'2.2.3.1.TasasDeprec'!$C37</f>
        <v>-21098.943042372881</v>
      </c>
    </row>
    <row r="148" spans="2:13" x14ac:dyDescent="0.2">
      <c r="B148" s="220" t="s">
        <v>250</v>
      </c>
      <c r="C148" s="77"/>
      <c r="D148" s="77">
        <f>-+(SUM($C112:C112))*'2.2.3.1.TasasDeprec'!$C38</f>
        <v>-1336.9160000000002</v>
      </c>
      <c r="E148" s="77">
        <f>-+(SUM($C112:D112))*'2.2.3.1.TasasDeprec'!$C38</f>
        <v>-18091.772000000001</v>
      </c>
      <c r="F148" s="77">
        <f>-+(SUM($C112:E112))*'2.2.3.1.TasasDeprec'!$C38</f>
        <v>-18091.772000000001</v>
      </c>
      <c r="G148" s="77">
        <f>-+(SUM($C112:F112))*'2.2.3.1.TasasDeprec'!$C38</f>
        <v>-18091.772000000001</v>
      </c>
      <c r="H148" s="65">
        <f>-+(SUM($C112:G112))*'2.2.3.1.TasasDeprec'!$C38</f>
        <v>-18091.772000000001</v>
      </c>
      <c r="I148" s="65">
        <f>-+(SUM($C112:H112))*'2.2.3.1.TasasDeprec'!$C38</f>
        <v>-18091.772000000001</v>
      </c>
      <c r="J148" s="65">
        <f>-+(SUM($C112:H112))*'2.2.3.1.TasasDeprec'!$C38</f>
        <v>-18091.772000000001</v>
      </c>
      <c r="K148" s="65">
        <f>-+(SUM($C112:$H112)+SUM($J112:J112))*'2.2.3.1.TasasDeprec'!$C38</f>
        <v>-18091.772000000001</v>
      </c>
      <c r="L148" s="65">
        <f>-+(SUM($C112:$H112)+SUM($J112:K112))*'2.2.3.1.TasasDeprec'!$C38</f>
        <v>-18091.772000000001</v>
      </c>
      <c r="M148" s="65">
        <f>-+(SUM($C112:$H112)+SUM($J112:L112))*'2.2.3.1.TasasDeprec'!$C38</f>
        <v>-18391.772000000001</v>
      </c>
    </row>
    <row r="149" spans="2:13" x14ac:dyDescent="0.2">
      <c r="B149" s="219"/>
    </row>
    <row r="150" spans="2:13" x14ac:dyDescent="0.2"/>
  </sheetData>
  <hyperlinks>
    <hyperlink ref="A2" location="Índice!A1" display="Índice" xr:uid="{D8DB2F5C-985E-4066-99A3-8CEFDFB7EC82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473D-60BC-4F7F-B3A5-0D3081165CC9}">
  <sheetPr>
    <tabColor theme="5" tint="-0.249977111117893"/>
  </sheetPr>
  <dimension ref="A1:Y43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3" width="12.85546875" style="1" customWidth="1"/>
    <col min="14" max="14" width="11.42578125" style="1" customWidth="1"/>
    <col min="15" max="24" width="11.42578125" style="1" hidden="1" customWidth="1"/>
    <col min="25" max="25" width="0" style="1" hidden="1" customWidth="1"/>
    <col min="26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71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</row>
    <row r="5" spans="1:13" x14ac:dyDescent="0.2"/>
    <row r="6" spans="1:13" x14ac:dyDescent="0.2"/>
    <row r="7" spans="1:13" x14ac:dyDescent="0.2">
      <c r="B7" s="38"/>
      <c r="C7" s="227">
        <v>2009</v>
      </c>
      <c r="D7" s="227">
        <v>2010</v>
      </c>
      <c r="E7" s="227">
        <v>2011</v>
      </c>
      <c r="F7" s="227">
        <v>2012</v>
      </c>
      <c r="G7" s="227">
        <v>2013</v>
      </c>
      <c r="H7" s="227">
        <v>2014</v>
      </c>
      <c r="I7" s="227" t="s">
        <v>189</v>
      </c>
      <c r="J7" s="227">
        <v>2015</v>
      </c>
      <c r="K7" s="227">
        <v>2016</v>
      </c>
      <c r="L7" s="227">
        <v>2017</v>
      </c>
      <c r="M7" s="227">
        <v>2018</v>
      </c>
    </row>
    <row r="8" spans="1:13" x14ac:dyDescent="0.2">
      <c r="B8" s="228" t="s">
        <v>252</v>
      </c>
    </row>
    <row r="9" spans="1:13" x14ac:dyDescent="0.2">
      <c r="B9" s="219" t="s">
        <v>221</v>
      </c>
      <c r="C9" s="231">
        <f>+'2.2.3.2.Inv-Ajus-Depr'!C83+'2.2.3.2.Inv-Ajus-Depr'!C119</f>
        <v>0</v>
      </c>
      <c r="D9" s="231">
        <f>+'2.2.3.2.Inv-Ajus-Depr'!D83+'2.2.3.2.Inv-Ajus-Depr'!D119+C9</f>
        <v>42761.64</v>
      </c>
      <c r="E9" s="231">
        <f>+'2.2.3.2.Inv-Ajus-Depr'!E83+'2.2.3.2.Inv-Ajus-Depr'!E119+D9</f>
        <v>41336.252000142536</v>
      </c>
      <c r="F9" s="231">
        <f>+'2.2.3.2.Inv-Ajus-Depr'!F83+'2.2.3.2.Inv-Ajus-Depr'!F119+E9</f>
        <v>39910.864000285073</v>
      </c>
      <c r="G9" s="231">
        <f>+'2.2.3.2.Inv-Ajus-Depr'!G83+'2.2.3.2.Inv-Ajus-Depr'!G119+F9</f>
        <v>38485.47600042761</v>
      </c>
      <c r="H9" s="231">
        <f>+'2.2.3.2.Inv-Ajus-Depr'!H83+'2.2.3.2.Inv-Ajus-Depr'!H119+G9</f>
        <v>747569.81800057017</v>
      </c>
      <c r="I9" s="231">
        <f>+'2.2.3.2.Inv-Ajus-Depr'!I83+'2.2.3.2.Inv-Ajus-Depr'!I119+H9</f>
        <v>857893.30233641434</v>
      </c>
      <c r="J9" s="231">
        <f>+'2.2.3.2.Inv-Ajus-Depr'!J83+'2.2.3.2.Inv-Ajus-Depr'!J119+H9</f>
        <v>857893.30233641434</v>
      </c>
      <c r="K9" s="231">
        <f>+'2.2.3.2.Inv-Ajus-Depr'!K83+'2.2.3.2.Inv-Ajus-Depr'!K119+J9</f>
        <v>828269.83900604339</v>
      </c>
      <c r="L9" s="231">
        <f>+'2.2.3.2.Inv-Ajus-Depr'!L83+'2.2.3.2.Inv-Ajus-Depr'!L119+K9</f>
        <v>1101123.9156756722</v>
      </c>
      <c r="M9" s="231">
        <f>+'2.2.3.2.Inv-Ajus-Depr'!M83+'2.2.3.2.Inv-Ajus-Depr'!M119+L9</f>
        <v>778537.29767964291</v>
      </c>
    </row>
    <row r="10" spans="1:13" x14ac:dyDescent="0.2">
      <c r="B10" s="219" t="s">
        <v>222</v>
      </c>
      <c r="C10" s="76">
        <f>+'2.2.3.2.Inv-Ajus-Depr'!C84+'2.2.3.2.Inv-Ajus-Depr'!C120</f>
        <v>0</v>
      </c>
      <c r="D10" s="76">
        <f>+'2.2.3.2.Inv-Ajus-Depr'!D84+'2.2.3.2.Inv-Ajus-Depr'!D120+C10</f>
        <v>524261.64999999997</v>
      </c>
      <c r="E10" s="76">
        <f>+'2.2.3.2.Inv-Ajus-Depr'!E84+'2.2.3.2.Inv-Ajus-Depr'!E120+D10</f>
        <v>487460.44499999995</v>
      </c>
      <c r="F10" s="76">
        <f>+'2.2.3.2.Inv-Ajus-Depr'!F84+'2.2.3.2.Inv-Ajus-Depr'!F120+E10</f>
        <v>433471.78399999993</v>
      </c>
      <c r="G10" s="76">
        <f>+'2.2.3.2.Inv-Ajus-Depr'!G84+'2.2.3.2.Inv-Ajus-Depr'!G120+F10</f>
        <v>383347.65299999993</v>
      </c>
      <c r="H10" s="76">
        <f>+'2.2.3.2.Inv-Ajus-Depr'!H84+'2.2.3.2.Inv-Ajus-Depr'!H120+G10</f>
        <v>328972.53899999993</v>
      </c>
      <c r="I10" s="76">
        <f>+'2.2.3.2.Inv-Ajus-Depr'!I84+'2.2.3.2.Inv-Ajus-Depr'!I120+H10</f>
        <v>274597.42499999993</v>
      </c>
      <c r="J10" s="76">
        <f>+'2.2.3.2.Inv-Ajus-Depr'!J84+'2.2.3.2.Inv-Ajus-Depr'!J120+H10</f>
        <v>274597.42499999993</v>
      </c>
      <c r="K10" s="76">
        <f>+'2.2.3.2.Inv-Ajus-Depr'!K84+'2.2.3.2.Inv-Ajus-Depr'!K120+J10</f>
        <v>262964.98099999991</v>
      </c>
      <c r="L10" s="76">
        <f>+'2.2.3.2.Inv-Ajus-Depr'!L84+'2.2.3.2.Inv-Ajus-Depr'!L120+K10</f>
        <v>205755.36999999991</v>
      </c>
      <c r="M10" s="76">
        <f>+'2.2.3.2.Inv-Ajus-Depr'!M84+'2.2.3.2.Inv-Ajus-Depr'!M120+L10</f>
        <v>232622.24199999991</v>
      </c>
    </row>
    <row r="11" spans="1:13" x14ac:dyDescent="0.2">
      <c r="B11" s="219" t="s">
        <v>223</v>
      </c>
      <c r="C11" s="76">
        <f>+'2.2.3.2.Inv-Ajus-Depr'!C85+'2.2.3.2.Inv-Ajus-Depr'!C121</f>
        <v>82807.5</v>
      </c>
      <c r="D11" s="76">
        <f>+'2.2.3.2.Inv-Ajus-Depr'!D85+'2.2.3.2.Inv-Ajus-Depr'!D121+C11</f>
        <v>90662.939999999973</v>
      </c>
      <c r="E11" s="76">
        <f>+'2.2.3.2.Inv-Ajus-Depr'!E85+'2.2.3.2.Inv-Ajus-Depr'!E121+D11</f>
        <v>69218.051999999981</v>
      </c>
      <c r="F11" s="76">
        <f>+'2.2.3.2.Inv-Ajus-Depr'!F85+'2.2.3.2.Inv-Ajus-Depr'!F121+E11</f>
        <v>47773.16399999999</v>
      </c>
      <c r="G11" s="76">
        <f>+'2.2.3.2.Inv-Ajus-Depr'!G85+'2.2.3.2.Inv-Ajus-Depr'!G121+F11</f>
        <v>26328.275999999994</v>
      </c>
      <c r="H11" s="76">
        <f>+'2.2.3.2.Inv-Ajus-Depr'!H85+'2.2.3.2.Inv-Ajus-Depr'!H121+G11</f>
        <v>112644.14800000002</v>
      </c>
      <c r="I11" s="76">
        <f>+'2.2.3.2.Inv-Ajus-Depr'!I85+'2.2.3.2.Inv-Ajus-Depr'!I121+H11</f>
        <v>70023.248000000021</v>
      </c>
      <c r="J11" s="76">
        <f>+'2.2.3.2.Inv-Ajus-Depr'!J85+'2.2.3.2.Inv-Ajus-Depr'!J121+H11</f>
        <v>70023.248000000021</v>
      </c>
      <c r="K11" s="76">
        <f>+'2.2.3.2.Inv-Ajus-Depr'!K85+'2.2.3.2.Inv-Ajus-Depr'!K121+J11</f>
        <v>51708.16800000002</v>
      </c>
      <c r="L11" s="76">
        <f>+'2.2.3.2.Inv-Ajus-Depr'!L85+'2.2.3.2.Inv-Ajus-Depr'!L121+K11</f>
        <v>33393.088000000018</v>
      </c>
      <c r="M11" s="76">
        <f>+'2.2.3.2.Inv-Ajus-Depr'!M85+'2.2.3.2.Inv-Ajus-Depr'!M121+L11</f>
        <v>15078.008000000016</v>
      </c>
    </row>
    <row r="12" spans="1:13" x14ac:dyDescent="0.2">
      <c r="B12" s="219" t="s">
        <v>224</v>
      </c>
      <c r="C12" s="76">
        <f>+'2.2.3.2.Inv-Ajus-Depr'!C86+'2.2.3.2.Inv-Ajus-Depr'!C122</f>
        <v>13133.35</v>
      </c>
      <c r="D12" s="76">
        <f>+'2.2.3.2.Inv-Ajus-Depr'!D86+'2.2.3.2.Inv-Ajus-Depr'!D122+C12</f>
        <v>20642.425000000003</v>
      </c>
      <c r="E12" s="76">
        <f>+'2.2.3.2.Inv-Ajus-Depr'!E86+'2.2.3.2.Inv-Ajus-Depr'!E122+D12</f>
        <v>64714.889000000003</v>
      </c>
      <c r="F12" s="76">
        <f>+'2.2.3.2.Inv-Ajus-Depr'!F86+'2.2.3.2.Inv-Ajus-Depr'!F122+E12</f>
        <v>57892.509000000005</v>
      </c>
      <c r="G12" s="76">
        <f>+'2.2.3.2.Inv-Ajus-Depr'!G86+'2.2.3.2.Inv-Ajus-Depr'!G122+F12</f>
        <v>51445.129000000001</v>
      </c>
      <c r="H12" s="76">
        <f>+'2.2.3.2.Inv-Ajus-Depr'!H86+'2.2.3.2.Inv-Ajus-Depr'!H122+G12</f>
        <v>47266.629000000001</v>
      </c>
      <c r="I12" s="76">
        <f>+'2.2.3.2.Inv-Ajus-Depr'!I86+'2.2.3.2.Inv-Ajus-Depr'!I122+H12</f>
        <v>45378.470999999998</v>
      </c>
      <c r="J12" s="76">
        <f>+'2.2.3.2.Inv-Ajus-Depr'!J86+'2.2.3.2.Inv-Ajus-Depr'!J122+H12</f>
        <v>45378.470999999998</v>
      </c>
      <c r="K12" s="76">
        <f>+'2.2.3.2.Inv-Ajus-Depr'!K86+'2.2.3.2.Inv-Ajus-Depr'!K122+J12</f>
        <v>37726.466999999997</v>
      </c>
      <c r="L12" s="76">
        <f>+'2.2.3.2.Inv-Ajus-Depr'!L86+'2.2.3.2.Inv-Ajus-Depr'!L122+K12</f>
        <v>109121.87299999999</v>
      </c>
      <c r="M12" s="76">
        <f>+'2.2.3.2.Inv-Ajus-Depr'!M86+'2.2.3.2.Inv-Ajus-Depr'!M122+L12</f>
        <v>96400.267999999982</v>
      </c>
    </row>
    <row r="13" spans="1:13" x14ac:dyDescent="0.2">
      <c r="B13" s="219" t="s">
        <v>225</v>
      </c>
      <c r="C13" s="76">
        <f>+'2.2.3.2.Inv-Ajus-Depr'!C87+'2.2.3.2.Inv-Ajus-Depr'!C123</f>
        <v>125592.28</v>
      </c>
      <c r="D13" s="76">
        <f>+'2.2.3.2.Inv-Ajus-Depr'!D87+'2.2.3.2.Inv-Ajus-Depr'!D123+C13</f>
        <v>24573.199999999983</v>
      </c>
      <c r="E13" s="76">
        <f>+'2.2.3.2.Inv-Ajus-Depr'!E87+'2.2.3.2.Inv-Ajus-Depr'!E123+D13</f>
        <v>244085.17249999996</v>
      </c>
      <c r="F13" s="76">
        <f>+'2.2.3.2.Inv-Ajus-Depr'!F87+'2.2.3.2.Inv-Ajus-Depr'!F123+E13</f>
        <v>180827.26749999996</v>
      </c>
      <c r="G13" s="76">
        <f>+'2.2.3.2.Inv-Ajus-Depr'!G87+'2.2.3.2.Inv-Ajus-Depr'!G123+F13</f>
        <v>117241.52499999998</v>
      </c>
      <c r="H13" s="76">
        <f>+'2.2.3.2.Inv-Ajus-Depr'!H87+'2.2.3.2.Inv-Ajus-Depr'!H123+G13</f>
        <v>90001.01</v>
      </c>
      <c r="I13" s="76">
        <f>+'2.2.3.2.Inv-Ajus-Depr'!I87+'2.2.3.2.Inv-Ajus-Depr'!I123+H13</f>
        <v>32688.405000000013</v>
      </c>
      <c r="J13" s="76">
        <f>+'2.2.3.2.Inv-Ajus-Depr'!J87+'2.2.3.2.Inv-Ajus-Depr'!J123+H13</f>
        <v>32688.405000000013</v>
      </c>
      <c r="K13" s="76">
        <f>+'2.2.3.2.Inv-Ajus-Depr'!K87+'2.2.3.2.Inv-Ajus-Depr'!K123+J13</f>
        <v>47643.017500000016</v>
      </c>
      <c r="L13" s="76">
        <f>+'2.2.3.2.Inv-Ajus-Depr'!L87+'2.2.3.2.Inv-Ajus-Depr'!L123+K13</f>
        <v>55758.432500000017</v>
      </c>
      <c r="M13" s="76">
        <f>+'2.2.3.2.Inv-Ajus-Depr'!M87+'2.2.3.2.Inv-Ajus-Depr'!M123+L13</f>
        <v>57336.260000000009</v>
      </c>
    </row>
    <row r="14" spans="1:13" x14ac:dyDescent="0.2">
      <c r="B14" s="219" t="s">
        <v>226</v>
      </c>
      <c r="C14" s="77">
        <f>+'2.2.3.2.Inv-Ajus-Depr'!C88+'2.2.3.2.Inv-Ajus-Depr'!C124</f>
        <v>1939.12</v>
      </c>
      <c r="D14" s="77">
        <f>+'2.2.3.2.Inv-Ajus-Depr'!D88+'2.2.3.2.Inv-Ajus-Depr'!D124+C14</f>
        <v>137314.758</v>
      </c>
      <c r="E14" s="77">
        <f>+'2.2.3.2.Inv-Ajus-Depr'!E88+'2.2.3.2.Inv-Ajus-Depr'!E124+D14</f>
        <v>128411.311</v>
      </c>
      <c r="F14" s="77">
        <f>+'2.2.3.2.Inv-Ajus-Depr'!F88+'2.2.3.2.Inv-Ajus-Depr'!F124+E14</f>
        <v>135432.47200000001</v>
      </c>
      <c r="G14" s="77">
        <f>+'2.2.3.2.Inv-Ajus-Depr'!G88+'2.2.3.2.Inv-Ajus-Depr'!G124+F14</f>
        <v>160464.83600000001</v>
      </c>
      <c r="H14" s="77">
        <f>+'2.2.3.2.Inv-Ajus-Depr'!H88+'2.2.3.2.Inv-Ajus-Depr'!H124+G14</f>
        <v>139964.185</v>
      </c>
      <c r="I14" s="77">
        <f>+'2.2.3.2.Inv-Ajus-Depr'!I88+'2.2.3.2.Inv-Ajus-Depr'!I124+H14</f>
        <v>198067.454</v>
      </c>
      <c r="J14" s="77">
        <f>+'2.2.3.2.Inv-Ajus-Depr'!J88+'2.2.3.2.Inv-Ajus-Depr'!J124+H14</f>
        <v>198067.454</v>
      </c>
      <c r="K14" s="77">
        <f>+'2.2.3.2.Inv-Ajus-Depr'!K88+'2.2.3.2.Inv-Ajus-Depr'!K124+J14</f>
        <v>169706.41099999999</v>
      </c>
      <c r="L14" s="77">
        <f>+'2.2.3.2.Inv-Ajus-Depr'!L88+'2.2.3.2.Inv-Ajus-Depr'!L124+K14</f>
        <v>183538.25800000009</v>
      </c>
      <c r="M14" s="77">
        <f>+'2.2.3.2.Inv-Ajus-Depr'!M88+'2.2.3.2.Inv-Ajus-Depr'!M124+L14</f>
        <v>193258.32600000009</v>
      </c>
    </row>
    <row r="15" spans="1:13" x14ac:dyDescent="0.2">
      <c r="B15" s="63" t="s">
        <v>227</v>
      </c>
      <c r="C15" s="76"/>
      <c r="D15" s="76"/>
      <c r="E15" s="76"/>
      <c r="F15" s="76"/>
      <c r="G15" s="76"/>
      <c r="H15" s="76"/>
      <c r="I15" s="76"/>
      <c r="J15" s="76">
        <f>+'2.2.3.2.Inv-Ajus-Depr'!J89+'2.2.3.2.Inv-Ajus-Depr'!J125+H15</f>
        <v>0</v>
      </c>
      <c r="K15" s="76"/>
      <c r="L15" s="76"/>
      <c r="M15" s="76"/>
    </row>
    <row r="16" spans="1:13" x14ac:dyDescent="0.2">
      <c r="B16" s="219" t="s">
        <v>228</v>
      </c>
      <c r="C16" s="75">
        <f>+'2.2.3.2.Inv-Ajus-Depr'!C90+'2.2.3.2.Inv-Ajus-Depr'!C126</f>
        <v>1043371.66</v>
      </c>
      <c r="D16" s="75">
        <f>+'2.2.3.2.Inv-Ajus-Depr'!D90+'2.2.3.2.Inv-Ajus-Depr'!D126+C16</f>
        <v>940215.16399999999</v>
      </c>
      <c r="E16" s="75">
        <f>+'2.2.3.2.Inv-Ajus-Depr'!E90+'2.2.3.2.Inv-Ajus-Depr'!E126+D16</f>
        <v>894843.03099999996</v>
      </c>
      <c r="F16" s="75">
        <f>+'2.2.3.2.Inv-Ajus-Depr'!F90+'2.2.3.2.Inv-Ajus-Depr'!F126+E16</f>
        <v>784479.4879999999</v>
      </c>
      <c r="G16" s="75">
        <f>+'2.2.3.2.Inv-Ajus-Depr'!G90+'2.2.3.2.Inv-Ajus-Depr'!G126+F16</f>
        <v>674115.94499999983</v>
      </c>
      <c r="H16" s="75">
        <f>+'2.2.3.2.Inv-Ajus-Depr'!H90+'2.2.3.2.Inv-Ajus-Depr'!H126+G16</f>
        <v>563752.40199999977</v>
      </c>
      <c r="I16" s="75">
        <f>+'2.2.3.2.Inv-Ajus-Depr'!I90+'2.2.3.2.Inv-Ajus-Depr'!I126+H16</f>
        <v>453388.85899999976</v>
      </c>
      <c r="J16" s="75">
        <f>+'2.2.3.2.Inv-Ajus-Depr'!J90+'2.2.3.2.Inv-Ajus-Depr'!J126+H16</f>
        <v>453388.85899999976</v>
      </c>
      <c r="K16" s="75">
        <f>+'2.2.3.2.Inv-Ajus-Depr'!K90+'2.2.3.2.Inv-Ajus-Depr'!K126+J16</f>
        <v>343025.31599999976</v>
      </c>
      <c r="L16" s="75">
        <f>+'2.2.3.2.Inv-Ajus-Depr'!L90+'2.2.3.2.Inv-Ajus-Depr'!L126+K16</f>
        <v>232661.77299999975</v>
      </c>
      <c r="M16" s="75">
        <f>+'2.2.3.2.Inv-Ajus-Depr'!M90+'2.2.3.2.Inv-Ajus-Depr'!M126+L16</f>
        <v>122298.22999999973</v>
      </c>
    </row>
    <row r="17" spans="2:13" x14ac:dyDescent="0.2">
      <c r="B17" s="219" t="s">
        <v>229</v>
      </c>
      <c r="C17" s="76">
        <f>+'2.2.3.2.Inv-Ajus-Depr'!C91+'2.2.3.2.Inv-Ajus-Depr'!C127</f>
        <v>0</v>
      </c>
      <c r="D17" s="76">
        <f>+'2.2.3.2.Inv-Ajus-Depr'!D91+'2.2.3.2.Inv-Ajus-Depr'!D127+C17</f>
        <v>0</v>
      </c>
      <c r="E17" s="76">
        <f>+'2.2.3.2.Inv-Ajus-Depr'!E91+'2.2.3.2.Inv-Ajus-Depr'!E127+D17</f>
        <v>0</v>
      </c>
      <c r="F17" s="76">
        <f>+'2.2.3.2.Inv-Ajus-Depr'!F91+'2.2.3.2.Inv-Ajus-Depr'!F127+E17</f>
        <v>0</v>
      </c>
      <c r="G17" s="76">
        <f>+'2.2.3.2.Inv-Ajus-Depr'!G91+'2.2.3.2.Inv-Ajus-Depr'!G127+F17</f>
        <v>0</v>
      </c>
      <c r="H17" s="76">
        <f>+'2.2.3.2.Inv-Ajus-Depr'!H91+'2.2.3.2.Inv-Ajus-Depr'!H127+G17</f>
        <v>0</v>
      </c>
      <c r="I17" s="76">
        <f>+'2.2.3.2.Inv-Ajus-Depr'!I91+'2.2.3.2.Inv-Ajus-Depr'!I127+H17</f>
        <v>0</v>
      </c>
      <c r="J17" s="76">
        <f>+'2.2.3.2.Inv-Ajus-Depr'!J91+'2.2.3.2.Inv-Ajus-Depr'!J127+H17</f>
        <v>0</v>
      </c>
      <c r="K17" s="76">
        <f>+'2.2.3.2.Inv-Ajus-Depr'!K91+'2.2.3.2.Inv-Ajus-Depr'!K127+J17</f>
        <v>0</v>
      </c>
      <c r="L17" s="76">
        <f>+'2.2.3.2.Inv-Ajus-Depr'!L91+'2.2.3.2.Inv-Ajus-Depr'!L127+K17</f>
        <v>0</v>
      </c>
      <c r="M17" s="76">
        <f>+'2.2.3.2.Inv-Ajus-Depr'!M91+'2.2.3.2.Inv-Ajus-Depr'!M127+L17</f>
        <v>0</v>
      </c>
    </row>
    <row r="18" spans="2:13" x14ac:dyDescent="0.2">
      <c r="B18" s="219" t="s">
        <v>230</v>
      </c>
      <c r="C18" s="76">
        <f>+'2.2.3.2.Inv-Ajus-Depr'!C92+'2.2.3.2.Inv-Ajus-Depr'!C128</f>
        <v>0</v>
      </c>
      <c r="D18" s="76">
        <f>+'2.2.3.2.Inv-Ajus-Depr'!D92+'2.2.3.2.Inv-Ajus-Depr'!D128+C18</f>
        <v>0</v>
      </c>
      <c r="E18" s="76">
        <f>+'2.2.3.2.Inv-Ajus-Depr'!E92+'2.2.3.2.Inv-Ajus-Depr'!E128+D18</f>
        <v>0</v>
      </c>
      <c r="F18" s="76">
        <f>+'2.2.3.2.Inv-Ajus-Depr'!F92+'2.2.3.2.Inv-Ajus-Depr'!F128+E18</f>
        <v>0</v>
      </c>
      <c r="G18" s="76">
        <f>+'2.2.3.2.Inv-Ajus-Depr'!G92+'2.2.3.2.Inv-Ajus-Depr'!G128+F18</f>
        <v>0</v>
      </c>
      <c r="H18" s="76">
        <f>+'2.2.3.2.Inv-Ajus-Depr'!H92+'2.2.3.2.Inv-Ajus-Depr'!H128+G18</f>
        <v>0</v>
      </c>
      <c r="I18" s="76">
        <f>+'2.2.3.2.Inv-Ajus-Depr'!I92+'2.2.3.2.Inv-Ajus-Depr'!I128+H18</f>
        <v>0</v>
      </c>
      <c r="J18" s="76">
        <f>+'2.2.3.2.Inv-Ajus-Depr'!J92+'2.2.3.2.Inv-Ajus-Depr'!J128+H18</f>
        <v>0</v>
      </c>
      <c r="K18" s="76">
        <f>+'2.2.3.2.Inv-Ajus-Depr'!K92+'2.2.3.2.Inv-Ajus-Depr'!K128+J18</f>
        <v>0</v>
      </c>
      <c r="L18" s="76">
        <f>+'2.2.3.2.Inv-Ajus-Depr'!L92+'2.2.3.2.Inv-Ajus-Depr'!L128+K18</f>
        <v>0</v>
      </c>
      <c r="M18" s="76">
        <f>+'2.2.3.2.Inv-Ajus-Depr'!M92+'2.2.3.2.Inv-Ajus-Depr'!M128+L18</f>
        <v>0</v>
      </c>
    </row>
    <row r="19" spans="2:13" x14ac:dyDescent="0.2">
      <c r="B19" s="219" t="s">
        <v>231</v>
      </c>
      <c r="C19" s="76">
        <f>+'2.2.3.2.Inv-Ajus-Depr'!C93+'2.2.3.2.Inv-Ajus-Depr'!C129</f>
        <v>0</v>
      </c>
      <c r="D19" s="76">
        <f>+'2.2.3.2.Inv-Ajus-Depr'!D93+'2.2.3.2.Inv-Ajus-Depr'!D129+C19</f>
        <v>0</v>
      </c>
      <c r="E19" s="76">
        <f>+'2.2.3.2.Inv-Ajus-Depr'!E93+'2.2.3.2.Inv-Ajus-Depr'!E129+D19</f>
        <v>0</v>
      </c>
      <c r="F19" s="76">
        <f>+'2.2.3.2.Inv-Ajus-Depr'!F93+'2.2.3.2.Inv-Ajus-Depr'!F129+E19</f>
        <v>0</v>
      </c>
      <c r="G19" s="76">
        <f>+'2.2.3.2.Inv-Ajus-Depr'!G93+'2.2.3.2.Inv-Ajus-Depr'!G129+F19</f>
        <v>0</v>
      </c>
      <c r="H19" s="76">
        <f>+'2.2.3.2.Inv-Ajus-Depr'!H93+'2.2.3.2.Inv-Ajus-Depr'!H129+G19</f>
        <v>0</v>
      </c>
      <c r="I19" s="76">
        <f>+'2.2.3.2.Inv-Ajus-Depr'!I93+'2.2.3.2.Inv-Ajus-Depr'!I129+H19</f>
        <v>0</v>
      </c>
      <c r="J19" s="76">
        <f>+'2.2.3.2.Inv-Ajus-Depr'!J93+'2.2.3.2.Inv-Ajus-Depr'!J129+H19</f>
        <v>114176644.25000001</v>
      </c>
      <c r="K19" s="76">
        <f>+'2.2.3.2.Inv-Ajus-Depr'!K93+'2.2.3.2.Inv-Ajus-Depr'!K129+J19</f>
        <v>109609578.48000002</v>
      </c>
      <c r="L19" s="76">
        <f>+'2.2.3.2.Inv-Ajus-Depr'!L93+'2.2.3.2.Inv-Ajus-Depr'!L129+K19</f>
        <v>105042512.71000002</v>
      </c>
      <c r="M19" s="76">
        <f>+'2.2.3.2.Inv-Ajus-Depr'!M93+'2.2.3.2.Inv-Ajus-Depr'!M129+L19</f>
        <v>100475446.94000003</v>
      </c>
    </row>
    <row r="20" spans="2:13" x14ac:dyDescent="0.2">
      <c r="B20" s="219" t="s">
        <v>232</v>
      </c>
      <c r="C20" s="76">
        <f>+'2.2.3.2.Inv-Ajus-Depr'!C94+'2.2.3.2.Inv-Ajus-Depr'!C130</f>
        <v>0</v>
      </c>
      <c r="D20" s="76">
        <f>+'2.2.3.2.Inv-Ajus-Depr'!D94+'2.2.3.2.Inv-Ajus-Depr'!D130+C20</f>
        <v>0</v>
      </c>
      <c r="E20" s="76">
        <f>+'2.2.3.2.Inv-Ajus-Depr'!E94+'2.2.3.2.Inv-Ajus-Depr'!E130+D20</f>
        <v>0</v>
      </c>
      <c r="F20" s="76">
        <f>+'2.2.3.2.Inv-Ajus-Depr'!F94+'2.2.3.2.Inv-Ajus-Depr'!F130+E20</f>
        <v>0</v>
      </c>
      <c r="G20" s="76">
        <f>+'2.2.3.2.Inv-Ajus-Depr'!G94+'2.2.3.2.Inv-Ajus-Depr'!G130+F20</f>
        <v>0</v>
      </c>
      <c r="H20" s="76">
        <f>+'2.2.3.2.Inv-Ajus-Depr'!H94+'2.2.3.2.Inv-Ajus-Depr'!H130+G20</f>
        <v>0</v>
      </c>
      <c r="I20" s="76">
        <f>+'2.2.3.2.Inv-Ajus-Depr'!I94+'2.2.3.2.Inv-Ajus-Depr'!I130+H20</f>
        <v>0</v>
      </c>
      <c r="J20" s="76">
        <f>+'2.2.3.2.Inv-Ajus-Depr'!J94+'2.2.3.2.Inv-Ajus-Depr'!J130+H20</f>
        <v>18079458.27</v>
      </c>
      <c r="K20" s="76">
        <f>+'2.2.3.2.Inv-Ajus-Depr'!K94+'2.2.3.2.Inv-Ajus-Depr'!K130+J20</f>
        <v>16271512.443</v>
      </c>
      <c r="L20" s="76">
        <f>+'2.2.3.2.Inv-Ajus-Depr'!L94+'2.2.3.2.Inv-Ajus-Depr'!L130+K20</f>
        <v>14463566.616</v>
      </c>
      <c r="M20" s="76">
        <f>+'2.2.3.2.Inv-Ajus-Depr'!M94+'2.2.3.2.Inv-Ajus-Depr'!M130+L20</f>
        <v>12655620.789000001</v>
      </c>
    </row>
    <row r="21" spans="2:13" x14ac:dyDescent="0.2">
      <c r="B21" s="219" t="s">
        <v>233</v>
      </c>
      <c r="C21" s="76">
        <f>+'2.2.3.2.Inv-Ajus-Depr'!C95+'2.2.3.2.Inv-Ajus-Depr'!C131</f>
        <v>0</v>
      </c>
      <c r="D21" s="76">
        <f>+'2.2.3.2.Inv-Ajus-Depr'!D95+'2.2.3.2.Inv-Ajus-Depr'!D131+C21</f>
        <v>0</v>
      </c>
      <c r="E21" s="76">
        <f>+'2.2.3.2.Inv-Ajus-Depr'!E95+'2.2.3.2.Inv-Ajus-Depr'!E131+D21</f>
        <v>0</v>
      </c>
      <c r="F21" s="76">
        <f>+'2.2.3.2.Inv-Ajus-Depr'!F95+'2.2.3.2.Inv-Ajus-Depr'!F131+E21</f>
        <v>0</v>
      </c>
      <c r="G21" s="76">
        <f>+'2.2.3.2.Inv-Ajus-Depr'!G95+'2.2.3.2.Inv-Ajus-Depr'!G131+F21</f>
        <v>0</v>
      </c>
      <c r="H21" s="76">
        <f>+'2.2.3.2.Inv-Ajus-Depr'!H95+'2.2.3.2.Inv-Ajus-Depr'!H131+G21</f>
        <v>0</v>
      </c>
      <c r="I21" s="76">
        <f>+'2.2.3.2.Inv-Ajus-Depr'!I95+'2.2.3.2.Inv-Ajus-Depr'!I131+H21</f>
        <v>0</v>
      </c>
      <c r="J21" s="76">
        <f>+'2.2.3.2.Inv-Ajus-Depr'!J95+'2.2.3.2.Inv-Ajus-Depr'!J131+H21</f>
        <v>0</v>
      </c>
      <c r="K21" s="76">
        <f>+'2.2.3.2.Inv-Ajus-Depr'!K95+'2.2.3.2.Inv-Ajus-Depr'!K131+J21</f>
        <v>15178943.796610169</v>
      </c>
      <c r="L21" s="76">
        <f>+'2.2.3.2.Inv-Ajus-Depr'!L95+'2.2.3.2.Inv-Ajus-Depr'!L131+K21</f>
        <v>13661049.416949153</v>
      </c>
      <c r="M21" s="76">
        <f>+'2.2.3.2.Inv-Ajus-Depr'!M95+'2.2.3.2.Inv-Ajus-Depr'!M131+L21</f>
        <v>12143155.037288137</v>
      </c>
    </row>
    <row r="22" spans="2:13" x14ac:dyDescent="0.2">
      <c r="B22" s="219" t="s">
        <v>234</v>
      </c>
      <c r="C22" s="76">
        <f>+'2.2.3.2.Inv-Ajus-Depr'!C96+'2.2.3.2.Inv-Ajus-Depr'!C132</f>
        <v>0</v>
      </c>
      <c r="D22" s="76">
        <f>+'2.2.3.2.Inv-Ajus-Depr'!D96+'2.2.3.2.Inv-Ajus-Depr'!D132+C22</f>
        <v>0</v>
      </c>
      <c r="E22" s="76">
        <f>+'2.2.3.2.Inv-Ajus-Depr'!E96+'2.2.3.2.Inv-Ajus-Depr'!E132+D22</f>
        <v>0</v>
      </c>
      <c r="F22" s="76">
        <f>+'2.2.3.2.Inv-Ajus-Depr'!F96+'2.2.3.2.Inv-Ajus-Depr'!F132+E22</f>
        <v>0</v>
      </c>
      <c r="G22" s="76">
        <f>+'2.2.3.2.Inv-Ajus-Depr'!G96+'2.2.3.2.Inv-Ajus-Depr'!G132+F22</f>
        <v>0</v>
      </c>
      <c r="H22" s="76">
        <f>+'2.2.3.2.Inv-Ajus-Depr'!H96+'2.2.3.2.Inv-Ajus-Depr'!H132+G22</f>
        <v>0</v>
      </c>
      <c r="I22" s="76">
        <f>+'2.2.3.2.Inv-Ajus-Depr'!I96+'2.2.3.2.Inv-Ajus-Depr'!I132+H22</f>
        <v>0</v>
      </c>
      <c r="J22" s="76">
        <f>+'2.2.3.2.Inv-Ajus-Depr'!J96+'2.2.3.2.Inv-Ajus-Depr'!J132+H22</f>
        <v>0</v>
      </c>
      <c r="K22" s="76">
        <f>+'2.2.3.2.Inv-Ajus-Depr'!K96+'2.2.3.2.Inv-Ajus-Depr'!K132+J22</f>
        <v>2863227.7542372881</v>
      </c>
      <c r="L22" s="76">
        <f>+'2.2.3.2.Inv-Ajus-Depr'!L96+'2.2.3.2.Inv-Ajus-Depr'!L132+K22</f>
        <v>2748698.6440677964</v>
      </c>
      <c r="M22" s="76">
        <f>+'2.2.3.2.Inv-Ajus-Depr'!M96+'2.2.3.2.Inv-Ajus-Depr'!M132+L22</f>
        <v>2634169.5338983047</v>
      </c>
    </row>
    <row r="23" spans="2:13" x14ac:dyDescent="0.2">
      <c r="B23" s="219" t="s">
        <v>235</v>
      </c>
      <c r="C23" s="76">
        <f>+'2.2.3.2.Inv-Ajus-Depr'!C97+'2.2.3.2.Inv-Ajus-Depr'!C133</f>
        <v>0</v>
      </c>
      <c r="D23" s="76">
        <f>+'2.2.3.2.Inv-Ajus-Depr'!D97+'2.2.3.2.Inv-Ajus-Depr'!D133+C23</f>
        <v>0</v>
      </c>
      <c r="E23" s="76">
        <f>+'2.2.3.2.Inv-Ajus-Depr'!E97+'2.2.3.2.Inv-Ajus-Depr'!E133+D23</f>
        <v>691993.19491525425</v>
      </c>
      <c r="F23" s="76">
        <f>+'2.2.3.2.Inv-Ajus-Depr'!F97+'2.2.3.2.Inv-Ajus-Depr'!F133+E23</f>
        <v>664313.46711864404</v>
      </c>
      <c r="G23" s="76">
        <f>+'2.2.3.2.Inv-Ajus-Depr'!G97+'2.2.3.2.Inv-Ajus-Depr'!G133+F23</f>
        <v>636633.73932203383</v>
      </c>
      <c r="H23" s="76">
        <f>+'2.2.3.2.Inv-Ajus-Depr'!H97+'2.2.3.2.Inv-Ajus-Depr'!H133+G23</f>
        <v>608954.01152542362</v>
      </c>
      <c r="I23" s="76">
        <f>+'2.2.3.2.Inv-Ajus-Depr'!I97+'2.2.3.2.Inv-Ajus-Depr'!I133+H23</f>
        <v>581274.2837288134</v>
      </c>
      <c r="J23" s="76">
        <f>+'2.2.3.2.Inv-Ajus-Depr'!J97+'2.2.3.2.Inv-Ajus-Depr'!J133+H23</f>
        <v>581274.2837288134</v>
      </c>
      <c r="K23" s="76">
        <f>+'2.2.3.2.Inv-Ajus-Depr'!K97+'2.2.3.2.Inv-Ajus-Depr'!K133+J23</f>
        <v>553594.55593220319</v>
      </c>
      <c r="L23" s="76">
        <f>+'2.2.3.2.Inv-Ajus-Depr'!L97+'2.2.3.2.Inv-Ajus-Depr'!L133+K23</f>
        <v>525914.82813559298</v>
      </c>
      <c r="M23" s="76">
        <f>+'2.2.3.2.Inv-Ajus-Depr'!M97+'2.2.3.2.Inv-Ajus-Depr'!M133+L23</f>
        <v>498235.10033898283</v>
      </c>
    </row>
    <row r="24" spans="2:13" x14ac:dyDescent="0.2">
      <c r="B24" s="219" t="s">
        <v>236</v>
      </c>
      <c r="C24" s="76">
        <f>+'2.2.3.2.Inv-Ajus-Depr'!C98+'2.2.3.2.Inv-Ajus-Depr'!C134</f>
        <v>0</v>
      </c>
      <c r="D24" s="76">
        <f>+'2.2.3.2.Inv-Ajus-Depr'!D98+'2.2.3.2.Inv-Ajus-Depr'!D134+C24</f>
        <v>0</v>
      </c>
      <c r="E24" s="76">
        <f>+'2.2.3.2.Inv-Ajus-Depr'!E98+'2.2.3.2.Inv-Ajus-Depr'!E134+D24</f>
        <v>31769.508474576269</v>
      </c>
      <c r="F24" s="76">
        <f>+'2.2.3.2.Inv-Ajus-Depr'!F98+'2.2.3.2.Inv-Ajus-Depr'!F134+E24</f>
        <v>30498.728135593217</v>
      </c>
      <c r="G24" s="76">
        <f>+'2.2.3.2.Inv-Ajus-Depr'!G98+'2.2.3.2.Inv-Ajus-Depr'!G134+F24</f>
        <v>29227.947796610166</v>
      </c>
      <c r="H24" s="76">
        <f>+'2.2.3.2.Inv-Ajus-Depr'!H98+'2.2.3.2.Inv-Ajus-Depr'!H134+G24</f>
        <v>27957.167457627114</v>
      </c>
      <c r="I24" s="76">
        <f>+'2.2.3.2.Inv-Ajus-Depr'!I98+'2.2.3.2.Inv-Ajus-Depr'!I134+H24</f>
        <v>26686.387118644063</v>
      </c>
      <c r="J24" s="76">
        <f>+'2.2.3.2.Inv-Ajus-Depr'!J98+'2.2.3.2.Inv-Ajus-Depr'!J134+H24</f>
        <v>26686.387118644063</v>
      </c>
      <c r="K24" s="76">
        <f>+'2.2.3.2.Inv-Ajus-Depr'!K98+'2.2.3.2.Inv-Ajus-Depr'!K134+J24</f>
        <v>25415.606779661011</v>
      </c>
      <c r="L24" s="76">
        <f>+'2.2.3.2.Inv-Ajus-Depr'!L98+'2.2.3.2.Inv-Ajus-Depr'!L134+K24</f>
        <v>24144.82644067796</v>
      </c>
      <c r="M24" s="76">
        <f>+'2.2.3.2.Inv-Ajus-Depr'!M98+'2.2.3.2.Inv-Ajus-Depr'!M134+L24</f>
        <v>22874.046101694908</v>
      </c>
    </row>
    <row r="25" spans="2:13" x14ac:dyDescent="0.2">
      <c r="B25" s="219" t="s">
        <v>237</v>
      </c>
      <c r="C25" s="76">
        <f>+'2.2.3.2.Inv-Ajus-Depr'!C99+'2.2.3.2.Inv-Ajus-Depr'!C135</f>
        <v>0</v>
      </c>
      <c r="D25" s="76">
        <f>+'2.2.3.2.Inv-Ajus-Depr'!D99+'2.2.3.2.Inv-Ajus-Depr'!D135+C25</f>
        <v>0</v>
      </c>
      <c r="E25" s="76">
        <f>+'2.2.3.2.Inv-Ajus-Depr'!E99+'2.2.3.2.Inv-Ajus-Depr'!E135+D25</f>
        <v>0</v>
      </c>
      <c r="F25" s="76">
        <f>+'2.2.3.2.Inv-Ajus-Depr'!F99+'2.2.3.2.Inv-Ajus-Depr'!F135+E25</f>
        <v>0</v>
      </c>
      <c r="G25" s="76">
        <f>+'2.2.3.2.Inv-Ajus-Depr'!G99+'2.2.3.2.Inv-Ajus-Depr'!G135+F25</f>
        <v>0</v>
      </c>
      <c r="H25" s="76">
        <f>+'2.2.3.2.Inv-Ajus-Depr'!H99+'2.2.3.2.Inv-Ajus-Depr'!H135+G25</f>
        <v>0</v>
      </c>
      <c r="I25" s="76">
        <f>+'2.2.3.2.Inv-Ajus-Depr'!I99+'2.2.3.2.Inv-Ajus-Depr'!I135+H25</f>
        <v>194728.87288135596</v>
      </c>
      <c r="J25" s="76">
        <f>+'2.2.3.2.Inv-Ajus-Depr'!J99+'2.2.3.2.Inv-Ajus-Depr'!J135+H25</f>
        <v>194728.87288135596</v>
      </c>
      <c r="K25" s="76">
        <f>+'2.2.3.2.Inv-Ajus-Depr'!K99+'2.2.3.2.Inv-Ajus-Depr'!K135+J25</f>
        <v>184992.42923728816</v>
      </c>
      <c r="L25" s="76">
        <f>+'2.2.3.2.Inv-Ajus-Depr'!L99+'2.2.3.2.Inv-Ajus-Depr'!L135+K25</f>
        <v>175255.98559322036</v>
      </c>
      <c r="M25" s="76">
        <f>+'2.2.3.2.Inv-Ajus-Depr'!M99+'2.2.3.2.Inv-Ajus-Depr'!M135+L25</f>
        <v>165519.54194915257</v>
      </c>
    </row>
    <row r="26" spans="2:13" x14ac:dyDescent="0.2">
      <c r="B26" s="219" t="s">
        <v>238</v>
      </c>
      <c r="C26" s="76">
        <f>+'2.2.3.2.Inv-Ajus-Depr'!C100+'2.2.3.2.Inv-Ajus-Depr'!C136</f>
        <v>0</v>
      </c>
      <c r="D26" s="76">
        <f>+'2.2.3.2.Inv-Ajus-Depr'!D100+'2.2.3.2.Inv-Ajus-Depr'!D136+C26</f>
        <v>0</v>
      </c>
      <c r="E26" s="76">
        <f>+'2.2.3.2.Inv-Ajus-Depr'!E100+'2.2.3.2.Inv-Ajus-Depr'!E136+D26</f>
        <v>0</v>
      </c>
      <c r="F26" s="76">
        <f>+'2.2.3.2.Inv-Ajus-Depr'!F100+'2.2.3.2.Inv-Ajus-Depr'!F136+E26</f>
        <v>0</v>
      </c>
      <c r="G26" s="76">
        <f>+'2.2.3.2.Inv-Ajus-Depr'!G100+'2.2.3.2.Inv-Ajus-Depr'!G136+F26</f>
        <v>109764.83898305085</v>
      </c>
      <c r="H26" s="76">
        <f>+'2.2.3.2.Inv-Ajus-Depr'!H100+'2.2.3.2.Inv-Ajus-Depr'!H136+G26</f>
        <v>105374.24542372882</v>
      </c>
      <c r="I26" s="76">
        <f>+'2.2.3.2.Inv-Ajus-Depr'!I100+'2.2.3.2.Inv-Ajus-Depr'!I136+H26</f>
        <v>100983.65186440678</v>
      </c>
      <c r="J26" s="76">
        <f>+'2.2.3.2.Inv-Ajus-Depr'!J100+'2.2.3.2.Inv-Ajus-Depr'!J136+H26</f>
        <v>100983.65186440678</v>
      </c>
      <c r="K26" s="76">
        <f>+'2.2.3.2.Inv-Ajus-Depr'!K100+'2.2.3.2.Inv-Ajus-Depr'!K136+J26</f>
        <v>96593.058305084749</v>
      </c>
      <c r="L26" s="76">
        <f>+'2.2.3.2.Inv-Ajus-Depr'!L100+'2.2.3.2.Inv-Ajus-Depr'!L136+K26</f>
        <v>92202.464745762714</v>
      </c>
      <c r="M26" s="76">
        <f>+'2.2.3.2.Inv-Ajus-Depr'!M100+'2.2.3.2.Inv-Ajus-Depr'!M136+L26</f>
        <v>87811.87118644068</v>
      </c>
    </row>
    <row r="27" spans="2:13" x14ac:dyDescent="0.2">
      <c r="B27" s="219" t="s">
        <v>253</v>
      </c>
      <c r="C27" s="76">
        <f>+'2.2.3.2.Inv-Ajus-Depr'!C101+'2.2.3.2.Inv-Ajus-Depr'!C137</f>
        <v>0</v>
      </c>
      <c r="D27" s="76">
        <f>+'2.2.3.2.Inv-Ajus-Depr'!D101+'2.2.3.2.Inv-Ajus-Depr'!D137+C27</f>
        <v>0</v>
      </c>
      <c r="E27" s="76">
        <f>+'2.2.3.2.Inv-Ajus-Depr'!E101+'2.2.3.2.Inv-Ajus-Depr'!E137+D27</f>
        <v>0</v>
      </c>
      <c r="F27" s="76">
        <f>+'2.2.3.2.Inv-Ajus-Depr'!F101+'2.2.3.2.Inv-Ajus-Depr'!F137+E27</f>
        <v>0</v>
      </c>
      <c r="G27" s="76">
        <f>+'2.2.3.2.Inv-Ajus-Depr'!G101+'2.2.3.2.Inv-Ajus-Depr'!G137+F27</f>
        <v>0</v>
      </c>
      <c r="H27" s="76">
        <f>+'2.2.3.2.Inv-Ajus-Depr'!H101+'2.2.3.2.Inv-Ajus-Depr'!H137+G27</f>
        <v>1685447.6101694915</v>
      </c>
      <c r="I27" s="76">
        <f>+'2.2.3.2.Inv-Ajus-Depr'!I101+'2.2.3.2.Inv-Ajus-Depr'!I137+H27</f>
        <v>1618029.7057627118</v>
      </c>
      <c r="J27" s="76">
        <f>+'2.2.3.2.Inv-Ajus-Depr'!J101+'2.2.3.2.Inv-Ajus-Depr'!J137+H27</f>
        <v>1618029.7057627118</v>
      </c>
      <c r="K27" s="76">
        <f>+'2.2.3.2.Inv-Ajus-Depr'!K101+'2.2.3.2.Inv-Ajus-Depr'!K137+J27</f>
        <v>1550611.8013559321</v>
      </c>
      <c r="L27" s="76">
        <f>+'2.2.3.2.Inv-Ajus-Depr'!L101+'2.2.3.2.Inv-Ajus-Depr'!L137+K27</f>
        <v>1483193.8969491525</v>
      </c>
      <c r="M27" s="76">
        <f>+'2.2.3.2.Inv-Ajus-Depr'!M101+'2.2.3.2.Inv-Ajus-Depr'!M137+L27</f>
        <v>1415775.9925423728</v>
      </c>
    </row>
    <row r="28" spans="2:13" x14ac:dyDescent="0.2">
      <c r="B28" s="219" t="s">
        <v>240</v>
      </c>
      <c r="C28" s="76">
        <f>+'2.2.3.2.Inv-Ajus-Depr'!C102+'2.2.3.2.Inv-Ajus-Depr'!C138</f>
        <v>0</v>
      </c>
      <c r="D28" s="76">
        <f>+'2.2.3.2.Inv-Ajus-Depr'!D102+'2.2.3.2.Inv-Ajus-Depr'!D138+C28</f>
        <v>0</v>
      </c>
      <c r="E28" s="76">
        <f>+'2.2.3.2.Inv-Ajus-Depr'!E102+'2.2.3.2.Inv-Ajus-Depr'!E138+D28</f>
        <v>0</v>
      </c>
      <c r="F28" s="76">
        <f>+'2.2.3.2.Inv-Ajus-Depr'!F102+'2.2.3.2.Inv-Ajus-Depr'!F138+E28</f>
        <v>0</v>
      </c>
      <c r="G28" s="76">
        <f>+'2.2.3.2.Inv-Ajus-Depr'!G102+'2.2.3.2.Inv-Ajus-Depr'!G138+F28</f>
        <v>0</v>
      </c>
      <c r="H28" s="76">
        <f>+'2.2.3.2.Inv-Ajus-Depr'!H102+'2.2.3.2.Inv-Ajus-Depr'!H138+G28</f>
        <v>3179643.720338983</v>
      </c>
      <c r="I28" s="76">
        <f>+'2.2.3.2.Inv-Ajus-Depr'!I102+'2.2.3.2.Inv-Ajus-Depr'!I138+H28</f>
        <v>3052457.9715254237</v>
      </c>
      <c r="J28" s="76">
        <f>+'2.2.3.2.Inv-Ajus-Depr'!J102+'2.2.3.2.Inv-Ajus-Depr'!J138+H28</f>
        <v>3052457.9715254237</v>
      </c>
      <c r="K28" s="76">
        <f>+'2.2.3.2.Inv-Ajus-Depr'!K102+'2.2.3.2.Inv-Ajus-Depr'!K138+J28</f>
        <v>2925272.2227118644</v>
      </c>
      <c r="L28" s="76">
        <f>+'2.2.3.2.Inv-Ajus-Depr'!L102+'2.2.3.2.Inv-Ajus-Depr'!L138+K28</f>
        <v>2798086.4738983051</v>
      </c>
      <c r="M28" s="76">
        <f>+'2.2.3.2.Inv-Ajus-Depr'!M102+'2.2.3.2.Inv-Ajus-Depr'!M138+L28</f>
        <v>2670900.7250847458</v>
      </c>
    </row>
    <row r="29" spans="2:13" x14ac:dyDescent="0.2">
      <c r="B29" s="219" t="s">
        <v>241</v>
      </c>
      <c r="C29" s="76">
        <f>+'2.2.3.2.Inv-Ajus-Depr'!C103+'2.2.3.2.Inv-Ajus-Depr'!C139</f>
        <v>0</v>
      </c>
      <c r="D29" s="76">
        <f>+'2.2.3.2.Inv-Ajus-Depr'!D103+'2.2.3.2.Inv-Ajus-Depr'!D139+C29</f>
        <v>0</v>
      </c>
      <c r="E29" s="76">
        <f>+'2.2.3.2.Inv-Ajus-Depr'!E103+'2.2.3.2.Inv-Ajus-Depr'!E139+D29</f>
        <v>0</v>
      </c>
      <c r="F29" s="76">
        <f>+'2.2.3.2.Inv-Ajus-Depr'!F103+'2.2.3.2.Inv-Ajus-Depr'!F139+E29</f>
        <v>0</v>
      </c>
      <c r="G29" s="76">
        <f>+'2.2.3.2.Inv-Ajus-Depr'!G103+'2.2.3.2.Inv-Ajus-Depr'!G139+F29</f>
        <v>9520000</v>
      </c>
      <c r="H29" s="76">
        <f>+'2.2.3.2.Inv-Ajus-Depr'!H103+'2.2.3.2.Inv-Ajus-Depr'!H139+G29</f>
        <v>8758400</v>
      </c>
      <c r="I29" s="76">
        <f>+'2.2.3.2.Inv-Ajus-Depr'!I103+'2.2.3.2.Inv-Ajus-Depr'!I139+H29</f>
        <v>7996800</v>
      </c>
      <c r="J29" s="76">
        <f>+'2.2.3.2.Inv-Ajus-Depr'!J103+'2.2.3.2.Inv-Ajus-Depr'!J139+H29</f>
        <v>7996800</v>
      </c>
      <c r="K29" s="76">
        <f>+'2.2.3.2.Inv-Ajus-Depr'!K103+'2.2.3.2.Inv-Ajus-Depr'!K139+J29</f>
        <v>7235200</v>
      </c>
      <c r="L29" s="76">
        <f>+'2.2.3.2.Inv-Ajus-Depr'!L103+'2.2.3.2.Inv-Ajus-Depr'!L139+K29</f>
        <v>6473600</v>
      </c>
      <c r="M29" s="76">
        <f>+'2.2.3.2.Inv-Ajus-Depr'!M103+'2.2.3.2.Inv-Ajus-Depr'!M139+L29</f>
        <v>5712000</v>
      </c>
    </row>
    <row r="30" spans="2:13" x14ac:dyDescent="0.2">
      <c r="B30" s="219" t="s">
        <v>242</v>
      </c>
      <c r="C30" s="76">
        <f>+'2.2.3.2.Inv-Ajus-Depr'!C104+'2.2.3.2.Inv-Ajus-Depr'!C140</f>
        <v>0</v>
      </c>
      <c r="D30" s="76">
        <f>+'2.2.3.2.Inv-Ajus-Depr'!D104+'2.2.3.2.Inv-Ajus-Depr'!D140+C30</f>
        <v>0</v>
      </c>
      <c r="E30" s="76">
        <f>+'2.2.3.2.Inv-Ajus-Depr'!E104+'2.2.3.2.Inv-Ajus-Depr'!E140+D30</f>
        <v>0</v>
      </c>
      <c r="F30" s="76">
        <f>+'2.2.3.2.Inv-Ajus-Depr'!F104+'2.2.3.2.Inv-Ajus-Depr'!F140+E30</f>
        <v>0</v>
      </c>
      <c r="G30" s="76">
        <f>+'2.2.3.2.Inv-Ajus-Depr'!G104+'2.2.3.2.Inv-Ajus-Depr'!G140+F30</f>
        <v>0</v>
      </c>
      <c r="H30" s="76">
        <f>+'2.2.3.2.Inv-Ajus-Depr'!H104+'2.2.3.2.Inv-Ajus-Depr'!H140+G30</f>
        <v>1247475.1271186441</v>
      </c>
      <c r="I30" s="76">
        <f>+'2.2.3.2.Inv-Ajus-Depr'!I104+'2.2.3.2.Inv-Ajus-Depr'!I140+H30</f>
        <v>1197576.1220338983</v>
      </c>
      <c r="J30" s="76">
        <f>+'2.2.3.2.Inv-Ajus-Depr'!J104+'2.2.3.2.Inv-Ajus-Depr'!J140+H30</f>
        <v>1197576.1220338983</v>
      </c>
      <c r="K30" s="76">
        <f>+'2.2.3.2.Inv-Ajus-Depr'!K104+'2.2.3.2.Inv-Ajus-Depr'!K140+J30</f>
        <v>1147677.1169491524</v>
      </c>
      <c r="L30" s="76">
        <f>+'2.2.3.2.Inv-Ajus-Depr'!L104+'2.2.3.2.Inv-Ajus-Depr'!L140+K30</f>
        <v>1097778.1118644066</v>
      </c>
      <c r="M30" s="76">
        <f>+'2.2.3.2.Inv-Ajus-Depr'!M104+'2.2.3.2.Inv-Ajus-Depr'!M140+L30</f>
        <v>1047879.1067796608</v>
      </c>
    </row>
    <row r="31" spans="2:13" x14ac:dyDescent="0.2">
      <c r="B31" s="219" t="s">
        <v>243</v>
      </c>
      <c r="C31" s="76">
        <f>+'2.2.3.2.Inv-Ajus-Depr'!C105+'2.2.3.2.Inv-Ajus-Depr'!C141</f>
        <v>0</v>
      </c>
      <c r="D31" s="76">
        <f>+'2.2.3.2.Inv-Ajus-Depr'!D105+'2.2.3.2.Inv-Ajus-Depr'!D141+C31</f>
        <v>0</v>
      </c>
      <c r="E31" s="76">
        <f>+'2.2.3.2.Inv-Ajus-Depr'!E105+'2.2.3.2.Inv-Ajus-Depr'!E141+D31</f>
        <v>0</v>
      </c>
      <c r="F31" s="76">
        <f>+'2.2.3.2.Inv-Ajus-Depr'!F105+'2.2.3.2.Inv-Ajus-Depr'!F141+E31</f>
        <v>0</v>
      </c>
      <c r="G31" s="76">
        <f>+'2.2.3.2.Inv-Ajus-Depr'!G105+'2.2.3.2.Inv-Ajus-Depr'!G141+F31</f>
        <v>0</v>
      </c>
      <c r="H31" s="76">
        <f>+'2.2.3.2.Inv-Ajus-Depr'!H105+'2.2.3.2.Inv-Ajus-Depr'!H141+G31</f>
        <v>568771.67796610168</v>
      </c>
      <c r="I31" s="76">
        <f>+'2.2.3.2.Inv-Ajus-Depr'!I105+'2.2.3.2.Inv-Ajus-Depr'!I141+H31</f>
        <v>546020.81084745761</v>
      </c>
      <c r="J31" s="76">
        <f>+'2.2.3.2.Inv-Ajus-Depr'!J105+'2.2.3.2.Inv-Ajus-Depr'!J141+H31</f>
        <v>546020.81084745761</v>
      </c>
      <c r="K31" s="76">
        <f>+'2.2.3.2.Inv-Ajus-Depr'!K105+'2.2.3.2.Inv-Ajus-Depr'!K141+J31</f>
        <v>523269.94372881355</v>
      </c>
      <c r="L31" s="76">
        <f>+'2.2.3.2.Inv-Ajus-Depr'!L105+'2.2.3.2.Inv-Ajus-Depr'!L141+K31</f>
        <v>500519.07661016949</v>
      </c>
      <c r="M31" s="76">
        <f>+'2.2.3.2.Inv-Ajus-Depr'!M105+'2.2.3.2.Inv-Ajus-Depr'!M141+L31</f>
        <v>477768.20949152543</v>
      </c>
    </row>
    <row r="32" spans="2:13" x14ac:dyDescent="0.2">
      <c r="B32" s="219" t="s">
        <v>244</v>
      </c>
      <c r="C32" s="76">
        <f>+'2.2.3.2.Inv-Ajus-Depr'!C106+'2.2.3.2.Inv-Ajus-Depr'!C142</f>
        <v>0</v>
      </c>
      <c r="D32" s="76">
        <f>+'2.2.3.2.Inv-Ajus-Depr'!D106+'2.2.3.2.Inv-Ajus-Depr'!D142+C32</f>
        <v>0</v>
      </c>
      <c r="E32" s="76">
        <f>+'2.2.3.2.Inv-Ajus-Depr'!E106+'2.2.3.2.Inv-Ajus-Depr'!E142+D32</f>
        <v>0</v>
      </c>
      <c r="F32" s="76">
        <f>+'2.2.3.2.Inv-Ajus-Depr'!F106+'2.2.3.2.Inv-Ajus-Depr'!F142+E32</f>
        <v>0</v>
      </c>
      <c r="G32" s="76">
        <f>+'2.2.3.2.Inv-Ajus-Depr'!G106+'2.2.3.2.Inv-Ajus-Depr'!G142+F32</f>
        <v>0</v>
      </c>
      <c r="H32" s="76">
        <f>+'2.2.3.2.Inv-Ajus-Depr'!H106+'2.2.3.2.Inv-Ajus-Depr'!H142+G32</f>
        <v>330742.22881355934</v>
      </c>
      <c r="I32" s="76">
        <f>+'2.2.3.2.Inv-Ajus-Depr'!I106+'2.2.3.2.Inv-Ajus-Depr'!I142+H32</f>
        <v>297668.00593220338</v>
      </c>
      <c r="J32" s="76">
        <f>+'2.2.3.2.Inv-Ajus-Depr'!J106+'2.2.3.2.Inv-Ajus-Depr'!J142+H32</f>
        <v>297668.00593220338</v>
      </c>
      <c r="K32" s="76">
        <f>+'2.2.3.2.Inv-Ajus-Depr'!K106+'2.2.3.2.Inv-Ajus-Depr'!K142+J32</f>
        <v>264593.78305084747</v>
      </c>
      <c r="L32" s="76">
        <f>+'2.2.3.2.Inv-Ajus-Depr'!L106+'2.2.3.2.Inv-Ajus-Depr'!L142+K32</f>
        <v>231519.56016949154</v>
      </c>
      <c r="M32" s="76">
        <f>+'2.2.3.2.Inv-Ajus-Depr'!M106+'2.2.3.2.Inv-Ajus-Depr'!M142+L32</f>
        <v>198445.3372881356</v>
      </c>
    </row>
    <row r="33" spans="2:13" x14ac:dyDescent="0.2">
      <c r="B33" s="219" t="s">
        <v>245</v>
      </c>
      <c r="C33" s="76">
        <f>+'2.2.3.2.Inv-Ajus-Depr'!C107+'2.2.3.2.Inv-Ajus-Depr'!C143</f>
        <v>0</v>
      </c>
      <c r="D33" s="76">
        <f>+'2.2.3.2.Inv-Ajus-Depr'!D107+'2.2.3.2.Inv-Ajus-Depr'!D143+C33</f>
        <v>0</v>
      </c>
      <c r="E33" s="76">
        <f>+'2.2.3.2.Inv-Ajus-Depr'!E107+'2.2.3.2.Inv-Ajus-Depr'!E143+D33</f>
        <v>0</v>
      </c>
      <c r="F33" s="76">
        <f>+'2.2.3.2.Inv-Ajus-Depr'!F107+'2.2.3.2.Inv-Ajus-Depr'!F143+E33</f>
        <v>0</v>
      </c>
      <c r="G33" s="76">
        <f>+'2.2.3.2.Inv-Ajus-Depr'!G107+'2.2.3.2.Inv-Ajus-Depr'!G143+F33</f>
        <v>0</v>
      </c>
      <c r="H33" s="76">
        <f>+'2.2.3.2.Inv-Ajus-Depr'!H107+'2.2.3.2.Inv-Ajus-Depr'!H143+G33</f>
        <v>0</v>
      </c>
      <c r="I33" s="76">
        <f>+'2.2.3.2.Inv-Ajus-Depr'!I107+'2.2.3.2.Inv-Ajus-Depr'!I143+H33</f>
        <v>0</v>
      </c>
      <c r="J33" s="76">
        <f>+'2.2.3.2.Inv-Ajus-Depr'!J107+'2.2.3.2.Inv-Ajus-Depr'!J143+H33</f>
        <v>0</v>
      </c>
      <c r="K33" s="76">
        <f>+'2.2.3.2.Inv-Ajus-Depr'!K107+'2.2.3.2.Inv-Ajus-Depr'!K143+J33</f>
        <v>0</v>
      </c>
      <c r="L33" s="76">
        <f>+'2.2.3.2.Inv-Ajus-Depr'!L107+'2.2.3.2.Inv-Ajus-Depr'!L143+K33</f>
        <v>1695914.4491525425</v>
      </c>
      <c r="M33" s="76">
        <f>+'2.2.3.2.Inv-Ajus-Depr'!M107+'2.2.3.2.Inv-Ajus-Depr'!M143+L33</f>
        <v>1618750.3417161019</v>
      </c>
    </row>
    <row r="34" spans="2:13" x14ac:dyDescent="0.2">
      <c r="B34" s="219" t="s">
        <v>246</v>
      </c>
      <c r="C34" s="76">
        <f>+'2.2.3.2.Inv-Ajus-Depr'!C108+'2.2.3.2.Inv-Ajus-Depr'!C144</f>
        <v>0</v>
      </c>
      <c r="D34" s="76">
        <f>+'2.2.3.2.Inv-Ajus-Depr'!D108+'2.2.3.2.Inv-Ajus-Depr'!D144+C34</f>
        <v>0</v>
      </c>
      <c r="E34" s="76">
        <f>+'2.2.3.2.Inv-Ajus-Depr'!E108+'2.2.3.2.Inv-Ajus-Depr'!E144+D34</f>
        <v>0</v>
      </c>
      <c r="F34" s="76">
        <f>+'2.2.3.2.Inv-Ajus-Depr'!F108+'2.2.3.2.Inv-Ajus-Depr'!F144+E34</f>
        <v>0</v>
      </c>
      <c r="G34" s="76">
        <f>+'2.2.3.2.Inv-Ajus-Depr'!G108+'2.2.3.2.Inv-Ajus-Depr'!G144+F34</f>
        <v>0</v>
      </c>
      <c r="H34" s="76">
        <f>+'2.2.3.2.Inv-Ajus-Depr'!H108+'2.2.3.2.Inv-Ajus-Depr'!H144+G34</f>
        <v>0</v>
      </c>
      <c r="I34" s="76">
        <f>+'2.2.3.2.Inv-Ajus-Depr'!I108+'2.2.3.2.Inv-Ajus-Depr'!I144+H34</f>
        <v>0</v>
      </c>
      <c r="J34" s="76">
        <f>+'2.2.3.2.Inv-Ajus-Depr'!J108+'2.2.3.2.Inv-Ajus-Depr'!J144+H34</f>
        <v>0</v>
      </c>
      <c r="K34" s="76">
        <f>+'2.2.3.2.Inv-Ajus-Depr'!K108+'2.2.3.2.Inv-Ajus-Depr'!K144+J34</f>
        <v>181796.88983050847</v>
      </c>
      <c r="L34" s="76">
        <f>+'2.2.3.2.Inv-Ajus-Depr'!L108+'2.2.3.2.Inv-Ajus-Depr'!L144+K34</f>
        <v>174525.01423728812</v>
      </c>
      <c r="M34" s="76">
        <f>+'2.2.3.2.Inv-Ajus-Depr'!M108+'2.2.3.2.Inv-Ajus-Depr'!M144+L34</f>
        <v>167253.13864406777</v>
      </c>
    </row>
    <row r="35" spans="2:13" x14ac:dyDescent="0.2">
      <c r="B35" s="219" t="s">
        <v>247</v>
      </c>
      <c r="C35" s="76">
        <f>+'2.2.3.2.Inv-Ajus-Depr'!C109+'2.2.3.2.Inv-Ajus-Depr'!C145</f>
        <v>0</v>
      </c>
      <c r="D35" s="76">
        <f>+'2.2.3.2.Inv-Ajus-Depr'!D109+'2.2.3.2.Inv-Ajus-Depr'!D145+C35</f>
        <v>0</v>
      </c>
      <c r="E35" s="76">
        <f>+'2.2.3.2.Inv-Ajus-Depr'!E109+'2.2.3.2.Inv-Ajus-Depr'!E145+D35</f>
        <v>0</v>
      </c>
      <c r="F35" s="76">
        <f>+'2.2.3.2.Inv-Ajus-Depr'!F109+'2.2.3.2.Inv-Ajus-Depr'!F145+E35</f>
        <v>0</v>
      </c>
      <c r="G35" s="76">
        <f>+'2.2.3.2.Inv-Ajus-Depr'!G109+'2.2.3.2.Inv-Ajus-Depr'!G145+F35</f>
        <v>0</v>
      </c>
      <c r="H35" s="76">
        <f>+'2.2.3.2.Inv-Ajus-Depr'!H109+'2.2.3.2.Inv-Ajus-Depr'!H145+G35</f>
        <v>0</v>
      </c>
      <c r="I35" s="76">
        <f>+'2.2.3.2.Inv-Ajus-Depr'!I109+'2.2.3.2.Inv-Ajus-Depr'!I145+H35</f>
        <v>0</v>
      </c>
      <c r="J35" s="76">
        <f>+'2.2.3.2.Inv-Ajus-Depr'!J109+'2.2.3.2.Inv-Ajus-Depr'!J145+H35</f>
        <v>0</v>
      </c>
      <c r="K35" s="76">
        <f>+'2.2.3.2.Inv-Ajus-Depr'!K109+'2.2.3.2.Inv-Ajus-Depr'!K145+J35</f>
        <v>0</v>
      </c>
      <c r="L35" s="76">
        <f>+'2.2.3.2.Inv-Ajus-Depr'!L109+'2.2.3.2.Inv-Ajus-Depr'!L145+K35</f>
        <v>62371.101845084951</v>
      </c>
      <c r="M35" s="76">
        <f>+'2.2.3.2.Inv-Ajus-Depr'!M109+'2.2.3.2.Inv-Ajus-Depr'!M145+L35</f>
        <v>56133.991660576459</v>
      </c>
    </row>
    <row r="36" spans="2:13" x14ac:dyDescent="0.2">
      <c r="B36" s="219" t="s">
        <v>248</v>
      </c>
      <c r="C36" s="76">
        <f>+'2.2.3.2.Inv-Ajus-Depr'!C110+'2.2.3.2.Inv-Ajus-Depr'!C146</f>
        <v>0</v>
      </c>
      <c r="D36" s="76">
        <f>+'2.2.3.2.Inv-Ajus-Depr'!D110+'2.2.3.2.Inv-Ajus-Depr'!D146+C36</f>
        <v>0</v>
      </c>
      <c r="E36" s="76">
        <f>+'2.2.3.2.Inv-Ajus-Depr'!E110+'2.2.3.2.Inv-Ajus-Depr'!E146+D36</f>
        <v>0</v>
      </c>
      <c r="F36" s="76">
        <f>+'2.2.3.2.Inv-Ajus-Depr'!F110+'2.2.3.2.Inv-Ajus-Depr'!F146+E36</f>
        <v>0</v>
      </c>
      <c r="G36" s="76">
        <f>+'2.2.3.2.Inv-Ajus-Depr'!G110+'2.2.3.2.Inv-Ajus-Depr'!G146+F36</f>
        <v>0</v>
      </c>
      <c r="H36" s="76">
        <f>+'2.2.3.2.Inv-Ajus-Depr'!H110+'2.2.3.2.Inv-Ajus-Depr'!H146+G36</f>
        <v>0</v>
      </c>
      <c r="I36" s="76">
        <f>+'2.2.3.2.Inv-Ajus-Depr'!I110+'2.2.3.2.Inv-Ajus-Depr'!I146+H36</f>
        <v>0</v>
      </c>
      <c r="J36" s="76">
        <f>+'2.2.3.2.Inv-Ajus-Depr'!J110+'2.2.3.2.Inv-Ajus-Depr'!J146+H36</f>
        <v>0</v>
      </c>
      <c r="K36" s="76">
        <f>+'2.2.3.2.Inv-Ajus-Depr'!K110+'2.2.3.2.Inv-Ajus-Depr'!K146+J36</f>
        <v>0</v>
      </c>
      <c r="L36" s="76">
        <f>+'2.2.3.2.Inv-Ajus-Depr'!L110+'2.2.3.2.Inv-Ajus-Depr'!L146+K36</f>
        <v>0</v>
      </c>
      <c r="M36" s="76">
        <f>+'2.2.3.2.Inv-Ajus-Depr'!M110+'2.2.3.2.Inv-Ajus-Depr'!M146+L36</f>
        <v>7854950.8389830515</v>
      </c>
    </row>
    <row r="37" spans="2:13" x14ac:dyDescent="0.2">
      <c r="B37" s="219" t="s">
        <v>254</v>
      </c>
      <c r="C37" s="76">
        <f>+'2.2.3.2.Inv-Ajus-Depr'!C111+'2.2.3.2.Inv-Ajus-Depr'!C147</f>
        <v>0</v>
      </c>
      <c r="D37" s="76">
        <f>+'2.2.3.2.Inv-Ajus-Depr'!D111+'2.2.3.2.Inv-Ajus-Depr'!D147+C37</f>
        <v>0</v>
      </c>
      <c r="E37" s="76">
        <f>+'2.2.3.2.Inv-Ajus-Depr'!E111+'2.2.3.2.Inv-Ajus-Depr'!E147+D37</f>
        <v>0</v>
      </c>
      <c r="F37" s="76">
        <f>+'2.2.3.2.Inv-Ajus-Depr'!F111+'2.2.3.2.Inv-Ajus-Depr'!F147+E37</f>
        <v>0</v>
      </c>
      <c r="G37" s="76">
        <f>+'2.2.3.2.Inv-Ajus-Depr'!G111+'2.2.3.2.Inv-Ajus-Depr'!G147+F37</f>
        <v>0</v>
      </c>
      <c r="H37" s="76">
        <f>+'2.2.3.2.Inv-Ajus-Depr'!H111+'2.2.3.2.Inv-Ajus-Depr'!H147+G37</f>
        <v>0</v>
      </c>
      <c r="I37" s="76">
        <f>+'2.2.3.2.Inv-Ajus-Depr'!I111+'2.2.3.2.Inv-Ajus-Depr'!I147+H37</f>
        <v>0</v>
      </c>
      <c r="J37" s="76">
        <f>+'2.2.3.2.Inv-Ajus-Depr'!J111+'2.2.3.2.Inv-Ajus-Depr'!J147+H37</f>
        <v>0</v>
      </c>
      <c r="K37" s="76">
        <f>+'2.2.3.2.Inv-Ajus-Depr'!K111+'2.2.3.2.Inv-Ajus-Depr'!K147+J37</f>
        <v>0</v>
      </c>
      <c r="L37" s="76">
        <f>+'2.2.3.2.Inv-Ajus-Depr'!L111+'2.2.3.2.Inv-Ajus-Depr'!L147+K37</f>
        <v>463713.03389830509</v>
      </c>
      <c r="M37" s="76">
        <f>+'2.2.3.2.Inv-Ajus-Depr'!M111+'2.2.3.2.Inv-Ajus-Depr'!M147+L37</f>
        <v>442614.09085593221</v>
      </c>
    </row>
    <row r="38" spans="2:13" x14ac:dyDescent="0.2">
      <c r="B38" s="220" t="s">
        <v>250</v>
      </c>
      <c r="C38" s="77">
        <f>+'2.2.3.2.Inv-Ajus-Depr'!C112+'2.2.3.2.Inv-Ajus-Depr'!C148</f>
        <v>13369.16</v>
      </c>
      <c r="D38" s="77">
        <f>+'2.2.3.2.Inv-Ajus-Depr'!D112+'2.2.3.2.Inv-Ajus-Depr'!D148+C38</f>
        <v>179580.804</v>
      </c>
      <c r="E38" s="77">
        <f>+'2.2.3.2.Inv-Ajus-Depr'!E112+'2.2.3.2.Inv-Ajus-Depr'!E148+D38</f>
        <v>161489.03200000001</v>
      </c>
      <c r="F38" s="77">
        <f>+'2.2.3.2.Inv-Ajus-Depr'!F112+'2.2.3.2.Inv-Ajus-Depr'!F148+E38</f>
        <v>143397.26</v>
      </c>
      <c r="G38" s="77">
        <f>+'2.2.3.2.Inv-Ajus-Depr'!G112+'2.2.3.2.Inv-Ajus-Depr'!G148+F38</f>
        <v>125305.48800000001</v>
      </c>
      <c r="H38" s="77">
        <f>+'2.2.3.2.Inv-Ajus-Depr'!H112+'2.2.3.2.Inv-Ajus-Depr'!H148+G38</f>
        <v>107213.71600000001</v>
      </c>
      <c r="I38" s="77">
        <f>+'2.2.3.2.Inv-Ajus-Depr'!I112+'2.2.3.2.Inv-Ajus-Depr'!I148+H38</f>
        <v>89121.944000000018</v>
      </c>
      <c r="J38" s="77">
        <f>+'2.2.3.2.Inv-Ajus-Depr'!J112+'2.2.3.2.Inv-Ajus-Depr'!J148+H38</f>
        <v>89121.944000000018</v>
      </c>
      <c r="K38" s="77">
        <f>+'2.2.3.2.Inv-Ajus-Depr'!K112+'2.2.3.2.Inv-Ajus-Depr'!K148+J38</f>
        <v>71030.17200000002</v>
      </c>
      <c r="L38" s="77">
        <f>+'2.2.3.2.Inv-Ajus-Depr'!L112+'2.2.3.2.Inv-Ajus-Depr'!L148+K38</f>
        <v>55938.400000000023</v>
      </c>
      <c r="M38" s="77">
        <f>+'2.2.3.2.Inv-Ajus-Depr'!M112+'2.2.3.2.Inv-Ajus-Depr'!M148+L38</f>
        <v>17546.628000000026</v>
      </c>
    </row>
    <row r="39" spans="2:13" x14ac:dyDescent="0.2"/>
    <row r="40" spans="2:13" x14ac:dyDescent="0.2"/>
    <row r="41" spans="2:13" hidden="1" x14ac:dyDescent="0.2"/>
    <row r="42" spans="2:13" hidden="1" x14ac:dyDescent="0.2"/>
    <row r="43" spans="2:13" hidden="1" x14ac:dyDescent="0.2"/>
  </sheetData>
  <hyperlinks>
    <hyperlink ref="A2" location="Índice!A1" display="Índice" xr:uid="{3103F275-B94B-4809-B479-DA3A6922762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052B5-FE32-4834-ADCD-77A1AB487521}">
  <sheetPr>
    <tabColor theme="5" tint="-0.249977111117893"/>
  </sheetPr>
  <dimension ref="A1:Y6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5.85546875" style="1" customWidth="1"/>
    <col min="3" max="13" width="12.5703125" style="1" customWidth="1"/>
    <col min="14" max="14" width="11.42578125" style="1" customWidth="1"/>
    <col min="15" max="24" width="11.42578125" style="1" hidden="1" customWidth="1"/>
    <col min="25" max="25" width="0" style="1" hidden="1" customWidth="1"/>
    <col min="26" max="16384" width="11.42578125" style="1" hidden="1"/>
  </cols>
  <sheetData>
    <row r="1" spans="1:13" x14ac:dyDescent="0.2"/>
    <row r="2" spans="1:13" x14ac:dyDescent="0.2">
      <c r="A2" s="10" t="s">
        <v>26</v>
      </c>
    </row>
    <row r="3" spans="1:13" x14ac:dyDescent="0.2"/>
    <row r="4" spans="1:13" x14ac:dyDescent="0.2">
      <c r="B4" s="26" t="s">
        <v>12</v>
      </c>
    </row>
    <row r="5" spans="1:13" x14ac:dyDescent="0.2"/>
    <row r="6" spans="1:13" x14ac:dyDescent="0.2"/>
    <row r="7" spans="1:13" x14ac:dyDescent="0.2">
      <c r="B7" s="41" t="s">
        <v>258</v>
      </c>
    </row>
    <row r="8" spans="1:13" x14ac:dyDescent="0.2">
      <c r="M8" s="37"/>
    </row>
    <row r="9" spans="1:13" x14ac:dyDescent="0.2">
      <c r="B9" s="61"/>
      <c r="C9" s="61" t="s">
        <v>63</v>
      </c>
      <c r="I9" s="37"/>
      <c r="M9" s="269"/>
    </row>
    <row r="10" spans="1:13" x14ac:dyDescent="0.2">
      <c r="B10" s="182" t="s">
        <v>229</v>
      </c>
      <c r="C10" s="232">
        <f>+((1+'2.2.3.1.TasasDeprec'!C17)^(1/12)-1)</f>
        <v>2.736221875423217E-3</v>
      </c>
    </row>
    <row r="11" spans="1:13" x14ac:dyDescent="0.2">
      <c r="B11" s="30" t="s">
        <v>230</v>
      </c>
      <c r="C11" s="187">
        <f>+((1+'2.2.3.1.TasasDeprec'!C18)^(1/12))-1</f>
        <v>7.9741404289037643E-3</v>
      </c>
      <c r="D11" s="29"/>
    </row>
    <row r="12" spans="1:13" x14ac:dyDescent="0.2"/>
    <row r="13" spans="1:13" x14ac:dyDescent="0.2"/>
    <row r="14" spans="1:13" x14ac:dyDescent="0.2">
      <c r="B14" s="243" t="s">
        <v>266</v>
      </c>
      <c r="C14" s="54"/>
    </row>
    <row r="15" spans="1:13" x14ac:dyDescent="0.2"/>
    <row r="16" spans="1:13" x14ac:dyDescent="0.2">
      <c r="B16" s="61"/>
      <c r="C16" s="235" t="s">
        <v>197</v>
      </c>
    </row>
    <row r="17" spans="2:5" x14ac:dyDescent="0.2">
      <c r="B17" s="109" t="s">
        <v>259</v>
      </c>
      <c r="C17" s="231">
        <v>2654800</v>
      </c>
    </row>
    <row r="18" spans="2:5" x14ac:dyDescent="0.2">
      <c r="B18" s="84" t="s">
        <v>260</v>
      </c>
      <c r="C18" s="200">
        <v>4348023.7</v>
      </c>
    </row>
    <row r="19" spans="2:5" x14ac:dyDescent="0.2">
      <c r="B19" s="238" t="s">
        <v>261</v>
      </c>
      <c r="C19" s="65">
        <v>42167336.810000002</v>
      </c>
    </row>
    <row r="20" spans="2:5" x14ac:dyDescent="0.2">
      <c r="B20" s="233" t="s">
        <v>262</v>
      </c>
      <c r="C20" s="86">
        <f>+C17+C18+C19</f>
        <v>49170160.510000005</v>
      </c>
    </row>
    <row r="21" spans="2:5" x14ac:dyDescent="0.2">
      <c r="B21" s="234"/>
      <c r="C21" s="236"/>
    </row>
    <row r="22" spans="2:5" x14ac:dyDescent="0.2">
      <c r="B22" s="234"/>
      <c r="C22" s="236"/>
    </row>
    <row r="23" spans="2:5" x14ac:dyDescent="0.2">
      <c r="B23" s="243" t="s">
        <v>264</v>
      </c>
      <c r="C23" s="236"/>
    </row>
    <row r="24" spans="2:5" x14ac:dyDescent="0.2">
      <c r="B24" s="234"/>
      <c r="C24" s="239">
        <v>3</v>
      </c>
      <c r="D24" s="180">
        <v>2</v>
      </c>
      <c r="E24" s="180">
        <v>1</v>
      </c>
    </row>
    <row r="25" spans="2:5" x14ac:dyDescent="0.2">
      <c r="B25" s="248" t="s">
        <v>263</v>
      </c>
      <c r="C25" s="250">
        <v>2011</v>
      </c>
      <c r="D25" s="250"/>
      <c r="E25" s="250"/>
    </row>
    <row r="26" spans="2:5" x14ac:dyDescent="0.2">
      <c r="B26" s="249"/>
      <c r="C26" s="237" t="s">
        <v>99</v>
      </c>
      <c r="D26" s="240" t="s">
        <v>100</v>
      </c>
      <c r="E26" s="240" t="s">
        <v>101</v>
      </c>
    </row>
    <row r="27" spans="2:5" x14ac:dyDescent="0.2">
      <c r="B27" s="182" t="s">
        <v>229</v>
      </c>
      <c r="C27" s="231">
        <f>+D27*(1-($E$24-C$24)*$C10)</f>
        <v>46897886.063561596</v>
      </c>
      <c r="D27" s="231">
        <f>+E27*(1-($E$24-D$24)*$C10)</f>
        <v>46642636.856970668</v>
      </c>
      <c r="E27" s="241">
        <f>+C18+C19</f>
        <v>46515360.510000005</v>
      </c>
    </row>
    <row r="28" spans="2:5" x14ac:dyDescent="0.2">
      <c r="B28" s="30" t="s">
        <v>230</v>
      </c>
      <c r="C28" s="65">
        <f>+D28*(1-($E$24-C$24)*$C11)</f>
        <v>2718646.8651189241</v>
      </c>
      <c r="D28" s="65">
        <f>+E28*(1-($E$24-D$24)*$C11)</f>
        <v>2675969.7480106535</v>
      </c>
      <c r="E28" s="242">
        <f>+C17</f>
        <v>2654800</v>
      </c>
    </row>
    <row r="29" spans="2:5" x14ac:dyDescent="0.2">
      <c r="B29" s="234"/>
      <c r="C29" s="236"/>
    </row>
    <row r="30" spans="2:5" x14ac:dyDescent="0.2">
      <c r="B30" s="234"/>
      <c r="C30" s="236"/>
    </row>
    <row r="31" spans="2:5" x14ac:dyDescent="0.2">
      <c r="B31" s="248" t="s">
        <v>265</v>
      </c>
      <c r="C31" s="244">
        <v>2010</v>
      </c>
      <c r="D31" s="250">
        <v>2011</v>
      </c>
      <c r="E31" s="250"/>
    </row>
    <row r="32" spans="2:5" x14ac:dyDescent="0.2">
      <c r="B32" s="249"/>
      <c r="C32" s="237" t="s">
        <v>110</v>
      </c>
      <c r="D32" s="240" t="s">
        <v>99</v>
      </c>
      <c r="E32" s="240" t="s">
        <v>100</v>
      </c>
    </row>
    <row r="33" spans="2:13" x14ac:dyDescent="0.2">
      <c r="B33" s="182" t="s">
        <v>229</v>
      </c>
      <c r="C33" s="241">
        <f t="shared" ref="C33:D33" si="0">+C27</f>
        <v>46897886.063561596</v>
      </c>
      <c r="D33" s="241">
        <f t="shared" si="0"/>
        <v>46642636.856970668</v>
      </c>
      <c r="E33" s="241">
        <f>+E27</f>
        <v>46515360.510000005</v>
      </c>
    </row>
    <row r="34" spans="2:13" x14ac:dyDescent="0.2">
      <c r="B34" s="30" t="s">
        <v>230</v>
      </c>
      <c r="C34" s="242">
        <f t="shared" ref="C34:D34" si="1">+C28</f>
        <v>2718646.8651189241</v>
      </c>
      <c r="D34" s="242">
        <f t="shared" si="1"/>
        <v>2675969.7480106535</v>
      </c>
      <c r="E34" s="242">
        <f>+E28</f>
        <v>2654800</v>
      </c>
    </row>
    <row r="35" spans="2:13" x14ac:dyDescent="0.2">
      <c r="B35" s="234"/>
      <c r="C35" s="236"/>
    </row>
    <row r="36" spans="2:13" x14ac:dyDescent="0.2"/>
    <row r="37" spans="2:13" x14ac:dyDescent="0.2">
      <c r="B37" s="41" t="s">
        <v>72</v>
      </c>
    </row>
    <row r="38" spans="2:13" x14ac:dyDescent="0.2"/>
    <row r="39" spans="2:13" x14ac:dyDescent="0.2">
      <c r="B39" s="38"/>
      <c r="C39" s="62">
        <v>2009</v>
      </c>
      <c r="D39" s="62">
        <v>2010</v>
      </c>
      <c r="E39" s="62">
        <v>2011</v>
      </c>
      <c r="F39" s="62">
        <v>2012</v>
      </c>
      <c r="G39" s="62">
        <v>2013</v>
      </c>
      <c r="H39" s="62">
        <v>2014</v>
      </c>
      <c r="I39" s="62" t="s">
        <v>189</v>
      </c>
      <c r="J39" s="62">
        <v>2015</v>
      </c>
      <c r="K39" s="62">
        <v>2016</v>
      </c>
      <c r="L39" s="62">
        <v>2017</v>
      </c>
      <c r="M39" s="62">
        <v>2018</v>
      </c>
    </row>
    <row r="40" spans="2:13" x14ac:dyDescent="0.2">
      <c r="B40" s="182" t="s">
        <v>229</v>
      </c>
      <c r="C40" s="241">
        <f>+IF('2.2.3.1.TasasDeprec'!$D17&gt;=('2.2.3.4.ActivosIniciales'!C$39-'2.2.3.4.ActivosIniciales'!$D$39),'2.2.3.4.ActivosIniciales'!$D40*(1-('2.2.3.4.ActivosIniciales'!C$39-'2.2.3.4.ActivosIniciales'!$D$39)*'2.2.3.1.TasasDeprec'!$C17),0)</f>
        <v>48461148.932190664</v>
      </c>
      <c r="D40" s="241">
        <f>+C33</f>
        <v>46897886.063561596</v>
      </c>
      <c r="E40" s="241">
        <f>+IF('2.2.3.1.TasasDeprec'!$D17&gt;=('2.2.3.4.ActivosIniciales'!E$39-'2.2.3.4.ActivosIniciales'!$D$39),'2.2.3.4.ActivosIniciales'!$D40*(1-('2.2.3.4.ActivosIniciales'!E$39-'2.2.3.4.ActivosIniciales'!$D$39)*'2.2.3.1.TasasDeprec'!$C17),0)</f>
        <v>45334623.194932535</v>
      </c>
      <c r="F40" s="241">
        <f>+IF('2.2.3.1.TasasDeprec'!$D17&gt;=('2.2.3.4.ActivosIniciales'!F$39-'2.2.3.4.ActivosIniciales'!$D$39),'2.2.3.4.ActivosIniciales'!$D40*(1-('2.2.3.4.ActivosIniciales'!F$39-'2.2.3.4.ActivosIniciales'!$D$39)*'2.2.3.1.TasasDeprec'!$C17),0)</f>
        <v>43771360.326303475</v>
      </c>
      <c r="G40" s="241">
        <f>+IF('2.2.3.1.TasasDeprec'!$D17&gt;=('2.2.3.4.ActivosIniciales'!G$39-'2.2.3.4.ActivosIniciales'!$D$39),'2.2.3.4.ActivosIniciales'!$D40*(1-('2.2.3.4.ActivosIniciales'!G$39-'2.2.3.4.ActivosIniciales'!$D$39)*'2.2.3.1.TasasDeprec'!$C17),0)</f>
        <v>42208097.457674414</v>
      </c>
      <c r="H40" s="241">
        <f>+IF('2.2.3.1.TasasDeprec'!$D17&gt;=('2.2.3.4.ActivosIniciales'!H$39-'2.2.3.4.ActivosIniciales'!$D$39),'2.2.3.4.ActivosIniciales'!$D40*(1-('2.2.3.4.ActivosIniciales'!H$39-'2.2.3.4.ActivosIniciales'!$D$39)*'2.2.3.1.TasasDeprec'!$C17),0)</f>
        <v>40644834.589045353</v>
      </c>
      <c r="I40" s="241">
        <f>+J40</f>
        <v>39081571.7204163</v>
      </c>
      <c r="J40" s="241">
        <f>+IF('2.2.3.1.TasasDeprec'!$D17&gt;=('2.2.3.4.ActivosIniciales'!J$39-'2.2.3.4.ActivosIniciales'!$D$39),'2.2.3.4.ActivosIniciales'!$D40*(1-('2.2.3.4.ActivosIniciales'!J$39-'2.2.3.4.ActivosIniciales'!$D$39)*'2.2.3.1.TasasDeprec'!$C17),0)</f>
        <v>39081571.7204163</v>
      </c>
      <c r="K40" s="241">
        <f>+IF('2.2.3.1.TasasDeprec'!$D17&gt;=('2.2.3.4.ActivosIniciales'!K$39-'2.2.3.4.ActivosIniciales'!$D$39),'2.2.3.4.ActivosIniciales'!$D40*(1-('2.2.3.4.ActivosIniciales'!K$39-'2.2.3.4.ActivosIniciales'!$D$39)*'2.2.3.1.TasasDeprec'!$C17),0)</f>
        <v>37518308.851787239</v>
      </c>
      <c r="L40" s="241">
        <f>+IF('2.2.3.1.TasasDeprec'!$D17&gt;=('2.2.3.4.ActivosIniciales'!L$39-'2.2.3.4.ActivosIniciales'!$D$39),'2.2.3.4.ActivosIniciales'!$D40*(1-('2.2.3.4.ActivosIniciales'!L$39-'2.2.3.4.ActivosIniciales'!$D$39)*'2.2.3.1.TasasDeprec'!$C17),0)</f>
        <v>35955045.983158171</v>
      </c>
      <c r="M40" s="241">
        <f>+IF('2.2.3.1.TasasDeprec'!$D17&gt;=('2.2.3.4.ActivosIniciales'!M$39-'2.2.3.4.ActivosIniciales'!$D$39),'2.2.3.4.ActivosIniciales'!$D40*(1-('2.2.3.4.ActivosIniciales'!M$39-'2.2.3.4.ActivosIniciales'!$D$39)*'2.2.3.1.TasasDeprec'!$C17),0)</f>
        <v>34391783.114529118</v>
      </c>
    </row>
    <row r="41" spans="2:13" x14ac:dyDescent="0.2">
      <c r="B41" s="30" t="s">
        <v>230</v>
      </c>
      <c r="C41" s="242">
        <f>+IF('2.2.3.1.TasasDeprec'!$D18&gt;=('2.2.3.4.ActivosIniciales'!C$39-'2.2.3.4.ActivosIniciales'!$D$39),'2.2.3.4.ActivosIniciales'!$D41*(1-('2.2.3.4.ActivosIniciales'!C$39-'2.2.3.4.ActivosIniciales'!$D$39)*'2.2.3.1.TasasDeprec'!$C18),0)</f>
        <v>2990511.5516308169</v>
      </c>
      <c r="D41" s="242">
        <f>+C34</f>
        <v>2718646.8651189241</v>
      </c>
      <c r="E41" s="242">
        <f>+IF('2.2.3.1.TasasDeprec'!$D18&gt;=('2.2.3.4.ActivosIniciales'!E$39-'2.2.3.4.ActivosIniciales'!$D$39),'2.2.3.4.ActivosIniciales'!$D41*(1-('2.2.3.4.ActivosIniciales'!E$39-'2.2.3.4.ActivosIniciales'!$D$39)*'2.2.3.1.TasasDeprec'!$C18),0)</f>
        <v>2446782.1786070317</v>
      </c>
      <c r="F41" s="242">
        <f>+IF('2.2.3.1.TasasDeprec'!$D18&gt;=('2.2.3.4.ActivosIniciales'!F$39-'2.2.3.4.ActivosIniciales'!$D$39),'2.2.3.4.ActivosIniciales'!$D41*(1-('2.2.3.4.ActivosIniciales'!F$39-'2.2.3.4.ActivosIniciales'!$D$39)*'2.2.3.1.TasasDeprec'!$C18),0)</f>
        <v>2174917.4920951393</v>
      </c>
      <c r="G41" s="242">
        <f>+IF('2.2.3.1.TasasDeprec'!$D18&gt;=('2.2.3.4.ActivosIniciales'!G$39-'2.2.3.4.ActivosIniciales'!$D$39),'2.2.3.4.ActivosIniciales'!$D41*(1-('2.2.3.4.ActivosIniciales'!G$39-'2.2.3.4.ActivosIniciales'!$D$39)*'2.2.3.1.TasasDeprec'!$C18),0)</f>
        <v>1903052.8055832468</v>
      </c>
      <c r="H41" s="242">
        <f>+IF('2.2.3.1.TasasDeprec'!$D18&gt;=('2.2.3.4.ActivosIniciales'!H$39-'2.2.3.4.ActivosIniciales'!$D$39),'2.2.3.4.ActivosIniciales'!$D41*(1-('2.2.3.4.ActivosIniciales'!H$39-'2.2.3.4.ActivosIniciales'!$D$39)*'2.2.3.1.TasasDeprec'!$C18),0)</f>
        <v>1631188.1190713544</v>
      </c>
      <c r="I41" s="242">
        <f>+J41</f>
        <v>1359323.432559462</v>
      </c>
      <c r="J41" s="242">
        <f>+IF('2.2.3.1.TasasDeprec'!$D18&gt;=('2.2.3.4.ActivosIniciales'!J$39-'2.2.3.4.ActivosIniciales'!$D$39),'2.2.3.4.ActivosIniciales'!$D41*(1-('2.2.3.4.ActivosIniciales'!J$39-'2.2.3.4.ActivosIniciales'!$D$39)*'2.2.3.1.TasasDeprec'!$C18),0)</f>
        <v>1359323.432559462</v>
      </c>
      <c r="K41" s="242">
        <f>+IF('2.2.3.1.TasasDeprec'!$D18&gt;=('2.2.3.4.ActivosIniciales'!K$39-'2.2.3.4.ActivosIniciales'!$D$39),'2.2.3.4.ActivosIniciales'!$D41*(1-('2.2.3.4.ActivosIniciales'!K$39-'2.2.3.4.ActivosIniciales'!$D$39)*'2.2.3.1.TasasDeprec'!$C18),0)</f>
        <v>1087458.7460475694</v>
      </c>
      <c r="L41" s="242">
        <f>+IF('2.2.3.1.TasasDeprec'!$D18&gt;=('2.2.3.4.ActivosIniciales'!L$39-'2.2.3.4.ActivosIniciales'!$D$39),'2.2.3.4.ActivosIniciales'!$D41*(1-('2.2.3.4.ActivosIniciales'!L$39-'2.2.3.4.ActivosIniciales'!$D$39)*'2.2.3.1.TasasDeprec'!$C18),0)</f>
        <v>815594.05953567708</v>
      </c>
      <c r="M41" s="242">
        <f>+IF('2.2.3.1.TasasDeprec'!$D18&gt;=('2.2.3.4.ActivosIniciales'!M$39-'2.2.3.4.ActivosIniciales'!$D$39),'2.2.3.4.ActivosIniciales'!$D41*(1-('2.2.3.4.ActivosIniciales'!M$39-'2.2.3.4.ActivosIniciales'!$D$39)*'2.2.3.1.TasasDeprec'!$C18),0)</f>
        <v>543729.37302378472</v>
      </c>
    </row>
    <row r="42" spans="2:13" x14ac:dyDescent="0.2">
      <c r="C42" s="29"/>
    </row>
    <row r="43" spans="2:13" x14ac:dyDescent="0.2">
      <c r="C43" s="29"/>
    </row>
    <row r="44" spans="2:13" hidden="1" x14ac:dyDescent="0.2"/>
    <row r="45" spans="2:13" hidden="1" x14ac:dyDescent="0.2"/>
    <row r="46" spans="2:13" hidden="1" x14ac:dyDescent="0.2"/>
    <row r="47" spans="2:13" hidden="1" x14ac:dyDescent="0.2"/>
    <row r="48" spans="2:13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mergeCells count="4">
    <mergeCell ref="B25:B26"/>
    <mergeCell ref="C25:E25"/>
    <mergeCell ref="B31:B32"/>
    <mergeCell ref="D31:E31"/>
  </mergeCells>
  <hyperlinks>
    <hyperlink ref="A2" location="Índice!A1" display="Índice" xr:uid="{2CF2C589-B73D-478B-86A7-0EBF285212A1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B64F4-DD7A-4DB7-8077-6B6C9207C8E5}">
  <sheetPr>
    <tabColor theme="5" tint="-0.249977111117893"/>
  </sheetPr>
  <dimension ref="A1:X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3.140625" style="1" customWidth="1"/>
    <col min="13" max="13" width="11.42578125" style="1" customWidth="1"/>
    <col min="14" max="23" width="11.42578125" style="1" hidden="1" customWidth="1"/>
    <col min="24" max="24" width="0" style="1" hidden="1" customWidth="1"/>
    <col min="25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73</v>
      </c>
    </row>
    <row r="5" spans="1:12" x14ac:dyDescent="0.2"/>
    <row r="6" spans="1:12" x14ac:dyDescent="0.2"/>
    <row r="7" spans="1:12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 t="s">
        <v>189</v>
      </c>
      <c r="I7" s="62">
        <v>2015</v>
      </c>
      <c r="J7" s="62">
        <v>2016</v>
      </c>
      <c r="K7" s="62">
        <v>2017</v>
      </c>
      <c r="L7" s="62">
        <v>2018</v>
      </c>
    </row>
    <row r="8" spans="1:12" x14ac:dyDescent="0.2">
      <c r="B8" s="228" t="s">
        <v>252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B9" s="219" t="s">
        <v>221</v>
      </c>
      <c r="C9" s="200">
        <f>+'2.2.3.3.StockCapSinActIni'!D9</f>
        <v>42761.64</v>
      </c>
      <c r="D9" s="200">
        <f>+'2.2.3.3.StockCapSinActIni'!E9</f>
        <v>41336.252000142536</v>
      </c>
      <c r="E9" s="200">
        <f>+'2.2.3.3.StockCapSinActIni'!F9</f>
        <v>39910.864000285073</v>
      </c>
      <c r="F9" s="200">
        <f>+'2.2.3.3.StockCapSinActIni'!G9</f>
        <v>38485.47600042761</v>
      </c>
      <c r="G9" s="200">
        <f>+'2.2.3.3.StockCapSinActIni'!H9</f>
        <v>747569.81800057017</v>
      </c>
      <c r="H9" s="200">
        <f>+'2.2.3.3.StockCapSinActIni'!I9</f>
        <v>857893.30233641434</v>
      </c>
      <c r="I9" s="200">
        <f>+'2.2.3.3.StockCapSinActIni'!J9</f>
        <v>857893.30233641434</v>
      </c>
      <c r="J9" s="200">
        <f>+'2.2.3.3.StockCapSinActIni'!K9</f>
        <v>828269.83900604339</v>
      </c>
      <c r="K9" s="200">
        <f>+'2.2.3.3.StockCapSinActIni'!L9</f>
        <v>1101123.9156756722</v>
      </c>
      <c r="L9" s="200">
        <f>+'2.2.3.3.StockCapSinActIni'!M9</f>
        <v>778537.29767964291</v>
      </c>
    </row>
    <row r="10" spans="1:12" x14ac:dyDescent="0.2">
      <c r="B10" s="219" t="s">
        <v>222</v>
      </c>
      <c r="C10" s="200">
        <f>+'2.2.3.3.StockCapSinActIni'!D10</f>
        <v>524261.64999999997</v>
      </c>
      <c r="D10" s="200">
        <f>+'2.2.3.3.StockCapSinActIni'!E10</f>
        <v>487460.44499999995</v>
      </c>
      <c r="E10" s="200">
        <f>+'2.2.3.3.StockCapSinActIni'!F10</f>
        <v>433471.78399999993</v>
      </c>
      <c r="F10" s="200">
        <f>+'2.2.3.3.StockCapSinActIni'!G10</f>
        <v>383347.65299999993</v>
      </c>
      <c r="G10" s="200">
        <f>+'2.2.3.3.StockCapSinActIni'!H10</f>
        <v>328972.53899999993</v>
      </c>
      <c r="H10" s="200">
        <f>+'2.2.3.3.StockCapSinActIni'!I10</f>
        <v>274597.42499999993</v>
      </c>
      <c r="I10" s="200">
        <f>+'2.2.3.3.StockCapSinActIni'!J10</f>
        <v>274597.42499999993</v>
      </c>
      <c r="J10" s="200">
        <f>+'2.2.3.3.StockCapSinActIni'!K10</f>
        <v>262964.98099999991</v>
      </c>
      <c r="K10" s="200">
        <f>+'2.2.3.3.StockCapSinActIni'!L10</f>
        <v>205755.36999999991</v>
      </c>
      <c r="L10" s="200">
        <f>+'2.2.3.3.StockCapSinActIni'!M10</f>
        <v>232622.24199999991</v>
      </c>
    </row>
    <row r="11" spans="1:12" x14ac:dyDescent="0.2">
      <c r="B11" s="219" t="s">
        <v>223</v>
      </c>
      <c r="C11" s="200">
        <f>+'2.2.3.3.StockCapSinActIni'!D11</f>
        <v>90662.939999999973</v>
      </c>
      <c r="D11" s="200">
        <f>+'2.2.3.3.StockCapSinActIni'!E11</f>
        <v>69218.051999999981</v>
      </c>
      <c r="E11" s="200">
        <f>+'2.2.3.3.StockCapSinActIni'!F11</f>
        <v>47773.16399999999</v>
      </c>
      <c r="F11" s="200">
        <f>+'2.2.3.3.StockCapSinActIni'!G11</f>
        <v>26328.275999999994</v>
      </c>
      <c r="G11" s="200">
        <f>+'2.2.3.3.StockCapSinActIni'!H11</f>
        <v>112644.14800000002</v>
      </c>
      <c r="H11" s="200">
        <f>+'2.2.3.3.StockCapSinActIni'!I11</f>
        <v>70023.248000000021</v>
      </c>
      <c r="I11" s="200">
        <f>+'2.2.3.3.StockCapSinActIni'!J11</f>
        <v>70023.248000000021</v>
      </c>
      <c r="J11" s="200">
        <f>+'2.2.3.3.StockCapSinActIni'!K11</f>
        <v>51708.16800000002</v>
      </c>
      <c r="K11" s="200">
        <f>+'2.2.3.3.StockCapSinActIni'!L11</f>
        <v>33393.088000000018</v>
      </c>
      <c r="L11" s="200">
        <f>+'2.2.3.3.StockCapSinActIni'!M11</f>
        <v>15078.008000000016</v>
      </c>
    </row>
    <row r="12" spans="1:12" x14ac:dyDescent="0.2">
      <c r="B12" s="219" t="s">
        <v>224</v>
      </c>
      <c r="C12" s="200">
        <f>+'2.2.3.3.StockCapSinActIni'!D12</f>
        <v>20642.425000000003</v>
      </c>
      <c r="D12" s="200">
        <f>+'2.2.3.3.StockCapSinActIni'!E12</f>
        <v>64714.889000000003</v>
      </c>
      <c r="E12" s="200">
        <f>+'2.2.3.3.StockCapSinActIni'!F12</f>
        <v>57892.509000000005</v>
      </c>
      <c r="F12" s="200">
        <f>+'2.2.3.3.StockCapSinActIni'!G12</f>
        <v>51445.129000000001</v>
      </c>
      <c r="G12" s="200">
        <f>+'2.2.3.3.StockCapSinActIni'!H12</f>
        <v>47266.629000000001</v>
      </c>
      <c r="H12" s="200">
        <f>+'2.2.3.3.StockCapSinActIni'!I12</f>
        <v>45378.470999999998</v>
      </c>
      <c r="I12" s="200">
        <f>+'2.2.3.3.StockCapSinActIni'!J12</f>
        <v>45378.470999999998</v>
      </c>
      <c r="J12" s="200">
        <f>+'2.2.3.3.StockCapSinActIni'!K12</f>
        <v>37726.466999999997</v>
      </c>
      <c r="K12" s="200">
        <f>+'2.2.3.3.StockCapSinActIni'!L12</f>
        <v>109121.87299999999</v>
      </c>
      <c r="L12" s="200">
        <f>+'2.2.3.3.StockCapSinActIni'!M12</f>
        <v>96400.267999999982</v>
      </c>
    </row>
    <row r="13" spans="1:12" x14ac:dyDescent="0.2">
      <c r="B13" s="219" t="s">
        <v>225</v>
      </c>
      <c r="C13" s="200">
        <f>+'2.2.3.3.StockCapSinActIni'!D13</f>
        <v>24573.199999999983</v>
      </c>
      <c r="D13" s="200">
        <f>+'2.2.3.3.StockCapSinActIni'!E13</f>
        <v>244085.17249999996</v>
      </c>
      <c r="E13" s="200">
        <f>+'2.2.3.3.StockCapSinActIni'!F13</f>
        <v>180827.26749999996</v>
      </c>
      <c r="F13" s="200">
        <f>+'2.2.3.3.StockCapSinActIni'!G13</f>
        <v>117241.52499999998</v>
      </c>
      <c r="G13" s="200">
        <f>+'2.2.3.3.StockCapSinActIni'!H13</f>
        <v>90001.01</v>
      </c>
      <c r="H13" s="200">
        <f>+'2.2.3.3.StockCapSinActIni'!I13</f>
        <v>32688.405000000013</v>
      </c>
      <c r="I13" s="200">
        <f>+'2.2.3.3.StockCapSinActIni'!J13</f>
        <v>32688.405000000013</v>
      </c>
      <c r="J13" s="200">
        <f>+'2.2.3.3.StockCapSinActIni'!K13</f>
        <v>47643.017500000016</v>
      </c>
      <c r="K13" s="200">
        <f>+'2.2.3.3.StockCapSinActIni'!L13</f>
        <v>55758.432500000017</v>
      </c>
      <c r="L13" s="200">
        <f>+'2.2.3.3.StockCapSinActIni'!M13</f>
        <v>57336.260000000009</v>
      </c>
    </row>
    <row r="14" spans="1:12" x14ac:dyDescent="0.2">
      <c r="B14" s="219" t="s">
        <v>226</v>
      </c>
      <c r="C14" s="200">
        <f>+'2.2.3.3.StockCapSinActIni'!D14</f>
        <v>137314.758</v>
      </c>
      <c r="D14" s="200">
        <f>+'2.2.3.3.StockCapSinActIni'!E14</f>
        <v>128411.311</v>
      </c>
      <c r="E14" s="200">
        <f>+'2.2.3.3.StockCapSinActIni'!F14</f>
        <v>135432.47200000001</v>
      </c>
      <c r="F14" s="200">
        <f>+'2.2.3.3.StockCapSinActIni'!G14</f>
        <v>160464.83600000001</v>
      </c>
      <c r="G14" s="200">
        <f>+'2.2.3.3.StockCapSinActIni'!H14</f>
        <v>139964.185</v>
      </c>
      <c r="H14" s="200">
        <f>+'2.2.3.3.StockCapSinActIni'!I14</f>
        <v>198067.454</v>
      </c>
      <c r="I14" s="200">
        <f>+'2.2.3.3.StockCapSinActIni'!J14</f>
        <v>198067.454</v>
      </c>
      <c r="J14" s="200">
        <f>+'2.2.3.3.StockCapSinActIni'!K14</f>
        <v>169706.41099999999</v>
      </c>
      <c r="K14" s="200">
        <f>+'2.2.3.3.StockCapSinActIni'!L14</f>
        <v>183538.25800000009</v>
      </c>
      <c r="L14" s="200">
        <f>+'2.2.3.3.StockCapSinActIni'!M14</f>
        <v>193258.32600000009</v>
      </c>
    </row>
    <row r="15" spans="1:12" x14ac:dyDescent="0.2">
      <c r="B15" s="63" t="s">
        <v>227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</row>
    <row r="16" spans="1:12" x14ac:dyDescent="0.2">
      <c r="B16" s="219" t="s">
        <v>228</v>
      </c>
      <c r="C16" s="231">
        <f>+'2.2.3.3.StockCapSinActIni'!D16</f>
        <v>940215.16399999999</v>
      </c>
      <c r="D16" s="231">
        <f>+'2.2.3.3.StockCapSinActIni'!E16</f>
        <v>894843.03099999996</v>
      </c>
      <c r="E16" s="231">
        <f>+'2.2.3.3.StockCapSinActIni'!F16</f>
        <v>784479.4879999999</v>
      </c>
      <c r="F16" s="231">
        <f>+'2.2.3.3.StockCapSinActIni'!G16</f>
        <v>674115.94499999983</v>
      </c>
      <c r="G16" s="231">
        <f>+'2.2.3.3.StockCapSinActIni'!H16</f>
        <v>563752.40199999977</v>
      </c>
      <c r="H16" s="231">
        <f>+'2.2.3.3.StockCapSinActIni'!I16</f>
        <v>453388.85899999976</v>
      </c>
      <c r="I16" s="231">
        <f>+'2.2.3.3.StockCapSinActIni'!J16</f>
        <v>453388.85899999976</v>
      </c>
      <c r="J16" s="231">
        <f>+'2.2.3.3.StockCapSinActIni'!K16</f>
        <v>343025.31599999976</v>
      </c>
      <c r="K16" s="231">
        <f>+'2.2.3.3.StockCapSinActIni'!L16</f>
        <v>232661.77299999975</v>
      </c>
      <c r="L16" s="231">
        <f>+'2.2.3.3.StockCapSinActIni'!M16</f>
        <v>122298.22999999973</v>
      </c>
    </row>
    <row r="17" spans="2:12" x14ac:dyDescent="0.2">
      <c r="B17" s="219" t="s">
        <v>229</v>
      </c>
      <c r="C17" s="200">
        <f>+'2.2.3.4.ActivosIniciales'!D40</f>
        <v>46897886.063561596</v>
      </c>
      <c r="D17" s="200">
        <f>+'2.2.3.4.ActivosIniciales'!E40</f>
        <v>45334623.194932535</v>
      </c>
      <c r="E17" s="200">
        <f>+'2.2.3.4.ActivosIniciales'!F40</f>
        <v>43771360.326303475</v>
      </c>
      <c r="F17" s="200">
        <f>+'2.2.3.4.ActivosIniciales'!G40</f>
        <v>42208097.457674414</v>
      </c>
      <c r="G17" s="200">
        <f>+'2.2.3.4.ActivosIniciales'!H40</f>
        <v>40644834.589045353</v>
      </c>
      <c r="H17" s="200">
        <f>+'2.2.3.4.ActivosIniciales'!I40</f>
        <v>39081571.7204163</v>
      </c>
      <c r="I17" s="200">
        <f>+'2.2.3.4.ActivosIniciales'!J40</f>
        <v>39081571.7204163</v>
      </c>
      <c r="J17" s="200">
        <f>+'2.2.3.4.ActivosIniciales'!K40</f>
        <v>37518308.851787239</v>
      </c>
      <c r="K17" s="200">
        <f>+'2.2.3.4.ActivosIniciales'!L40</f>
        <v>35955045.983158171</v>
      </c>
      <c r="L17" s="200">
        <f>+'2.2.3.4.ActivosIniciales'!M40</f>
        <v>34391783.114529118</v>
      </c>
    </row>
    <row r="18" spans="2:12" x14ac:dyDescent="0.2">
      <c r="B18" s="219" t="s">
        <v>230</v>
      </c>
      <c r="C18" s="200">
        <f>+'2.2.3.4.ActivosIniciales'!D41</f>
        <v>2718646.8651189241</v>
      </c>
      <c r="D18" s="200">
        <f>+'2.2.3.4.ActivosIniciales'!E41</f>
        <v>2446782.1786070317</v>
      </c>
      <c r="E18" s="200">
        <f>+'2.2.3.4.ActivosIniciales'!F41</f>
        <v>2174917.4920951393</v>
      </c>
      <c r="F18" s="200">
        <f>+'2.2.3.4.ActivosIniciales'!G41</f>
        <v>1903052.8055832468</v>
      </c>
      <c r="G18" s="200">
        <f>+'2.2.3.4.ActivosIniciales'!H41</f>
        <v>1631188.1190713544</v>
      </c>
      <c r="H18" s="200">
        <f>+'2.2.3.4.ActivosIniciales'!I41</f>
        <v>1359323.432559462</v>
      </c>
      <c r="I18" s="200">
        <f>+'2.2.3.4.ActivosIniciales'!J41</f>
        <v>1359323.432559462</v>
      </c>
      <c r="J18" s="200">
        <f>+'2.2.3.4.ActivosIniciales'!K41</f>
        <v>1087458.7460475694</v>
      </c>
      <c r="K18" s="200">
        <f>+'2.2.3.4.ActivosIniciales'!L41</f>
        <v>815594.05953567708</v>
      </c>
      <c r="L18" s="200">
        <f>+'2.2.3.4.ActivosIniciales'!M41</f>
        <v>543729.37302378472</v>
      </c>
    </row>
    <row r="19" spans="2:12" x14ac:dyDescent="0.2">
      <c r="B19" s="219" t="s">
        <v>231</v>
      </c>
      <c r="C19" s="76">
        <f>+'2.2.3.3.StockCapSinActIni'!D19</f>
        <v>0</v>
      </c>
      <c r="D19" s="76">
        <f>+'2.2.3.3.StockCapSinActIni'!E19</f>
        <v>0</v>
      </c>
      <c r="E19" s="76">
        <f>+'2.2.3.3.StockCapSinActIni'!F19</f>
        <v>0</v>
      </c>
      <c r="F19" s="76">
        <f>+'2.2.3.3.StockCapSinActIni'!G19</f>
        <v>0</v>
      </c>
      <c r="G19" s="76">
        <f>+'2.2.3.3.StockCapSinActIni'!H19</f>
        <v>0</v>
      </c>
      <c r="H19" s="76">
        <f>+'2.2.3.3.StockCapSinActIni'!I19</f>
        <v>0</v>
      </c>
      <c r="I19" s="76">
        <f>+'2.2.3.3.StockCapSinActIni'!J19</f>
        <v>114176644.25000001</v>
      </c>
      <c r="J19" s="76">
        <f>+'2.2.3.3.StockCapSinActIni'!K19</f>
        <v>109609578.48000002</v>
      </c>
      <c r="K19" s="76">
        <f>+'2.2.3.3.StockCapSinActIni'!L19</f>
        <v>105042512.71000002</v>
      </c>
      <c r="L19" s="76">
        <f>+'2.2.3.3.StockCapSinActIni'!M19</f>
        <v>100475446.94000003</v>
      </c>
    </row>
    <row r="20" spans="2:12" x14ac:dyDescent="0.2">
      <c r="B20" s="219" t="s">
        <v>232</v>
      </c>
      <c r="C20" s="76">
        <f>+'2.2.3.3.StockCapSinActIni'!D20</f>
        <v>0</v>
      </c>
      <c r="D20" s="76">
        <f>+'2.2.3.3.StockCapSinActIni'!E20</f>
        <v>0</v>
      </c>
      <c r="E20" s="76">
        <f>+'2.2.3.3.StockCapSinActIni'!F20</f>
        <v>0</v>
      </c>
      <c r="F20" s="76">
        <f>+'2.2.3.3.StockCapSinActIni'!G20</f>
        <v>0</v>
      </c>
      <c r="G20" s="76">
        <f>+'2.2.3.3.StockCapSinActIni'!H20</f>
        <v>0</v>
      </c>
      <c r="H20" s="76">
        <f>+'2.2.3.3.StockCapSinActIni'!I20</f>
        <v>0</v>
      </c>
      <c r="I20" s="76">
        <f>+'2.2.3.3.StockCapSinActIni'!J20</f>
        <v>18079458.27</v>
      </c>
      <c r="J20" s="76">
        <f>+'2.2.3.3.StockCapSinActIni'!K20</f>
        <v>16271512.443</v>
      </c>
      <c r="K20" s="76">
        <f>+'2.2.3.3.StockCapSinActIni'!L20</f>
        <v>14463566.616</v>
      </c>
      <c r="L20" s="76">
        <f>+'2.2.3.3.StockCapSinActIni'!M20</f>
        <v>12655620.789000001</v>
      </c>
    </row>
    <row r="21" spans="2:12" x14ac:dyDescent="0.2">
      <c r="B21" s="219" t="s">
        <v>233</v>
      </c>
      <c r="C21" s="76">
        <f>+'2.2.3.3.StockCapSinActIni'!D21</f>
        <v>0</v>
      </c>
      <c r="D21" s="76">
        <f>+'2.2.3.3.StockCapSinActIni'!E21</f>
        <v>0</v>
      </c>
      <c r="E21" s="76">
        <f>+'2.2.3.3.StockCapSinActIni'!F21</f>
        <v>0</v>
      </c>
      <c r="F21" s="76">
        <f>+'2.2.3.3.StockCapSinActIni'!G21</f>
        <v>0</v>
      </c>
      <c r="G21" s="76">
        <f>+'2.2.3.3.StockCapSinActIni'!H21</f>
        <v>0</v>
      </c>
      <c r="H21" s="76">
        <f>+'2.2.3.3.StockCapSinActIni'!I21</f>
        <v>0</v>
      </c>
      <c r="I21" s="76">
        <f>+'2.2.3.3.StockCapSinActIni'!J21</f>
        <v>0</v>
      </c>
      <c r="J21" s="76">
        <f>+'2.2.3.3.StockCapSinActIni'!K21</f>
        <v>15178943.796610169</v>
      </c>
      <c r="K21" s="76">
        <f>+'2.2.3.3.StockCapSinActIni'!L21</f>
        <v>13661049.416949153</v>
      </c>
      <c r="L21" s="76">
        <f>+'2.2.3.3.StockCapSinActIni'!M21</f>
        <v>12143155.037288137</v>
      </c>
    </row>
    <row r="22" spans="2:12" x14ac:dyDescent="0.2">
      <c r="B22" s="219" t="s">
        <v>234</v>
      </c>
      <c r="C22" s="76">
        <f>+'2.2.3.3.StockCapSinActIni'!D22</f>
        <v>0</v>
      </c>
      <c r="D22" s="76">
        <f>+'2.2.3.3.StockCapSinActIni'!E22</f>
        <v>0</v>
      </c>
      <c r="E22" s="76">
        <f>+'2.2.3.3.StockCapSinActIni'!F22</f>
        <v>0</v>
      </c>
      <c r="F22" s="76">
        <f>+'2.2.3.3.StockCapSinActIni'!G22</f>
        <v>0</v>
      </c>
      <c r="G22" s="76">
        <f>+'2.2.3.3.StockCapSinActIni'!H22</f>
        <v>0</v>
      </c>
      <c r="H22" s="76">
        <f>+'2.2.3.3.StockCapSinActIni'!I22</f>
        <v>0</v>
      </c>
      <c r="I22" s="76">
        <f>+'2.2.3.3.StockCapSinActIni'!J22</f>
        <v>0</v>
      </c>
      <c r="J22" s="76">
        <f>+'2.2.3.3.StockCapSinActIni'!K22</f>
        <v>2863227.7542372881</v>
      </c>
      <c r="K22" s="76">
        <f>+'2.2.3.3.StockCapSinActIni'!L22</f>
        <v>2748698.6440677964</v>
      </c>
      <c r="L22" s="76">
        <f>+'2.2.3.3.StockCapSinActIni'!M22</f>
        <v>2634169.5338983047</v>
      </c>
    </row>
    <row r="23" spans="2:12" x14ac:dyDescent="0.2">
      <c r="B23" s="219" t="s">
        <v>235</v>
      </c>
      <c r="C23" s="76">
        <f>+'2.2.3.3.StockCapSinActIni'!D23</f>
        <v>0</v>
      </c>
      <c r="D23" s="76">
        <f>+'2.2.3.3.StockCapSinActIni'!E23</f>
        <v>691993.19491525425</v>
      </c>
      <c r="E23" s="76">
        <f>+'2.2.3.3.StockCapSinActIni'!F23</f>
        <v>664313.46711864404</v>
      </c>
      <c r="F23" s="76">
        <f>+'2.2.3.3.StockCapSinActIni'!G23</f>
        <v>636633.73932203383</v>
      </c>
      <c r="G23" s="76">
        <f>+'2.2.3.3.StockCapSinActIni'!H23</f>
        <v>608954.01152542362</v>
      </c>
      <c r="H23" s="76">
        <f>+'2.2.3.3.StockCapSinActIni'!I23</f>
        <v>581274.2837288134</v>
      </c>
      <c r="I23" s="76">
        <f>+'2.2.3.3.StockCapSinActIni'!J23</f>
        <v>581274.2837288134</v>
      </c>
      <c r="J23" s="76">
        <f>+'2.2.3.3.StockCapSinActIni'!K23</f>
        <v>553594.55593220319</v>
      </c>
      <c r="K23" s="76">
        <f>+'2.2.3.3.StockCapSinActIni'!L23</f>
        <v>525914.82813559298</v>
      </c>
      <c r="L23" s="76">
        <f>+'2.2.3.3.StockCapSinActIni'!M23</f>
        <v>498235.10033898283</v>
      </c>
    </row>
    <row r="24" spans="2:12" x14ac:dyDescent="0.2">
      <c r="B24" s="219" t="s">
        <v>236</v>
      </c>
      <c r="C24" s="76">
        <f>+'2.2.3.3.StockCapSinActIni'!D24</f>
        <v>0</v>
      </c>
      <c r="D24" s="76">
        <f>+'2.2.3.3.StockCapSinActIni'!E24</f>
        <v>31769.508474576269</v>
      </c>
      <c r="E24" s="76">
        <f>+'2.2.3.3.StockCapSinActIni'!F24</f>
        <v>30498.728135593217</v>
      </c>
      <c r="F24" s="76">
        <f>+'2.2.3.3.StockCapSinActIni'!G24</f>
        <v>29227.947796610166</v>
      </c>
      <c r="G24" s="76">
        <f>+'2.2.3.3.StockCapSinActIni'!H24</f>
        <v>27957.167457627114</v>
      </c>
      <c r="H24" s="76">
        <f>+'2.2.3.3.StockCapSinActIni'!I24</f>
        <v>26686.387118644063</v>
      </c>
      <c r="I24" s="76">
        <f>+'2.2.3.3.StockCapSinActIni'!J24</f>
        <v>26686.387118644063</v>
      </c>
      <c r="J24" s="76">
        <f>+'2.2.3.3.StockCapSinActIni'!K24</f>
        <v>25415.606779661011</v>
      </c>
      <c r="K24" s="76">
        <f>+'2.2.3.3.StockCapSinActIni'!L24</f>
        <v>24144.82644067796</v>
      </c>
      <c r="L24" s="76">
        <f>+'2.2.3.3.StockCapSinActIni'!M24</f>
        <v>22874.046101694908</v>
      </c>
    </row>
    <row r="25" spans="2:12" x14ac:dyDescent="0.2">
      <c r="B25" s="219" t="s">
        <v>237</v>
      </c>
      <c r="C25" s="76">
        <f>+'2.2.3.3.StockCapSinActIni'!D25</f>
        <v>0</v>
      </c>
      <c r="D25" s="76">
        <f>+'2.2.3.3.StockCapSinActIni'!E25</f>
        <v>0</v>
      </c>
      <c r="E25" s="76">
        <f>+'2.2.3.3.StockCapSinActIni'!F25</f>
        <v>0</v>
      </c>
      <c r="F25" s="76">
        <f>+'2.2.3.3.StockCapSinActIni'!G25</f>
        <v>0</v>
      </c>
      <c r="G25" s="76">
        <f>+'2.2.3.3.StockCapSinActIni'!H25</f>
        <v>0</v>
      </c>
      <c r="H25" s="76">
        <f>+'2.2.3.3.StockCapSinActIni'!I25</f>
        <v>194728.87288135596</v>
      </c>
      <c r="I25" s="76">
        <f>+'2.2.3.3.StockCapSinActIni'!J25</f>
        <v>194728.87288135596</v>
      </c>
      <c r="J25" s="76">
        <f>+'2.2.3.3.StockCapSinActIni'!K25</f>
        <v>184992.42923728816</v>
      </c>
      <c r="K25" s="76">
        <f>+'2.2.3.3.StockCapSinActIni'!L25</f>
        <v>175255.98559322036</v>
      </c>
      <c r="L25" s="76">
        <f>+'2.2.3.3.StockCapSinActIni'!M25</f>
        <v>165519.54194915257</v>
      </c>
    </row>
    <row r="26" spans="2:12" x14ac:dyDescent="0.2">
      <c r="B26" s="219" t="s">
        <v>238</v>
      </c>
      <c r="C26" s="76">
        <f>+'2.2.3.3.StockCapSinActIni'!D26</f>
        <v>0</v>
      </c>
      <c r="D26" s="76">
        <f>+'2.2.3.3.StockCapSinActIni'!E26</f>
        <v>0</v>
      </c>
      <c r="E26" s="76">
        <f>+'2.2.3.3.StockCapSinActIni'!F26</f>
        <v>0</v>
      </c>
      <c r="F26" s="76">
        <f>+'2.2.3.3.StockCapSinActIni'!G26</f>
        <v>109764.83898305085</v>
      </c>
      <c r="G26" s="76">
        <f>+'2.2.3.3.StockCapSinActIni'!H26</f>
        <v>105374.24542372882</v>
      </c>
      <c r="H26" s="76">
        <f>+'2.2.3.3.StockCapSinActIni'!I26</f>
        <v>100983.65186440678</v>
      </c>
      <c r="I26" s="76">
        <f>+'2.2.3.3.StockCapSinActIni'!J26</f>
        <v>100983.65186440678</v>
      </c>
      <c r="J26" s="76">
        <f>+'2.2.3.3.StockCapSinActIni'!K26</f>
        <v>96593.058305084749</v>
      </c>
      <c r="K26" s="76">
        <f>+'2.2.3.3.StockCapSinActIni'!L26</f>
        <v>92202.464745762714</v>
      </c>
      <c r="L26" s="76">
        <f>+'2.2.3.3.StockCapSinActIni'!M26</f>
        <v>87811.87118644068</v>
      </c>
    </row>
    <row r="27" spans="2:12" x14ac:dyDescent="0.2">
      <c r="B27" s="219" t="s">
        <v>253</v>
      </c>
      <c r="C27" s="76">
        <f>+'2.2.3.3.StockCapSinActIni'!D27</f>
        <v>0</v>
      </c>
      <c r="D27" s="76">
        <f>+'2.2.3.3.StockCapSinActIni'!E27</f>
        <v>0</v>
      </c>
      <c r="E27" s="76">
        <f>+'2.2.3.3.StockCapSinActIni'!F27</f>
        <v>0</v>
      </c>
      <c r="F27" s="76">
        <f>+'2.2.3.3.StockCapSinActIni'!G27</f>
        <v>0</v>
      </c>
      <c r="G27" s="76">
        <f>+'2.2.3.3.StockCapSinActIni'!H27</f>
        <v>1685447.6101694915</v>
      </c>
      <c r="H27" s="76">
        <f>+'2.2.3.3.StockCapSinActIni'!I27</f>
        <v>1618029.7057627118</v>
      </c>
      <c r="I27" s="76">
        <f>+'2.2.3.3.StockCapSinActIni'!J27</f>
        <v>1618029.7057627118</v>
      </c>
      <c r="J27" s="76">
        <f>+'2.2.3.3.StockCapSinActIni'!K27</f>
        <v>1550611.8013559321</v>
      </c>
      <c r="K27" s="76">
        <f>+'2.2.3.3.StockCapSinActIni'!L27</f>
        <v>1483193.8969491525</v>
      </c>
      <c r="L27" s="76">
        <f>+'2.2.3.3.StockCapSinActIni'!M27</f>
        <v>1415775.9925423728</v>
      </c>
    </row>
    <row r="28" spans="2:12" x14ac:dyDescent="0.2">
      <c r="B28" s="219" t="s">
        <v>240</v>
      </c>
      <c r="C28" s="76">
        <f>+'2.2.3.3.StockCapSinActIni'!D28</f>
        <v>0</v>
      </c>
      <c r="D28" s="76">
        <f>+'2.2.3.3.StockCapSinActIni'!E28</f>
        <v>0</v>
      </c>
      <c r="E28" s="76">
        <f>+'2.2.3.3.StockCapSinActIni'!F28</f>
        <v>0</v>
      </c>
      <c r="F28" s="76">
        <f>+'2.2.3.3.StockCapSinActIni'!G28</f>
        <v>0</v>
      </c>
      <c r="G28" s="76">
        <f>+'2.2.3.3.StockCapSinActIni'!H28</f>
        <v>3179643.720338983</v>
      </c>
      <c r="H28" s="76">
        <f>+'2.2.3.3.StockCapSinActIni'!I28</f>
        <v>3052457.9715254237</v>
      </c>
      <c r="I28" s="76">
        <f>+'2.2.3.3.StockCapSinActIni'!J28</f>
        <v>3052457.9715254237</v>
      </c>
      <c r="J28" s="76">
        <f>+'2.2.3.3.StockCapSinActIni'!K28</f>
        <v>2925272.2227118644</v>
      </c>
      <c r="K28" s="76">
        <f>+'2.2.3.3.StockCapSinActIni'!L28</f>
        <v>2798086.4738983051</v>
      </c>
      <c r="L28" s="76">
        <f>+'2.2.3.3.StockCapSinActIni'!M28</f>
        <v>2670900.7250847458</v>
      </c>
    </row>
    <row r="29" spans="2:12" x14ac:dyDescent="0.2">
      <c r="B29" s="219" t="s">
        <v>241</v>
      </c>
      <c r="C29" s="76">
        <f>+'2.2.3.3.StockCapSinActIni'!D29</f>
        <v>0</v>
      </c>
      <c r="D29" s="76">
        <f>+'2.2.3.3.StockCapSinActIni'!E29</f>
        <v>0</v>
      </c>
      <c r="E29" s="76">
        <f>+'2.2.3.3.StockCapSinActIni'!F29</f>
        <v>0</v>
      </c>
      <c r="F29" s="76">
        <f>+'2.2.3.3.StockCapSinActIni'!G29</f>
        <v>9520000</v>
      </c>
      <c r="G29" s="76">
        <f>+'2.2.3.3.StockCapSinActIni'!H29</f>
        <v>8758400</v>
      </c>
      <c r="H29" s="76">
        <f>+'2.2.3.3.StockCapSinActIni'!I29</f>
        <v>7996800</v>
      </c>
      <c r="I29" s="76">
        <f>+'2.2.3.3.StockCapSinActIni'!J29</f>
        <v>7996800</v>
      </c>
      <c r="J29" s="76">
        <f>+'2.2.3.3.StockCapSinActIni'!K29</f>
        <v>7235200</v>
      </c>
      <c r="K29" s="76">
        <f>+'2.2.3.3.StockCapSinActIni'!L29</f>
        <v>6473600</v>
      </c>
      <c r="L29" s="76">
        <f>+'2.2.3.3.StockCapSinActIni'!M29</f>
        <v>5712000</v>
      </c>
    </row>
    <row r="30" spans="2:12" x14ac:dyDescent="0.2">
      <c r="B30" s="219" t="s">
        <v>242</v>
      </c>
      <c r="C30" s="76">
        <f>+'2.2.3.3.StockCapSinActIni'!D30</f>
        <v>0</v>
      </c>
      <c r="D30" s="76">
        <f>+'2.2.3.3.StockCapSinActIni'!E30</f>
        <v>0</v>
      </c>
      <c r="E30" s="76">
        <f>+'2.2.3.3.StockCapSinActIni'!F30</f>
        <v>0</v>
      </c>
      <c r="F30" s="76">
        <f>+'2.2.3.3.StockCapSinActIni'!G30</f>
        <v>0</v>
      </c>
      <c r="G30" s="76">
        <f>+'2.2.3.3.StockCapSinActIni'!H30</f>
        <v>1247475.1271186441</v>
      </c>
      <c r="H30" s="76">
        <f>+'2.2.3.3.StockCapSinActIni'!I30</f>
        <v>1197576.1220338983</v>
      </c>
      <c r="I30" s="76">
        <f>+'2.2.3.3.StockCapSinActIni'!J30</f>
        <v>1197576.1220338983</v>
      </c>
      <c r="J30" s="76">
        <f>+'2.2.3.3.StockCapSinActIni'!K30</f>
        <v>1147677.1169491524</v>
      </c>
      <c r="K30" s="76">
        <f>+'2.2.3.3.StockCapSinActIni'!L30</f>
        <v>1097778.1118644066</v>
      </c>
      <c r="L30" s="76">
        <f>+'2.2.3.3.StockCapSinActIni'!M30</f>
        <v>1047879.1067796608</v>
      </c>
    </row>
    <row r="31" spans="2:12" x14ac:dyDescent="0.2">
      <c r="B31" s="219" t="s">
        <v>243</v>
      </c>
      <c r="C31" s="76">
        <f>+'2.2.3.3.StockCapSinActIni'!D31</f>
        <v>0</v>
      </c>
      <c r="D31" s="76">
        <f>+'2.2.3.3.StockCapSinActIni'!E31</f>
        <v>0</v>
      </c>
      <c r="E31" s="76">
        <f>+'2.2.3.3.StockCapSinActIni'!F31</f>
        <v>0</v>
      </c>
      <c r="F31" s="76">
        <f>+'2.2.3.3.StockCapSinActIni'!G31</f>
        <v>0</v>
      </c>
      <c r="G31" s="76">
        <f>+'2.2.3.3.StockCapSinActIni'!H31</f>
        <v>568771.67796610168</v>
      </c>
      <c r="H31" s="76">
        <f>+'2.2.3.3.StockCapSinActIni'!I31</f>
        <v>546020.81084745761</v>
      </c>
      <c r="I31" s="76">
        <f>+'2.2.3.3.StockCapSinActIni'!J31</f>
        <v>546020.81084745761</v>
      </c>
      <c r="J31" s="76">
        <f>+'2.2.3.3.StockCapSinActIni'!K31</f>
        <v>523269.94372881355</v>
      </c>
      <c r="K31" s="76">
        <f>+'2.2.3.3.StockCapSinActIni'!L31</f>
        <v>500519.07661016949</v>
      </c>
      <c r="L31" s="76">
        <f>+'2.2.3.3.StockCapSinActIni'!M31</f>
        <v>477768.20949152543</v>
      </c>
    </row>
    <row r="32" spans="2:12" x14ac:dyDescent="0.2">
      <c r="B32" s="219" t="s">
        <v>244</v>
      </c>
      <c r="C32" s="76">
        <f>+'2.2.3.3.StockCapSinActIni'!D32</f>
        <v>0</v>
      </c>
      <c r="D32" s="76">
        <f>+'2.2.3.3.StockCapSinActIni'!E32</f>
        <v>0</v>
      </c>
      <c r="E32" s="76">
        <f>+'2.2.3.3.StockCapSinActIni'!F32</f>
        <v>0</v>
      </c>
      <c r="F32" s="76">
        <f>+'2.2.3.3.StockCapSinActIni'!G32</f>
        <v>0</v>
      </c>
      <c r="G32" s="76">
        <f>+'2.2.3.3.StockCapSinActIni'!H32</f>
        <v>330742.22881355934</v>
      </c>
      <c r="H32" s="76">
        <f>+'2.2.3.3.StockCapSinActIni'!I32</f>
        <v>297668.00593220338</v>
      </c>
      <c r="I32" s="76">
        <f>+'2.2.3.3.StockCapSinActIni'!J32</f>
        <v>297668.00593220338</v>
      </c>
      <c r="J32" s="76">
        <f>+'2.2.3.3.StockCapSinActIni'!K32</f>
        <v>264593.78305084747</v>
      </c>
      <c r="K32" s="76">
        <f>+'2.2.3.3.StockCapSinActIni'!L32</f>
        <v>231519.56016949154</v>
      </c>
      <c r="L32" s="76">
        <f>+'2.2.3.3.StockCapSinActIni'!M32</f>
        <v>198445.3372881356</v>
      </c>
    </row>
    <row r="33" spans="2:12" x14ac:dyDescent="0.2">
      <c r="B33" s="219" t="s">
        <v>245</v>
      </c>
      <c r="C33" s="76">
        <f>+'2.2.3.3.StockCapSinActIni'!D33</f>
        <v>0</v>
      </c>
      <c r="D33" s="76">
        <f>+'2.2.3.3.StockCapSinActIni'!E33</f>
        <v>0</v>
      </c>
      <c r="E33" s="76">
        <f>+'2.2.3.3.StockCapSinActIni'!F33</f>
        <v>0</v>
      </c>
      <c r="F33" s="76">
        <f>+'2.2.3.3.StockCapSinActIni'!G33</f>
        <v>0</v>
      </c>
      <c r="G33" s="76">
        <f>+'2.2.3.3.StockCapSinActIni'!H33</f>
        <v>0</v>
      </c>
      <c r="H33" s="76">
        <f>+'2.2.3.3.StockCapSinActIni'!I33</f>
        <v>0</v>
      </c>
      <c r="I33" s="76">
        <f>+'2.2.3.3.StockCapSinActIni'!J33</f>
        <v>0</v>
      </c>
      <c r="J33" s="76">
        <f>+'2.2.3.3.StockCapSinActIni'!K33</f>
        <v>0</v>
      </c>
      <c r="K33" s="76">
        <f>+'2.2.3.3.StockCapSinActIni'!L33</f>
        <v>1695914.4491525425</v>
      </c>
      <c r="L33" s="76">
        <f>+'2.2.3.3.StockCapSinActIni'!M33</f>
        <v>1618750.3417161019</v>
      </c>
    </row>
    <row r="34" spans="2:12" x14ac:dyDescent="0.2">
      <c r="B34" s="219" t="s">
        <v>246</v>
      </c>
      <c r="C34" s="76">
        <f>+'2.2.3.3.StockCapSinActIni'!D34</f>
        <v>0</v>
      </c>
      <c r="D34" s="76">
        <f>+'2.2.3.3.StockCapSinActIni'!E34</f>
        <v>0</v>
      </c>
      <c r="E34" s="76">
        <f>+'2.2.3.3.StockCapSinActIni'!F34</f>
        <v>0</v>
      </c>
      <c r="F34" s="76">
        <f>+'2.2.3.3.StockCapSinActIni'!G34</f>
        <v>0</v>
      </c>
      <c r="G34" s="76">
        <f>+'2.2.3.3.StockCapSinActIni'!H34</f>
        <v>0</v>
      </c>
      <c r="H34" s="76">
        <f>+'2.2.3.3.StockCapSinActIni'!I34</f>
        <v>0</v>
      </c>
      <c r="I34" s="76">
        <f>+'2.2.3.3.StockCapSinActIni'!J34</f>
        <v>0</v>
      </c>
      <c r="J34" s="76">
        <f>+'2.2.3.3.StockCapSinActIni'!K34</f>
        <v>181796.88983050847</v>
      </c>
      <c r="K34" s="76">
        <f>+'2.2.3.3.StockCapSinActIni'!L34</f>
        <v>174525.01423728812</v>
      </c>
      <c r="L34" s="76">
        <f>+'2.2.3.3.StockCapSinActIni'!M34</f>
        <v>167253.13864406777</v>
      </c>
    </row>
    <row r="35" spans="2:12" x14ac:dyDescent="0.2">
      <c r="B35" s="219" t="s">
        <v>247</v>
      </c>
      <c r="C35" s="76">
        <f>+'2.2.3.3.StockCapSinActIni'!D35</f>
        <v>0</v>
      </c>
      <c r="D35" s="76">
        <f>+'2.2.3.3.StockCapSinActIni'!E35</f>
        <v>0</v>
      </c>
      <c r="E35" s="76">
        <f>+'2.2.3.3.StockCapSinActIni'!F35</f>
        <v>0</v>
      </c>
      <c r="F35" s="76">
        <f>+'2.2.3.3.StockCapSinActIni'!G35</f>
        <v>0</v>
      </c>
      <c r="G35" s="76">
        <f>+'2.2.3.3.StockCapSinActIni'!H35</f>
        <v>0</v>
      </c>
      <c r="H35" s="76">
        <f>+'2.2.3.3.StockCapSinActIni'!I35</f>
        <v>0</v>
      </c>
      <c r="I35" s="76">
        <f>+'2.2.3.3.StockCapSinActIni'!J35</f>
        <v>0</v>
      </c>
      <c r="J35" s="76">
        <f>+'2.2.3.3.StockCapSinActIni'!K35</f>
        <v>0</v>
      </c>
      <c r="K35" s="76">
        <f>+'2.2.3.3.StockCapSinActIni'!L35</f>
        <v>62371.101845084951</v>
      </c>
      <c r="L35" s="76">
        <f>+'2.2.3.3.StockCapSinActIni'!M35</f>
        <v>56133.991660576459</v>
      </c>
    </row>
    <row r="36" spans="2:12" x14ac:dyDescent="0.2">
      <c r="B36" s="219" t="s">
        <v>248</v>
      </c>
      <c r="C36" s="76">
        <f>+'2.2.3.3.StockCapSinActIni'!D36</f>
        <v>0</v>
      </c>
      <c r="D36" s="76">
        <f>+'2.2.3.3.StockCapSinActIni'!E36</f>
        <v>0</v>
      </c>
      <c r="E36" s="76">
        <f>+'2.2.3.3.StockCapSinActIni'!F36</f>
        <v>0</v>
      </c>
      <c r="F36" s="76">
        <f>+'2.2.3.3.StockCapSinActIni'!G36</f>
        <v>0</v>
      </c>
      <c r="G36" s="76">
        <f>+'2.2.3.3.StockCapSinActIni'!H36</f>
        <v>0</v>
      </c>
      <c r="H36" s="76">
        <f>+'2.2.3.3.StockCapSinActIni'!I36</f>
        <v>0</v>
      </c>
      <c r="I36" s="76">
        <f>+'2.2.3.3.StockCapSinActIni'!J36</f>
        <v>0</v>
      </c>
      <c r="J36" s="76">
        <f>+'2.2.3.3.StockCapSinActIni'!K36</f>
        <v>0</v>
      </c>
      <c r="K36" s="76">
        <f>+'2.2.3.3.StockCapSinActIni'!L36</f>
        <v>0</v>
      </c>
      <c r="L36" s="76">
        <f>+'2.2.3.3.StockCapSinActIni'!M36</f>
        <v>7854950.8389830515</v>
      </c>
    </row>
    <row r="37" spans="2:12" x14ac:dyDescent="0.2">
      <c r="B37" s="219" t="s">
        <v>254</v>
      </c>
      <c r="C37" s="76">
        <f>+'2.2.3.3.StockCapSinActIni'!D37</f>
        <v>0</v>
      </c>
      <c r="D37" s="76">
        <f>+'2.2.3.3.StockCapSinActIni'!E37</f>
        <v>0</v>
      </c>
      <c r="E37" s="76">
        <f>+'2.2.3.3.StockCapSinActIni'!F37</f>
        <v>0</v>
      </c>
      <c r="F37" s="76">
        <f>+'2.2.3.3.StockCapSinActIni'!G37</f>
        <v>0</v>
      </c>
      <c r="G37" s="76">
        <f>+'2.2.3.3.StockCapSinActIni'!H37</f>
        <v>0</v>
      </c>
      <c r="H37" s="76">
        <f>+'2.2.3.3.StockCapSinActIni'!I37</f>
        <v>0</v>
      </c>
      <c r="I37" s="76">
        <f>+'2.2.3.3.StockCapSinActIni'!J37</f>
        <v>0</v>
      </c>
      <c r="J37" s="76">
        <f>+'2.2.3.3.StockCapSinActIni'!K37</f>
        <v>0</v>
      </c>
      <c r="K37" s="76">
        <f>+'2.2.3.3.StockCapSinActIni'!L37</f>
        <v>463713.03389830509</v>
      </c>
      <c r="L37" s="76">
        <f>+'2.2.3.3.StockCapSinActIni'!M37</f>
        <v>442614.09085593221</v>
      </c>
    </row>
    <row r="38" spans="2:12" x14ac:dyDescent="0.2">
      <c r="B38" s="220" t="s">
        <v>250</v>
      </c>
      <c r="C38" s="77">
        <f>+'2.2.3.3.StockCapSinActIni'!D38</f>
        <v>179580.804</v>
      </c>
      <c r="D38" s="77">
        <f>+'2.2.3.3.StockCapSinActIni'!E38</f>
        <v>161489.03200000001</v>
      </c>
      <c r="E38" s="77">
        <f>+'2.2.3.3.StockCapSinActIni'!F38</f>
        <v>143397.26</v>
      </c>
      <c r="F38" s="77">
        <f>+'2.2.3.3.StockCapSinActIni'!G38</f>
        <v>125305.48800000001</v>
      </c>
      <c r="G38" s="77">
        <f>+'2.2.3.3.StockCapSinActIni'!H38</f>
        <v>107213.71600000001</v>
      </c>
      <c r="H38" s="77">
        <f>+'2.2.3.3.StockCapSinActIni'!I38</f>
        <v>89121.944000000018</v>
      </c>
      <c r="I38" s="77">
        <f>+'2.2.3.3.StockCapSinActIni'!J38</f>
        <v>89121.944000000018</v>
      </c>
      <c r="J38" s="77">
        <f>+'2.2.3.3.StockCapSinActIni'!K38</f>
        <v>71030.17200000002</v>
      </c>
      <c r="K38" s="77">
        <f>+'2.2.3.3.StockCapSinActIni'!L38</f>
        <v>55938.400000000023</v>
      </c>
      <c r="L38" s="77">
        <f>+'2.2.3.3.StockCapSinActIni'!M38</f>
        <v>17546.628000000026</v>
      </c>
    </row>
    <row r="39" spans="2:12" x14ac:dyDescent="0.2"/>
    <row r="40" spans="2:12" x14ac:dyDescent="0.2"/>
    <row r="41" spans="2:12" hidden="1" x14ac:dyDescent="0.2"/>
  </sheetData>
  <hyperlinks>
    <hyperlink ref="A2" location="Índice!A1" display="Índice" xr:uid="{DA11404A-F379-4FFF-A522-6A787EF01AE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7FFE3-22AE-4896-B20D-B99FD49098B1}">
  <sheetPr>
    <tabColor theme="5" tint="-0.249977111117893"/>
  </sheetPr>
  <dimension ref="A1:X4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3.140625" style="1" customWidth="1"/>
    <col min="13" max="13" width="11.42578125" style="1" customWidth="1"/>
    <col min="14" max="24" width="0" style="1" hidden="1" customWidth="1"/>
    <col min="25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74</v>
      </c>
    </row>
    <row r="5" spans="1:12" x14ac:dyDescent="0.2"/>
    <row r="6" spans="1:12" x14ac:dyDescent="0.2"/>
    <row r="7" spans="1:12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 t="s">
        <v>189</v>
      </c>
      <c r="I7" s="62">
        <v>2015</v>
      </c>
      <c r="J7" s="62">
        <v>2016</v>
      </c>
      <c r="K7" s="62">
        <v>2017</v>
      </c>
      <c r="L7" s="62">
        <v>2018</v>
      </c>
    </row>
    <row r="8" spans="1:12" x14ac:dyDescent="0.2">
      <c r="B8" s="228" t="s">
        <v>252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B9" s="219" t="s">
        <v>221</v>
      </c>
      <c r="C9" s="200">
        <f>+'2.2.3.5.StockCapTotal'!C9/'6.3.IPME'!D$22</f>
        <v>42761.64</v>
      </c>
      <c r="D9" s="200">
        <f>+'2.2.3.5.StockCapTotal'!D9/'6.3.IPME'!E$22</f>
        <v>40485.50096982492</v>
      </c>
      <c r="E9" s="200">
        <f>+'2.2.3.5.StockCapTotal'!E9/'6.3.IPME'!F$22</f>
        <v>37862.53754930124</v>
      </c>
      <c r="F9" s="200">
        <f>+'2.2.3.5.StockCapTotal'!F9/'6.3.IPME'!G$22</f>
        <v>36609.412370549311</v>
      </c>
      <c r="G9" s="200">
        <f>+'2.2.3.5.StockCapTotal'!G9/'6.3.IPME'!H$22</f>
        <v>714916.4243239871</v>
      </c>
      <c r="H9" s="200">
        <f>+'2.2.3.5.StockCapTotal'!H9/'6.3.IPME'!I$22</f>
        <v>848932.65808631282</v>
      </c>
      <c r="I9" s="200">
        <f>+'2.2.3.5.StockCapTotal'!I9/'6.3.IPME'!I$22</f>
        <v>848932.65808631282</v>
      </c>
      <c r="J9" s="200">
        <f>+'2.2.3.5.StockCapTotal'!J9/'6.3.IPME'!J$22</f>
        <v>830497.56826513039</v>
      </c>
      <c r="K9" s="200">
        <f>+'2.2.3.5.StockCapTotal'!K9/'6.3.IPME'!K$22</f>
        <v>1092321.3973697997</v>
      </c>
      <c r="L9" s="200">
        <f>+'2.2.3.5.StockCapTotal'!L9/'6.3.IPME'!L$22</f>
        <v>774403.36438243033</v>
      </c>
    </row>
    <row r="10" spans="1:12" x14ac:dyDescent="0.2">
      <c r="B10" s="219" t="s">
        <v>222</v>
      </c>
      <c r="C10" s="200">
        <f>+'2.2.3.5.StockCapTotal'!C10/'6.3.IPME'!D$22</f>
        <v>524261.64999999997</v>
      </c>
      <c r="D10" s="200">
        <f>+'2.2.3.5.StockCapTotal'!D10/'6.3.IPME'!E$22</f>
        <v>477427.90804378525</v>
      </c>
      <c r="E10" s="200">
        <f>+'2.2.3.5.StockCapTotal'!E10/'6.3.IPME'!F$22</f>
        <v>411224.91605657456</v>
      </c>
      <c r="F10" s="200">
        <f>+'2.2.3.5.StockCapTotal'!F10/'6.3.IPME'!G$22</f>
        <v>364660.48412142048</v>
      </c>
      <c r="G10" s="200">
        <f>+'2.2.3.5.StockCapTotal'!G10/'6.3.IPME'!H$22</f>
        <v>314603.21915040712</v>
      </c>
      <c r="H10" s="200">
        <f>+'2.2.3.5.StockCapTotal'!H10/'6.3.IPME'!I$22</f>
        <v>271729.27131385071</v>
      </c>
      <c r="I10" s="200">
        <f>+'2.2.3.5.StockCapTotal'!I10/'6.3.IPME'!I$22</f>
        <v>271729.27131385071</v>
      </c>
      <c r="J10" s="200">
        <f>+'2.2.3.5.StockCapTotal'!J10/'6.3.IPME'!J$22</f>
        <v>263672.25627998833</v>
      </c>
      <c r="K10" s="200">
        <f>+'2.2.3.5.StockCapTotal'!K10/'6.3.IPME'!K$22</f>
        <v>204110.53658463884</v>
      </c>
      <c r="L10" s="200">
        <f>+'2.2.3.5.StockCapTotal'!L10/'6.3.IPME'!L$22</f>
        <v>231387.0477007131</v>
      </c>
    </row>
    <row r="11" spans="1:12" x14ac:dyDescent="0.2">
      <c r="B11" s="219" t="s">
        <v>223</v>
      </c>
      <c r="C11" s="200">
        <f>+'2.2.3.5.StockCapTotal'!C11/'6.3.IPME'!D$22</f>
        <v>90662.939999999973</v>
      </c>
      <c r="D11" s="200">
        <f>+'2.2.3.5.StockCapTotal'!D11/'6.3.IPME'!E$22</f>
        <v>67793.459149748945</v>
      </c>
      <c r="E11" s="200">
        <f>+'2.2.3.5.StockCapTotal'!E11/'6.3.IPME'!F$22</f>
        <v>45321.324434018912</v>
      </c>
      <c r="F11" s="200">
        <f>+'2.2.3.5.StockCapTotal'!F11/'6.3.IPME'!G$22</f>
        <v>25044.843230701546</v>
      </c>
      <c r="G11" s="200">
        <f>+'2.2.3.5.StockCapTotal'!G11/'6.3.IPME'!H$22</f>
        <v>107723.92032167435</v>
      </c>
      <c r="H11" s="200">
        <f>+'2.2.3.5.StockCapTotal'!H11/'6.3.IPME'!I$22</f>
        <v>69291.859361277922</v>
      </c>
      <c r="I11" s="200">
        <f>+'2.2.3.5.StockCapTotal'!I11/'6.3.IPME'!I$22</f>
        <v>69291.859361277922</v>
      </c>
      <c r="J11" s="200">
        <f>+'2.2.3.5.StockCapTotal'!J11/'6.3.IPME'!J$22</f>
        <v>51847.243206367093</v>
      </c>
      <c r="K11" s="200">
        <f>+'2.2.3.5.StockCapTotal'!K11/'6.3.IPME'!K$22</f>
        <v>33126.13959916609</v>
      </c>
      <c r="L11" s="200">
        <f>+'2.2.3.5.StockCapTotal'!L11/'6.3.IPME'!L$22</f>
        <v>14997.945709455156</v>
      </c>
    </row>
    <row r="12" spans="1:12" x14ac:dyDescent="0.2">
      <c r="B12" s="219" t="s">
        <v>224</v>
      </c>
      <c r="C12" s="200">
        <f>+'2.2.3.5.StockCapTotal'!C12/'6.3.IPME'!D$22</f>
        <v>20642.425000000003</v>
      </c>
      <c r="D12" s="200">
        <f>+'2.2.3.5.StockCapTotal'!D12/'6.3.IPME'!E$22</f>
        <v>63382.976796313749</v>
      </c>
      <c r="E12" s="200">
        <f>+'2.2.3.5.StockCapTotal'!E12/'6.3.IPME'!F$22</f>
        <v>54921.319062902359</v>
      </c>
      <c r="F12" s="200">
        <f>+'2.2.3.5.StockCapTotal'!F12/'6.3.IPME'!G$22</f>
        <v>48937.317080245513</v>
      </c>
      <c r="G12" s="200">
        <f>+'2.2.3.5.StockCapTotal'!G12/'6.3.IPME'!H$22</f>
        <v>45202.051475147571</v>
      </c>
      <c r="H12" s="200">
        <f>+'2.2.3.5.StockCapTotal'!H12/'6.3.IPME'!I$22</f>
        <v>44904.495583550022</v>
      </c>
      <c r="I12" s="200">
        <f>+'2.2.3.5.StockCapTotal'!I12/'6.3.IPME'!I$22</f>
        <v>44904.495583550022</v>
      </c>
      <c r="J12" s="200">
        <f>+'2.2.3.5.StockCapTotal'!J12/'6.3.IPME'!J$22</f>
        <v>37827.936775210859</v>
      </c>
      <c r="K12" s="200">
        <f>+'2.2.3.5.StockCapTotal'!K12/'6.3.IPME'!K$22</f>
        <v>108249.53949513358</v>
      </c>
      <c r="L12" s="200">
        <f>+'2.2.3.5.StockCapTotal'!L12/'6.3.IPME'!L$22</f>
        <v>95888.39492862222</v>
      </c>
    </row>
    <row r="13" spans="1:12" x14ac:dyDescent="0.2">
      <c r="B13" s="219" t="s">
        <v>225</v>
      </c>
      <c r="C13" s="200">
        <f>+'2.2.3.5.StockCapTotal'!C13/'6.3.IPME'!D$22</f>
        <v>24573.199999999983</v>
      </c>
      <c r="D13" s="200">
        <f>+'2.2.3.5.StockCapTotal'!D13/'6.3.IPME'!E$22</f>
        <v>239061.59871326885</v>
      </c>
      <c r="E13" s="200">
        <f>+'2.2.3.5.StockCapTotal'!E13/'6.3.IPME'!F$22</f>
        <v>171546.75492886812</v>
      </c>
      <c r="F13" s="200">
        <f>+'2.2.3.5.StockCapTotal'!F13/'6.3.IPME'!G$22</f>
        <v>111526.31542427526</v>
      </c>
      <c r="G13" s="200">
        <f>+'2.2.3.5.StockCapTotal'!G13/'6.3.IPME'!H$22</f>
        <v>86069.820778530047</v>
      </c>
      <c r="H13" s="200">
        <f>+'2.2.3.5.StockCapTotal'!H13/'6.3.IPME'!I$22</f>
        <v>32346.976564190431</v>
      </c>
      <c r="I13" s="200">
        <f>+'2.2.3.5.StockCapTotal'!I13/'6.3.IPME'!I$22</f>
        <v>32346.976564190431</v>
      </c>
      <c r="J13" s="200">
        <f>+'2.2.3.5.StockCapTotal'!J13/'6.3.IPME'!J$22</f>
        <v>47771.15900543418</v>
      </c>
      <c r="K13" s="200">
        <f>+'2.2.3.5.StockCapTotal'!K13/'6.3.IPME'!K$22</f>
        <v>55312.692819115116</v>
      </c>
      <c r="L13" s="200">
        <f>+'2.2.3.5.StockCapTotal'!L13/'6.3.IPME'!L$22</f>
        <v>57031.81180585688</v>
      </c>
    </row>
    <row r="14" spans="1:12" x14ac:dyDescent="0.2">
      <c r="B14" s="219" t="s">
        <v>226</v>
      </c>
      <c r="C14" s="200">
        <f>+'2.2.3.5.StockCapTotal'!C14/'6.3.IPME'!D$22</f>
        <v>137314.758</v>
      </c>
      <c r="D14" s="200">
        <f>+'2.2.3.5.StockCapTotal'!D14/'6.3.IPME'!E$22</f>
        <v>125768.44789917245</v>
      </c>
      <c r="E14" s="200">
        <f>+'2.2.3.5.StockCapTotal'!E14/'6.3.IPME'!F$22</f>
        <v>128481.73510997061</v>
      </c>
      <c r="F14" s="200">
        <f>+'2.2.3.5.StockCapTotal'!F14/'6.3.IPME'!G$22</f>
        <v>152642.60605822556</v>
      </c>
      <c r="G14" s="200">
        <f>+'2.2.3.5.StockCapTotal'!G14/'6.3.IPME'!H$22</f>
        <v>133850.6347691323</v>
      </c>
      <c r="H14" s="200">
        <f>+'2.2.3.5.StockCapTotal'!H14/'6.3.IPME'!I$22</f>
        <v>195998.65128527573</v>
      </c>
      <c r="I14" s="200">
        <f>+'2.2.3.5.StockCapTotal'!I14/'6.3.IPME'!I$22</f>
        <v>195998.65128527573</v>
      </c>
      <c r="J14" s="200">
        <f>+'2.2.3.5.StockCapTotal'!J14/'6.3.IPME'!J$22</f>
        <v>170162.85637496744</v>
      </c>
      <c r="K14" s="200">
        <f>+'2.2.3.5.StockCapTotal'!K14/'6.3.IPME'!K$22</f>
        <v>182071.03087608318</v>
      </c>
      <c r="L14" s="200">
        <f>+'2.2.3.5.StockCapTotal'!L14/'6.3.IPME'!L$22</f>
        <v>192232.14905100089</v>
      </c>
    </row>
    <row r="15" spans="1:12" x14ac:dyDescent="0.2">
      <c r="B15" s="63" t="s">
        <v>227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</row>
    <row r="16" spans="1:12" x14ac:dyDescent="0.2">
      <c r="B16" s="219" t="s">
        <v>228</v>
      </c>
      <c r="C16" s="231">
        <f>+'2.2.3.5.StockCapTotal'!C16/'6.3.IPME'!D$22</f>
        <v>940215.16399999999</v>
      </c>
      <c r="D16" s="231">
        <f>+'2.2.3.5.StockCapTotal'!D16/'6.3.IPME'!E$22</f>
        <v>876426.05815511884</v>
      </c>
      <c r="E16" s="231">
        <f>+'2.2.3.5.StockCapTotal'!E16/'6.3.IPME'!F$22</f>
        <v>744218.01720064122</v>
      </c>
      <c r="F16" s="231">
        <f>+'2.2.3.5.StockCapTotal'!F16/'6.3.IPME'!G$22</f>
        <v>641254.60253611836</v>
      </c>
      <c r="G16" s="231">
        <f>+'2.2.3.5.StockCapTotal'!G16/'6.3.IPME'!H$22</f>
        <v>539128.04093649401</v>
      </c>
      <c r="H16" s="231">
        <f>+'2.2.3.5.StockCapTotal'!H16/'6.3.IPME'!I$22</f>
        <v>448653.23947552737</v>
      </c>
      <c r="I16" s="231">
        <f>+'2.2.3.5.StockCapTotal'!I16/'6.3.IPME'!I$22</f>
        <v>448653.23947552737</v>
      </c>
      <c r="J16" s="231">
        <f>+'2.2.3.5.StockCapTotal'!J16/'6.3.IPME'!J$22</f>
        <v>343947.92297791142</v>
      </c>
      <c r="K16" s="231">
        <f>+'2.2.3.5.StockCapTotal'!K16/'6.3.IPME'!K$22</f>
        <v>230801.84653145823</v>
      </c>
      <c r="L16" s="231">
        <f>+'2.2.3.5.StockCapTotal'!L16/'6.3.IPME'!L$22</f>
        <v>121648.84206869063</v>
      </c>
    </row>
    <row r="17" spans="2:12" x14ac:dyDescent="0.2">
      <c r="B17" s="219" t="s">
        <v>229</v>
      </c>
      <c r="C17" s="200">
        <f>+'2.2.3.5.StockCapTotal'!C17/'6.3.IPME'!D$22</f>
        <v>46897886.063561596</v>
      </c>
      <c r="D17" s="200">
        <f>+'2.2.3.5.StockCapTotal'!D17/'6.3.IPME'!E$22</f>
        <v>44401580.755767591</v>
      </c>
      <c r="E17" s="200">
        <f>+'2.2.3.5.StockCapTotal'!E17/'6.3.IPME'!F$22</f>
        <v>41524903.443002939</v>
      </c>
      <c r="F17" s="200">
        <f>+'2.2.3.5.StockCapTotal'!F17/'6.3.IPME'!G$22</f>
        <v>40150566.026185244</v>
      </c>
      <c r="G17" s="200">
        <f>+'2.2.3.5.StockCapTotal'!G17/'6.3.IPME'!H$22</f>
        <v>38869493.005157754</v>
      </c>
      <c r="H17" s="200">
        <f>+'2.2.3.5.StockCapTotal'!H17/'6.3.IPME'!I$22</f>
        <v>38673367.040454648</v>
      </c>
      <c r="I17" s="200">
        <f>+'2.2.3.5.StockCapTotal'!I17/'6.3.IPME'!I$22</f>
        <v>38673367.040454648</v>
      </c>
      <c r="J17" s="200">
        <f>+'2.2.3.5.StockCapTotal'!J17/'6.3.IPME'!J$22</f>
        <v>37619218.761148289</v>
      </c>
      <c r="K17" s="200">
        <f>+'2.2.3.5.StockCapTotal'!K17/'6.3.IPME'!K$22</f>
        <v>35667616.97907462</v>
      </c>
      <c r="L17" s="200">
        <f>+'2.2.3.5.StockCapTotal'!L17/'6.3.IPME'!L$22</f>
        <v>34209167.152787268</v>
      </c>
    </row>
    <row r="18" spans="2:12" x14ac:dyDescent="0.2">
      <c r="B18" s="219" t="s">
        <v>230</v>
      </c>
      <c r="C18" s="200">
        <f>+'2.2.3.5.StockCapTotal'!C18/'6.3.IPME'!D$22</f>
        <v>2718646.8651189241</v>
      </c>
      <c r="D18" s="200">
        <f>+'2.2.3.5.StockCapTotal'!D18/'6.3.IPME'!E$22</f>
        <v>2396424.3846927327</v>
      </c>
      <c r="E18" s="200">
        <f>+'2.2.3.5.StockCapTotal'!E18/'6.3.IPME'!F$22</f>
        <v>2063295.2273470226</v>
      </c>
      <c r="F18" s="200">
        <f>+'2.2.3.5.StockCapTotal'!F18/'6.3.IPME'!G$22</f>
        <v>1810284.0905944307</v>
      </c>
      <c r="G18" s="200">
        <f>+'2.2.3.5.StockCapTotal'!G18/'6.3.IPME'!H$22</f>
        <v>1559938.8169592654</v>
      </c>
      <c r="H18" s="200">
        <f>+'2.2.3.5.StockCapTotal'!H18/'6.3.IPME'!I$22</f>
        <v>1345125.3805793154</v>
      </c>
      <c r="I18" s="200">
        <f>+'2.2.3.5.StockCapTotal'!I18/'6.3.IPME'!I$22</f>
        <v>1345125.3805793154</v>
      </c>
      <c r="J18" s="200">
        <f>+'2.2.3.5.StockCapTotal'!J18/'6.3.IPME'!J$22</f>
        <v>1090383.5943911085</v>
      </c>
      <c r="K18" s="200">
        <f>+'2.2.3.5.StockCapTotal'!K18/'6.3.IPME'!K$22</f>
        <v>809074.10157543398</v>
      </c>
      <c r="L18" s="200">
        <f>+'2.2.3.5.StockCapTotal'!L18/'6.3.IPME'!L$22</f>
        <v>540842.23972071148</v>
      </c>
    </row>
    <row r="19" spans="2:12" x14ac:dyDescent="0.2">
      <c r="B19" s="219" t="s">
        <v>231</v>
      </c>
      <c r="C19" s="76">
        <f>+'2.2.3.5.StockCapTotal'!C19/'6.3.IPME'!D$22</f>
        <v>0</v>
      </c>
      <c r="D19" s="76">
        <f>+'2.2.3.5.StockCapTotal'!D19/'6.3.IPME'!E$22</f>
        <v>0</v>
      </c>
      <c r="E19" s="76">
        <f>+'2.2.3.5.StockCapTotal'!E19/'6.3.IPME'!F$22</f>
        <v>0</v>
      </c>
      <c r="F19" s="76">
        <f>+'2.2.3.5.StockCapTotal'!F19/'6.3.IPME'!G$22</f>
        <v>0</v>
      </c>
      <c r="G19" s="76">
        <f>+'2.2.3.5.StockCapTotal'!G19/'6.3.IPME'!H$22</f>
        <v>0</v>
      </c>
      <c r="H19" s="76">
        <f>+'2.2.3.5.StockCapTotal'!H19/'6.3.IPME'!I$22</f>
        <v>0</v>
      </c>
      <c r="I19" s="76">
        <f>+'2.2.3.5.StockCapTotal'!I19/'6.3.IPME'!I$22</f>
        <v>112984076.02734539</v>
      </c>
      <c r="J19" s="76">
        <f>+'2.2.3.5.StockCapTotal'!J19/'6.3.IPME'!J$22</f>
        <v>109904386.34762576</v>
      </c>
      <c r="K19" s="76">
        <f>+'2.2.3.5.StockCapTotal'!K19/'6.3.IPME'!K$22</f>
        <v>104202790.10670224</v>
      </c>
      <c r="L19" s="76">
        <f>+'2.2.3.5.StockCapTotal'!L19/'6.3.IPME'!L$22</f>
        <v>99941935.190600842</v>
      </c>
    </row>
    <row r="20" spans="2:12" x14ac:dyDescent="0.2">
      <c r="B20" s="219" t="s">
        <v>232</v>
      </c>
      <c r="C20" s="76">
        <f>+'2.2.3.5.StockCapTotal'!C20/'6.3.IPME'!D$22</f>
        <v>0</v>
      </c>
      <c r="D20" s="76">
        <f>+'2.2.3.5.StockCapTotal'!D20/'6.3.IPME'!E$22</f>
        <v>0</v>
      </c>
      <c r="E20" s="76">
        <f>+'2.2.3.5.StockCapTotal'!E20/'6.3.IPME'!F$22</f>
        <v>0</v>
      </c>
      <c r="F20" s="76">
        <f>+'2.2.3.5.StockCapTotal'!F20/'6.3.IPME'!G$22</f>
        <v>0</v>
      </c>
      <c r="G20" s="76">
        <f>+'2.2.3.5.StockCapTotal'!G20/'6.3.IPME'!H$22</f>
        <v>0</v>
      </c>
      <c r="H20" s="76">
        <f>+'2.2.3.5.StockCapTotal'!H20/'6.3.IPME'!I$22</f>
        <v>0</v>
      </c>
      <c r="I20" s="76">
        <f>+'2.2.3.5.StockCapTotal'!I20/'6.3.IPME'!I$22</f>
        <v>17890619.409327209</v>
      </c>
      <c r="J20" s="76">
        <f>+'2.2.3.5.StockCapTotal'!J20/'6.3.IPME'!J$22</f>
        <v>16315276.591652773</v>
      </c>
      <c r="K20" s="76">
        <f>+'2.2.3.5.StockCapTotal'!K20/'6.3.IPME'!K$22</f>
        <v>14347943.107970549</v>
      </c>
      <c r="L20" s="76">
        <f>+'2.2.3.5.StockCapTotal'!L20/'6.3.IPME'!L$22</f>
        <v>12588421.064166687</v>
      </c>
    </row>
    <row r="21" spans="2:12" x14ac:dyDescent="0.2">
      <c r="B21" s="219" t="s">
        <v>233</v>
      </c>
      <c r="C21" s="76">
        <f>+'2.2.3.5.StockCapTotal'!C21/'6.3.IPME'!D$22</f>
        <v>0</v>
      </c>
      <c r="D21" s="76">
        <f>+'2.2.3.5.StockCapTotal'!D21/'6.3.IPME'!E$22</f>
        <v>0</v>
      </c>
      <c r="E21" s="76">
        <f>+'2.2.3.5.StockCapTotal'!E21/'6.3.IPME'!F$22</f>
        <v>0</v>
      </c>
      <c r="F21" s="76">
        <f>+'2.2.3.5.StockCapTotal'!F21/'6.3.IPME'!G$22</f>
        <v>0</v>
      </c>
      <c r="G21" s="76">
        <f>+'2.2.3.5.StockCapTotal'!G21/'6.3.IPME'!H$22</f>
        <v>0</v>
      </c>
      <c r="H21" s="76">
        <f>+'2.2.3.5.StockCapTotal'!H21/'6.3.IPME'!I$22</f>
        <v>0</v>
      </c>
      <c r="I21" s="76">
        <f>+'2.2.3.5.StockCapTotal'!I21/'6.3.IPME'!I$22</f>
        <v>0</v>
      </c>
      <c r="J21" s="76">
        <f>+'2.2.3.5.StockCapTotal'!J21/'6.3.IPME'!J$22</f>
        <v>15219769.353240753</v>
      </c>
      <c r="K21" s="76">
        <f>+'2.2.3.5.StockCapTotal'!K21/'6.3.IPME'!K$22</f>
        <v>13551841.328869134</v>
      </c>
      <c r="L21" s="76">
        <f>+'2.2.3.5.StockCapTotal'!L21/'6.3.IPME'!L$22</f>
        <v>12078676.439934518</v>
      </c>
    </row>
    <row r="22" spans="2:12" x14ac:dyDescent="0.2">
      <c r="B22" s="219" t="s">
        <v>234</v>
      </c>
      <c r="C22" s="76">
        <f>+'2.2.3.5.StockCapTotal'!C22/'6.3.IPME'!D$22</f>
        <v>0</v>
      </c>
      <c r="D22" s="76">
        <f>+'2.2.3.5.StockCapTotal'!D22/'6.3.IPME'!E$22</f>
        <v>0</v>
      </c>
      <c r="E22" s="76">
        <f>+'2.2.3.5.StockCapTotal'!E22/'6.3.IPME'!F$22</f>
        <v>0</v>
      </c>
      <c r="F22" s="76">
        <f>+'2.2.3.5.StockCapTotal'!F22/'6.3.IPME'!G$22</f>
        <v>0</v>
      </c>
      <c r="G22" s="76">
        <f>+'2.2.3.5.StockCapTotal'!G22/'6.3.IPME'!H$22</f>
        <v>0</v>
      </c>
      <c r="H22" s="76">
        <f>+'2.2.3.5.StockCapTotal'!H22/'6.3.IPME'!I$22</f>
        <v>0</v>
      </c>
      <c r="I22" s="76">
        <f>+'2.2.3.5.StockCapTotal'!I22/'6.3.IPME'!I$22</f>
        <v>0</v>
      </c>
      <c r="J22" s="76">
        <f>+'2.2.3.5.StockCapTotal'!J22/'6.3.IPME'!J$22</f>
        <v>2870928.7424215237</v>
      </c>
      <c r="K22" s="76">
        <f>+'2.2.3.5.StockCapTotal'!K22/'6.3.IPME'!K$22</f>
        <v>2726725.2132964861</v>
      </c>
      <c r="L22" s="76">
        <f>+'2.2.3.5.StockCapTotal'!L22/'6.3.IPME'!L$22</f>
        <v>2620182.4311876954</v>
      </c>
    </row>
    <row r="23" spans="2:12" x14ac:dyDescent="0.2">
      <c r="B23" s="219" t="s">
        <v>235</v>
      </c>
      <c r="C23" s="76">
        <f>+'2.2.3.5.StockCapTotal'!C23/'6.3.IPME'!D$22</f>
        <v>0</v>
      </c>
      <c r="D23" s="76">
        <f>+'2.2.3.5.StockCapTotal'!D23/'6.3.IPME'!E$22</f>
        <v>677751.12179394416</v>
      </c>
      <c r="E23" s="76">
        <f>+'2.2.3.5.StockCapTotal'!E23/'6.3.IPME'!F$22</f>
        <v>630219.22033826413</v>
      </c>
      <c r="F23" s="76">
        <f>+'2.2.3.5.StockCapTotal'!F23/'6.3.IPME'!G$22</f>
        <v>605599.55375337356</v>
      </c>
      <c r="G23" s="76">
        <f>+'2.2.3.5.StockCapTotal'!G23/'6.3.IPME'!H$22</f>
        <v>582355.2717281743</v>
      </c>
      <c r="H23" s="76">
        <f>+'2.2.3.5.StockCapTotal'!H23/'6.3.IPME'!I$22</f>
        <v>575202.90858922293</v>
      </c>
      <c r="I23" s="76">
        <f>+'2.2.3.5.StockCapTotal'!I23/'6.3.IPME'!I$22</f>
        <v>575202.90858922293</v>
      </c>
      <c r="J23" s="76">
        <f>+'2.2.3.5.StockCapTotal'!J23/'6.3.IPME'!J$22</f>
        <v>555083.51367501006</v>
      </c>
      <c r="K23" s="76">
        <f>+'2.2.3.5.StockCapTotal'!K23/'6.3.IPME'!K$22</f>
        <v>521710.60113072162</v>
      </c>
      <c r="L23" s="76">
        <f>+'2.2.3.5.StockCapTotal'!L23/'6.3.IPME'!L$22</f>
        <v>495589.53579471493</v>
      </c>
    </row>
    <row r="24" spans="2:12" x14ac:dyDescent="0.2">
      <c r="B24" s="219" t="s">
        <v>236</v>
      </c>
      <c r="C24" s="76">
        <f>+'2.2.3.5.StockCapTotal'!C24/'6.3.IPME'!D$22</f>
        <v>0</v>
      </c>
      <c r="D24" s="76">
        <f>+'2.2.3.5.StockCapTotal'!D24/'6.3.IPME'!E$22</f>
        <v>31115.652821012496</v>
      </c>
      <c r="E24" s="76">
        <f>+'2.2.3.5.StockCapTotal'!E24/'6.3.IPME'!F$22</f>
        <v>28933.45629479683</v>
      </c>
      <c r="F24" s="76">
        <f>+'2.2.3.5.StockCapTotal'!F24/'6.3.IPME'!G$22</f>
        <v>27803.163812215826</v>
      </c>
      <c r="G24" s="76">
        <f>+'2.2.3.5.StockCapTotal'!G24/'6.3.IPME'!H$22</f>
        <v>26736.015435308098</v>
      </c>
      <c r="H24" s="76">
        <f>+'2.2.3.5.StockCapTotal'!H24/'6.3.IPME'!I$22</f>
        <v>26407.649400749058</v>
      </c>
      <c r="I24" s="76">
        <f>+'2.2.3.5.StockCapTotal'!I24/'6.3.IPME'!I$22</f>
        <v>26407.649400749058</v>
      </c>
      <c r="J24" s="76">
        <f>+'2.2.3.5.StockCapTotal'!J24/'6.3.IPME'!J$22</f>
        <v>25483.965046730649</v>
      </c>
      <c r="K24" s="76">
        <f>+'2.2.3.5.StockCapTotal'!K24/'6.3.IPME'!K$22</f>
        <v>23951.809765887305</v>
      </c>
      <c r="L24" s="76">
        <f>+'2.2.3.5.StockCapTotal'!L24/'6.3.IPME'!L$22</f>
        <v>22752.587847731225</v>
      </c>
    </row>
    <row r="25" spans="2:12" x14ac:dyDescent="0.2">
      <c r="B25" s="219" t="s">
        <v>237</v>
      </c>
      <c r="C25" s="76">
        <f>+'2.2.3.5.StockCapTotal'!C25/'6.3.IPME'!D$22</f>
        <v>0</v>
      </c>
      <c r="D25" s="76">
        <f>+'2.2.3.5.StockCapTotal'!D25/'6.3.IPME'!E$22</f>
        <v>0</v>
      </c>
      <c r="E25" s="76">
        <f>+'2.2.3.5.StockCapTotal'!E25/'6.3.IPME'!F$22</f>
        <v>0</v>
      </c>
      <c r="F25" s="76">
        <f>+'2.2.3.5.StockCapTotal'!F25/'6.3.IPME'!G$22</f>
        <v>0</v>
      </c>
      <c r="G25" s="76">
        <f>+'2.2.3.5.StockCapTotal'!G25/'6.3.IPME'!H$22</f>
        <v>0</v>
      </c>
      <c r="H25" s="76">
        <f>+'2.2.3.5.StockCapTotal'!H25/'6.3.IPME'!I$22</f>
        <v>192694.94144680465</v>
      </c>
      <c r="I25" s="76">
        <f>+'2.2.3.5.StockCapTotal'!I25/'6.3.IPME'!I$22</f>
        <v>192694.94144680465</v>
      </c>
      <c r="J25" s="76">
        <f>+'2.2.3.5.StockCapTotal'!J25/'6.3.IPME'!J$22</f>
        <v>185489.98815820221</v>
      </c>
      <c r="K25" s="76">
        <f>+'2.2.3.5.StockCapTotal'!K25/'6.3.IPME'!K$22</f>
        <v>173854.96796074853</v>
      </c>
      <c r="L25" s="76">
        <f>+'2.2.3.5.StockCapTotal'!L25/'6.3.IPME'!L$22</f>
        <v>164640.65438931141</v>
      </c>
    </row>
    <row r="26" spans="2:12" x14ac:dyDescent="0.2">
      <c r="B26" s="219" t="s">
        <v>238</v>
      </c>
      <c r="C26" s="76">
        <f>+'2.2.3.5.StockCapTotal'!C26/'6.3.IPME'!D$22</f>
        <v>0</v>
      </c>
      <c r="D26" s="76">
        <f>+'2.2.3.5.StockCapTotal'!D26/'6.3.IPME'!E$22</f>
        <v>0</v>
      </c>
      <c r="E26" s="76">
        <f>+'2.2.3.5.StockCapTotal'!E26/'6.3.IPME'!F$22</f>
        <v>0</v>
      </c>
      <c r="F26" s="76">
        <f>+'2.2.3.5.StockCapTotal'!F26/'6.3.IPME'!G$22</f>
        <v>104414.09777737467</v>
      </c>
      <c r="G26" s="76">
        <f>+'2.2.3.5.StockCapTotal'!G26/'6.3.IPME'!H$22</f>
        <v>100771.56265572109</v>
      </c>
      <c r="H26" s="76">
        <f>+'2.2.3.5.StockCapTotal'!H26/'6.3.IPME'!I$22</f>
        <v>99928.883658420484</v>
      </c>
      <c r="I26" s="76">
        <f>+'2.2.3.5.StockCapTotal'!I26/'6.3.IPME'!I$22</f>
        <v>99928.883658420484</v>
      </c>
      <c r="J26" s="76">
        <f>+'2.2.3.5.StockCapTotal'!J26/'6.3.IPME'!J$22</f>
        <v>96852.856709031417</v>
      </c>
      <c r="K26" s="76">
        <f>+'2.2.3.5.StockCapTotal'!K26/'6.3.IPME'!K$22</f>
        <v>91465.387045226962</v>
      </c>
      <c r="L26" s="76">
        <f>+'2.2.3.5.StockCapTotal'!L26/'6.3.IPME'!L$22</f>
        <v>87345.601401717344</v>
      </c>
    </row>
    <row r="27" spans="2:12" x14ac:dyDescent="0.2">
      <c r="B27" s="219" t="s">
        <v>253</v>
      </c>
      <c r="C27" s="76">
        <f>+'2.2.3.5.StockCapTotal'!C27/'6.3.IPME'!D$22</f>
        <v>0</v>
      </c>
      <c r="D27" s="76">
        <f>+'2.2.3.5.StockCapTotal'!D27/'6.3.IPME'!E$22</f>
        <v>0</v>
      </c>
      <c r="E27" s="76">
        <f>+'2.2.3.5.StockCapTotal'!E27/'6.3.IPME'!F$22</f>
        <v>0</v>
      </c>
      <c r="F27" s="76">
        <f>+'2.2.3.5.StockCapTotal'!F27/'6.3.IPME'!G$22</f>
        <v>0</v>
      </c>
      <c r="G27" s="76">
        <f>+'2.2.3.5.StockCapTotal'!G27/'6.3.IPME'!H$22</f>
        <v>1611828.2865813386</v>
      </c>
      <c r="H27" s="76">
        <f>+'2.2.3.5.StockCapTotal'!H27/'6.3.IPME'!I$22</f>
        <v>1601129.4822268127</v>
      </c>
      <c r="I27" s="76">
        <f>+'2.2.3.5.StockCapTotal'!I27/'6.3.IPME'!I$22</f>
        <v>1601129.4822268127</v>
      </c>
      <c r="J27" s="76">
        <f>+'2.2.3.5.StockCapTotal'!J27/'6.3.IPME'!J$22</f>
        <v>1554782.3543770486</v>
      </c>
      <c r="K27" s="76">
        <f>+'2.2.3.5.StockCapTotal'!K27/'6.3.IPME'!K$22</f>
        <v>1471337.0648131962</v>
      </c>
      <c r="L27" s="76">
        <f>+'2.2.3.5.StockCapTotal'!L27/'6.3.IPME'!L$22</f>
        <v>1408258.4034244095</v>
      </c>
    </row>
    <row r="28" spans="2:12" x14ac:dyDescent="0.2">
      <c r="B28" s="219" t="s">
        <v>240</v>
      </c>
      <c r="C28" s="76">
        <f>+'2.2.3.5.StockCapTotal'!C28/'6.3.IPME'!D$22</f>
        <v>0</v>
      </c>
      <c r="D28" s="76">
        <f>+'2.2.3.5.StockCapTotal'!D28/'6.3.IPME'!E$22</f>
        <v>0</v>
      </c>
      <c r="E28" s="76">
        <f>+'2.2.3.5.StockCapTotal'!E28/'6.3.IPME'!F$22</f>
        <v>0</v>
      </c>
      <c r="F28" s="76">
        <f>+'2.2.3.5.StockCapTotal'!F28/'6.3.IPME'!G$22</f>
        <v>0</v>
      </c>
      <c r="G28" s="76">
        <f>+'2.2.3.5.StockCapTotal'!G28/'6.3.IPME'!H$22</f>
        <v>3040758.8220304949</v>
      </c>
      <c r="H28" s="76">
        <f>+'2.2.3.5.StockCapTotal'!H28/'6.3.IPME'!I$22</f>
        <v>3020575.2305170321</v>
      </c>
      <c r="I28" s="76">
        <f>+'2.2.3.5.StockCapTotal'!I28/'6.3.IPME'!I$22</f>
        <v>3020575.2305170321</v>
      </c>
      <c r="J28" s="76">
        <f>+'2.2.3.5.StockCapTotal'!J28/'6.3.IPME'!J$22</f>
        <v>2933140.0867996719</v>
      </c>
      <c r="K28" s="76">
        <f>+'2.2.3.5.StockCapTotal'!K28/'6.3.IPME'!K$22</f>
        <v>2775718.2308175159</v>
      </c>
      <c r="L28" s="76">
        <f>+'2.2.3.5.StockCapTotal'!L28/'6.3.IPME'!L$22</f>
        <v>2656718.5844552796</v>
      </c>
    </row>
    <row r="29" spans="2:12" x14ac:dyDescent="0.2">
      <c r="B29" s="219" t="s">
        <v>241</v>
      </c>
      <c r="C29" s="76">
        <f>+'2.2.3.5.StockCapTotal'!C29/'6.3.IPME'!D$22</f>
        <v>0</v>
      </c>
      <c r="D29" s="76">
        <f>+'2.2.3.5.StockCapTotal'!D29/'6.3.IPME'!E$22</f>
        <v>0</v>
      </c>
      <c r="E29" s="76">
        <f>+'2.2.3.5.StockCapTotal'!E29/'6.3.IPME'!F$22</f>
        <v>0</v>
      </c>
      <c r="F29" s="76">
        <f>+'2.2.3.5.StockCapTotal'!F29/'6.3.IPME'!G$22</f>
        <v>9055925.5591318924</v>
      </c>
      <c r="G29" s="76">
        <f>+'2.2.3.5.StockCapTotal'!G29/'6.3.IPME'!H$22</f>
        <v>8375838.4301095912</v>
      </c>
      <c r="H29" s="76">
        <f>+'2.2.3.5.StockCapTotal'!H29/'6.3.IPME'!I$22</f>
        <v>7913273.9021227229</v>
      </c>
      <c r="I29" s="76">
        <f>+'2.2.3.5.StockCapTotal'!I29/'6.3.IPME'!I$22</f>
        <v>7913273.9021227229</v>
      </c>
      <c r="J29" s="76">
        <f>+'2.2.3.5.StockCapTotal'!J29/'6.3.IPME'!J$22</f>
        <v>7254659.9223300088</v>
      </c>
      <c r="K29" s="76">
        <f>+'2.2.3.5.StockCapTotal'!K29/'6.3.IPME'!K$22</f>
        <v>6421849.2554255985</v>
      </c>
      <c r="L29" s="76">
        <f>+'2.2.3.5.StockCapTotal'!L29/'6.3.IPME'!L$22</f>
        <v>5681670.0118747624</v>
      </c>
    </row>
    <row r="30" spans="2:12" x14ac:dyDescent="0.2">
      <c r="B30" s="219" t="s">
        <v>242</v>
      </c>
      <c r="C30" s="76">
        <f>+'2.2.3.5.StockCapTotal'!C30/'6.3.IPME'!D$22</f>
        <v>0</v>
      </c>
      <c r="D30" s="76">
        <f>+'2.2.3.5.StockCapTotal'!D30/'6.3.IPME'!E$22</f>
        <v>0</v>
      </c>
      <c r="E30" s="76">
        <f>+'2.2.3.5.StockCapTotal'!E30/'6.3.IPME'!F$22</f>
        <v>0</v>
      </c>
      <c r="F30" s="76">
        <f>+'2.2.3.5.StockCapTotal'!F30/'6.3.IPME'!G$22</f>
        <v>0</v>
      </c>
      <c r="G30" s="76">
        <f>+'2.2.3.5.StockCapTotal'!G30/'6.3.IPME'!H$22</f>
        <v>1192986.1744526611</v>
      </c>
      <c r="H30" s="76">
        <f>+'2.2.3.5.StockCapTotal'!H30/'6.3.IPME'!I$22</f>
        <v>1185067.5110414396</v>
      </c>
      <c r="I30" s="76">
        <f>+'2.2.3.5.StockCapTotal'!I30/'6.3.IPME'!I$22</f>
        <v>1185067.5110414396</v>
      </c>
      <c r="J30" s="76">
        <f>+'2.2.3.5.StockCapTotal'!J30/'6.3.IPME'!J$22</f>
        <v>1150763.9296918213</v>
      </c>
      <c r="K30" s="76">
        <f>+'2.2.3.5.StockCapTotal'!K30/'6.3.IPME'!K$22</f>
        <v>1089002.3403205264</v>
      </c>
      <c r="L30" s="76">
        <f>+'2.2.3.5.StockCapTotal'!L30/'6.3.IPME'!L$22</f>
        <v>1042315.002986714</v>
      </c>
    </row>
    <row r="31" spans="2:12" x14ac:dyDescent="0.2">
      <c r="B31" s="219" t="s">
        <v>243</v>
      </c>
      <c r="C31" s="76">
        <f>+'2.2.3.5.StockCapTotal'!C31/'6.3.IPME'!D$22</f>
        <v>0</v>
      </c>
      <c r="D31" s="76">
        <f>+'2.2.3.5.StockCapTotal'!D31/'6.3.IPME'!E$22</f>
        <v>0</v>
      </c>
      <c r="E31" s="76">
        <f>+'2.2.3.5.StockCapTotal'!E31/'6.3.IPME'!F$22</f>
        <v>0</v>
      </c>
      <c r="F31" s="76">
        <f>+'2.2.3.5.StockCapTotal'!F31/'6.3.IPME'!G$22</f>
        <v>0</v>
      </c>
      <c r="G31" s="76">
        <f>+'2.2.3.5.StockCapTotal'!G31/'6.3.IPME'!H$22</f>
        <v>543928.07798986009</v>
      </c>
      <c r="H31" s="76">
        <f>+'2.2.3.5.StockCapTotal'!H31/'6.3.IPME'!I$22</f>
        <v>540317.65612433397</v>
      </c>
      <c r="I31" s="76">
        <f>+'2.2.3.5.StockCapTotal'!I31/'6.3.IPME'!I$22</f>
        <v>540317.65612433397</v>
      </c>
      <c r="J31" s="76">
        <f>+'2.2.3.5.StockCapTotal'!J31/'6.3.IPME'!J$22</f>
        <v>524677.33985643834</v>
      </c>
      <c r="K31" s="76">
        <f>+'2.2.3.5.StockCapTotal'!K31/'6.3.IPME'!K$22</f>
        <v>496517.86632713251</v>
      </c>
      <c r="L31" s="76">
        <f>+'2.2.3.5.StockCapTotal'!L31/'6.3.IPME'!L$22</f>
        <v>475231.32151524845</v>
      </c>
    </row>
    <row r="32" spans="2:12" x14ac:dyDescent="0.2">
      <c r="B32" s="219" t="s">
        <v>244</v>
      </c>
      <c r="C32" s="76">
        <f>+'2.2.3.5.StockCapTotal'!C32/'6.3.IPME'!D$22</f>
        <v>0</v>
      </c>
      <c r="D32" s="76">
        <f>+'2.2.3.5.StockCapTotal'!D32/'6.3.IPME'!E$22</f>
        <v>0</v>
      </c>
      <c r="E32" s="76">
        <f>+'2.2.3.5.StockCapTotal'!E32/'6.3.IPME'!F$22</f>
        <v>0</v>
      </c>
      <c r="F32" s="76">
        <f>+'2.2.3.5.StockCapTotal'!F32/'6.3.IPME'!G$22</f>
        <v>0</v>
      </c>
      <c r="G32" s="76">
        <f>+'2.2.3.5.StockCapTotal'!G32/'6.3.IPME'!H$22</f>
        <v>316295.6099923171</v>
      </c>
      <c r="H32" s="76">
        <f>+'2.2.3.5.StockCapTotal'!H32/'6.3.IPME'!I$22</f>
        <v>294558.88140759018</v>
      </c>
      <c r="I32" s="76">
        <f>+'2.2.3.5.StockCapTotal'!I32/'6.3.IPME'!I$22</f>
        <v>294558.88140759018</v>
      </c>
      <c r="J32" s="76">
        <f>+'2.2.3.5.StockCapTotal'!J32/'6.3.IPME'!J$22</f>
        <v>265305.43918573973</v>
      </c>
      <c r="K32" s="76">
        <f>+'2.2.3.5.StockCapTotal'!K32/'6.3.IPME'!K$22</f>
        <v>229668.76468903103</v>
      </c>
      <c r="L32" s="76">
        <f>+'2.2.3.5.StockCapTotal'!L32/'6.3.IPME'!L$22</f>
        <v>197391.61797380474</v>
      </c>
    </row>
    <row r="33" spans="2:12" x14ac:dyDescent="0.2">
      <c r="B33" s="219" t="s">
        <v>245</v>
      </c>
      <c r="C33" s="76">
        <f>+'2.2.3.5.StockCapTotal'!C33/'6.3.IPME'!D$22</f>
        <v>0</v>
      </c>
      <c r="D33" s="76">
        <f>+'2.2.3.5.StockCapTotal'!D33/'6.3.IPME'!E$22</f>
        <v>0</v>
      </c>
      <c r="E33" s="76">
        <f>+'2.2.3.5.StockCapTotal'!E33/'6.3.IPME'!F$22</f>
        <v>0</v>
      </c>
      <c r="F33" s="76">
        <f>+'2.2.3.5.StockCapTotal'!F33/'6.3.IPME'!G$22</f>
        <v>0</v>
      </c>
      <c r="G33" s="76">
        <f>+'2.2.3.5.StockCapTotal'!G33/'6.3.IPME'!H$22</f>
        <v>0</v>
      </c>
      <c r="H33" s="76">
        <f>+'2.2.3.5.StockCapTotal'!H33/'6.3.IPME'!I$22</f>
        <v>0</v>
      </c>
      <c r="I33" s="76">
        <f>+'2.2.3.5.StockCapTotal'!I33/'6.3.IPME'!I$22</f>
        <v>0</v>
      </c>
      <c r="J33" s="76">
        <f>+'2.2.3.5.StockCapTotal'!J33/'6.3.IPME'!J$22</f>
        <v>0</v>
      </c>
      <c r="K33" s="76">
        <f>+'2.2.3.5.StockCapTotal'!K33/'6.3.IPME'!K$22</f>
        <v>1682357.1030888176</v>
      </c>
      <c r="L33" s="76">
        <f>+'2.2.3.5.StockCapTotal'!L33/'6.3.IPME'!L$22</f>
        <v>1610154.9848109942</v>
      </c>
    </row>
    <row r="34" spans="2:12" x14ac:dyDescent="0.2">
      <c r="B34" s="219" t="s">
        <v>246</v>
      </c>
      <c r="C34" s="76">
        <f>+'2.2.3.5.StockCapTotal'!C34/'6.3.IPME'!D$22</f>
        <v>0</v>
      </c>
      <c r="D34" s="76">
        <f>+'2.2.3.5.StockCapTotal'!D34/'6.3.IPME'!E$22</f>
        <v>0</v>
      </c>
      <c r="E34" s="76">
        <f>+'2.2.3.5.StockCapTotal'!E34/'6.3.IPME'!F$22</f>
        <v>0</v>
      </c>
      <c r="F34" s="76">
        <f>+'2.2.3.5.StockCapTotal'!F34/'6.3.IPME'!G$22</f>
        <v>0</v>
      </c>
      <c r="G34" s="76">
        <f>+'2.2.3.5.StockCapTotal'!G34/'6.3.IPME'!H$22</f>
        <v>0</v>
      </c>
      <c r="H34" s="76">
        <f>+'2.2.3.5.StockCapTotal'!H34/'6.3.IPME'!I$22</f>
        <v>0</v>
      </c>
      <c r="I34" s="76">
        <f>+'2.2.3.5.StockCapTotal'!I34/'6.3.IPME'!I$22</f>
        <v>0</v>
      </c>
      <c r="J34" s="76">
        <f>+'2.2.3.5.StockCapTotal'!J34/'6.3.IPME'!J$22</f>
        <v>182285.85397191974</v>
      </c>
      <c r="K34" s="76">
        <f>+'2.2.3.5.StockCapTotal'!K34/'6.3.IPME'!K$22</f>
        <v>173129.84007860709</v>
      </c>
      <c r="L34" s="76">
        <f>+'2.2.3.5.StockCapTotal'!L34/'6.3.IPME'!L$22</f>
        <v>166365.04590790122</v>
      </c>
    </row>
    <row r="35" spans="2:12" x14ac:dyDescent="0.2">
      <c r="B35" s="219" t="s">
        <v>247</v>
      </c>
      <c r="C35" s="76">
        <f>+'2.2.3.5.StockCapTotal'!C35/'6.3.IPME'!D$22</f>
        <v>0</v>
      </c>
      <c r="D35" s="76">
        <f>+'2.2.3.5.StockCapTotal'!D35/'6.3.IPME'!E$22</f>
        <v>0</v>
      </c>
      <c r="E35" s="76">
        <f>+'2.2.3.5.StockCapTotal'!E35/'6.3.IPME'!F$22</f>
        <v>0</v>
      </c>
      <c r="F35" s="76">
        <f>+'2.2.3.5.StockCapTotal'!F35/'6.3.IPME'!G$22</f>
        <v>0</v>
      </c>
      <c r="G35" s="76">
        <f>+'2.2.3.5.StockCapTotal'!G35/'6.3.IPME'!H$22</f>
        <v>0</v>
      </c>
      <c r="H35" s="76">
        <f>+'2.2.3.5.StockCapTotal'!H35/'6.3.IPME'!I$22</f>
        <v>0</v>
      </c>
      <c r="I35" s="76">
        <f>+'2.2.3.5.StockCapTotal'!I35/'6.3.IPME'!I$22</f>
        <v>0</v>
      </c>
      <c r="J35" s="76">
        <f>+'2.2.3.5.StockCapTotal'!J35/'6.3.IPME'!J$22</f>
        <v>0</v>
      </c>
      <c r="K35" s="76">
        <f>+'2.2.3.5.StockCapTotal'!K35/'6.3.IPME'!K$22</f>
        <v>61872.499682392023</v>
      </c>
      <c r="L35" s="76">
        <f>+'2.2.3.5.StockCapTotal'!L35/'6.3.IPME'!L$22</f>
        <v>55835.927357269829</v>
      </c>
    </row>
    <row r="36" spans="2:12" x14ac:dyDescent="0.2">
      <c r="B36" s="219" t="s">
        <v>248</v>
      </c>
      <c r="C36" s="76">
        <f>+'2.2.3.5.StockCapTotal'!C36/'6.3.IPME'!D$22</f>
        <v>0</v>
      </c>
      <c r="D36" s="76">
        <f>+'2.2.3.5.StockCapTotal'!D36/'6.3.IPME'!E$22</f>
        <v>0</v>
      </c>
      <c r="E36" s="76">
        <f>+'2.2.3.5.StockCapTotal'!E36/'6.3.IPME'!F$22</f>
        <v>0</v>
      </c>
      <c r="F36" s="76">
        <f>+'2.2.3.5.StockCapTotal'!F36/'6.3.IPME'!G$22</f>
        <v>0</v>
      </c>
      <c r="G36" s="76">
        <f>+'2.2.3.5.StockCapTotal'!G36/'6.3.IPME'!H$22</f>
        <v>0</v>
      </c>
      <c r="H36" s="76">
        <f>+'2.2.3.5.StockCapTotal'!H36/'6.3.IPME'!I$22</f>
        <v>0</v>
      </c>
      <c r="I36" s="76">
        <f>+'2.2.3.5.StockCapTotal'!I36/'6.3.IPME'!I$22</f>
        <v>0</v>
      </c>
      <c r="J36" s="76">
        <f>+'2.2.3.5.StockCapTotal'!J36/'6.3.IPME'!J$22</f>
        <v>0</v>
      </c>
      <c r="K36" s="76">
        <f>+'2.2.3.5.StockCapTotal'!K36/'6.3.IPME'!K$22</f>
        <v>0</v>
      </c>
      <c r="L36" s="76">
        <f>+'2.2.3.5.StockCapTotal'!L36/'6.3.IPME'!L$22</f>
        <v>7813242.0564776799</v>
      </c>
    </row>
    <row r="37" spans="2:12" x14ac:dyDescent="0.2">
      <c r="B37" s="219" t="s">
        <v>254</v>
      </c>
      <c r="C37" s="76">
        <f>+'2.2.3.5.StockCapTotal'!C37/'6.3.IPME'!D$22</f>
        <v>0</v>
      </c>
      <c r="D37" s="76">
        <f>+'2.2.3.5.StockCapTotal'!D37/'6.3.IPME'!E$22</f>
        <v>0</v>
      </c>
      <c r="E37" s="76">
        <f>+'2.2.3.5.StockCapTotal'!E37/'6.3.IPME'!F$22</f>
        <v>0</v>
      </c>
      <c r="F37" s="76">
        <f>+'2.2.3.5.StockCapTotal'!F37/'6.3.IPME'!G$22</f>
        <v>0</v>
      </c>
      <c r="G37" s="76">
        <f>+'2.2.3.5.StockCapTotal'!G37/'6.3.IPME'!H$22</f>
        <v>0</v>
      </c>
      <c r="H37" s="76">
        <f>+'2.2.3.5.StockCapTotal'!H37/'6.3.IPME'!I$22</f>
        <v>0</v>
      </c>
      <c r="I37" s="76">
        <f>+'2.2.3.5.StockCapTotal'!I37/'6.3.IPME'!I$22</f>
        <v>0</v>
      </c>
      <c r="J37" s="76">
        <f>+'2.2.3.5.StockCapTotal'!J37/'6.3.IPME'!J$22</f>
        <v>0</v>
      </c>
      <c r="K37" s="76">
        <f>+'2.2.3.5.StockCapTotal'!K37/'6.3.IPME'!K$22</f>
        <v>460006.05559054867</v>
      </c>
      <c r="L37" s="76">
        <f>+'2.2.3.5.StockCapTotal'!L37/'6.3.IPME'!L$22</f>
        <v>440263.86674533639</v>
      </c>
    </row>
    <row r="38" spans="2:12" x14ac:dyDescent="0.2">
      <c r="B38" s="220" t="s">
        <v>250</v>
      </c>
      <c r="C38" s="77">
        <f>+'2.2.3.5.StockCapTotal'!C38/'6.3.IPME'!D$22</f>
        <v>179580.804</v>
      </c>
      <c r="D38" s="77">
        <f>+'2.2.3.5.StockCapTotal'!D38/'6.3.IPME'!E$22</f>
        <v>158165.38861891843</v>
      </c>
      <c r="E38" s="77">
        <f>+'2.2.3.5.StockCapTotal'!E38/'6.3.IPME'!F$22</f>
        <v>136037.75005166844</v>
      </c>
      <c r="F38" s="77">
        <f>+'2.2.3.5.StockCapTotal'!F38/'6.3.IPME'!G$22</f>
        <v>119197.18187801415</v>
      </c>
      <c r="G38" s="77">
        <f>+'2.2.3.5.StockCapTotal'!G38/'6.3.IPME'!H$22</f>
        <v>102530.68627918977</v>
      </c>
      <c r="H38" s="77">
        <f>+'2.2.3.5.StockCapTotal'!H38/'6.3.IPME'!I$22</f>
        <v>88191.070623454754</v>
      </c>
      <c r="I38" s="77">
        <f>+'2.2.3.5.StockCapTotal'!I38/'6.3.IPME'!I$22</f>
        <v>88191.070623454754</v>
      </c>
      <c r="J38" s="77">
        <f>+'2.2.3.5.StockCapTotal'!J38/'6.3.IPME'!J$22</f>
        <v>71221.216011251556</v>
      </c>
      <c r="K38" s="77">
        <f>+'2.2.3.5.StockCapTotal'!K38/'6.3.IPME'!K$22</f>
        <v>55491.2216370643</v>
      </c>
      <c r="L38" s="77">
        <f>+'2.2.3.5.StockCapTotal'!L38/'6.3.IPME'!L$22</f>
        <v>17453.457653557805</v>
      </c>
    </row>
    <row r="39" spans="2:12" x14ac:dyDescent="0.2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</row>
    <row r="40" spans="2:12" x14ac:dyDescent="0.2"/>
  </sheetData>
  <hyperlinks>
    <hyperlink ref="A2" location="Índice!A1" display="Índice" xr:uid="{CBC66B10-CD66-4340-9978-41C0F5599A41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06E45-DCE4-467F-B0E3-EBD0B2103DA2}">
  <sheetPr>
    <tabColor theme="5" tint="-0.249977111117893"/>
  </sheetPr>
  <dimension ref="A1:X4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85546875" style="1" customWidth="1"/>
    <col min="13" max="13" width="11.42578125" style="1" customWidth="1"/>
    <col min="14" max="23" width="11.42578125" style="1" hidden="1" customWidth="1"/>
    <col min="24" max="24" width="0" style="1" hidden="1" customWidth="1"/>
    <col min="25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75</v>
      </c>
    </row>
    <row r="5" spans="1:12" x14ac:dyDescent="0.2"/>
    <row r="6" spans="1:12" x14ac:dyDescent="0.2"/>
    <row r="7" spans="1:12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 t="s">
        <v>189</v>
      </c>
      <c r="I7" s="62">
        <v>2015</v>
      </c>
      <c r="J7" s="62">
        <v>2016</v>
      </c>
      <c r="K7" s="62">
        <v>2017</v>
      </c>
      <c r="L7" s="62">
        <v>2018</v>
      </c>
    </row>
    <row r="8" spans="1:12" x14ac:dyDescent="0.2">
      <c r="B8" s="228" t="s">
        <v>252</v>
      </c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x14ac:dyDescent="0.2">
      <c r="B9" s="219" t="s">
        <v>221</v>
      </c>
      <c r="C9" s="231">
        <f>+AVERAGE('2.2.3.6.StockCapTotalDef'!C9:C9)</f>
        <v>42761.64</v>
      </c>
      <c r="D9" s="200">
        <f>+AVERAGE('2.2.3.6.StockCapTotalDef'!C9:D9)</f>
        <v>41623.57048491246</v>
      </c>
      <c r="E9" s="200">
        <f>+AVERAGE('2.2.3.6.StockCapTotalDef'!D9:E9)</f>
        <v>39174.01925956308</v>
      </c>
      <c r="F9" s="200">
        <f>+AVERAGE('2.2.3.6.StockCapTotalDef'!E9:F9)</f>
        <v>37235.974959925275</v>
      </c>
      <c r="G9" s="200">
        <f>+AVERAGE('2.2.3.6.StockCapTotalDef'!F9:G9)</f>
        <v>375762.91834726819</v>
      </c>
      <c r="H9" s="200">
        <f>+AVERAGE('2.2.3.6.StockCapTotalDef'!G9:H9)</f>
        <v>781924.54120514996</v>
      </c>
      <c r="I9" s="200">
        <f>+AVERAGE('2.2.3.6.StockCapTotalDef'!G9,'2.2.3.6.StockCapTotalDef'!I9)</f>
        <v>781924.54120514996</v>
      </c>
      <c r="J9" s="200">
        <f>+AVERAGE('2.2.3.6.StockCapTotalDef'!I9:J9)</f>
        <v>839715.11317572161</v>
      </c>
      <c r="K9" s="200">
        <f>+AVERAGE('2.2.3.6.StockCapTotalDef'!J9:K9)</f>
        <v>961409.48281746497</v>
      </c>
      <c r="L9" s="200">
        <f>+AVERAGE('2.2.3.6.StockCapTotalDef'!K9:L9)</f>
        <v>933362.38087611506</v>
      </c>
    </row>
    <row r="10" spans="1:12" x14ac:dyDescent="0.2">
      <c r="B10" s="219" t="s">
        <v>222</v>
      </c>
      <c r="C10" s="200">
        <f>+AVERAGE('2.2.3.6.StockCapTotalDef'!C10:C10)</f>
        <v>524261.64999999997</v>
      </c>
      <c r="D10" s="200">
        <f>+AVERAGE('2.2.3.6.StockCapTotalDef'!C10:D10)</f>
        <v>500844.77902189258</v>
      </c>
      <c r="E10" s="200">
        <f>+AVERAGE('2.2.3.6.StockCapTotalDef'!D10:E10)</f>
        <v>444326.4120501799</v>
      </c>
      <c r="F10" s="200">
        <f>+AVERAGE('2.2.3.6.StockCapTotalDef'!E10:F10)</f>
        <v>387942.70008899749</v>
      </c>
      <c r="G10" s="200">
        <f>+AVERAGE('2.2.3.6.StockCapTotalDef'!F10:G10)</f>
        <v>339631.85163591383</v>
      </c>
      <c r="H10" s="200">
        <f>+AVERAGE('2.2.3.6.StockCapTotalDef'!G10:H10)</f>
        <v>293166.24523212889</v>
      </c>
      <c r="I10" s="200">
        <f>+AVERAGE('2.2.3.6.StockCapTotalDef'!G10,'2.2.3.6.StockCapTotalDef'!I10)</f>
        <v>293166.24523212889</v>
      </c>
      <c r="J10" s="200">
        <f>+AVERAGE('2.2.3.6.StockCapTotalDef'!I10:J10)</f>
        <v>267700.76379691949</v>
      </c>
      <c r="K10" s="200">
        <f>+AVERAGE('2.2.3.6.StockCapTotalDef'!J10:K10)</f>
        <v>233891.3964323136</v>
      </c>
      <c r="L10" s="200">
        <f>+AVERAGE('2.2.3.6.StockCapTotalDef'!K10:L10)</f>
        <v>217748.79214267596</v>
      </c>
    </row>
    <row r="11" spans="1:12" x14ac:dyDescent="0.2">
      <c r="B11" s="219" t="s">
        <v>223</v>
      </c>
      <c r="C11" s="200">
        <f>+AVERAGE('2.2.3.6.StockCapTotalDef'!C11:C11)</f>
        <v>90662.939999999973</v>
      </c>
      <c r="D11" s="200">
        <f>+AVERAGE('2.2.3.6.StockCapTotalDef'!C11:D11)</f>
        <v>79228.199574874452</v>
      </c>
      <c r="E11" s="200">
        <f>+AVERAGE('2.2.3.6.StockCapTotalDef'!D11:E11)</f>
        <v>56557.391791883929</v>
      </c>
      <c r="F11" s="200">
        <f>+AVERAGE('2.2.3.6.StockCapTotalDef'!E11:F11)</f>
        <v>35183.083832360229</v>
      </c>
      <c r="G11" s="200">
        <f>+AVERAGE('2.2.3.6.StockCapTotalDef'!F11:G11)</f>
        <v>66384.381776187947</v>
      </c>
      <c r="H11" s="200">
        <f>+AVERAGE('2.2.3.6.StockCapTotalDef'!G11:H11)</f>
        <v>88507.889841476135</v>
      </c>
      <c r="I11" s="200">
        <f>+AVERAGE('2.2.3.6.StockCapTotalDef'!G11,'2.2.3.6.StockCapTotalDef'!I11)</f>
        <v>88507.889841476135</v>
      </c>
      <c r="J11" s="200">
        <f>+AVERAGE('2.2.3.6.StockCapTotalDef'!I11:J11)</f>
        <v>60569.551283822511</v>
      </c>
      <c r="K11" s="200">
        <f>+AVERAGE('2.2.3.6.StockCapTotalDef'!J11:K11)</f>
        <v>42486.691402766592</v>
      </c>
      <c r="L11" s="200">
        <f>+AVERAGE('2.2.3.6.StockCapTotalDef'!K11:L11)</f>
        <v>24062.042654310622</v>
      </c>
    </row>
    <row r="12" spans="1:12" x14ac:dyDescent="0.2">
      <c r="B12" s="219" t="s">
        <v>224</v>
      </c>
      <c r="C12" s="200">
        <f>+AVERAGE('2.2.3.6.StockCapTotalDef'!C12:C12)</f>
        <v>20642.425000000003</v>
      </c>
      <c r="D12" s="200">
        <f>+AVERAGE('2.2.3.6.StockCapTotalDef'!C12:D12)</f>
        <v>42012.70089815688</v>
      </c>
      <c r="E12" s="200">
        <f>+AVERAGE('2.2.3.6.StockCapTotalDef'!D12:E12)</f>
        <v>59152.147929608051</v>
      </c>
      <c r="F12" s="200">
        <f>+AVERAGE('2.2.3.6.StockCapTotalDef'!E12:F12)</f>
        <v>51929.318071573936</v>
      </c>
      <c r="G12" s="200">
        <f>+AVERAGE('2.2.3.6.StockCapTotalDef'!F12:G12)</f>
        <v>47069.684277696542</v>
      </c>
      <c r="H12" s="200">
        <f>+AVERAGE('2.2.3.6.StockCapTotalDef'!G12:H12)</f>
        <v>45053.273529348793</v>
      </c>
      <c r="I12" s="200">
        <f>+AVERAGE('2.2.3.6.StockCapTotalDef'!G12,'2.2.3.6.StockCapTotalDef'!I12)</f>
        <v>45053.273529348793</v>
      </c>
      <c r="J12" s="200">
        <f>+AVERAGE('2.2.3.6.StockCapTotalDef'!I12:J12)</f>
        <v>41366.216179380441</v>
      </c>
      <c r="K12" s="200">
        <f>+AVERAGE('2.2.3.6.StockCapTotalDef'!J12:K12)</f>
        <v>73038.738135172214</v>
      </c>
      <c r="L12" s="200">
        <f>+AVERAGE('2.2.3.6.StockCapTotalDef'!K12:L12)</f>
        <v>102068.9672118779</v>
      </c>
    </row>
    <row r="13" spans="1:12" x14ac:dyDescent="0.2">
      <c r="B13" s="219" t="s">
        <v>225</v>
      </c>
      <c r="C13" s="200">
        <f>+AVERAGE('2.2.3.6.StockCapTotalDef'!C13:C13)</f>
        <v>24573.199999999983</v>
      </c>
      <c r="D13" s="200">
        <f>+AVERAGE('2.2.3.6.StockCapTotalDef'!C13:D13)</f>
        <v>131817.39935663441</v>
      </c>
      <c r="E13" s="200">
        <f>+AVERAGE('2.2.3.6.StockCapTotalDef'!D13:E13)</f>
        <v>205304.17682106848</v>
      </c>
      <c r="F13" s="200">
        <f>+AVERAGE('2.2.3.6.StockCapTotalDef'!E13:F13)</f>
        <v>141536.53517657169</v>
      </c>
      <c r="G13" s="200">
        <f>+AVERAGE('2.2.3.6.StockCapTotalDef'!F13:G13)</f>
        <v>98798.068101402663</v>
      </c>
      <c r="H13" s="200">
        <f>+AVERAGE('2.2.3.6.StockCapTotalDef'!G13:H13)</f>
        <v>59208.398671360235</v>
      </c>
      <c r="I13" s="200">
        <f>+AVERAGE('2.2.3.6.StockCapTotalDef'!G13,'2.2.3.6.StockCapTotalDef'!I13)</f>
        <v>59208.398671360235</v>
      </c>
      <c r="J13" s="200">
        <f>+AVERAGE('2.2.3.6.StockCapTotalDef'!I13:J13)</f>
        <v>40059.067784812301</v>
      </c>
      <c r="K13" s="200">
        <f>+AVERAGE('2.2.3.6.StockCapTotalDef'!J13:K13)</f>
        <v>51541.925912274644</v>
      </c>
      <c r="L13" s="200">
        <f>+AVERAGE('2.2.3.6.StockCapTotalDef'!K13:L13)</f>
        <v>56172.252312486002</v>
      </c>
    </row>
    <row r="14" spans="1:12" x14ac:dyDescent="0.2">
      <c r="B14" s="219" t="s">
        <v>226</v>
      </c>
      <c r="C14" s="65">
        <f>+AVERAGE('2.2.3.6.StockCapTotalDef'!C14:C14)</f>
        <v>137314.758</v>
      </c>
      <c r="D14" s="200">
        <f>+AVERAGE('2.2.3.6.StockCapTotalDef'!C14:D14)</f>
        <v>131541.60294958623</v>
      </c>
      <c r="E14" s="200">
        <f>+AVERAGE('2.2.3.6.StockCapTotalDef'!D14:E14)</f>
        <v>127125.09150457152</v>
      </c>
      <c r="F14" s="200">
        <f>+AVERAGE('2.2.3.6.StockCapTotalDef'!E14:F14)</f>
        <v>140562.17058409809</v>
      </c>
      <c r="G14" s="200">
        <f>+AVERAGE('2.2.3.6.StockCapTotalDef'!F14:G14)</f>
        <v>143246.62041367893</v>
      </c>
      <c r="H14" s="200">
        <f>+AVERAGE('2.2.3.6.StockCapTotalDef'!G14:H14)</f>
        <v>164924.64302720403</v>
      </c>
      <c r="I14" s="200">
        <f>+AVERAGE('2.2.3.6.StockCapTotalDef'!G14,'2.2.3.6.StockCapTotalDef'!I14)</f>
        <v>164924.64302720403</v>
      </c>
      <c r="J14" s="200">
        <f>+AVERAGE('2.2.3.6.StockCapTotalDef'!I14:J14)</f>
        <v>183080.7538301216</v>
      </c>
      <c r="K14" s="200">
        <f>+AVERAGE('2.2.3.6.StockCapTotalDef'!J14:K14)</f>
        <v>176116.94362552531</v>
      </c>
      <c r="L14" s="200">
        <f>+AVERAGE('2.2.3.6.StockCapTotalDef'!K14:L14)</f>
        <v>187151.58996354204</v>
      </c>
    </row>
    <row r="15" spans="1:12" x14ac:dyDescent="0.2">
      <c r="B15" s="63" t="s">
        <v>227</v>
      </c>
      <c r="C15" s="200"/>
      <c r="D15" s="245"/>
      <c r="E15" s="245"/>
      <c r="F15" s="245"/>
      <c r="G15" s="245"/>
      <c r="H15" s="245"/>
      <c r="I15" s="245"/>
      <c r="J15" s="245"/>
      <c r="K15" s="245"/>
      <c r="L15" s="245"/>
    </row>
    <row r="16" spans="1:12" x14ac:dyDescent="0.2">
      <c r="B16" s="219" t="s">
        <v>228</v>
      </c>
      <c r="C16" s="231">
        <f>+AVERAGE('2.2.3.6.StockCapTotalDef'!C16:C16)</f>
        <v>940215.16399999999</v>
      </c>
      <c r="D16" s="231">
        <f>+AVERAGE('2.2.3.6.StockCapTotalDef'!C16:D16)</f>
        <v>908320.61107755941</v>
      </c>
      <c r="E16" s="231">
        <f>+AVERAGE('2.2.3.6.StockCapTotalDef'!D16:E16)</f>
        <v>810322.03767788003</v>
      </c>
      <c r="F16" s="231">
        <f>+AVERAGE('2.2.3.6.StockCapTotalDef'!E16:F16)</f>
        <v>692736.30986837973</v>
      </c>
      <c r="G16" s="231">
        <f>+AVERAGE('2.2.3.6.StockCapTotalDef'!F16:G16)</f>
        <v>590191.32173630618</v>
      </c>
      <c r="H16" s="231">
        <f>+AVERAGE('2.2.3.6.StockCapTotalDef'!G16:H16)</f>
        <v>493890.64020601066</v>
      </c>
      <c r="I16" s="231">
        <f>+AVERAGE('2.2.3.6.StockCapTotalDef'!G16,'2.2.3.6.StockCapTotalDef'!I16)</f>
        <v>493890.64020601066</v>
      </c>
      <c r="J16" s="231">
        <f>+AVERAGE('2.2.3.6.StockCapTotalDef'!I16:J16)</f>
        <v>396300.58122671943</v>
      </c>
      <c r="K16" s="231">
        <f>+AVERAGE('2.2.3.6.StockCapTotalDef'!J16:K16)</f>
        <v>287374.88475468481</v>
      </c>
      <c r="L16" s="231">
        <f>+AVERAGE('2.2.3.6.StockCapTotalDef'!K16:L16)</f>
        <v>176225.34430007444</v>
      </c>
    </row>
    <row r="17" spans="2:12" x14ac:dyDescent="0.2">
      <c r="B17" s="219" t="s">
        <v>229</v>
      </c>
      <c r="C17" s="200">
        <f>+AVERAGE('2.2.3.6.StockCapTotalDef'!C17:C17)</f>
        <v>46897886.063561596</v>
      </c>
      <c r="D17" s="200">
        <f>+AVERAGE('2.2.3.6.StockCapTotalDef'!C17:D17)</f>
        <v>45649733.409664594</v>
      </c>
      <c r="E17" s="200">
        <f>+AVERAGE('2.2.3.6.StockCapTotalDef'!D17:E17)</f>
        <v>42963242.099385262</v>
      </c>
      <c r="F17" s="200">
        <f>+AVERAGE('2.2.3.6.StockCapTotalDef'!E17:F17)</f>
        <v>40837734.734594092</v>
      </c>
      <c r="G17" s="200">
        <f>+AVERAGE('2.2.3.6.StockCapTotalDef'!F17:G17)</f>
        <v>39510029.515671499</v>
      </c>
      <c r="H17" s="200">
        <f>+AVERAGE('2.2.3.6.StockCapTotalDef'!G17:H17)</f>
        <v>38771430.022806197</v>
      </c>
      <c r="I17" s="200">
        <f>+AVERAGE('2.2.3.6.StockCapTotalDef'!G17,'2.2.3.6.StockCapTotalDef'!I17)</f>
        <v>38771430.022806197</v>
      </c>
      <c r="J17" s="200">
        <f>+AVERAGE('2.2.3.6.StockCapTotalDef'!I17:J17)</f>
        <v>38146292.900801465</v>
      </c>
      <c r="K17" s="200">
        <f>+AVERAGE('2.2.3.6.StockCapTotalDef'!J17:K17)</f>
        <v>36643417.870111451</v>
      </c>
      <c r="L17" s="200">
        <f>+AVERAGE('2.2.3.6.StockCapTotalDef'!K17:L17)</f>
        <v>34938392.065930948</v>
      </c>
    </row>
    <row r="18" spans="2:12" x14ac:dyDescent="0.2">
      <c r="B18" s="219" t="s">
        <v>230</v>
      </c>
      <c r="C18" s="200">
        <f>+AVERAGE('2.2.3.6.StockCapTotalDef'!C18:C18)</f>
        <v>2718646.8651189241</v>
      </c>
      <c r="D18" s="200">
        <f>+AVERAGE('2.2.3.6.StockCapTotalDef'!C18:D18)</f>
        <v>2557535.6249058284</v>
      </c>
      <c r="E18" s="200">
        <f>+AVERAGE('2.2.3.6.StockCapTotalDef'!D18:E18)</f>
        <v>2229859.8060198775</v>
      </c>
      <c r="F18" s="200">
        <f>+AVERAGE('2.2.3.6.StockCapTotalDef'!E18:F18)</f>
        <v>1936789.6589707267</v>
      </c>
      <c r="G18" s="200">
        <f>+AVERAGE('2.2.3.6.StockCapTotalDef'!F18:G18)</f>
        <v>1685111.453776848</v>
      </c>
      <c r="H18" s="200">
        <f>+AVERAGE('2.2.3.6.StockCapTotalDef'!G18:H18)</f>
        <v>1452532.0987692904</v>
      </c>
      <c r="I18" s="200">
        <f>+AVERAGE('2.2.3.6.StockCapTotalDef'!G18,'2.2.3.6.StockCapTotalDef'!I18)</f>
        <v>1452532.0987692904</v>
      </c>
      <c r="J18" s="200">
        <f>+AVERAGE('2.2.3.6.StockCapTotalDef'!I18:J18)</f>
        <v>1217754.4874852118</v>
      </c>
      <c r="K18" s="200">
        <f>+AVERAGE('2.2.3.6.StockCapTotalDef'!J18:K18)</f>
        <v>949728.84798327123</v>
      </c>
      <c r="L18" s="200">
        <f>+AVERAGE('2.2.3.6.StockCapTotalDef'!K18:L18)</f>
        <v>674958.17064807273</v>
      </c>
    </row>
    <row r="19" spans="2:12" x14ac:dyDescent="0.2">
      <c r="B19" s="219" t="s">
        <v>231</v>
      </c>
      <c r="C19" s="200">
        <f>+AVERAGE('2.2.3.6.StockCapTotalDef'!C19:C19)</f>
        <v>0</v>
      </c>
      <c r="D19" s="200">
        <f>+AVERAGE('2.2.3.6.StockCapTotalDef'!C19:D19)</f>
        <v>0</v>
      </c>
      <c r="E19" s="200">
        <f>+AVERAGE('2.2.3.6.StockCapTotalDef'!D19:E19)</f>
        <v>0</v>
      </c>
      <c r="F19" s="200">
        <f>+AVERAGE('2.2.3.6.StockCapTotalDef'!E19:F19)</f>
        <v>0</v>
      </c>
      <c r="G19" s="200">
        <f>+AVERAGE('2.2.3.6.StockCapTotalDef'!F19:G19)</f>
        <v>0</v>
      </c>
      <c r="H19" s="200">
        <f>+AVERAGE('2.2.3.6.StockCapTotalDef'!G19:H19)</f>
        <v>0</v>
      </c>
      <c r="I19" s="200">
        <f>+AVERAGE('2.2.3.6.StockCapTotalDef'!I19,'2.2.3.6.StockCapTotalDef'!I19)</f>
        <v>112984076.02734539</v>
      </c>
      <c r="J19" s="200">
        <f>+AVERAGE('2.2.3.6.StockCapTotalDef'!I19:J19)</f>
        <v>111444231.18748558</v>
      </c>
      <c r="K19" s="200">
        <f>+AVERAGE('2.2.3.6.StockCapTotalDef'!J19:K19)</f>
        <v>107053588.227164</v>
      </c>
      <c r="L19" s="200">
        <f>+AVERAGE('2.2.3.6.StockCapTotalDef'!K19:L19)</f>
        <v>102072362.64865154</v>
      </c>
    </row>
    <row r="20" spans="2:12" x14ac:dyDescent="0.2">
      <c r="B20" s="219" t="s">
        <v>232</v>
      </c>
      <c r="C20" s="200">
        <f>+AVERAGE('2.2.3.6.StockCapTotalDef'!C20:C20)</f>
        <v>0</v>
      </c>
      <c r="D20" s="200">
        <f>+AVERAGE('2.2.3.6.StockCapTotalDef'!C20:D20)</f>
        <v>0</v>
      </c>
      <c r="E20" s="200">
        <f>+AVERAGE('2.2.3.6.StockCapTotalDef'!D20:E20)</f>
        <v>0</v>
      </c>
      <c r="F20" s="200">
        <f>+AVERAGE('2.2.3.6.StockCapTotalDef'!E20:F20)</f>
        <v>0</v>
      </c>
      <c r="G20" s="200">
        <f>+AVERAGE('2.2.3.6.StockCapTotalDef'!F20:G20)</f>
        <v>0</v>
      </c>
      <c r="H20" s="200">
        <f>+AVERAGE('2.2.3.6.StockCapTotalDef'!G20:H20)</f>
        <v>0</v>
      </c>
      <c r="I20" s="200">
        <f>+AVERAGE('2.2.3.6.StockCapTotalDef'!I20,'2.2.3.6.StockCapTotalDef'!I20)</f>
        <v>17890619.409327209</v>
      </c>
      <c r="J20" s="200">
        <f>+AVERAGE('2.2.3.6.StockCapTotalDef'!I20:J20)</f>
        <v>17102948.000489991</v>
      </c>
      <c r="K20" s="200">
        <f>+AVERAGE('2.2.3.6.StockCapTotalDef'!J20:K20)</f>
        <v>15331609.849811662</v>
      </c>
      <c r="L20" s="200">
        <f>+AVERAGE('2.2.3.6.StockCapTotalDef'!K20:L20)</f>
        <v>13468182.086068619</v>
      </c>
    </row>
    <row r="21" spans="2:12" x14ac:dyDescent="0.2">
      <c r="B21" s="219" t="s">
        <v>233</v>
      </c>
      <c r="C21" s="200">
        <f>+AVERAGE('2.2.3.6.StockCapTotalDef'!C21:C21)</f>
        <v>0</v>
      </c>
      <c r="D21" s="200">
        <f>+AVERAGE('2.2.3.6.StockCapTotalDef'!C21:D21)</f>
        <v>0</v>
      </c>
      <c r="E21" s="200">
        <f>+AVERAGE('2.2.3.6.StockCapTotalDef'!D21:E21)</f>
        <v>0</v>
      </c>
      <c r="F21" s="200">
        <f>+AVERAGE('2.2.3.6.StockCapTotalDef'!E21:F21)</f>
        <v>0</v>
      </c>
      <c r="G21" s="200">
        <f>+AVERAGE('2.2.3.6.StockCapTotalDef'!F21:G21)</f>
        <v>0</v>
      </c>
      <c r="H21" s="200">
        <f>+AVERAGE('2.2.3.6.StockCapTotalDef'!G21:H21)</f>
        <v>0</v>
      </c>
      <c r="I21" s="200">
        <f>+AVERAGE('2.2.3.6.StockCapTotalDef'!G21,'2.2.3.6.StockCapTotalDef'!I21)</f>
        <v>0</v>
      </c>
      <c r="J21" s="200">
        <f>+AVERAGE('2.2.3.6.StockCapTotalDef'!J21:J21)</f>
        <v>15219769.353240753</v>
      </c>
      <c r="K21" s="200">
        <f>+AVERAGE('2.2.3.6.StockCapTotalDef'!J21:K21)</f>
        <v>14385805.341054942</v>
      </c>
      <c r="L21" s="200">
        <f>+AVERAGE('2.2.3.6.StockCapTotalDef'!K21:L21)</f>
        <v>12815258.884401826</v>
      </c>
    </row>
    <row r="22" spans="2:12" x14ac:dyDescent="0.2">
      <c r="B22" s="219" t="s">
        <v>234</v>
      </c>
      <c r="C22" s="200">
        <f>+AVERAGE('2.2.3.6.StockCapTotalDef'!C22:C22)</f>
        <v>0</v>
      </c>
      <c r="D22" s="200">
        <f>+AVERAGE('2.2.3.6.StockCapTotalDef'!C22:D22)</f>
        <v>0</v>
      </c>
      <c r="E22" s="200">
        <f>+AVERAGE('2.2.3.6.StockCapTotalDef'!D22:E22)</f>
        <v>0</v>
      </c>
      <c r="F22" s="200">
        <f>+AVERAGE('2.2.3.6.StockCapTotalDef'!E22:F22)</f>
        <v>0</v>
      </c>
      <c r="G22" s="200">
        <f>+AVERAGE('2.2.3.6.StockCapTotalDef'!F22:G22)</f>
        <v>0</v>
      </c>
      <c r="H22" s="200">
        <f>+AVERAGE('2.2.3.6.StockCapTotalDef'!G22:H22)</f>
        <v>0</v>
      </c>
      <c r="I22" s="200">
        <f>+AVERAGE('2.2.3.6.StockCapTotalDef'!G22,'2.2.3.6.StockCapTotalDef'!I22)</f>
        <v>0</v>
      </c>
      <c r="J22" s="200">
        <f>+AVERAGE('2.2.3.6.StockCapTotalDef'!J22:J22)</f>
        <v>2870928.7424215237</v>
      </c>
      <c r="K22" s="200">
        <f>+AVERAGE('2.2.3.6.StockCapTotalDef'!J22:K22)</f>
        <v>2798826.9778590049</v>
      </c>
      <c r="L22" s="200">
        <f>+AVERAGE('2.2.3.6.StockCapTotalDef'!K22:L22)</f>
        <v>2673453.8222420905</v>
      </c>
    </row>
    <row r="23" spans="2:12" x14ac:dyDescent="0.2">
      <c r="B23" s="219" t="s">
        <v>235</v>
      </c>
      <c r="C23" s="200">
        <f>+AVERAGE('2.2.3.6.StockCapTotalDef'!C23:C23)</f>
        <v>0</v>
      </c>
      <c r="D23" s="200">
        <f>+AVERAGE('2.2.3.6.StockCapTotalDef'!D23:D23)</f>
        <v>677751.12179394416</v>
      </c>
      <c r="E23" s="200">
        <f>+AVERAGE('2.2.3.6.StockCapTotalDef'!D23:E23)</f>
        <v>653985.1710661042</v>
      </c>
      <c r="F23" s="200">
        <f>+AVERAGE('2.2.3.6.StockCapTotalDef'!E23:F23)</f>
        <v>617909.38704581885</v>
      </c>
      <c r="G23" s="200">
        <f>+AVERAGE('2.2.3.6.StockCapTotalDef'!F23:G23)</f>
        <v>593977.41274077399</v>
      </c>
      <c r="H23" s="200">
        <f>+AVERAGE('2.2.3.6.StockCapTotalDef'!G23:H23)</f>
        <v>578779.09015869861</v>
      </c>
      <c r="I23" s="200">
        <f>+AVERAGE('2.2.3.6.StockCapTotalDef'!G23,'2.2.3.6.StockCapTotalDef'!I23)</f>
        <v>578779.09015869861</v>
      </c>
      <c r="J23" s="200">
        <f>+AVERAGE('2.2.3.6.StockCapTotalDef'!I23:J23)</f>
        <v>565143.2111321165</v>
      </c>
      <c r="K23" s="200">
        <f>+AVERAGE('2.2.3.6.StockCapTotalDef'!J23:K23)</f>
        <v>538397.05740286584</v>
      </c>
      <c r="L23" s="200">
        <f>+AVERAGE('2.2.3.6.StockCapTotalDef'!K23:L23)</f>
        <v>508650.06846271828</v>
      </c>
    </row>
    <row r="24" spans="2:12" x14ac:dyDescent="0.2">
      <c r="B24" s="219" t="s">
        <v>236</v>
      </c>
      <c r="C24" s="200">
        <f>+AVERAGE('2.2.3.6.StockCapTotalDef'!C24:C24)</f>
        <v>0</v>
      </c>
      <c r="D24" s="200">
        <f>+AVERAGE('2.2.3.6.StockCapTotalDef'!D24:D24)</f>
        <v>31115.652821012496</v>
      </c>
      <c r="E24" s="200">
        <f>+AVERAGE('2.2.3.6.StockCapTotalDef'!D24:E24)</f>
        <v>30024.554557904663</v>
      </c>
      <c r="F24" s="200">
        <f>+AVERAGE('2.2.3.6.StockCapTotalDef'!E24:F24)</f>
        <v>28368.310053506328</v>
      </c>
      <c r="G24" s="200">
        <f>+AVERAGE('2.2.3.6.StockCapTotalDef'!F24:G24)</f>
        <v>27269.58962376196</v>
      </c>
      <c r="H24" s="200">
        <f>+AVERAGE('2.2.3.6.StockCapTotalDef'!G24:H24)</f>
        <v>26571.832418028578</v>
      </c>
      <c r="I24" s="200">
        <f>+AVERAGE('2.2.3.6.StockCapTotalDef'!G24,'2.2.3.6.StockCapTotalDef'!I24)</f>
        <v>26571.832418028578</v>
      </c>
      <c r="J24" s="200">
        <f>+AVERAGE('2.2.3.6.StockCapTotalDef'!I24:J24)</f>
        <v>25945.807223739852</v>
      </c>
      <c r="K24" s="200">
        <f>+AVERAGE('2.2.3.6.StockCapTotalDef'!J24:K24)</f>
        <v>24717.887406308975</v>
      </c>
      <c r="L24" s="200">
        <f>+AVERAGE('2.2.3.6.StockCapTotalDef'!K24:L24)</f>
        <v>23352.198806809265</v>
      </c>
    </row>
    <row r="25" spans="2:12" x14ac:dyDescent="0.2">
      <c r="B25" s="219" t="s">
        <v>237</v>
      </c>
      <c r="C25" s="200">
        <f>+AVERAGE('2.2.3.6.StockCapTotalDef'!C25:C25)</f>
        <v>0</v>
      </c>
      <c r="D25" s="200">
        <f>+AVERAGE('2.2.3.6.StockCapTotalDef'!C25:D25)</f>
        <v>0</v>
      </c>
      <c r="E25" s="200">
        <f>+AVERAGE('2.2.3.6.StockCapTotalDef'!D25:E25)</f>
        <v>0</v>
      </c>
      <c r="F25" s="200">
        <f>+AVERAGE('2.2.3.6.StockCapTotalDef'!E25:F25)</f>
        <v>0</v>
      </c>
      <c r="G25" s="200">
        <f>+AVERAGE('2.2.3.6.StockCapTotalDef'!F25:G25)</f>
        <v>0</v>
      </c>
      <c r="H25" s="200">
        <f>+AVERAGE('2.2.3.6.StockCapTotalDef'!H25:H25)</f>
        <v>192694.94144680465</v>
      </c>
      <c r="I25" s="200">
        <f>+AVERAGE('2.2.3.6.StockCapTotalDef'!I25,'2.2.3.6.StockCapTotalDef'!I25)</f>
        <v>192694.94144680465</v>
      </c>
      <c r="J25" s="200">
        <f>+AVERAGE('2.2.3.6.StockCapTotalDef'!I25:J25)</f>
        <v>189092.46480250341</v>
      </c>
      <c r="K25" s="200">
        <f>+AVERAGE('2.2.3.6.StockCapTotalDef'!J25:K25)</f>
        <v>179672.47805947537</v>
      </c>
      <c r="L25" s="200">
        <f>+AVERAGE('2.2.3.6.StockCapTotalDef'!K25:L25)</f>
        <v>169247.81117502996</v>
      </c>
    </row>
    <row r="26" spans="2:12" x14ac:dyDescent="0.2">
      <c r="B26" s="219" t="s">
        <v>238</v>
      </c>
      <c r="C26" s="200">
        <f>+AVERAGE('2.2.3.6.StockCapTotalDef'!C26:C26)</f>
        <v>0</v>
      </c>
      <c r="D26" s="200">
        <f>+AVERAGE('2.2.3.6.StockCapTotalDef'!C26:D26)</f>
        <v>0</v>
      </c>
      <c r="E26" s="200">
        <f>+AVERAGE('2.2.3.6.StockCapTotalDef'!D26:E26)</f>
        <v>0</v>
      </c>
      <c r="F26" s="200">
        <f>+AVERAGE('2.2.3.6.StockCapTotalDef'!F26:F26)</f>
        <v>104414.09777737467</v>
      </c>
      <c r="G26" s="200">
        <f>+AVERAGE('2.2.3.6.StockCapTotalDef'!F26:G26)</f>
        <v>102592.83021654788</v>
      </c>
      <c r="H26" s="200">
        <f>+AVERAGE('2.2.3.6.StockCapTotalDef'!G26:H26)</f>
        <v>100350.22315707078</v>
      </c>
      <c r="I26" s="200">
        <f>+AVERAGE('2.2.3.6.StockCapTotalDef'!G26,'2.2.3.6.StockCapTotalDef'!I26)</f>
        <v>100350.22315707078</v>
      </c>
      <c r="J26" s="200">
        <f>+AVERAGE('2.2.3.6.StockCapTotalDef'!I26:J26)</f>
        <v>98390.870183725958</v>
      </c>
      <c r="K26" s="200">
        <f>+AVERAGE('2.2.3.6.StockCapTotalDef'!J26:K26)</f>
        <v>94159.12187712919</v>
      </c>
      <c r="L26" s="200">
        <f>+AVERAGE('2.2.3.6.StockCapTotalDef'!K26:L26)</f>
        <v>89405.494223472153</v>
      </c>
    </row>
    <row r="27" spans="2:12" x14ac:dyDescent="0.2">
      <c r="B27" s="219" t="s">
        <v>253</v>
      </c>
      <c r="C27" s="200">
        <f>+AVERAGE('2.2.3.6.StockCapTotalDef'!C27:C27)</f>
        <v>0</v>
      </c>
      <c r="D27" s="200">
        <f>+AVERAGE('2.2.3.6.StockCapTotalDef'!C27:D27)</f>
        <v>0</v>
      </c>
      <c r="E27" s="200">
        <f>+AVERAGE('2.2.3.6.StockCapTotalDef'!D27:E27)</f>
        <v>0</v>
      </c>
      <c r="F27" s="200">
        <f>+AVERAGE('2.2.3.6.StockCapTotalDef'!E27:F27)</f>
        <v>0</v>
      </c>
      <c r="G27" s="200">
        <f>+AVERAGE('2.2.3.6.StockCapTotalDef'!G27:G27)</f>
        <v>1611828.2865813386</v>
      </c>
      <c r="H27" s="200">
        <f>+AVERAGE('2.2.3.6.StockCapTotalDef'!G27:H27)</f>
        <v>1606478.8844040758</v>
      </c>
      <c r="I27" s="200">
        <f>+AVERAGE('2.2.3.6.StockCapTotalDef'!G27,'2.2.3.6.StockCapTotalDef'!I27)</f>
        <v>1606478.8844040758</v>
      </c>
      <c r="J27" s="200">
        <f>+AVERAGE('2.2.3.6.StockCapTotalDef'!I27:J27)</f>
        <v>1577955.9183019307</v>
      </c>
      <c r="K27" s="200">
        <f>+AVERAGE('2.2.3.6.StockCapTotalDef'!J27:K27)</f>
        <v>1513059.7095951224</v>
      </c>
      <c r="L27" s="200">
        <f>+AVERAGE('2.2.3.6.StockCapTotalDef'!K27:L27)</f>
        <v>1439797.7341188029</v>
      </c>
    </row>
    <row r="28" spans="2:12" x14ac:dyDescent="0.2">
      <c r="B28" s="219" t="s">
        <v>240</v>
      </c>
      <c r="C28" s="200">
        <f>+AVERAGE('2.2.3.6.StockCapTotalDef'!C28:C28)</f>
        <v>0</v>
      </c>
      <c r="D28" s="200">
        <f>+AVERAGE('2.2.3.6.StockCapTotalDef'!C28:D28)</f>
        <v>0</v>
      </c>
      <c r="E28" s="200">
        <f>+AVERAGE('2.2.3.6.StockCapTotalDef'!D28:E28)</f>
        <v>0</v>
      </c>
      <c r="F28" s="200">
        <f>+AVERAGE('2.2.3.6.StockCapTotalDef'!E28:F28)</f>
        <v>0</v>
      </c>
      <c r="G28" s="200">
        <f>+AVERAGE('2.2.3.6.StockCapTotalDef'!G28:G28)</f>
        <v>3040758.8220304949</v>
      </c>
      <c r="H28" s="200">
        <f>+AVERAGE('2.2.3.6.StockCapTotalDef'!G28:H28)</f>
        <v>3030667.0262737637</v>
      </c>
      <c r="I28" s="200">
        <f>+AVERAGE('2.2.3.6.StockCapTotalDef'!G28,'2.2.3.6.StockCapTotalDef'!I28)</f>
        <v>3030667.0262737637</v>
      </c>
      <c r="J28" s="200">
        <f>+AVERAGE('2.2.3.6.StockCapTotalDef'!I28:J28)</f>
        <v>2976857.6586583517</v>
      </c>
      <c r="K28" s="200">
        <f>+AVERAGE('2.2.3.6.StockCapTotalDef'!J28:K28)</f>
        <v>2854429.1588085936</v>
      </c>
      <c r="L28" s="200">
        <f>+AVERAGE('2.2.3.6.StockCapTotalDef'!K28:L28)</f>
        <v>2716218.4076363975</v>
      </c>
    </row>
    <row r="29" spans="2:12" x14ac:dyDescent="0.2">
      <c r="B29" s="219" t="s">
        <v>241</v>
      </c>
      <c r="C29" s="200">
        <f>+AVERAGE('2.2.3.6.StockCapTotalDef'!C29:C29)</f>
        <v>0</v>
      </c>
      <c r="D29" s="200">
        <f>+AVERAGE('2.2.3.6.StockCapTotalDef'!C29:D29)</f>
        <v>0</v>
      </c>
      <c r="E29" s="200">
        <f>+AVERAGE('2.2.3.6.StockCapTotalDef'!D29:E29)</f>
        <v>0</v>
      </c>
      <c r="F29" s="200">
        <f>+AVERAGE('2.2.3.6.StockCapTotalDef'!F29:F29)</f>
        <v>9055925.5591318924</v>
      </c>
      <c r="G29" s="200">
        <f>+AVERAGE('2.2.3.6.StockCapTotalDef'!F29:G29)</f>
        <v>8715881.9946207423</v>
      </c>
      <c r="H29" s="200">
        <f>+AVERAGE('2.2.3.6.StockCapTotalDef'!G29:H29)</f>
        <v>8144556.1661161575</v>
      </c>
      <c r="I29" s="200">
        <f>+AVERAGE('2.2.3.6.StockCapTotalDef'!G29,'2.2.3.6.StockCapTotalDef'!I29)</f>
        <v>8144556.1661161575</v>
      </c>
      <c r="J29" s="200">
        <f>+AVERAGE('2.2.3.6.StockCapTotalDef'!I29:J29)</f>
        <v>7583966.9122263659</v>
      </c>
      <c r="K29" s="200">
        <f>+AVERAGE('2.2.3.6.StockCapTotalDef'!J29:K29)</f>
        <v>6838254.5888778036</v>
      </c>
      <c r="L29" s="200">
        <f>+AVERAGE('2.2.3.6.StockCapTotalDef'!K29:L29)</f>
        <v>6051759.63365018</v>
      </c>
    </row>
    <row r="30" spans="2:12" x14ac:dyDescent="0.2">
      <c r="B30" s="219" t="s">
        <v>242</v>
      </c>
      <c r="C30" s="200">
        <f>+AVERAGE('2.2.3.6.StockCapTotalDef'!C30:C30)</f>
        <v>0</v>
      </c>
      <c r="D30" s="200">
        <f>+AVERAGE('2.2.3.6.StockCapTotalDef'!C30:D30)</f>
        <v>0</v>
      </c>
      <c r="E30" s="200">
        <f>+AVERAGE('2.2.3.6.StockCapTotalDef'!D30:E30)</f>
        <v>0</v>
      </c>
      <c r="F30" s="200">
        <f>+AVERAGE('2.2.3.6.StockCapTotalDef'!E30:F30)</f>
        <v>0</v>
      </c>
      <c r="G30" s="200">
        <f>+AVERAGE('2.2.3.6.StockCapTotalDef'!G30:G30)</f>
        <v>1192986.1744526611</v>
      </c>
      <c r="H30" s="200">
        <f>+AVERAGE('2.2.3.6.StockCapTotalDef'!G30:H30)</f>
        <v>1189026.8427470503</v>
      </c>
      <c r="I30" s="200">
        <f>+AVERAGE('2.2.3.6.StockCapTotalDef'!G30,'2.2.3.6.StockCapTotalDef'!I30)</f>
        <v>1189026.8427470503</v>
      </c>
      <c r="J30" s="200">
        <f>+AVERAGE('2.2.3.6.StockCapTotalDef'!I30:J30)</f>
        <v>1167915.7203666305</v>
      </c>
      <c r="K30" s="200">
        <f>+AVERAGE('2.2.3.6.StockCapTotalDef'!J30:K30)</f>
        <v>1119883.135006174</v>
      </c>
      <c r="L30" s="200">
        <f>+AVERAGE('2.2.3.6.StockCapTotalDef'!K30:L30)</f>
        <v>1065658.6716536202</v>
      </c>
    </row>
    <row r="31" spans="2:12" x14ac:dyDescent="0.2">
      <c r="B31" s="219" t="s">
        <v>243</v>
      </c>
      <c r="C31" s="200">
        <f>+AVERAGE('2.2.3.6.StockCapTotalDef'!C31:C31)</f>
        <v>0</v>
      </c>
      <c r="D31" s="200">
        <f>+AVERAGE('2.2.3.6.StockCapTotalDef'!C31:D31)</f>
        <v>0</v>
      </c>
      <c r="E31" s="200">
        <f>+AVERAGE('2.2.3.6.StockCapTotalDef'!D31:E31)</f>
        <v>0</v>
      </c>
      <c r="F31" s="200">
        <f>+AVERAGE('2.2.3.6.StockCapTotalDef'!E31:F31)</f>
        <v>0</v>
      </c>
      <c r="G31" s="200">
        <f>+AVERAGE('2.2.3.6.StockCapTotalDef'!G31:G31)</f>
        <v>543928.07798986009</v>
      </c>
      <c r="H31" s="200">
        <f>+AVERAGE('2.2.3.6.StockCapTotalDef'!G31:H31)</f>
        <v>542122.86705709703</v>
      </c>
      <c r="I31" s="200">
        <f>+AVERAGE('2.2.3.6.StockCapTotalDef'!G31,'2.2.3.6.StockCapTotalDef'!I31)</f>
        <v>542122.86705709703</v>
      </c>
      <c r="J31" s="200">
        <f>+AVERAGE('2.2.3.6.StockCapTotalDef'!I31:J31)</f>
        <v>532497.49799038609</v>
      </c>
      <c r="K31" s="200">
        <f>+AVERAGE('2.2.3.6.StockCapTotalDef'!J31:K31)</f>
        <v>510597.60309178545</v>
      </c>
      <c r="L31" s="200">
        <f>+AVERAGE('2.2.3.6.StockCapTotalDef'!K31:L31)</f>
        <v>485874.59392119048</v>
      </c>
    </row>
    <row r="32" spans="2:12" x14ac:dyDescent="0.2">
      <c r="B32" s="219" t="s">
        <v>244</v>
      </c>
      <c r="C32" s="200">
        <f>+AVERAGE('2.2.3.6.StockCapTotalDef'!C32:C32)</f>
        <v>0</v>
      </c>
      <c r="D32" s="200">
        <f>+AVERAGE('2.2.3.6.StockCapTotalDef'!C32:D32)</f>
        <v>0</v>
      </c>
      <c r="E32" s="200">
        <f>+AVERAGE('2.2.3.6.StockCapTotalDef'!D32:E32)</f>
        <v>0</v>
      </c>
      <c r="F32" s="200">
        <f>+AVERAGE('2.2.3.6.StockCapTotalDef'!E32:F32)</f>
        <v>0</v>
      </c>
      <c r="G32" s="200">
        <f>+AVERAGE('2.2.3.6.StockCapTotalDef'!G32:G32)</f>
        <v>316295.6099923171</v>
      </c>
      <c r="H32" s="200">
        <f>+AVERAGE('2.2.3.6.StockCapTotalDef'!G32:H32)</f>
        <v>305427.24569995364</v>
      </c>
      <c r="I32" s="200">
        <f>+AVERAGE('2.2.3.6.StockCapTotalDef'!G32,'2.2.3.6.StockCapTotalDef'!I32)</f>
        <v>305427.24569995364</v>
      </c>
      <c r="J32" s="200">
        <f>+AVERAGE('2.2.3.6.StockCapTotalDef'!I32:J32)</f>
        <v>279932.16029666492</v>
      </c>
      <c r="K32" s="200">
        <f>+AVERAGE('2.2.3.6.StockCapTotalDef'!J32:K32)</f>
        <v>247487.10193738539</v>
      </c>
      <c r="L32" s="200">
        <f>+AVERAGE('2.2.3.6.StockCapTotalDef'!K32:L32)</f>
        <v>213530.19133141788</v>
      </c>
    </row>
    <row r="33" spans="2:12" x14ac:dyDescent="0.2">
      <c r="B33" s="219" t="s">
        <v>245</v>
      </c>
      <c r="C33" s="200">
        <f>+AVERAGE('2.2.3.6.StockCapTotalDef'!C33:C33)</f>
        <v>0</v>
      </c>
      <c r="D33" s="200">
        <f>+AVERAGE('2.2.3.6.StockCapTotalDef'!C33:D33)</f>
        <v>0</v>
      </c>
      <c r="E33" s="200">
        <f>+AVERAGE('2.2.3.6.StockCapTotalDef'!D33:E33)</f>
        <v>0</v>
      </c>
      <c r="F33" s="200">
        <f>+AVERAGE('2.2.3.6.StockCapTotalDef'!E33:F33)</f>
        <v>0</v>
      </c>
      <c r="G33" s="200">
        <f>+AVERAGE('2.2.3.6.StockCapTotalDef'!F33:G33)</f>
        <v>0</v>
      </c>
      <c r="H33" s="200">
        <f>+AVERAGE('2.2.3.6.StockCapTotalDef'!G33:H33)</f>
        <v>0</v>
      </c>
      <c r="I33" s="200">
        <f>+AVERAGE('2.2.3.6.StockCapTotalDef'!G33,'2.2.3.6.StockCapTotalDef'!I33)</f>
        <v>0</v>
      </c>
      <c r="J33" s="200">
        <f>+AVERAGE('2.2.3.6.StockCapTotalDef'!I33:J33)</f>
        <v>0</v>
      </c>
      <c r="K33" s="200">
        <f>+AVERAGE('2.2.3.6.StockCapTotalDef'!K33:K33)</f>
        <v>1682357.1030888176</v>
      </c>
      <c r="L33" s="200">
        <f>+AVERAGE('2.2.3.6.StockCapTotalDef'!K33:L33)</f>
        <v>1646256.0439499058</v>
      </c>
    </row>
    <row r="34" spans="2:12" x14ac:dyDescent="0.2">
      <c r="B34" s="219" t="s">
        <v>246</v>
      </c>
      <c r="C34" s="200">
        <f>+AVERAGE('2.2.3.6.StockCapTotalDef'!C34:C34)</f>
        <v>0</v>
      </c>
      <c r="D34" s="200">
        <f>+AVERAGE('2.2.3.6.StockCapTotalDef'!C34:D34)</f>
        <v>0</v>
      </c>
      <c r="E34" s="200">
        <f>+AVERAGE('2.2.3.6.StockCapTotalDef'!D34:E34)</f>
        <v>0</v>
      </c>
      <c r="F34" s="200">
        <f>+AVERAGE('2.2.3.6.StockCapTotalDef'!E34:F34)</f>
        <v>0</v>
      </c>
      <c r="G34" s="200">
        <f>+AVERAGE('2.2.3.6.StockCapTotalDef'!F34:G34)</f>
        <v>0</v>
      </c>
      <c r="H34" s="200">
        <f>+AVERAGE('2.2.3.6.StockCapTotalDef'!G34:H34)</f>
        <v>0</v>
      </c>
      <c r="I34" s="200">
        <f>+AVERAGE('2.2.3.6.StockCapTotalDef'!G34,'2.2.3.6.StockCapTotalDef'!I34)</f>
        <v>0</v>
      </c>
      <c r="J34" s="200">
        <f>+AVERAGE('2.2.3.6.StockCapTotalDef'!J34:J34)</f>
        <v>182285.85397191974</v>
      </c>
      <c r="K34" s="200">
        <f>+AVERAGE('2.2.3.6.StockCapTotalDef'!J34:K34)</f>
        <v>177707.84702526341</v>
      </c>
      <c r="L34" s="200">
        <f>+AVERAGE('2.2.3.6.StockCapTotalDef'!K34:L34)</f>
        <v>169747.44299325417</v>
      </c>
    </row>
    <row r="35" spans="2:12" x14ac:dyDescent="0.2">
      <c r="B35" s="219" t="s">
        <v>247</v>
      </c>
      <c r="C35" s="200">
        <f>+AVERAGE('2.2.3.6.StockCapTotalDef'!C35:C35)</f>
        <v>0</v>
      </c>
      <c r="D35" s="200">
        <f>+AVERAGE('2.2.3.6.StockCapTotalDef'!C35:D35)</f>
        <v>0</v>
      </c>
      <c r="E35" s="200">
        <f>+AVERAGE('2.2.3.6.StockCapTotalDef'!D35:E35)</f>
        <v>0</v>
      </c>
      <c r="F35" s="200">
        <f>+AVERAGE('2.2.3.6.StockCapTotalDef'!E35:F35)</f>
        <v>0</v>
      </c>
      <c r="G35" s="200">
        <f>+AVERAGE('2.2.3.6.StockCapTotalDef'!F35:G35)</f>
        <v>0</v>
      </c>
      <c r="H35" s="200">
        <f>+AVERAGE('2.2.3.6.StockCapTotalDef'!G35:H35)</f>
        <v>0</v>
      </c>
      <c r="I35" s="200">
        <f>+AVERAGE('2.2.3.6.StockCapTotalDef'!G35,'2.2.3.6.StockCapTotalDef'!I35)</f>
        <v>0</v>
      </c>
      <c r="J35" s="200">
        <f>+AVERAGE('2.2.3.6.StockCapTotalDef'!I35:J35)</f>
        <v>0</v>
      </c>
      <c r="K35" s="200">
        <f>+AVERAGE('2.2.3.6.StockCapTotalDef'!K35:K35)</f>
        <v>61872.499682392023</v>
      </c>
      <c r="L35" s="200">
        <f>+AVERAGE('2.2.3.6.StockCapTotalDef'!K35:L35)</f>
        <v>58854.213519830926</v>
      </c>
    </row>
    <row r="36" spans="2:12" x14ac:dyDescent="0.2">
      <c r="B36" s="219" t="s">
        <v>248</v>
      </c>
      <c r="C36" s="200">
        <f>+AVERAGE('2.2.3.6.StockCapTotalDef'!C36:C36)</f>
        <v>0</v>
      </c>
      <c r="D36" s="200">
        <f>+AVERAGE('2.2.3.6.StockCapTotalDef'!C36:D36)</f>
        <v>0</v>
      </c>
      <c r="E36" s="200">
        <f>+AVERAGE('2.2.3.6.StockCapTotalDef'!D36:E36)</f>
        <v>0</v>
      </c>
      <c r="F36" s="200">
        <f>+AVERAGE('2.2.3.6.StockCapTotalDef'!E36:F36)</f>
        <v>0</v>
      </c>
      <c r="G36" s="200">
        <f>+AVERAGE('2.2.3.6.StockCapTotalDef'!F36:G36)</f>
        <v>0</v>
      </c>
      <c r="H36" s="200">
        <f>+AVERAGE('2.2.3.6.StockCapTotalDef'!G36:H36)</f>
        <v>0</v>
      </c>
      <c r="I36" s="200">
        <f>+AVERAGE('2.2.3.6.StockCapTotalDef'!G36,'2.2.3.6.StockCapTotalDef'!I36)</f>
        <v>0</v>
      </c>
      <c r="J36" s="200">
        <f>+AVERAGE('2.2.3.6.StockCapTotalDef'!I36:J36)</f>
        <v>0</v>
      </c>
      <c r="K36" s="200">
        <f>+AVERAGE('2.2.3.6.StockCapTotalDef'!J36:K36)</f>
        <v>0</v>
      </c>
      <c r="L36" s="200">
        <f>+AVERAGE('2.2.3.6.StockCapTotalDef'!L36:L36)</f>
        <v>7813242.0564776799</v>
      </c>
    </row>
    <row r="37" spans="2:12" x14ac:dyDescent="0.2">
      <c r="B37" s="219" t="s">
        <v>254</v>
      </c>
      <c r="C37" s="200">
        <f>+AVERAGE('2.2.3.6.StockCapTotalDef'!C37:C37)</f>
        <v>0</v>
      </c>
      <c r="D37" s="200">
        <f>+AVERAGE('2.2.3.6.StockCapTotalDef'!C37:D37)</f>
        <v>0</v>
      </c>
      <c r="E37" s="200">
        <f>+AVERAGE('2.2.3.6.StockCapTotalDef'!D37:E37)</f>
        <v>0</v>
      </c>
      <c r="F37" s="200">
        <f>+AVERAGE('2.2.3.6.StockCapTotalDef'!E37:F37)</f>
        <v>0</v>
      </c>
      <c r="G37" s="200">
        <f>+AVERAGE('2.2.3.6.StockCapTotalDef'!F37:G37)</f>
        <v>0</v>
      </c>
      <c r="H37" s="200">
        <f>+AVERAGE('2.2.3.6.StockCapTotalDef'!G37:H37)</f>
        <v>0</v>
      </c>
      <c r="I37" s="200">
        <f>+AVERAGE('2.2.3.6.StockCapTotalDef'!G37,'2.2.3.6.StockCapTotalDef'!I37)</f>
        <v>0</v>
      </c>
      <c r="J37" s="200">
        <f>+AVERAGE('2.2.3.6.StockCapTotalDef'!I37:J37)</f>
        <v>0</v>
      </c>
      <c r="K37" s="200">
        <f>+AVERAGE('2.2.3.6.StockCapTotalDef'!K37:K37)</f>
        <v>460006.05559054867</v>
      </c>
      <c r="L37" s="200">
        <f>+AVERAGE('2.2.3.6.StockCapTotalDef'!K37:L37)</f>
        <v>450134.9611679425</v>
      </c>
    </row>
    <row r="38" spans="2:12" x14ac:dyDescent="0.2">
      <c r="B38" s="220" t="s">
        <v>250</v>
      </c>
      <c r="C38" s="65">
        <f>+AVERAGE('2.2.3.6.StockCapTotalDef'!C38:C38)</f>
        <v>179580.804</v>
      </c>
      <c r="D38" s="65">
        <f>+AVERAGE('2.2.3.6.StockCapTotalDef'!C38:D38)</f>
        <v>168873.09630945922</v>
      </c>
      <c r="E38" s="65">
        <f>+AVERAGE('2.2.3.6.StockCapTotalDef'!D38:E38)</f>
        <v>147101.56933529343</v>
      </c>
      <c r="F38" s="65">
        <f>+AVERAGE('2.2.3.6.StockCapTotalDef'!E38:F38)</f>
        <v>127617.46596484129</v>
      </c>
      <c r="G38" s="65">
        <f>+AVERAGE('2.2.3.6.StockCapTotalDef'!F38:G38)</f>
        <v>110863.93407860196</v>
      </c>
      <c r="H38" s="65">
        <f>+AVERAGE('2.2.3.6.StockCapTotalDef'!G38:H38)</f>
        <v>95360.878451322264</v>
      </c>
      <c r="I38" s="65">
        <f>+AVERAGE('2.2.3.6.StockCapTotalDef'!G38,'2.2.3.6.StockCapTotalDef'!I38)</f>
        <v>95360.878451322264</v>
      </c>
      <c r="J38" s="65">
        <f>+AVERAGE('2.2.3.6.StockCapTotalDef'!I38:J38)</f>
        <v>79706.143317353155</v>
      </c>
      <c r="K38" s="65">
        <f>+AVERAGE('2.2.3.6.StockCapTotalDef'!J38:K38)</f>
        <v>63356.218824157928</v>
      </c>
      <c r="L38" s="65">
        <f>+AVERAGE('2.2.3.6.StockCapTotalDef'!K38:L38)</f>
        <v>36472.339645311054</v>
      </c>
    </row>
    <row r="39" spans="2:12" x14ac:dyDescent="0.2"/>
    <row r="40" spans="2:12" x14ac:dyDescent="0.2"/>
  </sheetData>
  <hyperlinks>
    <hyperlink ref="A2" location="Índice!A1" display="Índice" xr:uid="{617DB3E0-B983-44C0-8A9D-E0DFBD09EE27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382BB-06CF-47AD-AB5D-4006EAE6D155}">
  <sheetPr>
    <tabColor theme="5" tint="-0.249977111117893"/>
  </sheetPr>
  <dimension ref="A1:V41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2.140625" style="1" customWidth="1"/>
    <col min="3" max="12" width="11.42578125" style="1" customWidth="1"/>
    <col min="13" max="22" width="0" style="1" hidden="1"/>
    <col min="23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16</v>
      </c>
    </row>
    <row r="5" spans="1:12" x14ac:dyDescent="0.2">
      <c r="B5" s="26"/>
    </row>
    <row r="6" spans="1:12" x14ac:dyDescent="0.2">
      <c r="B6" s="26"/>
    </row>
    <row r="7" spans="1:12" x14ac:dyDescent="0.2">
      <c r="B7" s="88" t="s">
        <v>76</v>
      </c>
      <c r="G7" s="37"/>
      <c r="H7" s="37"/>
      <c r="I7" s="37"/>
      <c r="J7" s="37"/>
      <c r="K7" s="37"/>
    </row>
    <row r="8" spans="1:12" x14ac:dyDescent="0.2"/>
    <row r="9" spans="1:12" x14ac:dyDescent="0.2">
      <c r="B9" s="15"/>
      <c r="C9" s="89">
        <v>2010</v>
      </c>
      <c r="D9" s="89">
        <v>2011</v>
      </c>
      <c r="E9" s="89">
        <v>2012</v>
      </c>
      <c r="F9" s="89">
        <v>2013</v>
      </c>
      <c r="G9" s="89">
        <v>2014</v>
      </c>
      <c r="H9" s="89">
        <v>2015</v>
      </c>
      <c r="I9" s="89">
        <v>2016</v>
      </c>
      <c r="J9" s="89">
        <v>2017</v>
      </c>
      <c r="K9" s="89">
        <v>2018</v>
      </c>
    </row>
    <row r="10" spans="1:12" x14ac:dyDescent="0.2">
      <c r="B10" s="87" t="s">
        <v>77</v>
      </c>
      <c r="C10" s="90">
        <f>+C126</f>
        <v>5.2821858646182544E-2</v>
      </c>
      <c r="D10" s="90">
        <f>+D126</f>
        <v>5.410199544794958E-2</v>
      </c>
      <c r="E10" s="90">
        <f>+E126</f>
        <v>5.3815098087152402E-2</v>
      </c>
      <c r="F10" s="90">
        <f>+F126</f>
        <v>5.2130670342610257E-2</v>
      </c>
      <c r="G10" s="90">
        <f>+G126</f>
        <v>5.2766660390626781E-2</v>
      </c>
      <c r="H10" s="90">
        <f>+H126</f>
        <v>5.2312982394253658E-2</v>
      </c>
      <c r="I10" s="90">
        <f>+I126</f>
        <v>5.1802786015652462E-2</v>
      </c>
      <c r="J10" s="90">
        <f>+J126</f>
        <v>5.1538501312231769E-2</v>
      </c>
      <c r="K10" s="90">
        <f>+K126</f>
        <v>5.0970309826854118E-2</v>
      </c>
    </row>
    <row r="11" spans="1:12" x14ac:dyDescent="0.2">
      <c r="B11" s="87" t="s">
        <v>78</v>
      </c>
      <c r="C11" s="90">
        <f>+C225</f>
        <v>0.11316115296203894</v>
      </c>
      <c r="D11" s="90">
        <f>+D225</f>
        <v>0.11206380289506564</v>
      </c>
      <c r="E11" s="90">
        <f>+E225</f>
        <v>0.11261488583062138</v>
      </c>
      <c r="F11" s="90">
        <f>+F225</f>
        <v>0.11504321109516362</v>
      </c>
      <c r="G11" s="90">
        <f>+G225</f>
        <v>0.1152754065595252</v>
      </c>
      <c r="H11" s="90">
        <f>+H225</f>
        <v>0.11412215098966327</v>
      </c>
      <c r="I11" s="90">
        <f>+I225</f>
        <v>0.11416269770604888</v>
      </c>
      <c r="J11" s="90">
        <f>+J225</f>
        <v>0.11529483233537048</v>
      </c>
      <c r="K11" s="90">
        <f>+K225</f>
        <v>0.11356278960037729</v>
      </c>
      <c r="L11" s="90"/>
    </row>
    <row r="12" spans="1:12" x14ac:dyDescent="0.2">
      <c r="B12" s="87" t="s">
        <v>79</v>
      </c>
      <c r="C12" s="90">
        <f t="shared" ref="C12:K12" si="0">+C11-C10</f>
        <v>6.0339294315856391E-2</v>
      </c>
      <c r="D12" s="90">
        <f t="shared" si="0"/>
        <v>5.7961807447116057E-2</v>
      </c>
      <c r="E12" s="90">
        <f t="shared" si="0"/>
        <v>5.8799787743468973E-2</v>
      </c>
      <c r="F12" s="90">
        <f t="shared" si="0"/>
        <v>6.291254075255337E-2</v>
      </c>
      <c r="G12" s="90">
        <f t="shared" si="0"/>
        <v>6.2508746168898427E-2</v>
      </c>
      <c r="H12" s="90">
        <f t="shared" si="0"/>
        <v>6.1809168595409615E-2</v>
      </c>
      <c r="I12" s="90">
        <f t="shared" si="0"/>
        <v>6.2359911690396418E-2</v>
      </c>
      <c r="J12" s="90">
        <f t="shared" si="0"/>
        <v>6.3756331023138713E-2</v>
      </c>
      <c r="K12" s="90">
        <f t="shared" si="0"/>
        <v>6.2592479773523169E-2</v>
      </c>
    </row>
    <row r="13" spans="1:12" x14ac:dyDescent="0.2">
      <c r="B13" s="87" t="s">
        <v>268</v>
      </c>
      <c r="C13" s="91">
        <f>+C14*(1+(1-C15)*C16/C17)</f>
        <v>0.48451501076049469</v>
      </c>
      <c r="D13" s="91">
        <f t="shared" ref="D13:K13" si="1">+D14*(1+(1-D15)*D16/D17)</f>
        <v>0.46425792042952985</v>
      </c>
      <c r="E13" s="91">
        <f t="shared" si="1"/>
        <v>1.1645804942315894</v>
      </c>
      <c r="F13" s="91">
        <f t="shared" si="1"/>
        <v>0.65992155583228584</v>
      </c>
      <c r="G13" s="91">
        <f t="shared" si="1"/>
        <v>0.61336771922271516</v>
      </c>
      <c r="H13" s="91">
        <f t="shared" si="1"/>
        <v>0.88508139319194312</v>
      </c>
      <c r="I13" s="91">
        <f t="shared" si="1"/>
        <v>0.60929358645307241</v>
      </c>
      <c r="J13" s="91">
        <f t="shared" si="1"/>
        <v>0.53071947175117573</v>
      </c>
      <c r="K13" s="91">
        <f t="shared" si="1"/>
        <v>0.85783816653713374</v>
      </c>
    </row>
    <row r="14" spans="1:12" x14ac:dyDescent="0.2">
      <c r="B14" s="92" t="s">
        <v>80</v>
      </c>
      <c r="C14" s="93">
        <f>+C297</f>
        <v>0.48005265891888438</v>
      </c>
      <c r="D14" s="93">
        <f>+D297</f>
        <v>0.46221967574232026</v>
      </c>
      <c r="E14" s="93">
        <f>+E297</f>
        <v>0.41792587099534267</v>
      </c>
      <c r="F14" s="93">
        <f>+F297</f>
        <v>0.30897439439162455</v>
      </c>
      <c r="G14" s="93">
        <f>+G297</f>
        <v>0.31947149785953388</v>
      </c>
      <c r="H14" s="93">
        <f>+H297</f>
        <v>0.45798120582078672</v>
      </c>
      <c r="I14" s="93">
        <f>+I297</f>
        <v>0.32505143789576879</v>
      </c>
      <c r="J14" s="93">
        <f>+J297</f>
        <v>0.29386451757561827</v>
      </c>
      <c r="K14" s="93">
        <f>+K297</f>
        <v>0.49399989473748523</v>
      </c>
    </row>
    <row r="15" spans="1:12" x14ac:dyDescent="0.2">
      <c r="B15" s="92" t="s">
        <v>81</v>
      </c>
      <c r="C15" s="94">
        <v>0.3</v>
      </c>
      <c r="D15" s="94">
        <v>0.3</v>
      </c>
      <c r="E15" s="94">
        <v>0.3</v>
      </c>
      <c r="F15" s="94">
        <v>0.3</v>
      </c>
      <c r="G15" s="94">
        <v>0.3</v>
      </c>
      <c r="H15" s="94">
        <v>0.28000000000000003</v>
      </c>
      <c r="I15" s="94">
        <v>0.28000000000000003</v>
      </c>
      <c r="J15" s="94">
        <v>0.29499999999999998</v>
      </c>
      <c r="K15" s="94">
        <v>0.29499999999999998</v>
      </c>
    </row>
    <row r="16" spans="1:12" x14ac:dyDescent="0.2">
      <c r="B16" s="92" t="s">
        <v>82</v>
      </c>
      <c r="C16" s="258">
        <f>+C307</f>
        <v>82</v>
      </c>
      <c r="D16" s="258">
        <f>+D307</f>
        <v>58</v>
      </c>
      <c r="E16" s="258">
        <f>+E307</f>
        <v>106666</v>
      </c>
      <c r="F16" s="258">
        <f>+F307</f>
        <v>107094</v>
      </c>
      <c r="G16" s="258">
        <f>+G307</f>
        <v>105222</v>
      </c>
      <c r="H16" s="258">
        <f>+H307</f>
        <v>105672</v>
      </c>
      <c r="I16" s="258">
        <f>+I307</f>
        <v>105776</v>
      </c>
      <c r="J16" s="258">
        <f>+J307</f>
        <v>105394</v>
      </c>
      <c r="K16" s="258">
        <f>+K307</f>
        <v>103858</v>
      </c>
    </row>
    <row r="17" spans="2:21" x14ac:dyDescent="0.2">
      <c r="B17" s="92" t="s">
        <v>83</v>
      </c>
      <c r="C17" s="258">
        <f>+C305</f>
        <v>6175</v>
      </c>
      <c r="D17" s="258">
        <f>+D305</f>
        <v>9207</v>
      </c>
      <c r="E17" s="258">
        <f>+E305</f>
        <v>41793</v>
      </c>
      <c r="F17" s="258">
        <f>+F305</f>
        <v>66000</v>
      </c>
      <c r="G17" s="258">
        <f>+G305</f>
        <v>80065</v>
      </c>
      <c r="H17" s="258">
        <f>+H305</f>
        <v>81585</v>
      </c>
      <c r="I17" s="258">
        <f>+I305</f>
        <v>87093</v>
      </c>
      <c r="J17" s="258">
        <f>+J305</f>
        <v>92187</v>
      </c>
      <c r="K17" s="258">
        <f>+K305</f>
        <v>99414</v>
      </c>
    </row>
    <row r="18" spans="2:21" x14ac:dyDescent="0.2">
      <c r="B18" s="87" t="s">
        <v>84</v>
      </c>
      <c r="C18" s="90">
        <f>+C244</f>
        <v>1.7197902513200004E-2</v>
      </c>
      <c r="D18" s="90">
        <f>+D244</f>
        <v>1.9080478770212746E-2</v>
      </c>
      <c r="E18" s="90">
        <f>+E244</f>
        <v>1.5690557318031567E-2</v>
      </c>
      <c r="F18" s="90">
        <f>+F244</f>
        <v>1.5858089763550291E-2</v>
      </c>
      <c r="G18" s="90">
        <f>+G244</f>
        <v>1.62251025848936E-2</v>
      </c>
      <c r="H18" s="90">
        <f>+H244</f>
        <v>2.0071119655198592E-2</v>
      </c>
      <c r="I18" s="90">
        <f>+I244</f>
        <v>1.9975514288025728E-2</v>
      </c>
      <c r="J18" s="90">
        <f>+J244</f>
        <v>1.4507051819271501E-2</v>
      </c>
      <c r="K18" s="90">
        <f>+K244</f>
        <v>1.4729140776676999E-2</v>
      </c>
    </row>
    <row r="19" spans="2:21" x14ac:dyDescent="0.2">
      <c r="B19" s="87"/>
      <c r="C19" s="95"/>
      <c r="D19" s="95"/>
      <c r="E19" s="95"/>
      <c r="F19" s="95"/>
      <c r="G19" s="95"/>
      <c r="H19" s="95"/>
      <c r="I19" s="95"/>
      <c r="J19" s="95"/>
      <c r="K19" s="95"/>
    </row>
    <row r="20" spans="2:21" x14ac:dyDescent="0.2">
      <c r="B20" s="96" t="s">
        <v>85</v>
      </c>
      <c r="C20" s="97">
        <f>+C10+C13*C12+C18</f>
        <v>9.9255054994110359E-2</v>
      </c>
      <c r="D20" s="97">
        <f>+D10+D13*D12+D18</f>
        <v>0.10009170240789725</v>
      </c>
      <c r="E20" s="97">
        <f>+E10+E13*E12+E18</f>
        <v>0.13798274127618562</v>
      </c>
      <c r="F20" s="97">
        <f>+F10+F13*F12+F18</f>
        <v>0.10950610188094767</v>
      </c>
      <c r="G20" s="97">
        <f>+G10+G13*G12+G18</f>
        <v>0.10733261004460924</v>
      </c>
      <c r="H20" s="97">
        <f>+H10+H13*H12+H18</f>
        <v>0.12709024710191308</v>
      </c>
      <c r="I20" s="97">
        <f>+I10+I13*I12+I18</f>
        <v>0.10977379454841669</v>
      </c>
      <c r="J20" s="97">
        <f>+J10+J13*J12+J18</f>
        <v>9.9882279452896544E-2</v>
      </c>
      <c r="K20" s="97">
        <f>+K10+K13*K12+K18</f>
        <v>0.11939366869146287</v>
      </c>
    </row>
    <row r="21" spans="2:21" x14ac:dyDescent="0.2">
      <c r="B21" s="87"/>
      <c r="C21" s="95"/>
      <c r="D21" s="95"/>
      <c r="E21" s="95"/>
      <c r="F21" s="95"/>
      <c r="G21" s="95"/>
      <c r="H21" s="95"/>
      <c r="I21" s="95"/>
      <c r="J21" s="95"/>
      <c r="K21" s="95"/>
    </row>
    <row r="22" spans="2:21" x14ac:dyDescent="0.2">
      <c r="B22" s="87" t="s">
        <v>86</v>
      </c>
      <c r="C22" s="90">
        <f>+C317</f>
        <v>7.4408414634146339E-2</v>
      </c>
      <c r="D22" s="90">
        <f>+D317</f>
        <v>7.8534482758620683E-2</v>
      </c>
      <c r="E22" s="90">
        <f>+E317</f>
        <v>3.8532120630692689E-2</v>
      </c>
      <c r="F22" s="90">
        <f>+F317</f>
        <v>8.4049381167725701E-2</v>
      </c>
      <c r="G22" s="90">
        <f>+G317</f>
        <v>8.4017759635944059E-2</v>
      </c>
      <c r="H22" s="90">
        <f>+H317</f>
        <v>8.403160613107126E-2</v>
      </c>
      <c r="I22" s="90">
        <f>+I317</f>
        <v>8.4036963697141767E-2</v>
      </c>
      <c r="J22" s="90">
        <f>+J317</f>
        <v>8.4720966920278487E-2</v>
      </c>
      <c r="K22" s="90">
        <f>+K317</f>
        <v>8.5030432357494495E-2</v>
      </c>
    </row>
    <row r="23" spans="2:21" x14ac:dyDescent="0.2">
      <c r="B23" s="87" t="s">
        <v>87</v>
      </c>
      <c r="C23" s="98">
        <f>+C22*(1-C15)</f>
        <v>5.2085890243902436E-2</v>
      </c>
      <c r="D23" s="98">
        <f>+D22*(1-D15)</f>
        <v>5.4974137931034471E-2</v>
      </c>
      <c r="E23" s="98">
        <f>+E22*(1-E15)</f>
        <v>2.6972484441484881E-2</v>
      </c>
      <c r="F23" s="98">
        <f>+F22*(1-F15)</f>
        <v>5.8834566817407986E-2</v>
      </c>
      <c r="G23" s="98">
        <f>+G22*(1-G15)</f>
        <v>5.8812431745160834E-2</v>
      </c>
      <c r="H23" s="98">
        <f>+H22*(1-H15)</f>
        <v>6.0502756414371306E-2</v>
      </c>
      <c r="I23" s="98">
        <f>+I22*(1-I15)</f>
        <v>6.0506613861942067E-2</v>
      </c>
      <c r="J23" s="98">
        <f>+J22*(1-J15)</f>
        <v>5.972828167879634E-2</v>
      </c>
      <c r="K23" s="98">
        <f>+K22*(1-K15)</f>
        <v>5.9946454812033624E-2</v>
      </c>
    </row>
    <row r="24" spans="2:21" x14ac:dyDescent="0.2">
      <c r="B24" s="87"/>
      <c r="C24" s="95"/>
      <c r="D24" s="95"/>
      <c r="E24" s="95"/>
      <c r="F24" s="95"/>
      <c r="G24" s="95"/>
      <c r="H24" s="95"/>
      <c r="I24" s="95"/>
      <c r="J24" s="95"/>
      <c r="K24" s="95"/>
    </row>
    <row r="25" spans="2:21" x14ac:dyDescent="0.2">
      <c r="B25" s="87" t="s">
        <v>88</v>
      </c>
      <c r="C25" s="93">
        <f t="shared" ref="C25:K25" si="2">+C16/SUM(C16:C17)</f>
        <v>1.3105322039315966E-2</v>
      </c>
      <c r="D25" s="93">
        <f t="shared" si="2"/>
        <v>6.2601187263896388E-3</v>
      </c>
      <c r="E25" s="93">
        <f t="shared" si="2"/>
        <v>0.71848793269522226</v>
      </c>
      <c r="F25" s="93">
        <f t="shared" si="2"/>
        <v>0.61870428784359943</v>
      </c>
      <c r="G25" s="93">
        <f t="shared" si="2"/>
        <v>0.56788657596053693</v>
      </c>
      <c r="H25" s="93">
        <f t="shared" si="2"/>
        <v>0.56431535269709543</v>
      </c>
      <c r="I25" s="93">
        <f t="shared" si="2"/>
        <v>0.54843442958692168</v>
      </c>
      <c r="J25" s="93">
        <f t="shared" si="2"/>
        <v>0.533421735895658</v>
      </c>
      <c r="K25" s="93">
        <f t="shared" si="2"/>
        <v>0.5109311661222401</v>
      </c>
    </row>
    <row r="26" spans="2:21" x14ac:dyDescent="0.2">
      <c r="B26" s="87" t="s">
        <v>89</v>
      </c>
      <c r="C26" s="93">
        <f t="shared" ref="C26:K26" si="3">1-C25</f>
        <v>0.98689467796068409</v>
      </c>
      <c r="D26" s="93">
        <f t="shared" si="3"/>
        <v>0.99373988127361035</v>
      </c>
      <c r="E26" s="93">
        <f t="shared" si="3"/>
        <v>0.28151206730477774</v>
      </c>
      <c r="F26" s="93">
        <f t="shared" si="3"/>
        <v>0.38129571215640057</v>
      </c>
      <c r="G26" s="93">
        <f t="shared" si="3"/>
        <v>0.43211342403946307</v>
      </c>
      <c r="H26" s="93">
        <f t="shared" si="3"/>
        <v>0.43568464730290457</v>
      </c>
      <c r="I26" s="93">
        <f t="shared" si="3"/>
        <v>0.45156557041307832</v>
      </c>
      <c r="J26" s="93">
        <f t="shared" si="3"/>
        <v>0.466578264104342</v>
      </c>
      <c r="K26" s="93">
        <f t="shared" si="3"/>
        <v>0.4890688338777599</v>
      </c>
    </row>
    <row r="27" spans="2:21" x14ac:dyDescent="0.2">
      <c r="B27" s="87"/>
      <c r="C27" s="95"/>
      <c r="D27" s="95"/>
      <c r="E27" s="95"/>
      <c r="F27" s="95"/>
      <c r="G27" s="95"/>
      <c r="H27" s="95"/>
      <c r="I27" s="95"/>
      <c r="J27" s="95"/>
      <c r="K27" s="95"/>
    </row>
    <row r="28" spans="2:21" x14ac:dyDescent="0.2">
      <c r="B28" s="89" t="s">
        <v>90</v>
      </c>
      <c r="C28" s="99">
        <f t="shared" ref="C28:K28" si="4">+C25*C23+C26*C20</f>
        <v>9.8636887899733336E-2</v>
      </c>
      <c r="D28" s="99">
        <f t="shared" si="4"/>
        <v>9.9809261097626542E-2</v>
      </c>
      <c r="E28" s="99">
        <f t="shared" si="4"/>
        <v>5.8223211335055813E-2</v>
      </c>
      <c r="F28" s="99">
        <f t="shared" si="4"/>
        <v>7.8155405865518363E-2</v>
      </c>
      <c r="G28" s="99">
        <f t="shared" si="4"/>
        <v>7.9778652125140737E-2</v>
      </c>
      <c r="H28" s="99">
        <f t="shared" si="4"/>
        <v>8.9513903809358392E-2</v>
      </c>
      <c r="I28" s="99">
        <f t="shared" si="4"/>
        <v>8.2753976411274174E-2</v>
      </c>
      <c r="J28" s="99">
        <f t="shared" si="4"/>
        <v>7.8463264257085635E-2</v>
      </c>
      <c r="K28" s="99">
        <f t="shared" si="4"/>
        <v>8.9020234381327862E-2</v>
      </c>
    </row>
    <row r="29" spans="2:21" x14ac:dyDescent="0.2"/>
    <row r="30" spans="2:21" x14ac:dyDescent="0.2"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</row>
    <row r="31" spans="2:21" x14ac:dyDescent="0.2">
      <c r="B31" s="88" t="s">
        <v>91</v>
      </c>
    </row>
    <row r="32" spans="2:21" x14ac:dyDescent="0.2"/>
    <row r="33" spans="2:11" x14ac:dyDescent="0.2">
      <c r="B33" s="251" t="s">
        <v>92</v>
      </c>
      <c r="C33" s="251"/>
      <c r="D33" s="251"/>
      <c r="E33" s="251"/>
      <c r="F33" s="251"/>
      <c r="G33" s="251"/>
      <c r="H33" s="251"/>
      <c r="I33" s="251"/>
      <c r="J33" s="251"/>
      <c r="K33" s="251"/>
    </row>
    <row r="34" spans="2:11" x14ac:dyDescent="0.2">
      <c r="B34" s="100" t="s">
        <v>93</v>
      </c>
      <c r="C34" s="100">
        <v>2010</v>
      </c>
      <c r="D34" s="100">
        <v>2011</v>
      </c>
      <c r="E34" s="100">
        <v>2012</v>
      </c>
      <c r="F34" s="100">
        <v>2013</v>
      </c>
      <c r="G34" s="100">
        <v>2014</v>
      </c>
      <c r="H34" s="100">
        <v>2015</v>
      </c>
      <c r="I34" s="100">
        <v>2016</v>
      </c>
      <c r="J34" s="100">
        <v>2017</v>
      </c>
      <c r="K34" s="100">
        <v>2018</v>
      </c>
    </row>
    <row r="35" spans="2:11" x14ac:dyDescent="0.2">
      <c r="B35" s="51">
        <v>1928</v>
      </c>
      <c r="C35" s="37">
        <v>8.354708589799302E-3</v>
      </c>
      <c r="D35" s="37">
        <v>8.354708589799302E-3</v>
      </c>
      <c r="E35" s="37">
        <v>8.354708589799302E-3</v>
      </c>
      <c r="F35" s="37">
        <v>8.354708589799302E-3</v>
      </c>
      <c r="G35" s="37">
        <v>8.354708589799302E-3</v>
      </c>
      <c r="H35" s="37">
        <v>8.354708589799302E-3</v>
      </c>
      <c r="I35" s="37">
        <v>8.354708589799302E-3</v>
      </c>
      <c r="J35" s="37">
        <v>8.354708589799302E-3</v>
      </c>
      <c r="K35" s="37">
        <v>8.354708589799302E-3</v>
      </c>
    </row>
    <row r="36" spans="2:11" x14ac:dyDescent="0.2">
      <c r="B36" s="51">
        <v>1929</v>
      </c>
      <c r="C36" s="37">
        <v>4.2038041563204259E-2</v>
      </c>
      <c r="D36" s="37">
        <v>4.2038041563204259E-2</v>
      </c>
      <c r="E36" s="37">
        <v>4.2038041563204259E-2</v>
      </c>
      <c r="F36" s="37">
        <v>4.2038041563204259E-2</v>
      </c>
      <c r="G36" s="37">
        <v>4.2038041563204259E-2</v>
      </c>
      <c r="H36" s="37">
        <v>4.2038041563204259E-2</v>
      </c>
      <c r="I36" s="37">
        <v>4.2038041563204259E-2</v>
      </c>
      <c r="J36" s="37">
        <v>4.2038041563204259E-2</v>
      </c>
      <c r="K36" s="37">
        <v>4.2038041563204259E-2</v>
      </c>
    </row>
    <row r="37" spans="2:11" x14ac:dyDescent="0.2">
      <c r="B37" s="51">
        <v>1930</v>
      </c>
      <c r="C37" s="37">
        <v>4.5409314348970366E-2</v>
      </c>
      <c r="D37" s="37">
        <v>4.5409314348970366E-2</v>
      </c>
      <c r="E37" s="37">
        <v>4.5409314348970366E-2</v>
      </c>
      <c r="F37" s="37">
        <v>4.5409314348970366E-2</v>
      </c>
      <c r="G37" s="37">
        <v>4.5409314348970366E-2</v>
      </c>
      <c r="H37" s="37">
        <v>4.5409314348970366E-2</v>
      </c>
      <c r="I37" s="37">
        <v>4.5409314348970366E-2</v>
      </c>
      <c r="J37" s="37">
        <v>4.5409314348970366E-2</v>
      </c>
      <c r="K37" s="37">
        <v>4.5409314348970366E-2</v>
      </c>
    </row>
    <row r="38" spans="2:11" x14ac:dyDescent="0.2">
      <c r="B38" s="51">
        <v>1931</v>
      </c>
      <c r="C38" s="37">
        <v>-2.5588559619422531E-2</v>
      </c>
      <c r="D38" s="37">
        <v>-2.5588559619422531E-2</v>
      </c>
      <c r="E38" s="37">
        <v>-2.5588559619422531E-2</v>
      </c>
      <c r="F38" s="37">
        <v>-2.5588559619422531E-2</v>
      </c>
      <c r="G38" s="37">
        <v>-2.5588559619422531E-2</v>
      </c>
      <c r="H38" s="37">
        <v>-2.5588559619422531E-2</v>
      </c>
      <c r="I38" s="37">
        <v>-2.5588559619422531E-2</v>
      </c>
      <c r="J38" s="37">
        <v>-2.5588559619422531E-2</v>
      </c>
      <c r="K38" s="37">
        <v>-2.5588559619422531E-2</v>
      </c>
    </row>
    <row r="39" spans="2:11" x14ac:dyDescent="0.2">
      <c r="B39" s="51">
        <v>1932</v>
      </c>
      <c r="C39" s="37">
        <v>8.7903069904773257E-2</v>
      </c>
      <c r="D39" s="37">
        <v>8.7903069904773257E-2</v>
      </c>
      <c r="E39" s="37">
        <v>8.7903069904773257E-2</v>
      </c>
      <c r="F39" s="37">
        <v>8.7903069904773257E-2</v>
      </c>
      <c r="G39" s="37">
        <v>8.7903069904773257E-2</v>
      </c>
      <c r="H39" s="37">
        <v>8.7903069904773257E-2</v>
      </c>
      <c r="I39" s="37">
        <v>8.7903069904773257E-2</v>
      </c>
      <c r="J39" s="37">
        <v>8.7903069904773257E-2</v>
      </c>
      <c r="K39" s="37">
        <v>8.7903069904773257E-2</v>
      </c>
    </row>
    <row r="40" spans="2:11" x14ac:dyDescent="0.2">
      <c r="B40" s="51">
        <v>1933</v>
      </c>
      <c r="C40" s="37">
        <v>1.8552720891857361E-2</v>
      </c>
      <c r="D40" s="37">
        <v>1.8552720891857361E-2</v>
      </c>
      <c r="E40" s="37">
        <v>1.8552720891857361E-2</v>
      </c>
      <c r="F40" s="37">
        <v>1.8552720891857361E-2</v>
      </c>
      <c r="G40" s="37">
        <v>1.8552720891857361E-2</v>
      </c>
      <c r="H40" s="37">
        <v>1.8552720891857361E-2</v>
      </c>
      <c r="I40" s="37">
        <v>1.8552720891857361E-2</v>
      </c>
      <c r="J40" s="37">
        <v>1.8552720891857361E-2</v>
      </c>
      <c r="K40" s="37">
        <v>1.8552720891857361E-2</v>
      </c>
    </row>
    <row r="41" spans="2:11" x14ac:dyDescent="0.2">
      <c r="B41" s="51">
        <v>1934</v>
      </c>
      <c r="C41" s="37">
        <v>7.9634426179656104E-2</v>
      </c>
      <c r="D41" s="37">
        <v>7.9634426179656104E-2</v>
      </c>
      <c r="E41" s="37">
        <v>7.9634426179656104E-2</v>
      </c>
      <c r="F41" s="37">
        <v>7.9634426179656104E-2</v>
      </c>
      <c r="G41" s="37">
        <v>7.9634426179656104E-2</v>
      </c>
      <c r="H41" s="37">
        <v>7.9634426179656104E-2</v>
      </c>
      <c r="I41" s="37">
        <v>7.9634426179656104E-2</v>
      </c>
      <c r="J41" s="37">
        <v>7.9634426179656104E-2</v>
      </c>
      <c r="K41" s="37">
        <v>7.9634426179656104E-2</v>
      </c>
    </row>
    <row r="42" spans="2:11" x14ac:dyDescent="0.2">
      <c r="B42" s="51">
        <v>1935</v>
      </c>
      <c r="C42" s="37">
        <v>4.4720477296566127E-2</v>
      </c>
      <c r="D42" s="37">
        <v>4.4720477296566127E-2</v>
      </c>
      <c r="E42" s="37">
        <v>4.4720477296566127E-2</v>
      </c>
      <c r="F42" s="37">
        <v>4.4720477296566127E-2</v>
      </c>
      <c r="G42" s="37">
        <v>4.4720477296566127E-2</v>
      </c>
      <c r="H42" s="37">
        <v>4.4720477296566127E-2</v>
      </c>
      <c r="I42" s="37">
        <v>4.4720477296566127E-2</v>
      </c>
      <c r="J42" s="37">
        <v>4.4720477296566127E-2</v>
      </c>
      <c r="K42" s="37">
        <v>4.4720477296566127E-2</v>
      </c>
    </row>
    <row r="43" spans="2:11" x14ac:dyDescent="0.2">
      <c r="B43" s="51">
        <v>1936</v>
      </c>
      <c r="C43" s="37">
        <v>5.0178754045450601E-2</v>
      </c>
      <c r="D43" s="37">
        <v>5.0178754045450601E-2</v>
      </c>
      <c r="E43" s="37">
        <v>5.0178754045450601E-2</v>
      </c>
      <c r="F43" s="37">
        <v>5.0178754045450601E-2</v>
      </c>
      <c r="G43" s="37">
        <v>5.0178754045450601E-2</v>
      </c>
      <c r="H43" s="37">
        <v>5.0178754045450601E-2</v>
      </c>
      <c r="I43" s="37">
        <v>5.0178754045450601E-2</v>
      </c>
      <c r="J43" s="37">
        <v>5.0178754045450601E-2</v>
      </c>
      <c r="K43" s="37">
        <v>5.0178754045450601E-2</v>
      </c>
    </row>
    <row r="44" spans="2:11" x14ac:dyDescent="0.2">
      <c r="B44" s="51">
        <v>1937</v>
      </c>
      <c r="C44" s="37">
        <v>1.379146059646038E-2</v>
      </c>
      <c r="D44" s="37">
        <v>1.379146059646038E-2</v>
      </c>
      <c r="E44" s="37">
        <v>1.379146059646038E-2</v>
      </c>
      <c r="F44" s="37">
        <v>1.379146059646038E-2</v>
      </c>
      <c r="G44" s="37">
        <v>1.379146059646038E-2</v>
      </c>
      <c r="H44" s="37">
        <v>1.379146059646038E-2</v>
      </c>
      <c r="I44" s="37">
        <v>1.379146059646038E-2</v>
      </c>
      <c r="J44" s="37">
        <v>1.379146059646038E-2</v>
      </c>
      <c r="K44" s="37">
        <v>1.379146059646038E-2</v>
      </c>
    </row>
    <row r="45" spans="2:11" x14ac:dyDescent="0.2">
      <c r="B45" s="51">
        <v>1938</v>
      </c>
      <c r="C45" s="37">
        <v>4.2132485322046068E-2</v>
      </c>
      <c r="D45" s="37">
        <v>4.2132485322046068E-2</v>
      </c>
      <c r="E45" s="37">
        <v>4.2132485322046068E-2</v>
      </c>
      <c r="F45" s="37">
        <v>4.2132485322046068E-2</v>
      </c>
      <c r="G45" s="37">
        <v>4.2132485322046068E-2</v>
      </c>
      <c r="H45" s="37">
        <v>4.2132485322046068E-2</v>
      </c>
      <c r="I45" s="37">
        <v>4.2132485322046068E-2</v>
      </c>
      <c r="J45" s="37">
        <v>4.2132485322046068E-2</v>
      </c>
      <c r="K45" s="37">
        <v>4.2132485322046068E-2</v>
      </c>
    </row>
    <row r="46" spans="2:11" x14ac:dyDescent="0.2">
      <c r="B46" s="51">
        <v>1939</v>
      </c>
      <c r="C46" s="37">
        <v>4.4122613942060671E-2</v>
      </c>
      <c r="D46" s="37">
        <v>4.4122613942060671E-2</v>
      </c>
      <c r="E46" s="37">
        <v>4.4122613942060671E-2</v>
      </c>
      <c r="F46" s="37">
        <v>4.4122613942060671E-2</v>
      </c>
      <c r="G46" s="37">
        <v>4.4122613942060671E-2</v>
      </c>
      <c r="H46" s="37">
        <v>4.4122613942060671E-2</v>
      </c>
      <c r="I46" s="37">
        <v>4.4122613942060671E-2</v>
      </c>
      <c r="J46" s="37">
        <v>4.4122613942060671E-2</v>
      </c>
      <c r="K46" s="37">
        <v>4.4122613942060671E-2</v>
      </c>
    </row>
    <row r="47" spans="2:11" x14ac:dyDescent="0.2">
      <c r="B47" s="51">
        <v>1940</v>
      </c>
      <c r="C47" s="37">
        <v>5.4024815962845509E-2</v>
      </c>
      <c r="D47" s="37">
        <v>5.4024815962845509E-2</v>
      </c>
      <c r="E47" s="37">
        <v>5.4024815962845509E-2</v>
      </c>
      <c r="F47" s="37">
        <v>5.4024815962845509E-2</v>
      </c>
      <c r="G47" s="37">
        <v>5.4024815962845509E-2</v>
      </c>
      <c r="H47" s="37">
        <v>5.4024815962845509E-2</v>
      </c>
      <c r="I47" s="37">
        <v>5.4024815962845509E-2</v>
      </c>
      <c r="J47" s="37">
        <v>5.4024815962845509E-2</v>
      </c>
      <c r="K47" s="37">
        <v>5.4024815962845509E-2</v>
      </c>
    </row>
    <row r="48" spans="2:11" x14ac:dyDescent="0.2">
      <c r="B48" s="51">
        <v>1941</v>
      </c>
      <c r="C48" s="37">
        <v>-2.0221975848580105E-2</v>
      </c>
      <c r="D48" s="37">
        <v>-2.0221975848580105E-2</v>
      </c>
      <c r="E48" s="37">
        <v>-2.0221975848580105E-2</v>
      </c>
      <c r="F48" s="37">
        <v>-2.0221975848580105E-2</v>
      </c>
      <c r="G48" s="37">
        <v>-2.0221975848580105E-2</v>
      </c>
      <c r="H48" s="37">
        <v>-2.0221975848580105E-2</v>
      </c>
      <c r="I48" s="37">
        <v>-2.0221975848580105E-2</v>
      </c>
      <c r="J48" s="37">
        <v>-2.0221975848580105E-2</v>
      </c>
      <c r="K48" s="37">
        <v>-2.0221975848580105E-2</v>
      </c>
    </row>
    <row r="49" spans="2:11" x14ac:dyDescent="0.2">
      <c r="B49" s="51">
        <v>1942</v>
      </c>
      <c r="C49" s="37">
        <v>2.2948682374484164E-2</v>
      </c>
      <c r="D49" s="37">
        <v>2.2948682374484164E-2</v>
      </c>
      <c r="E49" s="37">
        <v>2.2948682374484164E-2</v>
      </c>
      <c r="F49" s="37">
        <v>2.2948682374484164E-2</v>
      </c>
      <c r="G49" s="37">
        <v>2.2948682374484164E-2</v>
      </c>
      <c r="H49" s="37">
        <v>2.2948682374484164E-2</v>
      </c>
      <c r="I49" s="37">
        <v>2.2948682374484164E-2</v>
      </c>
      <c r="J49" s="37">
        <v>2.2948682374484164E-2</v>
      </c>
      <c r="K49" s="37">
        <v>2.2948682374484164E-2</v>
      </c>
    </row>
    <row r="50" spans="2:11" x14ac:dyDescent="0.2">
      <c r="B50" s="51">
        <v>1943</v>
      </c>
      <c r="C50" s="37">
        <v>2.4899999999999999E-2</v>
      </c>
      <c r="D50" s="37">
        <v>2.4899999999999999E-2</v>
      </c>
      <c r="E50" s="37">
        <v>2.4899999999999999E-2</v>
      </c>
      <c r="F50" s="37">
        <v>2.4899999999999999E-2</v>
      </c>
      <c r="G50" s="37">
        <v>2.4899999999999999E-2</v>
      </c>
      <c r="H50" s="37">
        <v>2.4899999999999999E-2</v>
      </c>
      <c r="I50" s="37">
        <v>2.4899999999999999E-2</v>
      </c>
      <c r="J50" s="37">
        <v>2.4899999999999999E-2</v>
      </c>
      <c r="K50" s="37">
        <v>2.4899999999999999E-2</v>
      </c>
    </row>
    <row r="51" spans="2:11" x14ac:dyDescent="0.2">
      <c r="B51" s="51">
        <v>1944</v>
      </c>
      <c r="C51" s="37">
        <v>2.5776111579070303E-2</v>
      </c>
      <c r="D51" s="37">
        <v>2.5776111579070303E-2</v>
      </c>
      <c r="E51" s="37">
        <v>2.5776111579070303E-2</v>
      </c>
      <c r="F51" s="37">
        <v>2.5776111579070303E-2</v>
      </c>
      <c r="G51" s="37">
        <v>2.5776111579070303E-2</v>
      </c>
      <c r="H51" s="37">
        <v>2.5776111579070303E-2</v>
      </c>
      <c r="I51" s="37">
        <v>2.5776111579070303E-2</v>
      </c>
      <c r="J51" s="37">
        <v>2.5776111579070303E-2</v>
      </c>
      <c r="K51" s="37">
        <v>2.5776111579070303E-2</v>
      </c>
    </row>
    <row r="52" spans="2:11" x14ac:dyDescent="0.2">
      <c r="B52" s="51">
        <v>1945</v>
      </c>
      <c r="C52" s="37">
        <v>3.8044173419237229E-2</v>
      </c>
      <c r="D52" s="37">
        <v>3.8044173419237229E-2</v>
      </c>
      <c r="E52" s="37">
        <v>3.8044173419237229E-2</v>
      </c>
      <c r="F52" s="37">
        <v>3.8044173419237229E-2</v>
      </c>
      <c r="G52" s="37">
        <v>3.8044173419237229E-2</v>
      </c>
      <c r="H52" s="37">
        <v>3.8044173419237229E-2</v>
      </c>
      <c r="I52" s="37">
        <v>3.8044173419237229E-2</v>
      </c>
      <c r="J52" s="37">
        <v>3.8044173419237229E-2</v>
      </c>
      <c r="K52" s="37">
        <v>3.8044173419237229E-2</v>
      </c>
    </row>
    <row r="53" spans="2:11" x14ac:dyDescent="0.2">
      <c r="B53" s="51">
        <v>1946</v>
      </c>
      <c r="C53" s="37">
        <v>3.1283745375695685E-2</v>
      </c>
      <c r="D53" s="37">
        <v>3.1283745375695685E-2</v>
      </c>
      <c r="E53" s="37">
        <v>3.1283745375695685E-2</v>
      </c>
      <c r="F53" s="37">
        <v>3.1283745375695685E-2</v>
      </c>
      <c r="G53" s="37">
        <v>3.1283745375695685E-2</v>
      </c>
      <c r="H53" s="37">
        <v>3.1283745375695685E-2</v>
      </c>
      <c r="I53" s="37">
        <v>3.1283745375695685E-2</v>
      </c>
      <c r="J53" s="37">
        <v>3.1283745375695685E-2</v>
      </c>
      <c r="K53" s="37">
        <v>3.1283745375695685E-2</v>
      </c>
    </row>
    <row r="54" spans="2:11" x14ac:dyDescent="0.2">
      <c r="B54" s="51">
        <v>1947</v>
      </c>
      <c r="C54" s="37">
        <v>9.1969680628322358E-3</v>
      </c>
      <c r="D54" s="37">
        <v>9.1969680628322358E-3</v>
      </c>
      <c r="E54" s="37">
        <v>9.1969680628322358E-3</v>
      </c>
      <c r="F54" s="37">
        <v>9.1969680628322358E-3</v>
      </c>
      <c r="G54" s="37">
        <v>9.1969680628322358E-3</v>
      </c>
      <c r="H54" s="37">
        <v>9.1969680628322358E-3</v>
      </c>
      <c r="I54" s="37">
        <v>9.1969680628322358E-3</v>
      </c>
      <c r="J54" s="37">
        <v>9.1969680628322358E-3</v>
      </c>
      <c r="K54" s="37">
        <v>9.1969680628322358E-3</v>
      </c>
    </row>
    <row r="55" spans="2:11" x14ac:dyDescent="0.2">
      <c r="B55" s="51">
        <v>1948</v>
      </c>
      <c r="C55" s="37">
        <v>1.9510369413175046E-2</v>
      </c>
      <c r="D55" s="37">
        <v>1.9510369413175046E-2</v>
      </c>
      <c r="E55" s="37">
        <v>1.9510369413175046E-2</v>
      </c>
      <c r="F55" s="37">
        <v>1.9510369413175046E-2</v>
      </c>
      <c r="G55" s="37">
        <v>1.9510369413175046E-2</v>
      </c>
      <c r="H55" s="37">
        <v>1.9510369413175046E-2</v>
      </c>
      <c r="I55" s="37">
        <v>1.9510369413175046E-2</v>
      </c>
      <c r="J55" s="37">
        <v>1.9510369413175046E-2</v>
      </c>
      <c r="K55" s="37">
        <v>1.9510369413175046E-2</v>
      </c>
    </row>
    <row r="56" spans="2:11" x14ac:dyDescent="0.2">
      <c r="B56" s="51">
        <v>1949</v>
      </c>
      <c r="C56" s="37">
        <v>4.6634851827973139E-2</v>
      </c>
      <c r="D56" s="37">
        <v>4.6634851827973139E-2</v>
      </c>
      <c r="E56" s="37">
        <v>4.6634851827973139E-2</v>
      </c>
      <c r="F56" s="37">
        <v>4.6634851827973139E-2</v>
      </c>
      <c r="G56" s="37">
        <v>4.6634851827973139E-2</v>
      </c>
      <c r="H56" s="37">
        <v>4.6634851827973139E-2</v>
      </c>
      <c r="I56" s="37">
        <v>4.6634851827973139E-2</v>
      </c>
      <c r="J56" s="37">
        <v>4.6634851827973139E-2</v>
      </c>
      <c r="K56" s="37">
        <v>4.6634851827973139E-2</v>
      </c>
    </row>
    <row r="57" spans="2:11" x14ac:dyDescent="0.2">
      <c r="B57" s="51">
        <v>1950</v>
      </c>
      <c r="C57" s="37">
        <v>4.2959574171096103E-3</v>
      </c>
      <c r="D57" s="37">
        <v>4.2959574171096103E-3</v>
      </c>
      <c r="E57" s="37">
        <v>4.2959574171096103E-3</v>
      </c>
      <c r="F57" s="37">
        <v>4.2959574171096103E-3</v>
      </c>
      <c r="G57" s="37">
        <v>4.2959574171096103E-3</v>
      </c>
      <c r="H57" s="37">
        <v>4.2959574171096103E-3</v>
      </c>
      <c r="I57" s="37">
        <v>4.2959574171096103E-3</v>
      </c>
      <c r="J57" s="37">
        <v>4.2959574171096103E-3</v>
      </c>
      <c r="K57" s="37">
        <v>4.2959574171096103E-3</v>
      </c>
    </row>
    <row r="58" spans="2:11" x14ac:dyDescent="0.2">
      <c r="B58" s="51">
        <v>1951</v>
      </c>
      <c r="C58" s="37">
        <v>-2.9531392208319886E-3</v>
      </c>
      <c r="D58" s="37">
        <v>-2.9531392208319886E-3</v>
      </c>
      <c r="E58" s="37">
        <v>-2.9531392208319886E-3</v>
      </c>
      <c r="F58" s="37">
        <v>-2.9531392208319886E-3</v>
      </c>
      <c r="G58" s="37">
        <v>-2.9531392208319886E-3</v>
      </c>
      <c r="H58" s="37">
        <v>-2.9531392208319886E-3</v>
      </c>
      <c r="I58" s="37">
        <v>-2.9531392208319886E-3</v>
      </c>
      <c r="J58" s="37">
        <v>-2.9531392208319886E-3</v>
      </c>
      <c r="K58" s="37">
        <v>-2.9531392208319886E-3</v>
      </c>
    </row>
    <row r="59" spans="2:11" x14ac:dyDescent="0.2">
      <c r="B59" s="51">
        <v>1952</v>
      </c>
      <c r="C59" s="37">
        <v>2.2679961918305656E-2</v>
      </c>
      <c r="D59" s="37">
        <v>2.2679961918305656E-2</v>
      </c>
      <c r="E59" s="37">
        <v>2.2679961918305656E-2</v>
      </c>
      <c r="F59" s="37">
        <v>2.2679961918305656E-2</v>
      </c>
      <c r="G59" s="37">
        <v>2.2679961918305656E-2</v>
      </c>
      <c r="H59" s="37">
        <v>2.2679961918305656E-2</v>
      </c>
      <c r="I59" s="37">
        <v>2.2679961918305656E-2</v>
      </c>
      <c r="J59" s="37">
        <v>2.2679961918305656E-2</v>
      </c>
      <c r="K59" s="37">
        <v>2.2679961918305656E-2</v>
      </c>
    </row>
    <row r="60" spans="2:11" x14ac:dyDescent="0.2">
      <c r="B60" s="51">
        <v>1953</v>
      </c>
      <c r="C60" s="37">
        <v>4.1438402589088513E-2</v>
      </c>
      <c r="D60" s="37">
        <v>4.1438402589088513E-2</v>
      </c>
      <c r="E60" s="37">
        <v>4.1438402589088513E-2</v>
      </c>
      <c r="F60" s="37">
        <v>4.1438402589088513E-2</v>
      </c>
      <c r="G60" s="37">
        <v>4.1438402589088513E-2</v>
      </c>
      <c r="H60" s="37">
        <v>4.1438402589088513E-2</v>
      </c>
      <c r="I60" s="37">
        <v>4.1438402589088513E-2</v>
      </c>
      <c r="J60" s="37">
        <v>4.1438402589088513E-2</v>
      </c>
      <c r="K60" s="37">
        <v>4.1438402589088513E-2</v>
      </c>
    </row>
    <row r="61" spans="2:11" x14ac:dyDescent="0.2">
      <c r="B61" s="51">
        <v>1954</v>
      </c>
      <c r="C61" s="37">
        <v>3.2898034558095555E-2</v>
      </c>
      <c r="D61" s="37">
        <v>3.2898034558095555E-2</v>
      </c>
      <c r="E61" s="37">
        <v>3.2898034558095555E-2</v>
      </c>
      <c r="F61" s="37">
        <v>3.2898034558095555E-2</v>
      </c>
      <c r="G61" s="37">
        <v>3.2898034558095555E-2</v>
      </c>
      <c r="H61" s="37">
        <v>3.2898034558095555E-2</v>
      </c>
      <c r="I61" s="37">
        <v>3.2898034558095555E-2</v>
      </c>
      <c r="J61" s="37">
        <v>3.2898034558095555E-2</v>
      </c>
      <c r="K61" s="37">
        <v>3.2898034558095555E-2</v>
      </c>
    </row>
    <row r="62" spans="2:11" x14ac:dyDescent="0.2">
      <c r="B62" s="51">
        <v>1955</v>
      </c>
      <c r="C62" s="37">
        <v>-1.3364391288618781E-2</v>
      </c>
      <c r="D62" s="37">
        <v>-1.3364391288618781E-2</v>
      </c>
      <c r="E62" s="37">
        <v>-1.3364391288618781E-2</v>
      </c>
      <c r="F62" s="37">
        <v>-1.3364391288618781E-2</v>
      </c>
      <c r="G62" s="37">
        <v>-1.3364391288618781E-2</v>
      </c>
      <c r="H62" s="37">
        <v>-1.3364391288618781E-2</v>
      </c>
      <c r="I62" s="37">
        <v>-1.3364391288618781E-2</v>
      </c>
      <c r="J62" s="37">
        <v>-1.3364391288618781E-2</v>
      </c>
      <c r="K62" s="37">
        <v>-1.3364391288618781E-2</v>
      </c>
    </row>
    <row r="63" spans="2:11" x14ac:dyDescent="0.2">
      <c r="B63" s="51">
        <v>1956</v>
      </c>
      <c r="C63" s="37">
        <v>-2.2557738173154165E-2</v>
      </c>
      <c r="D63" s="37">
        <v>-2.2557738173154165E-2</v>
      </c>
      <c r="E63" s="37">
        <v>-2.2557738173154165E-2</v>
      </c>
      <c r="F63" s="37">
        <v>-2.2557738173154165E-2</v>
      </c>
      <c r="G63" s="37">
        <v>-2.2557738173154165E-2</v>
      </c>
      <c r="H63" s="37">
        <v>-2.2557738173154165E-2</v>
      </c>
      <c r="I63" s="37">
        <v>-2.2557738173154165E-2</v>
      </c>
      <c r="J63" s="37">
        <v>-2.2557738173154165E-2</v>
      </c>
      <c r="K63" s="37">
        <v>-2.2557738173154165E-2</v>
      </c>
    </row>
    <row r="64" spans="2:11" x14ac:dyDescent="0.2">
      <c r="B64" s="51">
        <v>1957</v>
      </c>
      <c r="C64" s="37">
        <v>6.7970128466249904E-2</v>
      </c>
      <c r="D64" s="37">
        <v>6.7970128466249904E-2</v>
      </c>
      <c r="E64" s="37">
        <v>6.7970128466249904E-2</v>
      </c>
      <c r="F64" s="37">
        <v>6.7970128466249904E-2</v>
      </c>
      <c r="G64" s="37">
        <v>6.7970128466249904E-2</v>
      </c>
      <c r="H64" s="37">
        <v>6.7970128466249904E-2</v>
      </c>
      <c r="I64" s="37">
        <v>6.7970128466249904E-2</v>
      </c>
      <c r="J64" s="37">
        <v>6.7970128466249904E-2</v>
      </c>
      <c r="K64" s="37">
        <v>6.7970128466249904E-2</v>
      </c>
    </row>
    <row r="65" spans="2:11" x14ac:dyDescent="0.2">
      <c r="B65" s="51">
        <v>1958</v>
      </c>
      <c r="C65" s="37">
        <v>-2.0990181755274694E-2</v>
      </c>
      <c r="D65" s="37">
        <v>-2.0990181755274694E-2</v>
      </c>
      <c r="E65" s="37">
        <v>-2.0990181755274694E-2</v>
      </c>
      <c r="F65" s="37">
        <v>-2.0990181755274694E-2</v>
      </c>
      <c r="G65" s="37">
        <v>-2.0990181755274694E-2</v>
      </c>
      <c r="H65" s="37">
        <v>-2.0990181755274694E-2</v>
      </c>
      <c r="I65" s="37">
        <v>-2.0990181755274694E-2</v>
      </c>
      <c r="J65" s="37">
        <v>-2.0990181755274694E-2</v>
      </c>
      <c r="K65" s="37">
        <v>-2.0990181755274694E-2</v>
      </c>
    </row>
    <row r="66" spans="2:11" x14ac:dyDescent="0.2">
      <c r="B66" s="51">
        <v>1959</v>
      </c>
      <c r="C66" s="37">
        <v>-2.6466312591385065E-2</v>
      </c>
      <c r="D66" s="37">
        <v>-2.6466312591385065E-2</v>
      </c>
      <c r="E66" s="37">
        <v>-2.6466312591385065E-2</v>
      </c>
      <c r="F66" s="37">
        <v>-2.6466312591385065E-2</v>
      </c>
      <c r="G66" s="37">
        <v>-2.6466312591385065E-2</v>
      </c>
      <c r="H66" s="37">
        <v>-2.6466312591385065E-2</v>
      </c>
      <c r="I66" s="37">
        <v>-2.6466312591385065E-2</v>
      </c>
      <c r="J66" s="37">
        <v>-2.6466312591385065E-2</v>
      </c>
      <c r="K66" s="37">
        <v>-2.6466312591385065E-2</v>
      </c>
    </row>
    <row r="67" spans="2:11" x14ac:dyDescent="0.2">
      <c r="B67" s="51">
        <v>1960</v>
      </c>
      <c r="C67" s="37">
        <v>0.11639503690963365</v>
      </c>
      <c r="D67" s="37">
        <v>0.11639503690963365</v>
      </c>
      <c r="E67" s="37">
        <v>0.11639503690963365</v>
      </c>
      <c r="F67" s="37">
        <v>0.11639503690963365</v>
      </c>
      <c r="G67" s="37">
        <v>0.11639503690963365</v>
      </c>
      <c r="H67" s="37">
        <v>0.11639503690963365</v>
      </c>
      <c r="I67" s="37">
        <v>0.11639503690963365</v>
      </c>
      <c r="J67" s="37">
        <v>0.11639503690963365</v>
      </c>
      <c r="K67" s="37">
        <v>0.11639503690963365</v>
      </c>
    </row>
    <row r="68" spans="2:11" x14ac:dyDescent="0.2">
      <c r="B68" s="51">
        <v>1961</v>
      </c>
      <c r="C68" s="37">
        <v>2.0609208076323167E-2</v>
      </c>
      <c r="D68" s="37">
        <v>2.0609208076323167E-2</v>
      </c>
      <c r="E68" s="37">
        <v>2.0609208076323167E-2</v>
      </c>
      <c r="F68" s="37">
        <v>2.0609208076323167E-2</v>
      </c>
      <c r="G68" s="37">
        <v>2.0609208076323167E-2</v>
      </c>
      <c r="H68" s="37">
        <v>2.0609208076323167E-2</v>
      </c>
      <c r="I68" s="37">
        <v>2.0609208076323167E-2</v>
      </c>
      <c r="J68" s="37">
        <v>2.0609208076323167E-2</v>
      </c>
      <c r="K68" s="37">
        <v>2.0609208076323167E-2</v>
      </c>
    </row>
    <row r="69" spans="2:11" x14ac:dyDescent="0.2">
      <c r="B69" s="51">
        <v>1962</v>
      </c>
      <c r="C69" s="37">
        <v>5.693544054008462E-2</v>
      </c>
      <c r="D69" s="37">
        <v>5.693544054008462E-2</v>
      </c>
      <c r="E69" s="37">
        <v>5.693544054008462E-2</v>
      </c>
      <c r="F69" s="37">
        <v>5.693544054008462E-2</v>
      </c>
      <c r="G69" s="37">
        <v>5.693544054008462E-2</v>
      </c>
      <c r="H69" s="37">
        <v>5.693544054008462E-2</v>
      </c>
      <c r="I69" s="37">
        <v>5.693544054008462E-2</v>
      </c>
      <c r="J69" s="37">
        <v>5.693544054008462E-2</v>
      </c>
      <c r="K69" s="37">
        <v>5.693544054008462E-2</v>
      </c>
    </row>
    <row r="70" spans="2:11" x14ac:dyDescent="0.2">
      <c r="B70" s="51">
        <v>1963</v>
      </c>
      <c r="C70" s="37">
        <v>1.6841620739546127E-2</v>
      </c>
      <c r="D70" s="37">
        <v>1.6841620739546127E-2</v>
      </c>
      <c r="E70" s="37">
        <v>1.6841620739546127E-2</v>
      </c>
      <c r="F70" s="37">
        <v>1.6841620739546127E-2</v>
      </c>
      <c r="G70" s="37">
        <v>1.6841620739546127E-2</v>
      </c>
      <c r="H70" s="37">
        <v>1.6841620739546127E-2</v>
      </c>
      <c r="I70" s="37">
        <v>1.6841620739546127E-2</v>
      </c>
      <c r="J70" s="37">
        <v>1.6841620739546127E-2</v>
      </c>
      <c r="K70" s="37">
        <v>1.6841620739546127E-2</v>
      </c>
    </row>
    <row r="71" spans="2:11" x14ac:dyDescent="0.2">
      <c r="B71" s="51">
        <v>1964</v>
      </c>
      <c r="C71" s="37">
        <v>3.7280648911540815E-2</v>
      </c>
      <c r="D71" s="37">
        <v>3.7280648911540815E-2</v>
      </c>
      <c r="E71" s="37">
        <v>3.7280648911540815E-2</v>
      </c>
      <c r="F71" s="37">
        <v>3.7280648911540815E-2</v>
      </c>
      <c r="G71" s="37">
        <v>3.7280648911540815E-2</v>
      </c>
      <c r="H71" s="37">
        <v>3.7280648911540815E-2</v>
      </c>
      <c r="I71" s="37">
        <v>3.7280648911540815E-2</v>
      </c>
      <c r="J71" s="37">
        <v>3.7280648911540815E-2</v>
      </c>
      <c r="K71" s="37">
        <v>3.7280648911540815E-2</v>
      </c>
    </row>
    <row r="72" spans="2:11" x14ac:dyDescent="0.2">
      <c r="B72" s="51">
        <v>1965</v>
      </c>
      <c r="C72" s="37">
        <v>7.1885509359262342E-3</v>
      </c>
      <c r="D72" s="37">
        <v>7.1885509359262342E-3</v>
      </c>
      <c r="E72" s="37">
        <v>7.1885509359262342E-3</v>
      </c>
      <c r="F72" s="37">
        <v>7.1885509359262342E-3</v>
      </c>
      <c r="G72" s="37">
        <v>7.1885509359262342E-3</v>
      </c>
      <c r="H72" s="37">
        <v>7.1885509359262342E-3</v>
      </c>
      <c r="I72" s="37">
        <v>7.1885509359262342E-3</v>
      </c>
      <c r="J72" s="37">
        <v>7.1885509359262342E-3</v>
      </c>
      <c r="K72" s="37">
        <v>7.1885509359262342E-3</v>
      </c>
    </row>
    <row r="73" spans="2:11" x14ac:dyDescent="0.2">
      <c r="B73" s="51">
        <v>1966</v>
      </c>
      <c r="C73" s="37">
        <v>2.9079409324299622E-2</v>
      </c>
      <c r="D73" s="37">
        <v>2.9079409324299622E-2</v>
      </c>
      <c r="E73" s="37">
        <v>2.9079409324299622E-2</v>
      </c>
      <c r="F73" s="37">
        <v>2.9079409324299622E-2</v>
      </c>
      <c r="G73" s="37">
        <v>2.9079409324299622E-2</v>
      </c>
      <c r="H73" s="37">
        <v>2.9079409324299622E-2</v>
      </c>
      <c r="I73" s="37">
        <v>2.9079409324299622E-2</v>
      </c>
      <c r="J73" s="37">
        <v>2.9079409324299622E-2</v>
      </c>
      <c r="K73" s="37">
        <v>2.9079409324299622E-2</v>
      </c>
    </row>
    <row r="74" spans="2:11" x14ac:dyDescent="0.2">
      <c r="B74" s="51">
        <v>1967</v>
      </c>
      <c r="C74" s="37">
        <v>-1.5806209932824666E-2</v>
      </c>
      <c r="D74" s="37">
        <v>-1.5806209932824666E-2</v>
      </c>
      <c r="E74" s="37">
        <v>-1.5806209932824666E-2</v>
      </c>
      <c r="F74" s="37">
        <v>-1.5806209932824666E-2</v>
      </c>
      <c r="G74" s="37">
        <v>-1.5806209932824666E-2</v>
      </c>
      <c r="H74" s="37">
        <v>-1.5806209932824666E-2</v>
      </c>
      <c r="I74" s="37">
        <v>-1.5806209932824666E-2</v>
      </c>
      <c r="J74" s="37">
        <v>-1.5806209932824666E-2</v>
      </c>
      <c r="K74" s="37">
        <v>-1.5806209932824666E-2</v>
      </c>
    </row>
    <row r="75" spans="2:11" x14ac:dyDescent="0.2">
      <c r="B75" s="51">
        <v>1968</v>
      </c>
      <c r="C75" s="37">
        <v>3.2746196950768365E-2</v>
      </c>
      <c r="D75" s="37">
        <v>3.2746196950768365E-2</v>
      </c>
      <c r="E75" s="37">
        <v>3.2746196950768365E-2</v>
      </c>
      <c r="F75" s="37">
        <v>3.2746196950768365E-2</v>
      </c>
      <c r="G75" s="37">
        <v>3.2746196950768365E-2</v>
      </c>
      <c r="H75" s="37">
        <v>3.2746196950768365E-2</v>
      </c>
      <c r="I75" s="37">
        <v>3.2746196950768365E-2</v>
      </c>
      <c r="J75" s="37">
        <v>3.2746196950768365E-2</v>
      </c>
      <c r="K75" s="37">
        <v>3.2746196950768365E-2</v>
      </c>
    </row>
    <row r="76" spans="2:11" x14ac:dyDescent="0.2">
      <c r="B76" s="51">
        <v>1969</v>
      </c>
      <c r="C76" s="37">
        <v>-5.0140493209926106E-2</v>
      </c>
      <c r="D76" s="37">
        <v>-5.0140493209926106E-2</v>
      </c>
      <c r="E76" s="37">
        <v>-5.0140493209926106E-2</v>
      </c>
      <c r="F76" s="37">
        <v>-5.0140493209926106E-2</v>
      </c>
      <c r="G76" s="37">
        <v>-5.0140493209926106E-2</v>
      </c>
      <c r="H76" s="37">
        <v>-5.0140493209926106E-2</v>
      </c>
      <c r="I76" s="37">
        <v>-5.0140493209926106E-2</v>
      </c>
      <c r="J76" s="37">
        <v>-5.0140493209926106E-2</v>
      </c>
      <c r="K76" s="37">
        <v>-5.0140493209926106E-2</v>
      </c>
    </row>
    <row r="77" spans="2:11" x14ac:dyDescent="0.2">
      <c r="B77" s="51">
        <v>1970</v>
      </c>
      <c r="C77" s="37">
        <v>0.16754737183412338</v>
      </c>
      <c r="D77" s="37">
        <v>0.16754737183412338</v>
      </c>
      <c r="E77" s="37">
        <v>0.16754737183412338</v>
      </c>
      <c r="F77" s="37">
        <v>0.16754737183412338</v>
      </c>
      <c r="G77" s="37">
        <v>0.16754737183412338</v>
      </c>
      <c r="H77" s="37">
        <v>0.16754737183412338</v>
      </c>
      <c r="I77" s="37">
        <v>0.16754737183412338</v>
      </c>
      <c r="J77" s="37">
        <v>0.16754737183412338</v>
      </c>
      <c r="K77" s="37">
        <v>0.16754737183412338</v>
      </c>
    </row>
    <row r="78" spans="2:11" x14ac:dyDescent="0.2">
      <c r="B78" s="51">
        <v>1971</v>
      </c>
      <c r="C78" s="37">
        <v>9.7868966197122972E-2</v>
      </c>
      <c r="D78" s="37">
        <v>9.7868966197122972E-2</v>
      </c>
      <c r="E78" s="37">
        <v>9.7868966197122972E-2</v>
      </c>
      <c r="F78" s="37">
        <v>9.7868966197122972E-2</v>
      </c>
      <c r="G78" s="37">
        <v>9.7868966197122972E-2</v>
      </c>
      <c r="H78" s="37">
        <v>9.7868966197122972E-2</v>
      </c>
      <c r="I78" s="37">
        <v>9.7868966197122972E-2</v>
      </c>
      <c r="J78" s="37">
        <v>9.7868966197122972E-2</v>
      </c>
      <c r="K78" s="37">
        <v>9.7868966197122972E-2</v>
      </c>
    </row>
    <row r="79" spans="2:11" x14ac:dyDescent="0.2">
      <c r="B79" s="51">
        <v>1972</v>
      </c>
      <c r="C79" s="37">
        <v>2.818449050444969E-2</v>
      </c>
      <c r="D79" s="37">
        <v>2.818449050444969E-2</v>
      </c>
      <c r="E79" s="37">
        <v>2.818449050444969E-2</v>
      </c>
      <c r="F79" s="37">
        <v>2.818449050444969E-2</v>
      </c>
      <c r="G79" s="37">
        <v>2.818449050444969E-2</v>
      </c>
      <c r="H79" s="37">
        <v>2.818449050444969E-2</v>
      </c>
      <c r="I79" s="37">
        <v>2.818449050444969E-2</v>
      </c>
      <c r="J79" s="37">
        <v>2.818449050444969E-2</v>
      </c>
      <c r="K79" s="37">
        <v>2.818449050444969E-2</v>
      </c>
    </row>
    <row r="80" spans="2:11" x14ac:dyDescent="0.2">
      <c r="B80" s="51">
        <v>1973</v>
      </c>
      <c r="C80" s="37">
        <v>3.6586646024150085E-2</v>
      </c>
      <c r="D80" s="37">
        <v>3.6586646024150085E-2</v>
      </c>
      <c r="E80" s="37">
        <v>3.6586646024150085E-2</v>
      </c>
      <c r="F80" s="37">
        <v>3.6586646024150085E-2</v>
      </c>
      <c r="G80" s="37">
        <v>3.6586646024150085E-2</v>
      </c>
      <c r="H80" s="37">
        <v>3.6586646024150085E-2</v>
      </c>
      <c r="I80" s="37">
        <v>3.6586646024150085E-2</v>
      </c>
      <c r="J80" s="37">
        <v>3.6586646024150085E-2</v>
      </c>
      <c r="K80" s="37">
        <v>3.6586646024150085E-2</v>
      </c>
    </row>
    <row r="81" spans="2:11" x14ac:dyDescent="0.2">
      <c r="B81" s="51">
        <v>1974</v>
      </c>
      <c r="C81" s="37">
        <v>1.9886086932378574E-2</v>
      </c>
      <c r="D81" s="37">
        <v>1.9886086932378574E-2</v>
      </c>
      <c r="E81" s="37">
        <v>1.9886086932378574E-2</v>
      </c>
      <c r="F81" s="37">
        <v>1.9886086932378574E-2</v>
      </c>
      <c r="G81" s="37">
        <v>1.9886086932378574E-2</v>
      </c>
      <c r="H81" s="37">
        <v>1.9886086932378574E-2</v>
      </c>
      <c r="I81" s="37">
        <v>1.9886086932378574E-2</v>
      </c>
      <c r="J81" s="37">
        <v>1.9886086932378574E-2</v>
      </c>
      <c r="K81" s="37">
        <v>1.9886086932378574E-2</v>
      </c>
    </row>
    <row r="82" spans="2:11" x14ac:dyDescent="0.2">
      <c r="B82" s="51">
        <v>1975</v>
      </c>
      <c r="C82" s="37">
        <v>3.6052536026033838E-2</v>
      </c>
      <c r="D82" s="37">
        <v>3.6052536026033838E-2</v>
      </c>
      <c r="E82" s="37">
        <v>3.6052536026033838E-2</v>
      </c>
      <c r="F82" s="37">
        <v>3.6052536026033838E-2</v>
      </c>
      <c r="G82" s="37">
        <v>3.6052536026033838E-2</v>
      </c>
      <c r="H82" s="37">
        <v>3.6052536026033838E-2</v>
      </c>
      <c r="I82" s="37">
        <v>3.6052536026033838E-2</v>
      </c>
      <c r="J82" s="37">
        <v>3.6052536026033838E-2</v>
      </c>
      <c r="K82" s="37">
        <v>3.6052536026033838E-2</v>
      </c>
    </row>
    <row r="83" spans="2:11" x14ac:dyDescent="0.2">
      <c r="B83" s="51">
        <v>1976</v>
      </c>
      <c r="C83" s="37">
        <v>0.1598456074290921</v>
      </c>
      <c r="D83" s="37">
        <v>0.1598456074290921</v>
      </c>
      <c r="E83" s="37">
        <v>0.1598456074290921</v>
      </c>
      <c r="F83" s="37">
        <v>0.1598456074290921</v>
      </c>
      <c r="G83" s="37">
        <v>0.1598456074290921</v>
      </c>
      <c r="H83" s="37">
        <v>0.1598456074290921</v>
      </c>
      <c r="I83" s="37">
        <v>0.1598456074290921</v>
      </c>
      <c r="J83" s="37">
        <v>0.1598456074290921</v>
      </c>
      <c r="K83" s="37">
        <v>0.1598456074290921</v>
      </c>
    </row>
    <row r="84" spans="2:11" x14ac:dyDescent="0.2">
      <c r="B84" s="51">
        <v>1977</v>
      </c>
      <c r="C84" s="37">
        <v>1.2899606071070449E-2</v>
      </c>
      <c r="D84" s="37">
        <v>1.2899606071070449E-2</v>
      </c>
      <c r="E84" s="37">
        <v>1.2899606071070449E-2</v>
      </c>
      <c r="F84" s="37">
        <v>1.2899606071070449E-2</v>
      </c>
      <c r="G84" s="37">
        <v>1.2899606071070449E-2</v>
      </c>
      <c r="H84" s="37">
        <v>1.2899606071070449E-2</v>
      </c>
      <c r="I84" s="37">
        <v>1.2899606071070449E-2</v>
      </c>
      <c r="J84" s="37">
        <v>1.2899606071070449E-2</v>
      </c>
      <c r="K84" s="37">
        <v>1.2899606071070449E-2</v>
      </c>
    </row>
    <row r="85" spans="2:11" x14ac:dyDescent="0.2">
      <c r="B85" s="51">
        <v>1978</v>
      </c>
      <c r="C85" s="37">
        <v>-7.7758069075086478E-3</v>
      </c>
      <c r="D85" s="37">
        <v>-7.7758069075086478E-3</v>
      </c>
      <c r="E85" s="37">
        <v>-7.7758069075086478E-3</v>
      </c>
      <c r="F85" s="37">
        <v>-7.7758069075086478E-3</v>
      </c>
      <c r="G85" s="37">
        <v>-7.7758069075086478E-3</v>
      </c>
      <c r="H85" s="37">
        <v>-7.7758069075086478E-3</v>
      </c>
      <c r="I85" s="37">
        <v>-7.7758069075086478E-3</v>
      </c>
      <c r="J85" s="37">
        <v>-7.7758069075086478E-3</v>
      </c>
      <c r="K85" s="37">
        <v>-7.7758069075086478E-3</v>
      </c>
    </row>
    <row r="86" spans="2:11" x14ac:dyDescent="0.2">
      <c r="B86" s="51">
        <v>1979</v>
      </c>
      <c r="C86" s="37">
        <v>6.7072031247235459E-3</v>
      </c>
      <c r="D86" s="37">
        <v>6.7072031247235459E-3</v>
      </c>
      <c r="E86" s="37">
        <v>6.7072031247235459E-3</v>
      </c>
      <c r="F86" s="37">
        <v>6.7072031247235459E-3</v>
      </c>
      <c r="G86" s="37">
        <v>6.7072031247235459E-3</v>
      </c>
      <c r="H86" s="37">
        <v>6.7072031247235459E-3</v>
      </c>
      <c r="I86" s="37">
        <v>6.7072031247235459E-3</v>
      </c>
      <c r="J86" s="37">
        <v>6.7072031247235459E-3</v>
      </c>
      <c r="K86" s="37">
        <v>6.7072031247235459E-3</v>
      </c>
    </row>
    <row r="87" spans="2:11" x14ac:dyDescent="0.2">
      <c r="B87" s="51">
        <v>1980</v>
      </c>
      <c r="C87" s="37">
        <v>-2.989744251999403E-2</v>
      </c>
      <c r="D87" s="37">
        <v>-2.989744251999403E-2</v>
      </c>
      <c r="E87" s="37">
        <v>-2.989744251999403E-2</v>
      </c>
      <c r="F87" s="37">
        <v>-2.989744251999403E-2</v>
      </c>
      <c r="G87" s="37">
        <v>-2.989744251999403E-2</v>
      </c>
      <c r="H87" s="37">
        <v>-2.989744251999403E-2</v>
      </c>
      <c r="I87" s="37">
        <v>-2.989744251999403E-2</v>
      </c>
      <c r="J87" s="37">
        <v>-2.989744251999403E-2</v>
      </c>
      <c r="K87" s="37">
        <v>-2.989744251999403E-2</v>
      </c>
    </row>
    <row r="88" spans="2:11" x14ac:dyDescent="0.2">
      <c r="B88" s="51">
        <v>1981</v>
      </c>
      <c r="C88" s="37">
        <v>8.1992153358923542E-2</v>
      </c>
      <c r="D88" s="37">
        <v>8.1992153358923542E-2</v>
      </c>
      <c r="E88" s="37">
        <v>8.1992153358923542E-2</v>
      </c>
      <c r="F88" s="37">
        <v>8.1992153358923542E-2</v>
      </c>
      <c r="G88" s="37">
        <v>8.1992153358923542E-2</v>
      </c>
      <c r="H88" s="37">
        <v>8.1992153358923542E-2</v>
      </c>
      <c r="I88" s="37">
        <v>8.1992153358923542E-2</v>
      </c>
      <c r="J88" s="37">
        <v>8.1992153358923542E-2</v>
      </c>
      <c r="K88" s="37">
        <v>8.1992153358923542E-2</v>
      </c>
    </row>
    <row r="89" spans="2:11" x14ac:dyDescent="0.2">
      <c r="B89" s="51">
        <v>1982</v>
      </c>
      <c r="C89" s="37">
        <v>0.32814549486295586</v>
      </c>
      <c r="D89" s="37">
        <v>0.32814549486295586</v>
      </c>
      <c r="E89" s="37">
        <v>0.32814549486295586</v>
      </c>
      <c r="F89" s="37">
        <v>0.32814549486295586</v>
      </c>
      <c r="G89" s="37">
        <v>0.32814549486295586</v>
      </c>
      <c r="H89" s="37">
        <v>0.32814549486295586</v>
      </c>
      <c r="I89" s="37">
        <v>0.32814549486295586</v>
      </c>
      <c r="J89" s="37">
        <v>0.32814549486295586</v>
      </c>
      <c r="K89" s="37">
        <v>0.32814549486295586</v>
      </c>
    </row>
    <row r="90" spans="2:11" x14ac:dyDescent="0.2">
      <c r="B90" s="51">
        <v>1983</v>
      </c>
      <c r="C90" s="37">
        <v>3.2002094451429264E-2</v>
      </c>
      <c r="D90" s="37">
        <v>3.2002094451429264E-2</v>
      </c>
      <c r="E90" s="37">
        <v>3.2002094451429264E-2</v>
      </c>
      <c r="F90" s="37">
        <v>3.2002094451429264E-2</v>
      </c>
      <c r="G90" s="37">
        <v>3.2002094451429264E-2</v>
      </c>
      <c r="H90" s="37">
        <v>3.2002094451429264E-2</v>
      </c>
      <c r="I90" s="37">
        <v>3.2002094451429264E-2</v>
      </c>
      <c r="J90" s="37">
        <v>3.2002094451429264E-2</v>
      </c>
      <c r="K90" s="37">
        <v>3.2002094451429264E-2</v>
      </c>
    </row>
    <row r="91" spans="2:11" x14ac:dyDescent="0.2">
      <c r="B91" s="51">
        <v>1984</v>
      </c>
      <c r="C91" s="37">
        <v>0.13733364344102345</v>
      </c>
      <c r="D91" s="37">
        <v>0.13733364344102345</v>
      </c>
      <c r="E91" s="37">
        <v>0.13733364344102345</v>
      </c>
      <c r="F91" s="37">
        <v>0.13733364344102345</v>
      </c>
      <c r="G91" s="37">
        <v>0.13733364344102345</v>
      </c>
      <c r="H91" s="37">
        <v>0.13733364344102345</v>
      </c>
      <c r="I91" s="37">
        <v>0.13733364344102345</v>
      </c>
      <c r="J91" s="37">
        <v>0.13733364344102345</v>
      </c>
      <c r="K91" s="37">
        <v>0.13733364344102345</v>
      </c>
    </row>
    <row r="92" spans="2:11" x14ac:dyDescent="0.2">
      <c r="B92" s="51">
        <v>1985</v>
      </c>
      <c r="C92" s="37">
        <v>0.2571248821260641</v>
      </c>
      <c r="D92" s="37">
        <v>0.2571248821260641</v>
      </c>
      <c r="E92" s="37">
        <v>0.2571248821260641</v>
      </c>
      <c r="F92" s="37">
        <v>0.2571248821260641</v>
      </c>
      <c r="G92" s="37">
        <v>0.2571248821260641</v>
      </c>
      <c r="H92" s="37">
        <v>0.2571248821260641</v>
      </c>
      <c r="I92" s="37">
        <v>0.2571248821260641</v>
      </c>
      <c r="J92" s="37">
        <v>0.2571248821260641</v>
      </c>
      <c r="K92" s="37">
        <v>0.2571248821260641</v>
      </c>
    </row>
    <row r="93" spans="2:11" x14ac:dyDescent="0.2">
      <c r="B93" s="51">
        <v>1986</v>
      </c>
      <c r="C93" s="37">
        <v>0.24284215141767618</v>
      </c>
      <c r="D93" s="37">
        <v>0.24284215141767618</v>
      </c>
      <c r="E93" s="37">
        <v>0.24284215141767618</v>
      </c>
      <c r="F93" s="37">
        <v>0.24284215141767618</v>
      </c>
      <c r="G93" s="37">
        <v>0.24284215141767618</v>
      </c>
      <c r="H93" s="37">
        <v>0.24284215141767618</v>
      </c>
      <c r="I93" s="37">
        <v>0.24284215141767618</v>
      </c>
      <c r="J93" s="37">
        <v>0.24284215141767618</v>
      </c>
      <c r="K93" s="37">
        <v>0.24284215141767618</v>
      </c>
    </row>
    <row r="94" spans="2:11" x14ac:dyDescent="0.2">
      <c r="B94" s="51">
        <v>1987</v>
      </c>
      <c r="C94" s="37">
        <v>-4.9605089379262279E-2</v>
      </c>
      <c r="D94" s="37">
        <v>-4.9605089379262279E-2</v>
      </c>
      <c r="E94" s="37">
        <v>-4.9605089379262279E-2</v>
      </c>
      <c r="F94" s="37">
        <v>-4.9605089379262279E-2</v>
      </c>
      <c r="G94" s="37">
        <v>-4.9605089379262279E-2</v>
      </c>
      <c r="H94" s="37">
        <v>-4.9605089379262279E-2</v>
      </c>
      <c r="I94" s="37">
        <v>-4.9605089379262279E-2</v>
      </c>
      <c r="J94" s="37">
        <v>-4.9605089379262279E-2</v>
      </c>
      <c r="K94" s="37">
        <v>-4.9605089379262279E-2</v>
      </c>
    </row>
    <row r="95" spans="2:11" x14ac:dyDescent="0.2">
      <c r="B95" s="51">
        <v>1988</v>
      </c>
      <c r="C95" s="37">
        <v>8.2235958434841674E-2</v>
      </c>
      <c r="D95" s="37">
        <v>8.2235958434841674E-2</v>
      </c>
      <c r="E95" s="37">
        <v>8.2235958434841674E-2</v>
      </c>
      <c r="F95" s="37">
        <v>8.2235958434841674E-2</v>
      </c>
      <c r="G95" s="37">
        <v>8.2235958434841674E-2</v>
      </c>
      <c r="H95" s="37">
        <v>8.2235958434841674E-2</v>
      </c>
      <c r="I95" s="37">
        <v>8.2235958434841674E-2</v>
      </c>
      <c r="J95" s="37">
        <v>8.2235958434841674E-2</v>
      </c>
      <c r="K95" s="37">
        <v>8.2235958434841674E-2</v>
      </c>
    </row>
    <row r="96" spans="2:11" x14ac:dyDescent="0.2">
      <c r="B96" s="51">
        <v>1989</v>
      </c>
      <c r="C96" s="37">
        <v>0.17693647159446219</v>
      </c>
      <c r="D96" s="37">
        <v>0.17693647159446219</v>
      </c>
      <c r="E96" s="37">
        <v>0.17693647159446219</v>
      </c>
      <c r="F96" s="37">
        <v>0.17693647159446219</v>
      </c>
      <c r="G96" s="37">
        <v>0.17693647159446219</v>
      </c>
      <c r="H96" s="37">
        <v>0.17693647159446219</v>
      </c>
      <c r="I96" s="37">
        <v>0.17693647159446219</v>
      </c>
      <c r="J96" s="37">
        <v>0.17693647159446219</v>
      </c>
      <c r="K96" s="37">
        <v>0.17693647159446219</v>
      </c>
    </row>
    <row r="97" spans="2:11" x14ac:dyDescent="0.2">
      <c r="B97" s="51">
        <v>1990</v>
      </c>
      <c r="C97" s="37">
        <v>6.2353753335533363E-2</v>
      </c>
      <c r="D97" s="37">
        <v>6.2353753335533363E-2</v>
      </c>
      <c r="E97" s="37">
        <v>6.2353753335533363E-2</v>
      </c>
      <c r="F97" s="37">
        <v>6.2353753335533363E-2</v>
      </c>
      <c r="G97" s="37">
        <v>6.2353753335533363E-2</v>
      </c>
      <c r="H97" s="37">
        <v>6.2353753335533363E-2</v>
      </c>
      <c r="I97" s="37">
        <v>6.2353753335533363E-2</v>
      </c>
      <c r="J97" s="37">
        <v>6.2353753335533363E-2</v>
      </c>
      <c r="K97" s="37">
        <v>6.2353753335533363E-2</v>
      </c>
    </row>
    <row r="98" spans="2:11" x14ac:dyDescent="0.2">
      <c r="B98" s="51">
        <v>1991</v>
      </c>
      <c r="C98" s="37">
        <v>0.15004510019517303</v>
      </c>
      <c r="D98" s="37">
        <v>0.15004510019517303</v>
      </c>
      <c r="E98" s="37">
        <v>0.15004510019517303</v>
      </c>
      <c r="F98" s="37">
        <v>0.15004510019517303</v>
      </c>
      <c r="G98" s="37">
        <v>0.15004510019517303</v>
      </c>
      <c r="H98" s="37">
        <v>0.15004510019517303</v>
      </c>
      <c r="I98" s="37">
        <v>0.15004510019517303</v>
      </c>
      <c r="J98" s="37">
        <v>0.15004510019517303</v>
      </c>
      <c r="K98" s="37">
        <v>0.15004510019517303</v>
      </c>
    </row>
    <row r="99" spans="2:11" x14ac:dyDescent="0.2">
      <c r="B99" s="51">
        <v>1992</v>
      </c>
      <c r="C99" s="37">
        <v>9.3616373162079422E-2</v>
      </c>
      <c r="D99" s="37">
        <v>9.3616373162079422E-2</v>
      </c>
      <c r="E99" s="37">
        <v>9.3616373162079422E-2</v>
      </c>
      <c r="F99" s="37">
        <v>9.3616373162079422E-2</v>
      </c>
      <c r="G99" s="37">
        <v>9.3616373162079422E-2</v>
      </c>
      <c r="H99" s="37">
        <v>9.3616373162079422E-2</v>
      </c>
      <c r="I99" s="37">
        <v>9.3616373162079422E-2</v>
      </c>
      <c r="J99" s="37">
        <v>9.3616373162079422E-2</v>
      </c>
      <c r="K99" s="37">
        <v>9.3616373162079422E-2</v>
      </c>
    </row>
    <row r="100" spans="2:11" x14ac:dyDescent="0.2">
      <c r="B100" s="51">
        <v>1993</v>
      </c>
      <c r="C100" s="37">
        <v>0.14210957589263107</v>
      </c>
      <c r="D100" s="37">
        <v>0.14210957589263107</v>
      </c>
      <c r="E100" s="37">
        <v>0.14210957589263107</v>
      </c>
      <c r="F100" s="37">
        <v>0.14210957589263107</v>
      </c>
      <c r="G100" s="37">
        <v>0.14210957589263107</v>
      </c>
      <c r="H100" s="37">
        <v>0.14210957589263107</v>
      </c>
      <c r="I100" s="37">
        <v>0.14210957589263107</v>
      </c>
      <c r="J100" s="37">
        <v>0.14210957589263107</v>
      </c>
      <c r="K100" s="37">
        <v>0.14210957589263107</v>
      </c>
    </row>
    <row r="101" spans="2:11" x14ac:dyDescent="0.2">
      <c r="B101" s="51">
        <v>1994</v>
      </c>
      <c r="C101" s="37">
        <v>-8.0366555509985921E-2</v>
      </c>
      <c r="D101" s="37">
        <v>-8.0366555509985921E-2</v>
      </c>
      <c r="E101" s="37">
        <v>-8.0366555509985921E-2</v>
      </c>
      <c r="F101" s="37">
        <v>-8.0366555509985921E-2</v>
      </c>
      <c r="G101" s="37">
        <v>-8.0366555509985921E-2</v>
      </c>
      <c r="H101" s="37">
        <v>-8.0366555509985921E-2</v>
      </c>
      <c r="I101" s="37">
        <v>-8.0366555509985921E-2</v>
      </c>
      <c r="J101" s="37">
        <v>-8.0366555509985921E-2</v>
      </c>
      <c r="K101" s="37">
        <v>-8.0366555509985921E-2</v>
      </c>
    </row>
    <row r="102" spans="2:11" x14ac:dyDescent="0.2">
      <c r="B102" s="51">
        <v>1995</v>
      </c>
      <c r="C102" s="37">
        <v>0.23480780112538907</v>
      </c>
      <c r="D102" s="37">
        <v>0.23480780112538907</v>
      </c>
      <c r="E102" s="37">
        <v>0.23480780112538907</v>
      </c>
      <c r="F102" s="37">
        <v>0.23480780112538907</v>
      </c>
      <c r="G102" s="37">
        <v>0.23480780112538907</v>
      </c>
      <c r="H102" s="37">
        <v>0.23480780112538907</v>
      </c>
      <c r="I102" s="37">
        <v>0.23480780112538907</v>
      </c>
      <c r="J102" s="37">
        <v>0.23480780112538907</v>
      </c>
      <c r="K102" s="37">
        <v>0.23480780112538907</v>
      </c>
    </row>
    <row r="103" spans="2:11" x14ac:dyDescent="0.2">
      <c r="B103" s="51">
        <v>1996</v>
      </c>
      <c r="C103" s="37">
        <v>1.428607793401844E-2</v>
      </c>
      <c r="D103" s="37">
        <v>1.428607793401844E-2</v>
      </c>
      <c r="E103" s="37">
        <v>1.428607793401844E-2</v>
      </c>
      <c r="F103" s="37">
        <v>1.428607793401844E-2</v>
      </c>
      <c r="G103" s="37">
        <v>1.428607793401844E-2</v>
      </c>
      <c r="H103" s="37">
        <v>1.428607793401844E-2</v>
      </c>
      <c r="I103" s="37">
        <v>1.428607793401844E-2</v>
      </c>
      <c r="J103" s="37">
        <v>1.428607793401844E-2</v>
      </c>
      <c r="K103" s="37">
        <v>1.428607793401844E-2</v>
      </c>
    </row>
    <row r="104" spans="2:11" x14ac:dyDescent="0.2">
      <c r="B104" s="51">
        <v>1997</v>
      </c>
      <c r="C104" s="37">
        <v>9.939130272977531E-2</v>
      </c>
      <c r="D104" s="37">
        <v>9.939130272977531E-2</v>
      </c>
      <c r="E104" s="37">
        <v>9.939130272977531E-2</v>
      </c>
      <c r="F104" s="37">
        <v>9.939130272977531E-2</v>
      </c>
      <c r="G104" s="37">
        <v>9.939130272977531E-2</v>
      </c>
      <c r="H104" s="37">
        <v>9.939130272977531E-2</v>
      </c>
      <c r="I104" s="37">
        <v>9.939130272977531E-2</v>
      </c>
      <c r="J104" s="37">
        <v>9.939130272977531E-2</v>
      </c>
      <c r="K104" s="37">
        <v>9.939130272977531E-2</v>
      </c>
    </row>
    <row r="105" spans="2:11" x14ac:dyDescent="0.2">
      <c r="B105" s="51">
        <v>1998</v>
      </c>
      <c r="C105" s="37">
        <v>0.14921431922606215</v>
      </c>
      <c r="D105" s="37">
        <v>0.14921431922606215</v>
      </c>
      <c r="E105" s="37">
        <v>0.14921431922606215</v>
      </c>
      <c r="F105" s="37">
        <v>0.14921431922606215</v>
      </c>
      <c r="G105" s="37">
        <v>0.14921431922606215</v>
      </c>
      <c r="H105" s="37">
        <v>0.14921431922606215</v>
      </c>
      <c r="I105" s="37">
        <v>0.14921431922606215</v>
      </c>
      <c r="J105" s="37">
        <v>0.14921431922606215</v>
      </c>
      <c r="K105" s="37">
        <v>0.14921431922606215</v>
      </c>
    </row>
    <row r="106" spans="2:11" x14ac:dyDescent="0.2">
      <c r="B106" s="51">
        <v>1999</v>
      </c>
      <c r="C106" s="37">
        <v>-8.2542147962685761E-2</v>
      </c>
      <c r="D106" s="37">
        <v>-8.2542147962685761E-2</v>
      </c>
      <c r="E106" s="37">
        <v>-8.2542147962685761E-2</v>
      </c>
      <c r="F106" s="37">
        <v>-8.2542147962685761E-2</v>
      </c>
      <c r="G106" s="37">
        <v>-8.2542147962685761E-2</v>
      </c>
      <c r="H106" s="37">
        <v>-8.2542147962685761E-2</v>
      </c>
      <c r="I106" s="37">
        <v>-8.2542147962685761E-2</v>
      </c>
      <c r="J106" s="37">
        <v>-8.2542147962685761E-2</v>
      </c>
      <c r="K106" s="37">
        <v>-8.2542147962685761E-2</v>
      </c>
    </row>
    <row r="107" spans="2:11" x14ac:dyDescent="0.2">
      <c r="B107" s="51">
        <v>2000</v>
      </c>
      <c r="C107" s="37">
        <v>0.16655267125397488</v>
      </c>
      <c r="D107" s="37">
        <v>0.16655267125397488</v>
      </c>
      <c r="E107" s="37">
        <v>0.16655267125397488</v>
      </c>
      <c r="F107" s="37">
        <v>0.16655267125397488</v>
      </c>
      <c r="G107" s="37">
        <v>0.16655267125397488</v>
      </c>
      <c r="H107" s="37">
        <v>0.16655267125397488</v>
      </c>
      <c r="I107" s="37">
        <v>0.16655267125397488</v>
      </c>
      <c r="J107" s="37">
        <v>0.16655267125397488</v>
      </c>
      <c r="K107" s="37">
        <v>0.16655267125397488</v>
      </c>
    </row>
    <row r="108" spans="2:11" x14ac:dyDescent="0.2">
      <c r="B108" s="51">
        <v>2001</v>
      </c>
      <c r="C108" s="37">
        <v>5.5721811892492555E-2</v>
      </c>
      <c r="D108" s="37">
        <v>5.5721811892492555E-2</v>
      </c>
      <c r="E108" s="37">
        <v>5.5721811892492555E-2</v>
      </c>
      <c r="F108" s="37">
        <v>5.5721811892492555E-2</v>
      </c>
      <c r="G108" s="37">
        <v>5.5721811892492555E-2</v>
      </c>
      <c r="H108" s="37">
        <v>5.5721811892492555E-2</v>
      </c>
      <c r="I108" s="37">
        <v>5.5721811892492555E-2</v>
      </c>
      <c r="J108" s="37">
        <v>5.5721811892492555E-2</v>
      </c>
      <c r="K108" s="37">
        <v>5.5721811892492555E-2</v>
      </c>
    </row>
    <row r="109" spans="2:11" x14ac:dyDescent="0.2">
      <c r="B109" s="51">
        <v>2002</v>
      </c>
      <c r="C109" s="37">
        <v>0.15116400378109285</v>
      </c>
      <c r="D109" s="37">
        <v>0.15116400378109285</v>
      </c>
      <c r="E109" s="37">
        <v>0.15116400378109285</v>
      </c>
      <c r="F109" s="37">
        <v>0.15116400378109285</v>
      </c>
      <c r="G109" s="37">
        <v>0.15116400378109285</v>
      </c>
      <c r="H109" s="37">
        <v>0.15116400378109285</v>
      </c>
      <c r="I109" s="37">
        <v>0.15116400378109285</v>
      </c>
      <c r="J109" s="37">
        <v>0.15116400378109285</v>
      </c>
      <c r="K109" s="37">
        <v>0.15116400378109285</v>
      </c>
    </row>
    <row r="110" spans="2:11" x14ac:dyDescent="0.2">
      <c r="B110" s="51">
        <v>2003</v>
      </c>
      <c r="C110" s="37">
        <v>3.7531858817758529E-3</v>
      </c>
      <c r="D110" s="37">
        <v>3.7531858817758529E-3</v>
      </c>
      <c r="E110" s="37">
        <v>3.7531858817758529E-3</v>
      </c>
      <c r="F110" s="37">
        <v>3.7531858817758529E-3</v>
      </c>
      <c r="G110" s="37">
        <v>3.7531858817758529E-3</v>
      </c>
      <c r="H110" s="37">
        <v>3.7531858817758529E-3</v>
      </c>
      <c r="I110" s="37">
        <v>3.7531858817758529E-3</v>
      </c>
      <c r="J110" s="37">
        <v>3.7531858817758529E-3</v>
      </c>
      <c r="K110" s="37">
        <v>3.7531858817758529E-3</v>
      </c>
    </row>
    <row r="111" spans="2:11" x14ac:dyDescent="0.2">
      <c r="B111" s="51">
        <v>2004</v>
      </c>
      <c r="C111" s="37">
        <v>4.490683702274547E-2</v>
      </c>
      <c r="D111" s="37">
        <v>4.490683702274547E-2</v>
      </c>
      <c r="E111" s="37">
        <v>4.490683702274547E-2</v>
      </c>
      <c r="F111" s="37">
        <v>4.490683702274547E-2</v>
      </c>
      <c r="G111" s="37">
        <v>4.490683702274547E-2</v>
      </c>
      <c r="H111" s="37">
        <v>4.490683702274547E-2</v>
      </c>
      <c r="I111" s="37">
        <v>4.490683702274547E-2</v>
      </c>
      <c r="J111" s="37">
        <v>4.490683702274547E-2</v>
      </c>
      <c r="K111" s="37">
        <v>4.490683702274547E-2</v>
      </c>
    </row>
    <row r="112" spans="2:11" x14ac:dyDescent="0.2">
      <c r="B112" s="51">
        <v>2005</v>
      </c>
      <c r="C112" s="37">
        <v>2.8675329597779506E-2</v>
      </c>
      <c r="D112" s="37">
        <v>2.8675329597779506E-2</v>
      </c>
      <c r="E112" s="37">
        <v>2.8675329597779506E-2</v>
      </c>
      <c r="F112" s="37">
        <v>2.8675329597779506E-2</v>
      </c>
      <c r="G112" s="37">
        <v>2.8675329597779506E-2</v>
      </c>
      <c r="H112" s="37">
        <v>2.8675329597779506E-2</v>
      </c>
      <c r="I112" s="37">
        <v>2.8675329597779506E-2</v>
      </c>
      <c r="J112" s="37">
        <v>2.8675329597779506E-2</v>
      </c>
      <c r="K112" s="37">
        <v>2.8675329597779506E-2</v>
      </c>
    </row>
    <row r="113" spans="2:11" x14ac:dyDescent="0.2">
      <c r="B113" s="51">
        <v>2006</v>
      </c>
      <c r="C113" s="37">
        <v>1.9610012417568386E-2</v>
      </c>
      <c r="D113" s="37">
        <v>1.9610012417568386E-2</v>
      </c>
      <c r="E113" s="37">
        <v>1.9610012417568386E-2</v>
      </c>
      <c r="F113" s="37">
        <v>1.9610012417568386E-2</v>
      </c>
      <c r="G113" s="37">
        <v>1.9610012417568386E-2</v>
      </c>
      <c r="H113" s="37">
        <v>1.9610012417568386E-2</v>
      </c>
      <c r="I113" s="37">
        <v>1.9610012417568386E-2</v>
      </c>
      <c r="J113" s="37">
        <v>1.9610012417568386E-2</v>
      </c>
      <c r="K113" s="37">
        <v>1.9610012417568386E-2</v>
      </c>
    </row>
    <row r="114" spans="2:11" x14ac:dyDescent="0.2">
      <c r="B114" s="51">
        <v>2007</v>
      </c>
      <c r="C114" s="37">
        <v>0.10209921930012807</v>
      </c>
      <c r="D114" s="37">
        <v>0.10209921930012807</v>
      </c>
      <c r="E114" s="37">
        <v>0.10209921930012807</v>
      </c>
      <c r="F114" s="37">
        <v>0.10209921930012807</v>
      </c>
      <c r="G114" s="37">
        <v>0.10209921930012807</v>
      </c>
      <c r="H114" s="37">
        <v>0.10209921930012807</v>
      </c>
      <c r="I114" s="37">
        <v>0.10209921930012807</v>
      </c>
      <c r="J114" s="37">
        <v>0.10209921930012807</v>
      </c>
      <c r="K114" s="37">
        <v>0.10209921930012807</v>
      </c>
    </row>
    <row r="115" spans="2:11" x14ac:dyDescent="0.2">
      <c r="B115" s="51">
        <v>2008</v>
      </c>
      <c r="C115" s="37">
        <v>0.20101279926977011</v>
      </c>
      <c r="D115" s="37">
        <v>0.20101279926977011</v>
      </c>
      <c r="E115" s="37">
        <v>0.20101279926977011</v>
      </c>
      <c r="F115" s="37">
        <v>0.20101279926977011</v>
      </c>
      <c r="G115" s="37">
        <v>0.20101279926977011</v>
      </c>
      <c r="H115" s="37">
        <v>0.20101279926977011</v>
      </c>
      <c r="I115" s="37">
        <v>0.20101279926977011</v>
      </c>
      <c r="J115" s="37">
        <v>0.20101279926977011</v>
      </c>
      <c r="K115" s="37">
        <v>0.20101279926977011</v>
      </c>
    </row>
    <row r="116" spans="2:11" x14ac:dyDescent="0.2">
      <c r="B116" s="51">
        <v>2009</v>
      </c>
      <c r="C116" s="37">
        <v>-0.11116695313259162</v>
      </c>
      <c r="D116" s="37">
        <v>-0.11116695313259162</v>
      </c>
      <c r="E116" s="37">
        <v>-0.11116695313259162</v>
      </c>
      <c r="F116" s="37">
        <v>-0.11116695313259162</v>
      </c>
      <c r="G116" s="37">
        <v>-0.11116695313259162</v>
      </c>
      <c r="H116" s="37">
        <v>-0.11116695313259162</v>
      </c>
      <c r="I116" s="37">
        <v>-0.11116695313259162</v>
      </c>
      <c r="J116" s="37">
        <v>-0.11116695313259162</v>
      </c>
      <c r="K116" s="37">
        <v>-0.11116695313259162</v>
      </c>
    </row>
    <row r="117" spans="2:11" x14ac:dyDescent="0.2">
      <c r="B117" s="51">
        <v>2010</v>
      </c>
      <c r="C117" s="37">
        <v>8.4629338803557719E-2</v>
      </c>
      <c r="D117" s="37">
        <v>8.4629338803557719E-2</v>
      </c>
      <c r="E117" s="37">
        <v>8.4629338803557719E-2</v>
      </c>
      <c r="F117" s="37">
        <v>8.4629338803557719E-2</v>
      </c>
      <c r="G117" s="37">
        <v>8.4629338803557719E-2</v>
      </c>
      <c r="H117" s="37">
        <v>8.4629338803557719E-2</v>
      </c>
      <c r="I117" s="37">
        <v>8.4629338803557719E-2</v>
      </c>
      <c r="J117" s="37">
        <v>8.4629338803557719E-2</v>
      </c>
      <c r="K117" s="37">
        <v>8.4629338803557719E-2</v>
      </c>
    </row>
    <row r="118" spans="2:11" x14ac:dyDescent="0.2">
      <c r="B118" s="51">
        <v>2011</v>
      </c>
      <c r="C118" s="101"/>
      <c r="D118" s="37">
        <v>0.16035334999461354</v>
      </c>
      <c r="E118" s="37">
        <v>0.16035334999461354</v>
      </c>
      <c r="F118" s="37">
        <v>0.16035334999461354</v>
      </c>
      <c r="G118" s="37">
        <v>0.16035334999461354</v>
      </c>
      <c r="H118" s="37">
        <v>0.16035334999461354</v>
      </c>
      <c r="I118" s="37">
        <v>0.16035334999461354</v>
      </c>
      <c r="J118" s="37">
        <v>0.16035334999461354</v>
      </c>
      <c r="K118" s="37">
        <v>0.16035334999461354</v>
      </c>
    </row>
    <row r="119" spans="2:11" x14ac:dyDescent="0.2">
      <c r="B119" s="51">
        <v>2012</v>
      </c>
      <c r="C119" s="101"/>
      <c r="D119" s="101"/>
      <c r="E119" s="37">
        <v>2.971571978018946E-2</v>
      </c>
      <c r="F119" s="37">
        <v>2.971571978018946E-2</v>
      </c>
      <c r="G119" s="37">
        <v>2.971571978018946E-2</v>
      </c>
      <c r="H119" s="37">
        <v>2.971571978018946E-2</v>
      </c>
      <c r="I119" s="37">
        <v>2.971571978018946E-2</v>
      </c>
      <c r="J119" s="37">
        <v>2.971571978018946E-2</v>
      </c>
      <c r="K119" s="37">
        <v>2.971571978018946E-2</v>
      </c>
    </row>
    <row r="120" spans="2:11" x14ac:dyDescent="0.2">
      <c r="B120" s="51">
        <v>2013</v>
      </c>
      <c r="C120" s="101"/>
      <c r="D120" s="101"/>
      <c r="E120" s="101"/>
      <c r="F120" s="37">
        <v>-9.104568794347262E-2</v>
      </c>
      <c r="G120" s="37">
        <v>-9.104568794347262E-2</v>
      </c>
      <c r="H120" s="37">
        <v>-9.104568794347262E-2</v>
      </c>
      <c r="I120" s="37">
        <v>-9.104568794347262E-2</v>
      </c>
      <c r="J120" s="37">
        <v>-9.104568794347262E-2</v>
      </c>
      <c r="K120" s="37">
        <v>-9.104568794347262E-2</v>
      </c>
    </row>
    <row r="121" spans="2:11" x14ac:dyDescent="0.2">
      <c r="B121" s="51">
        <v>2014</v>
      </c>
      <c r="C121" s="101"/>
      <c r="D121" s="101"/>
      <c r="E121" s="101"/>
      <c r="F121" s="101"/>
      <c r="G121" s="37">
        <v>0.10746180452004755</v>
      </c>
      <c r="H121" s="37">
        <v>0.10746180452004755</v>
      </c>
      <c r="I121" s="37">
        <v>0.10746180452004755</v>
      </c>
      <c r="J121" s="37">
        <v>0.10746180452004755</v>
      </c>
      <c r="K121" s="37">
        <v>0.10746180452004755</v>
      </c>
    </row>
    <row r="122" spans="2:11" x14ac:dyDescent="0.2">
      <c r="B122" s="51">
        <v>2015</v>
      </c>
      <c r="C122" s="101"/>
      <c r="D122" s="101"/>
      <c r="E122" s="101"/>
      <c r="F122" s="101"/>
      <c r="G122" s="101"/>
      <c r="H122" s="37">
        <v>1.2842996709792224E-2</v>
      </c>
      <c r="I122" s="37">
        <v>1.2842996709792224E-2</v>
      </c>
      <c r="J122" s="37">
        <v>1.2842996709792224E-2</v>
      </c>
      <c r="K122" s="37">
        <v>1.2842996709792224E-2</v>
      </c>
    </row>
    <row r="123" spans="2:11" x14ac:dyDescent="0.2">
      <c r="B123" s="51">
        <v>2016</v>
      </c>
      <c r="C123" s="101"/>
      <c r="D123" s="101"/>
      <c r="E123" s="101"/>
      <c r="F123" s="101"/>
      <c r="G123" s="101"/>
      <c r="H123" s="101"/>
      <c r="I123" s="37">
        <v>6.9055046987477921E-3</v>
      </c>
      <c r="J123" s="37">
        <v>6.9055046987477921E-3</v>
      </c>
      <c r="K123" s="37">
        <v>6.9055046987477921E-3</v>
      </c>
    </row>
    <row r="124" spans="2:11" x14ac:dyDescent="0.2">
      <c r="B124" s="51">
        <v>2017</v>
      </c>
      <c r="C124" s="101"/>
      <c r="D124" s="101"/>
      <c r="E124" s="101"/>
      <c r="F124" s="101"/>
      <c r="G124" s="101"/>
      <c r="H124" s="101"/>
      <c r="I124" s="101"/>
      <c r="J124" s="37">
        <v>2.8017162707789457E-2</v>
      </c>
      <c r="K124" s="37">
        <v>2.8017162707789457E-2</v>
      </c>
    </row>
    <row r="125" spans="2:11" x14ac:dyDescent="0.2">
      <c r="B125" s="51">
        <v>2018</v>
      </c>
      <c r="C125" s="101"/>
      <c r="D125" s="101"/>
      <c r="E125" s="101"/>
      <c r="F125" s="101"/>
      <c r="G125" s="101"/>
      <c r="H125" s="101"/>
      <c r="I125" s="101"/>
      <c r="J125" s="101"/>
      <c r="K125" s="37">
        <v>-1.6692385713402633E-4</v>
      </c>
    </row>
    <row r="126" spans="2:11" x14ac:dyDescent="0.2">
      <c r="B126" s="33" t="s">
        <v>37</v>
      </c>
      <c r="C126" s="34">
        <f t="shared" ref="C126" si="5">+AVERAGE(C35:C125)</f>
        <v>5.2821858646182544E-2</v>
      </c>
      <c r="D126" s="34">
        <f t="shared" ref="D126" si="6">+AVERAGE(D35:D125)</f>
        <v>5.410199544794958E-2</v>
      </c>
      <c r="E126" s="34">
        <f t="shared" ref="E126" si="7">+AVERAGE(E35:E125)</f>
        <v>5.3815098087152402E-2</v>
      </c>
      <c r="F126" s="34">
        <f t="shared" ref="F126" si="8">+AVERAGE(F35:F125)</f>
        <v>5.2130670342610257E-2</v>
      </c>
      <c r="G126" s="34">
        <f t="shared" ref="G126" si="9">+AVERAGE(G35:G125)</f>
        <v>5.2766660390626781E-2</v>
      </c>
      <c r="H126" s="34">
        <f t="shared" ref="H126" si="10">+AVERAGE(H35:H125)</f>
        <v>5.2312982394253658E-2</v>
      </c>
      <c r="I126" s="34">
        <f t="shared" ref="I126" si="11">+AVERAGE(I35:I125)</f>
        <v>5.1802786015652462E-2</v>
      </c>
      <c r="J126" s="34">
        <f t="shared" ref="J126" si="12">+AVERAGE(J35:J125)</f>
        <v>5.1538501312231769E-2</v>
      </c>
      <c r="K126" s="34">
        <f t="shared" ref="C126:K126" si="13">+AVERAGE(K35:K125)</f>
        <v>5.0970309826854118E-2</v>
      </c>
    </row>
    <row r="127" spans="2:11" x14ac:dyDescent="0.2">
      <c r="B127" s="1" t="s">
        <v>94</v>
      </c>
    </row>
    <row r="128" spans="2:11" x14ac:dyDescent="0.2"/>
    <row r="129" spans="2:11" x14ac:dyDescent="0.2"/>
    <row r="130" spans="2:11" x14ac:dyDescent="0.2">
      <c r="B130" s="88" t="s">
        <v>95</v>
      </c>
    </row>
    <row r="131" spans="2:11" x14ac:dyDescent="0.2"/>
    <row r="132" spans="2:11" x14ac:dyDescent="0.2">
      <c r="B132" s="251" t="s">
        <v>96</v>
      </c>
      <c r="C132" s="251"/>
      <c r="D132" s="251"/>
      <c r="E132" s="251"/>
      <c r="F132" s="251"/>
      <c r="G132" s="251"/>
      <c r="H132" s="251"/>
      <c r="I132" s="251"/>
      <c r="J132" s="251"/>
      <c r="K132" s="251"/>
    </row>
    <row r="133" spans="2:11" x14ac:dyDescent="0.2">
      <c r="B133" s="89" t="s">
        <v>93</v>
      </c>
      <c r="C133" s="89">
        <v>2010</v>
      </c>
      <c r="D133" s="89">
        <v>2011</v>
      </c>
      <c r="E133" s="89">
        <v>2012</v>
      </c>
      <c r="F133" s="89">
        <v>2013</v>
      </c>
      <c r="G133" s="89">
        <v>2014</v>
      </c>
      <c r="H133" s="89">
        <v>2015</v>
      </c>
      <c r="I133" s="89">
        <v>2016</v>
      </c>
      <c r="J133" s="89">
        <v>2017</v>
      </c>
      <c r="K133" s="89">
        <v>2018</v>
      </c>
    </row>
    <row r="134" spans="2:11" x14ac:dyDescent="0.2">
      <c r="B134" s="95">
        <v>1928</v>
      </c>
      <c r="C134" s="102">
        <v>0.43811155152887893</v>
      </c>
      <c r="D134" s="102">
        <v>0.43811155152887893</v>
      </c>
      <c r="E134" s="102">
        <v>0.43811155152887893</v>
      </c>
      <c r="F134" s="102">
        <v>0.43811155152887893</v>
      </c>
      <c r="G134" s="102">
        <v>0.43811155152887893</v>
      </c>
      <c r="H134" s="102">
        <v>0.43811155152887893</v>
      </c>
      <c r="I134" s="102">
        <v>0.43811155152887893</v>
      </c>
      <c r="J134" s="102">
        <v>0.43811155152887893</v>
      </c>
      <c r="K134" s="102">
        <v>0.43811155152887893</v>
      </c>
    </row>
    <row r="135" spans="2:11" x14ac:dyDescent="0.2">
      <c r="B135" s="95">
        <v>1929</v>
      </c>
      <c r="C135" s="102">
        <v>-8.2979466119096595E-2</v>
      </c>
      <c r="D135" s="102">
        <v>-8.2979466119096595E-2</v>
      </c>
      <c r="E135" s="102">
        <v>-8.2979466119096595E-2</v>
      </c>
      <c r="F135" s="102">
        <v>-8.2979466119096595E-2</v>
      </c>
      <c r="G135" s="102">
        <v>-8.2979466119096595E-2</v>
      </c>
      <c r="H135" s="102">
        <v>-8.2979466119096595E-2</v>
      </c>
      <c r="I135" s="102">
        <v>-8.2979466119096595E-2</v>
      </c>
      <c r="J135" s="102">
        <v>-8.2979466119096595E-2</v>
      </c>
      <c r="K135" s="102">
        <v>-8.2979466119096595E-2</v>
      </c>
    </row>
    <row r="136" spans="2:11" x14ac:dyDescent="0.2">
      <c r="B136" s="95">
        <v>1930</v>
      </c>
      <c r="C136" s="102">
        <v>-0.25123636363636365</v>
      </c>
      <c r="D136" s="102">
        <v>-0.25123636363636365</v>
      </c>
      <c r="E136" s="102">
        <v>-0.25123636363636365</v>
      </c>
      <c r="F136" s="102">
        <v>-0.25123636363636365</v>
      </c>
      <c r="G136" s="102">
        <v>-0.25123636363636365</v>
      </c>
      <c r="H136" s="102">
        <v>-0.25123636363636365</v>
      </c>
      <c r="I136" s="102">
        <v>-0.25123636363636365</v>
      </c>
      <c r="J136" s="102">
        <v>-0.25123636363636365</v>
      </c>
      <c r="K136" s="102">
        <v>-0.25123636363636365</v>
      </c>
    </row>
    <row r="137" spans="2:11" x14ac:dyDescent="0.2">
      <c r="B137" s="95">
        <v>1931</v>
      </c>
      <c r="C137" s="102">
        <v>-0.43837548891786188</v>
      </c>
      <c r="D137" s="102">
        <v>-0.43837548891786188</v>
      </c>
      <c r="E137" s="102">
        <v>-0.43837548891786188</v>
      </c>
      <c r="F137" s="102">
        <v>-0.43837548891786188</v>
      </c>
      <c r="G137" s="102">
        <v>-0.43837548891786188</v>
      </c>
      <c r="H137" s="102">
        <v>-0.43837548891786188</v>
      </c>
      <c r="I137" s="102">
        <v>-0.43837548891786188</v>
      </c>
      <c r="J137" s="102">
        <v>-0.43837548891786188</v>
      </c>
      <c r="K137" s="102">
        <v>-0.43837548891786188</v>
      </c>
    </row>
    <row r="138" spans="2:11" x14ac:dyDescent="0.2">
      <c r="B138" s="95">
        <v>1932</v>
      </c>
      <c r="C138" s="102">
        <v>-8.642364532019696E-2</v>
      </c>
      <c r="D138" s="102">
        <v>-8.642364532019696E-2</v>
      </c>
      <c r="E138" s="102">
        <v>-8.642364532019696E-2</v>
      </c>
      <c r="F138" s="102">
        <v>-8.642364532019696E-2</v>
      </c>
      <c r="G138" s="102">
        <v>-8.642364532019696E-2</v>
      </c>
      <c r="H138" s="102">
        <v>-8.642364532019696E-2</v>
      </c>
      <c r="I138" s="102">
        <v>-8.642364532019696E-2</v>
      </c>
      <c r="J138" s="102">
        <v>-8.642364532019696E-2</v>
      </c>
      <c r="K138" s="102">
        <v>-8.642364532019696E-2</v>
      </c>
    </row>
    <row r="139" spans="2:11" x14ac:dyDescent="0.2">
      <c r="B139" s="95">
        <v>1933</v>
      </c>
      <c r="C139" s="102">
        <v>0.49982225433526023</v>
      </c>
      <c r="D139" s="102">
        <v>0.49982225433526023</v>
      </c>
      <c r="E139" s="102">
        <v>0.49982225433526023</v>
      </c>
      <c r="F139" s="102">
        <v>0.49982225433526023</v>
      </c>
      <c r="G139" s="102">
        <v>0.49982225433526023</v>
      </c>
      <c r="H139" s="102">
        <v>0.49982225433526023</v>
      </c>
      <c r="I139" s="102">
        <v>0.49982225433526023</v>
      </c>
      <c r="J139" s="102">
        <v>0.49982225433526023</v>
      </c>
      <c r="K139" s="102">
        <v>0.49982225433526023</v>
      </c>
    </row>
    <row r="140" spans="2:11" x14ac:dyDescent="0.2">
      <c r="B140" s="95">
        <v>1934</v>
      </c>
      <c r="C140" s="102">
        <v>-1.1885656970912803E-2</v>
      </c>
      <c r="D140" s="102">
        <v>-1.1885656970912803E-2</v>
      </c>
      <c r="E140" s="102">
        <v>-1.1885656970912803E-2</v>
      </c>
      <c r="F140" s="102">
        <v>-1.1885656970912803E-2</v>
      </c>
      <c r="G140" s="102">
        <v>-1.1885656970912803E-2</v>
      </c>
      <c r="H140" s="102">
        <v>-1.1885656970912803E-2</v>
      </c>
      <c r="I140" s="102">
        <v>-1.1885656970912803E-2</v>
      </c>
      <c r="J140" s="102">
        <v>-1.1885656970912803E-2</v>
      </c>
      <c r="K140" s="102">
        <v>-1.1885656970912803E-2</v>
      </c>
    </row>
    <row r="141" spans="2:11" x14ac:dyDescent="0.2">
      <c r="B141" s="95">
        <v>1935</v>
      </c>
      <c r="C141" s="102">
        <v>0.46740421052631581</v>
      </c>
      <c r="D141" s="102">
        <v>0.46740421052631581</v>
      </c>
      <c r="E141" s="102">
        <v>0.46740421052631581</v>
      </c>
      <c r="F141" s="102">
        <v>0.46740421052631581</v>
      </c>
      <c r="G141" s="102">
        <v>0.46740421052631581</v>
      </c>
      <c r="H141" s="102">
        <v>0.46740421052631581</v>
      </c>
      <c r="I141" s="102">
        <v>0.46740421052631581</v>
      </c>
      <c r="J141" s="102">
        <v>0.46740421052631581</v>
      </c>
      <c r="K141" s="102">
        <v>0.46740421052631581</v>
      </c>
    </row>
    <row r="142" spans="2:11" x14ac:dyDescent="0.2">
      <c r="B142" s="95">
        <v>1936</v>
      </c>
      <c r="C142" s="102">
        <v>0.31943410275502609</v>
      </c>
      <c r="D142" s="102">
        <v>0.31943410275502609</v>
      </c>
      <c r="E142" s="102">
        <v>0.31943410275502609</v>
      </c>
      <c r="F142" s="102">
        <v>0.31943410275502609</v>
      </c>
      <c r="G142" s="102">
        <v>0.31943410275502609</v>
      </c>
      <c r="H142" s="102">
        <v>0.31943410275502609</v>
      </c>
      <c r="I142" s="102">
        <v>0.31943410275502609</v>
      </c>
      <c r="J142" s="102">
        <v>0.31943410275502609</v>
      </c>
      <c r="K142" s="102">
        <v>0.31943410275502609</v>
      </c>
    </row>
    <row r="143" spans="2:11" x14ac:dyDescent="0.2">
      <c r="B143" s="95">
        <v>1937</v>
      </c>
      <c r="C143" s="102">
        <v>-0.35336728754365537</v>
      </c>
      <c r="D143" s="102">
        <v>-0.35336728754365537</v>
      </c>
      <c r="E143" s="102">
        <v>-0.35336728754365537</v>
      </c>
      <c r="F143" s="102">
        <v>-0.35336728754365537</v>
      </c>
      <c r="G143" s="102">
        <v>-0.35336728754365537</v>
      </c>
      <c r="H143" s="102">
        <v>-0.35336728754365537</v>
      </c>
      <c r="I143" s="102">
        <v>-0.35336728754365537</v>
      </c>
      <c r="J143" s="102">
        <v>-0.35336728754365537</v>
      </c>
      <c r="K143" s="102">
        <v>-0.35336728754365537</v>
      </c>
    </row>
    <row r="144" spans="2:11" x14ac:dyDescent="0.2">
      <c r="B144" s="95">
        <v>1938</v>
      </c>
      <c r="C144" s="102">
        <v>0.29282654028436017</v>
      </c>
      <c r="D144" s="102">
        <v>0.29282654028436017</v>
      </c>
      <c r="E144" s="102">
        <v>0.29282654028436017</v>
      </c>
      <c r="F144" s="102">
        <v>0.29282654028436017</v>
      </c>
      <c r="G144" s="102">
        <v>0.29282654028436017</v>
      </c>
      <c r="H144" s="102">
        <v>0.29282654028436017</v>
      </c>
      <c r="I144" s="102">
        <v>0.29282654028436017</v>
      </c>
      <c r="J144" s="102">
        <v>0.29282654028436017</v>
      </c>
      <c r="K144" s="102">
        <v>0.29282654028436017</v>
      </c>
    </row>
    <row r="145" spans="2:11" x14ac:dyDescent="0.2">
      <c r="B145" s="95">
        <v>1939</v>
      </c>
      <c r="C145" s="102">
        <v>-1.0975646879756443E-2</v>
      </c>
      <c r="D145" s="102">
        <v>-1.0975646879756443E-2</v>
      </c>
      <c r="E145" s="102">
        <v>-1.0975646879756443E-2</v>
      </c>
      <c r="F145" s="102">
        <v>-1.0975646879756443E-2</v>
      </c>
      <c r="G145" s="102">
        <v>-1.0975646879756443E-2</v>
      </c>
      <c r="H145" s="102">
        <v>-1.0975646879756443E-2</v>
      </c>
      <c r="I145" s="102">
        <v>-1.0975646879756443E-2</v>
      </c>
      <c r="J145" s="102">
        <v>-1.0975646879756443E-2</v>
      </c>
      <c r="K145" s="102">
        <v>-1.0975646879756443E-2</v>
      </c>
    </row>
    <row r="146" spans="2:11" x14ac:dyDescent="0.2">
      <c r="B146" s="95">
        <v>1940</v>
      </c>
      <c r="C146" s="102">
        <v>-0.10672873194221515</v>
      </c>
      <c r="D146" s="102">
        <v>-0.10672873194221515</v>
      </c>
      <c r="E146" s="102">
        <v>-0.10672873194221515</v>
      </c>
      <c r="F146" s="102">
        <v>-0.10672873194221515</v>
      </c>
      <c r="G146" s="102">
        <v>-0.10672873194221515</v>
      </c>
      <c r="H146" s="102">
        <v>-0.10672873194221515</v>
      </c>
      <c r="I146" s="102">
        <v>-0.10672873194221515</v>
      </c>
      <c r="J146" s="102">
        <v>-0.10672873194221515</v>
      </c>
      <c r="K146" s="102">
        <v>-0.10672873194221515</v>
      </c>
    </row>
    <row r="147" spans="2:11" x14ac:dyDescent="0.2">
      <c r="B147" s="95">
        <v>1941</v>
      </c>
      <c r="C147" s="102">
        <v>-0.12771455576559551</v>
      </c>
      <c r="D147" s="102">
        <v>-0.12771455576559551</v>
      </c>
      <c r="E147" s="102">
        <v>-0.12771455576559551</v>
      </c>
      <c r="F147" s="102">
        <v>-0.12771455576559551</v>
      </c>
      <c r="G147" s="102">
        <v>-0.12771455576559551</v>
      </c>
      <c r="H147" s="102">
        <v>-0.12771455576559551</v>
      </c>
      <c r="I147" s="102">
        <v>-0.12771455576559551</v>
      </c>
      <c r="J147" s="102">
        <v>-0.12771455576559551</v>
      </c>
      <c r="K147" s="102">
        <v>-0.12771455576559551</v>
      </c>
    </row>
    <row r="148" spans="2:11" x14ac:dyDescent="0.2">
      <c r="B148" s="95">
        <v>1942</v>
      </c>
      <c r="C148" s="102">
        <v>0.19173762945914843</v>
      </c>
      <c r="D148" s="102">
        <v>0.19173762945914843</v>
      </c>
      <c r="E148" s="102">
        <v>0.19173762945914843</v>
      </c>
      <c r="F148" s="102">
        <v>0.19173762945914843</v>
      </c>
      <c r="G148" s="102">
        <v>0.19173762945914843</v>
      </c>
      <c r="H148" s="102">
        <v>0.19173762945914843</v>
      </c>
      <c r="I148" s="102">
        <v>0.19173762945914843</v>
      </c>
      <c r="J148" s="102">
        <v>0.19173762945914843</v>
      </c>
      <c r="K148" s="102">
        <v>0.19173762945914843</v>
      </c>
    </row>
    <row r="149" spans="2:11" x14ac:dyDescent="0.2">
      <c r="B149" s="95">
        <v>1943</v>
      </c>
      <c r="C149" s="102">
        <v>0.25061310133060394</v>
      </c>
      <c r="D149" s="102">
        <v>0.25061310133060394</v>
      </c>
      <c r="E149" s="102">
        <v>0.25061310133060394</v>
      </c>
      <c r="F149" s="102">
        <v>0.25061310133060394</v>
      </c>
      <c r="G149" s="102">
        <v>0.25061310133060394</v>
      </c>
      <c r="H149" s="102">
        <v>0.25061310133060394</v>
      </c>
      <c r="I149" s="102">
        <v>0.25061310133060394</v>
      </c>
      <c r="J149" s="102">
        <v>0.25061310133060394</v>
      </c>
      <c r="K149" s="102">
        <v>0.25061310133060394</v>
      </c>
    </row>
    <row r="150" spans="2:11" x14ac:dyDescent="0.2">
      <c r="B150" s="95">
        <v>1944</v>
      </c>
      <c r="C150" s="102">
        <v>0.19030676949443009</v>
      </c>
      <c r="D150" s="102">
        <v>0.19030676949443009</v>
      </c>
      <c r="E150" s="102">
        <v>0.19030676949443009</v>
      </c>
      <c r="F150" s="102">
        <v>0.19030676949443009</v>
      </c>
      <c r="G150" s="102">
        <v>0.19030676949443009</v>
      </c>
      <c r="H150" s="102">
        <v>0.19030676949443009</v>
      </c>
      <c r="I150" s="102">
        <v>0.19030676949443009</v>
      </c>
      <c r="J150" s="102">
        <v>0.19030676949443009</v>
      </c>
      <c r="K150" s="102">
        <v>0.19030676949443009</v>
      </c>
    </row>
    <row r="151" spans="2:11" x14ac:dyDescent="0.2">
      <c r="B151" s="95">
        <v>1945</v>
      </c>
      <c r="C151" s="102">
        <v>0.35821084337349401</v>
      </c>
      <c r="D151" s="102">
        <v>0.35821084337349401</v>
      </c>
      <c r="E151" s="102">
        <v>0.35821084337349401</v>
      </c>
      <c r="F151" s="102">
        <v>0.35821084337349401</v>
      </c>
      <c r="G151" s="102">
        <v>0.35821084337349401</v>
      </c>
      <c r="H151" s="102">
        <v>0.35821084337349401</v>
      </c>
      <c r="I151" s="102">
        <v>0.35821084337349401</v>
      </c>
      <c r="J151" s="102">
        <v>0.35821084337349401</v>
      </c>
      <c r="K151" s="102">
        <v>0.35821084337349401</v>
      </c>
    </row>
    <row r="152" spans="2:11" x14ac:dyDescent="0.2">
      <c r="B152" s="95">
        <v>1946</v>
      </c>
      <c r="C152" s="102">
        <v>-8.4291474654377807E-2</v>
      </c>
      <c r="D152" s="102">
        <v>-8.4291474654377807E-2</v>
      </c>
      <c r="E152" s="102">
        <v>-8.4291474654377807E-2</v>
      </c>
      <c r="F152" s="102">
        <v>-8.4291474654377807E-2</v>
      </c>
      <c r="G152" s="102">
        <v>-8.4291474654377807E-2</v>
      </c>
      <c r="H152" s="102">
        <v>-8.4291474654377807E-2</v>
      </c>
      <c r="I152" s="102">
        <v>-8.4291474654377807E-2</v>
      </c>
      <c r="J152" s="102">
        <v>-8.4291474654377807E-2</v>
      </c>
      <c r="K152" s="102">
        <v>-8.4291474654377807E-2</v>
      </c>
    </row>
    <row r="153" spans="2:11" x14ac:dyDescent="0.2">
      <c r="B153" s="95">
        <v>1947</v>
      </c>
      <c r="C153" s="102">
        <v>5.1999999999999998E-2</v>
      </c>
      <c r="D153" s="102">
        <v>5.1999999999999998E-2</v>
      </c>
      <c r="E153" s="102">
        <v>5.1999999999999998E-2</v>
      </c>
      <c r="F153" s="102">
        <v>5.1999999999999998E-2</v>
      </c>
      <c r="G153" s="102">
        <v>5.1999999999999998E-2</v>
      </c>
      <c r="H153" s="102">
        <v>5.1999999999999998E-2</v>
      </c>
      <c r="I153" s="102">
        <v>5.1999999999999998E-2</v>
      </c>
      <c r="J153" s="102">
        <v>5.1999999999999998E-2</v>
      </c>
      <c r="K153" s="102">
        <v>5.1999999999999998E-2</v>
      </c>
    </row>
    <row r="154" spans="2:11" x14ac:dyDescent="0.2">
      <c r="B154" s="95">
        <v>1948</v>
      </c>
      <c r="C154" s="102">
        <v>5.7045751633986834E-2</v>
      </c>
      <c r="D154" s="102">
        <v>5.7045751633986834E-2</v>
      </c>
      <c r="E154" s="102">
        <v>5.7045751633986834E-2</v>
      </c>
      <c r="F154" s="102">
        <v>5.7045751633986834E-2</v>
      </c>
      <c r="G154" s="102">
        <v>5.7045751633986834E-2</v>
      </c>
      <c r="H154" s="102">
        <v>5.7045751633986834E-2</v>
      </c>
      <c r="I154" s="102">
        <v>5.7045751633986834E-2</v>
      </c>
      <c r="J154" s="102">
        <v>5.7045751633986834E-2</v>
      </c>
      <c r="K154" s="102">
        <v>5.7045751633986834E-2</v>
      </c>
    </row>
    <row r="155" spans="2:11" x14ac:dyDescent="0.2">
      <c r="B155" s="95">
        <v>1949</v>
      </c>
      <c r="C155" s="102">
        <v>0.18303223684210526</v>
      </c>
      <c r="D155" s="102">
        <v>0.18303223684210526</v>
      </c>
      <c r="E155" s="102">
        <v>0.18303223684210526</v>
      </c>
      <c r="F155" s="102">
        <v>0.18303223684210526</v>
      </c>
      <c r="G155" s="102">
        <v>0.18303223684210526</v>
      </c>
      <c r="H155" s="102">
        <v>0.18303223684210526</v>
      </c>
      <c r="I155" s="102">
        <v>0.18303223684210526</v>
      </c>
      <c r="J155" s="102">
        <v>0.18303223684210526</v>
      </c>
      <c r="K155" s="102">
        <v>0.18303223684210526</v>
      </c>
    </row>
    <row r="156" spans="2:11" x14ac:dyDescent="0.2">
      <c r="B156" s="95">
        <v>1950</v>
      </c>
      <c r="C156" s="102">
        <v>0.30805539011316263</v>
      </c>
      <c r="D156" s="102">
        <v>0.30805539011316263</v>
      </c>
      <c r="E156" s="102">
        <v>0.30805539011316263</v>
      </c>
      <c r="F156" s="102">
        <v>0.30805539011316263</v>
      </c>
      <c r="G156" s="102">
        <v>0.30805539011316263</v>
      </c>
      <c r="H156" s="102">
        <v>0.30805539011316263</v>
      </c>
      <c r="I156" s="102">
        <v>0.30805539011316263</v>
      </c>
      <c r="J156" s="102">
        <v>0.30805539011316263</v>
      </c>
      <c r="K156" s="102">
        <v>0.30805539011316263</v>
      </c>
    </row>
    <row r="157" spans="2:11" x14ac:dyDescent="0.2">
      <c r="B157" s="95">
        <v>1951</v>
      </c>
      <c r="C157" s="102">
        <v>0.23678463044542339</v>
      </c>
      <c r="D157" s="102">
        <v>0.23678463044542339</v>
      </c>
      <c r="E157" s="102">
        <v>0.23678463044542339</v>
      </c>
      <c r="F157" s="102">
        <v>0.23678463044542339</v>
      </c>
      <c r="G157" s="102">
        <v>0.23678463044542339</v>
      </c>
      <c r="H157" s="102">
        <v>0.23678463044542339</v>
      </c>
      <c r="I157" s="102">
        <v>0.23678463044542339</v>
      </c>
      <c r="J157" s="102">
        <v>0.23678463044542339</v>
      </c>
      <c r="K157" s="102">
        <v>0.23678463044542339</v>
      </c>
    </row>
    <row r="158" spans="2:11" x14ac:dyDescent="0.2">
      <c r="B158" s="95">
        <v>1952</v>
      </c>
      <c r="C158" s="102">
        <v>0.18150988641144306</v>
      </c>
      <c r="D158" s="102">
        <v>0.18150988641144306</v>
      </c>
      <c r="E158" s="102">
        <v>0.18150988641144306</v>
      </c>
      <c r="F158" s="102">
        <v>0.18150988641144306</v>
      </c>
      <c r="G158" s="102">
        <v>0.18150988641144306</v>
      </c>
      <c r="H158" s="102">
        <v>0.18150988641144306</v>
      </c>
      <c r="I158" s="102">
        <v>0.18150988641144306</v>
      </c>
      <c r="J158" s="102">
        <v>0.18150988641144306</v>
      </c>
      <c r="K158" s="102">
        <v>0.18150988641144306</v>
      </c>
    </row>
    <row r="159" spans="2:11" x14ac:dyDescent="0.2">
      <c r="B159" s="95">
        <v>1953</v>
      </c>
      <c r="C159" s="102">
        <v>-1.2082047421904465E-2</v>
      </c>
      <c r="D159" s="102">
        <v>-1.2082047421904465E-2</v>
      </c>
      <c r="E159" s="102">
        <v>-1.2082047421904465E-2</v>
      </c>
      <c r="F159" s="102">
        <v>-1.2082047421904465E-2</v>
      </c>
      <c r="G159" s="102">
        <v>-1.2082047421904465E-2</v>
      </c>
      <c r="H159" s="102">
        <v>-1.2082047421904465E-2</v>
      </c>
      <c r="I159" s="102">
        <v>-1.2082047421904465E-2</v>
      </c>
      <c r="J159" s="102">
        <v>-1.2082047421904465E-2</v>
      </c>
      <c r="K159" s="102">
        <v>-1.2082047421904465E-2</v>
      </c>
    </row>
    <row r="160" spans="2:11" x14ac:dyDescent="0.2">
      <c r="B160" s="95">
        <v>1954</v>
      </c>
      <c r="C160" s="102">
        <v>0.52563321241434902</v>
      </c>
      <c r="D160" s="102">
        <v>0.52563321241434902</v>
      </c>
      <c r="E160" s="102">
        <v>0.52563321241434902</v>
      </c>
      <c r="F160" s="102">
        <v>0.52563321241434902</v>
      </c>
      <c r="G160" s="102">
        <v>0.52563321241434902</v>
      </c>
      <c r="H160" s="102">
        <v>0.52563321241434902</v>
      </c>
      <c r="I160" s="102">
        <v>0.52563321241434902</v>
      </c>
      <c r="J160" s="102">
        <v>0.52563321241434902</v>
      </c>
      <c r="K160" s="102">
        <v>0.52563321241434902</v>
      </c>
    </row>
    <row r="161" spans="2:11" x14ac:dyDescent="0.2">
      <c r="B161" s="95">
        <v>1955</v>
      </c>
      <c r="C161" s="102">
        <v>0.32597331851028349</v>
      </c>
      <c r="D161" s="102">
        <v>0.32597331851028349</v>
      </c>
      <c r="E161" s="102">
        <v>0.32597331851028349</v>
      </c>
      <c r="F161" s="102">
        <v>0.32597331851028349</v>
      </c>
      <c r="G161" s="102">
        <v>0.32597331851028349</v>
      </c>
      <c r="H161" s="102">
        <v>0.32597331851028349</v>
      </c>
      <c r="I161" s="102">
        <v>0.32597331851028349</v>
      </c>
      <c r="J161" s="102">
        <v>0.32597331851028349</v>
      </c>
      <c r="K161" s="102">
        <v>0.32597331851028349</v>
      </c>
    </row>
    <row r="162" spans="2:11" x14ac:dyDescent="0.2">
      <c r="B162" s="95">
        <v>1956</v>
      </c>
      <c r="C162" s="102">
        <v>7.4395118733509347E-2</v>
      </c>
      <c r="D162" s="102">
        <v>7.4395118733509347E-2</v>
      </c>
      <c r="E162" s="102">
        <v>7.4395118733509347E-2</v>
      </c>
      <c r="F162" s="102">
        <v>7.4395118733509347E-2</v>
      </c>
      <c r="G162" s="102">
        <v>7.4395118733509347E-2</v>
      </c>
      <c r="H162" s="102">
        <v>7.4395118733509347E-2</v>
      </c>
      <c r="I162" s="102">
        <v>7.4395118733509347E-2</v>
      </c>
      <c r="J162" s="102">
        <v>7.4395118733509347E-2</v>
      </c>
      <c r="K162" s="102">
        <v>7.4395118733509347E-2</v>
      </c>
    </row>
    <row r="163" spans="2:11" x14ac:dyDescent="0.2">
      <c r="B163" s="95">
        <v>1957</v>
      </c>
      <c r="C163" s="102">
        <v>-0.1045736018855796</v>
      </c>
      <c r="D163" s="102">
        <v>-0.1045736018855796</v>
      </c>
      <c r="E163" s="102">
        <v>-0.1045736018855796</v>
      </c>
      <c r="F163" s="102">
        <v>-0.1045736018855796</v>
      </c>
      <c r="G163" s="102">
        <v>-0.1045736018855796</v>
      </c>
      <c r="H163" s="102">
        <v>-0.1045736018855796</v>
      </c>
      <c r="I163" s="102">
        <v>-0.1045736018855796</v>
      </c>
      <c r="J163" s="102">
        <v>-0.1045736018855796</v>
      </c>
      <c r="K163" s="102">
        <v>-0.1045736018855796</v>
      </c>
    </row>
    <row r="164" spans="2:11" x14ac:dyDescent="0.2">
      <c r="B164" s="95">
        <v>1958</v>
      </c>
      <c r="C164" s="102">
        <v>0.43719954988747184</v>
      </c>
      <c r="D164" s="102">
        <v>0.43719954988747184</v>
      </c>
      <c r="E164" s="102">
        <v>0.43719954988747184</v>
      </c>
      <c r="F164" s="102">
        <v>0.43719954988747184</v>
      </c>
      <c r="G164" s="102">
        <v>0.43719954988747184</v>
      </c>
      <c r="H164" s="102">
        <v>0.43719954988747184</v>
      </c>
      <c r="I164" s="102">
        <v>0.43719954988747184</v>
      </c>
      <c r="J164" s="102">
        <v>0.43719954988747184</v>
      </c>
      <c r="K164" s="102">
        <v>0.43719954988747184</v>
      </c>
    </row>
    <row r="165" spans="2:11" x14ac:dyDescent="0.2">
      <c r="B165" s="95">
        <v>1959</v>
      </c>
      <c r="C165" s="102">
        <v>0.12056457163557326</v>
      </c>
      <c r="D165" s="102">
        <v>0.12056457163557326</v>
      </c>
      <c r="E165" s="102">
        <v>0.12056457163557326</v>
      </c>
      <c r="F165" s="102">
        <v>0.12056457163557326</v>
      </c>
      <c r="G165" s="102">
        <v>0.12056457163557326</v>
      </c>
      <c r="H165" s="102">
        <v>0.12056457163557326</v>
      </c>
      <c r="I165" s="102">
        <v>0.12056457163557326</v>
      </c>
      <c r="J165" s="102">
        <v>0.12056457163557326</v>
      </c>
      <c r="K165" s="102">
        <v>0.12056457163557326</v>
      </c>
    </row>
    <row r="166" spans="2:11" x14ac:dyDescent="0.2">
      <c r="B166" s="95">
        <v>1960</v>
      </c>
      <c r="C166" s="102">
        <v>3.36535314743695E-3</v>
      </c>
      <c r="D166" s="102">
        <v>3.36535314743695E-3</v>
      </c>
      <c r="E166" s="102">
        <v>3.36535314743695E-3</v>
      </c>
      <c r="F166" s="102">
        <v>3.36535314743695E-3</v>
      </c>
      <c r="G166" s="102">
        <v>3.36535314743695E-3</v>
      </c>
      <c r="H166" s="102">
        <v>3.36535314743695E-3</v>
      </c>
      <c r="I166" s="102">
        <v>3.36535314743695E-3</v>
      </c>
      <c r="J166" s="102">
        <v>3.36535314743695E-3</v>
      </c>
      <c r="K166" s="102">
        <v>3.36535314743695E-3</v>
      </c>
    </row>
    <row r="167" spans="2:11" x14ac:dyDescent="0.2">
      <c r="B167" s="95">
        <v>1961</v>
      </c>
      <c r="C167" s="102">
        <v>0.26637712958182752</v>
      </c>
      <c r="D167" s="102">
        <v>0.26637712958182752</v>
      </c>
      <c r="E167" s="102">
        <v>0.26637712958182752</v>
      </c>
      <c r="F167" s="102">
        <v>0.26637712958182752</v>
      </c>
      <c r="G167" s="102">
        <v>0.26637712958182752</v>
      </c>
      <c r="H167" s="102">
        <v>0.26637712958182752</v>
      </c>
      <c r="I167" s="102">
        <v>0.26637712958182752</v>
      </c>
      <c r="J167" s="102">
        <v>0.26637712958182752</v>
      </c>
      <c r="K167" s="102">
        <v>0.26637712958182752</v>
      </c>
    </row>
    <row r="168" spans="2:11" x14ac:dyDescent="0.2">
      <c r="B168" s="95">
        <v>1962</v>
      </c>
      <c r="C168" s="102">
        <v>-8.8114605171208879E-2</v>
      </c>
      <c r="D168" s="102">
        <v>-8.8114605171208879E-2</v>
      </c>
      <c r="E168" s="102">
        <v>-8.8114605171208879E-2</v>
      </c>
      <c r="F168" s="102">
        <v>-8.8114605171208879E-2</v>
      </c>
      <c r="G168" s="102">
        <v>-8.8114605171208879E-2</v>
      </c>
      <c r="H168" s="102">
        <v>-8.8114605171208879E-2</v>
      </c>
      <c r="I168" s="102">
        <v>-8.8114605171208879E-2</v>
      </c>
      <c r="J168" s="102">
        <v>-8.8114605171208879E-2</v>
      </c>
      <c r="K168" s="102">
        <v>-8.8114605171208879E-2</v>
      </c>
    </row>
    <row r="169" spans="2:11" x14ac:dyDescent="0.2">
      <c r="B169" s="95">
        <v>1963</v>
      </c>
      <c r="C169" s="102">
        <v>0.22611927099841514</v>
      </c>
      <c r="D169" s="102">
        <v>0.22611927099841514</v>
      </c>
      <c r="E169" s="102">
        <v>0.22611927099841514</v>
      </c>
      <c r="F169" s="102">
        <v>0.22611927099841514</v>
      </c>
      <c r="G169" s="102">
        <v>0.22611927099841514</v>
      </c>
      <c r="H169" s="102">
        <v>0.22611927099841514</v>
      </c>
      <c r="I169" s="102">
        <v>0.22611927099841514</v>
      </c>
      <c r="J169" s="102">
        <v>0.22611927099841514</v>
      </c>
      <c r="K169" s="102">
        <v>0.22611927099841514</v>
      </c>
    </row>
    <row r="170" spans="2:11" x14ac:dyDescent="0.2">
      <c r="B170" s="95">
        <v>1964</v>
      </c>
      <c r="C170" s="102">
        <v>0.16415455878432425</v>
      </c>
      <c r="D170" s="102">
        <v>0.16415455878432425</v>
      </c>
      <c r="E170" s="102">
        <v>0.16415455878432425</v>
      </c>
      <c r="F170" s="102">
        <v>0.16415455878432425</v>
      </c>
      <c r="G170" s="102">
        <v>0.16415455878432425</v>
      </c>
      <c r="H170" s="102">
        <v>0.16415455878432425</v>
      </c>
      <c r="I170" s="102">
        <v>0.16415455878432425</v>
      </c>
      <c r="J170" s="102">
        <v>0.16415455878432425</v>
      </c>
      <c r="K170" s="102">
        <v>0.16415455878432425</v>
      </c>
    </row>
    <row r="171" spans="2:11" x14ac:dyDescent="0.2">
      <c r="B171" s="95">
        <v>1965</v>
      </c>
      <c r="C171" s="102">
        <v>0.12399242477876114</v>
      </c>
      <c r="D171" s="102">
        <v>0.12399242477876114</v>
      </c>
      <c r="E171" s="102">
        <v>0.12399242477876114</v>
      </c>
      <c r="F171" s="102">
        <v>0.12399242477876114</v>
      </c>
      <c r="G171" s="102">
        <v>0.12399242477876114</v>
      </c>
      <c r="H171" s="102">
        <v>0.12399242477876114</v>
      </c>
      <c r="I171" s="102">
        <v>0.12399242477876114</v>
      </c>
      <c r="J171" s="102">
        <v>0.12399242477876114</v>
      </c>
      <c r="K171" s="102">
        <v>0.12399242477876114</v>
      </c>
    </row>
    <row r="172" spans="2:11" x14ac:dyDescent="0.2">
      <c r="B172" s="95">
        <v>1966</v>
      </c>
      <c r="C172" s="102">
        <v>-9.9709542356377898E-2</v>
      </c>
      <c r="D172" s="102">
        <v>-9.9709542356377898E-2</v>
      </c>
      <c r="E172" s="102">
        <v>-9.9709542356377898E-2</v>
      </c>
      <c r="F172" s="102">
        <v>-9.9709542356377898E-2</v>
      </c>
      <c r="G172" s="102">
        <v>-9.9709542356377898E-2</v>
      </c>
      <c r="H172" s="102">
        <v>-9.9709542356377898E-2</v>
      </c>
      <c r="I172" s="102">
        <v>-9.9709542356377898E-2</v>
      </c>
      <c r="J172" s="102">
        <v>-9.9709542356377898E-2</v>
      </c>
      <c r="K172" s="102">
        <v>-9.9709542356377898E-2</v>
      </c>
    </row>
    <row r="173" spans="2:11" x14ac:dyDescent="0.2">
      <c r="B173" s="95">
        <v>1967</v>
      </c>
      <c r="C173" s="102">
        <v>0.23802966513133328</v>
      </c>
      <c r="D173" s="102">
        <v>0.23802966513133328</v>
      </c>
      <c r="E173" s="102">
        <v>0.23802966513133328</v>
      </c>
      <c r="F173" s="102">
        <v>0.23802966513133328</v>
      </c>
      <c r="G173" s="102">
        <v>0.23802966513133328</v>
      </c>
      <c r="H173" s="102">
        <v>0.23802966513133328</v>
      </c>
      <c r="I173" s="102">
        <v>0.23802966513133328</v>
      </c>
      <c r="J173" s="102">
        <v>0.23802966513133328</v>
      </c>
      <c r="K173" s="102">
        <v>0.23802966513133328</v>
      </c>
    </row>
    <row r="174" spans="2:11" x14ac:dyDescent="0.2">
      <c r="B174" s="95">
        <v>1968</v>
      </c>
      <c r="C174" s="102">
        <v>0.10814862651601535</v>
      </c>
      <c r="D174" s="102">
        <v>0.10814862651601535</v>
      </c>
      <c r="E174" s="102">
        <v>0.10814862651601535</v>
      </c>
      <c r="F174" s="102">
        <v>0.10814862651601535</v>
      </c>
      <c r="G174" s="102">
        <v>0.10814862651601535</v>
      </c>
      <c r="H174" s="102">
        <v>0.10814862651601535</v>
      </c>
      <c r="I174" s="102">
        <v>0.10814862651601535</v>
      </c>
      <c r="J174" s="102">
        <v>0.10814862651601535</v>
      </c>
      <c r="K174" s="102">
        <v>0.10814862651601535</v>
      </c>
    </row>
    <row r="175" spans="2:11" x14ac:dyDescent="0.2">
      <c r="B175" s="95">
        <v>1969</v>
      </c>
      <c r="C175" s="102">
        <v>-8.2413710764490639E-2</v>
      </c>
      <c r="D175" s="102">
        <v>-8.2413710764490639E-2</v>
      </c>
      <c r="E175" s="102">
        <v>-8.2413710764490639E-2</v>
      </c>
      <c r="F175" s="102">
        <v>-8.2413710764490639E-2</v>
      </c>
      <c r="G175" s="102">
        <v>-8.2413710764490639E-2</v>
      </c>
      <c r="H175" s="102">
        <v>-8.2413710764490639E-2</v>
      </c>
      <c r="I175" s="102">
        <v>-8.2413710764490639E-2</v>
      </c>
      <c r="J175" s="102">
        <v>-8.2413710764490639E-2</v>
      </c>
      <c r="K175" s="102">
        <v>-8.2413710764490639E-2</v>
      </c>
    </row>
    <row r="176" spans="2:11" x14ac:dyDescent="0.2">
      <c r="B176" s="95">
        <v>1970</v>
      </c>
      <c r="C176" s="102">
        <v>3.5611449054964189E-2</v>
      </c>
      <c r="D176" s="102">
        <v>3.5611449054964189E-2</v>
      </c>
      <c r="E176" s="102">
        <v>3.5611449054964189E-2</v>
      </c>
      <c r="F176" s="102">
        <v>3.5611449054964189E-2</v>
      </c>
      <c r="G176" s="102">
        <v>3.5611449054964189E-2</v>
      </c>
      <c r="H176" s="102">
        <v>3.5611449054964189E-2</v>
      </c>
      <c r="I176" s="102">
        <v>3.5611449054964189E-2</v>
      </c>
      <c r="J176" s="102">
        <v>3.5611449054964189E-2</v>
      </c>
      <c r="K176" s="102">
        <v>3.5611449054964189E-2</v>
      </c>
    </row>
    <row r="177" spans="2:11" x14ac:dyDescent="0.2">
      <c r="B177" s="95">
        <v>1971</v>
      </c>
      <c r="C177" s="102">
        <v>0.14221150298426474</v>
      </c>
      <c r="D177" s="102">
        <v>0.14221150298426474</v>
      </c>
      <c r="E177" s="102">
        <v>0.14221150298426474</v>
      </c>
      <c r="F177" s="102">
        <v>0.14221150298426474</v>
      </c>
      <c r="G177" s="102">
        <v>0.14221150298426474</v>
      </c>
      <c r="H177" s="102">
        <v>0.14221150298426474</v>
      </c>
      <c r="I177" s="102">
        <v>0.14221150298426474</v>
      </c>
      <c r="J177" s="102">
        <v>0.14221150298426474</v>
      </c>
      <c r="K177" s="102">
        <v>0.14221150298426474</v>
      </c>
    </row>
    <row r="178" spans="2:11" x14ac:dyDescent="0.2">
      <c r="B178" s="95">
        <v>1972</v>
      </c>
      <c r="C178" s="102">
        <v>0.18755362915074925</v>
      </c>
      <c r="D178" s="102">
        <v>0.18755362915074925</v>
      </c>
      <c r="E178" s="102">
        <v>0.18755362915074925</v>
      </c>
      <c r="F178" s="102">
        <v>0.18755362915074925</v>
      </c>
      <c r="G178" s="102">
        <v>0.18755362915074925</v>
      </c>
      <c r="H178" s="102">
        <v>0.18755362915074925</v>
      </c>
      <c r="I178" s="102">
        <v>0.18755362915074925</v>
      </c>
      <c r="J178" s="102">
        <v>0.18755362915074925</v>
      </c>
      <c r="K178" s="102">
        <v>0.18755362915074925</v>
      </c>
    </row>
    <row r="179" spans="2:11" x14ac:dyDescent="0.2">
      <c r="B179" s="95">
        <v>1973</v>
      </c>
      <c r="C179" s="102">
        <v>-0.14308047437526472</v>
      </c>
      <c r="D179" s="102">
        <v>-0.14308047437526472</v>
      </c>
      <c r="E179" s="102">
        <v>-0.14308047437526472</v>
      </c>
      <c r="F179" s="102">
        <v>-0.14308047437526472</v>
      </c>
      <c r="G179" s="102">
        <v>-0.14308047437526472</v>
      </c>
      <c r="H179" s="102">
        <v>-0.14308047437526472</v>
      </c>
      <c r="I179" s="102">
        <v>-0.14308047437526472</v>
      </c>
      <c r="J179" s="102">
        <v>-0.14308047437526472</v>
      </c>
      <c r="K179" s="102">
        <v>-0.14308047437526472</v>
      </c>
    </row>
    <row r="180" spans="2:11" x14ac:dyDescent="0.2">
      <c r="B180" s="95">
        <v>1974</v>
      </c>
      <c r="C180" s="102">
        <v>-0.25901785750896972</v>
      </c>
      <c r="D180" s="102">
        <v>-0.25901785750896972</v>
      </c>
      <c r="E180" s="102">
        <v>-0.25901785750896972</v>
      </c>
      <c r="F180" s="102">
        <v>-0.25901785750896972</v>
      </c>
      <c r="G180" s="102">
        <v>-0.25901785750896972</v>
      </c>
      <c r="H180" s="102">
        <v>-0.25901785750896972</v>
      </c>
      <c r="I180" s="102">
        <v>-0.25901785750896972</v>
      </c>
      <c r="J180" s="102">
        <v>-0.25901785750896972</v>
      </c>
      <c r="K180" s="102">
        <v>-0.25901785750896972</v>
      </c>
    </row>
    <row r="181" spans="2:11" x14ac:dyDescent="0.2">
      <c r="B181" s="95">
        <v>1975</v>
      </c>
      <c r="C181" s="102">
        <v>0.36995137106184356</v>
      </c>
      <c r="D181" s="102">
        <v>0.36995137106184356</v>
      </c>
      <c r="E181" s="102">
        <v>0.36995137106184356</v>
      </c>
      <c r="F181" s="102">
        <v>0.36995137106184356</v>
      </c>
      <c r="G181" s="102">
        <v>0.36995137106184356</v>
      </c>
      <c r="H181" s="102">
        <v>0.36995137106184356</v>
      </c>
      <c r="I181" s="102">
        <v>0.36995137106184356</v>
      </c>
      <c r="J181" s="102">
        <v>0.36995137106184356</v>
      </c>
      <c r="K181" s="102">
        <v>0.36995137106184356</v>
      </c>
    </row>
    <row r="182" spans="2:11" x14ac:dyDescent="0.2">
      <c r="B182" s="95">
        <v>1976</v>
      </c>
      <c r="C182" s="102">
        <v>0.23830999002106662</v>
      </c>
      <c r="D182" s="102">
        <v>0.23830999002106662</v>
      </c>
      <c r="E182" s="102">
        <v>0.23830999002106662</v>
      </c>
      <c r="F182" s="102">
        <v>0.23830999002106662</v>
      </c>
      <c r="G182" s="102">
        <v>0.23830999002106662</v>
      </c>
      <c r="H182" s="102">
        <v>0.23830999002106662</v>
      </c>
      <c r="I182" s="102">
        <v>0.23830999002106662</v>
      </c>
      <c r="J182" s="102">
        <v>0.23830999002106662</v>
      </c>
      <c r="K182" s="102">
        <v>0.23830999002106662</v>
      </c>
    </row>
    <row r="183" spans="2:11" x14ac:dyDescent="0.2">
      <c r="B183" s="95">
        <v>1977</v>
      </c>
      <c r="C183" s="102">
        <v>-6.9797040759352322E-2</v>
      </c>
      <c r="D183" s="102">
        <v>-6.9797040759352322E-2</v>
      </c>
      <c r="E183" s="102">
        <v>-6.9797040759352322E-2</v>
      </c>
      <c r="F183" s="102">
        <v>-6.9797040759352322E-2</v>
      </c>
      <c r="G183" s="102">
        <v>-6.9797040759352322E-2</v>
      </c>
      <c r="H183" s="102">
        <v>-6.9797040759352322E-2</v>
      </c>
      <c r="I183" s="102">
        <v>-6.9797040759352322E-2</v>
      </c>
      <c r="J183" s="102">
        <v>-6.9797040759352322E-2</v>
      </c>
      <c r="K183" s="102">
        <v>-6.9797040759352322E-2</v>
      </c>
    </row>
    <row r="184" spans="2:11" x14ac:dyDescent="0.2">
      <c r="B184" s="95">
        <v>1978</v>
      </c>
      <c r="C184" s="102">
        <v>6.50928391167193E-2</v>
      </c>
      <c r="D184" s="102">
        <v>6.50928391167193E-2</v>
      </c>
      <c r="E184" s="102">
        <v>6.50928391167193E-2</v>
      </c>
      <c r="F184" s="102">
        <v>6.50928391167193E-2</v>
      </c>
      <c r="G184" s="102">
        <v>6.50928391167193E-2</v>
      </c>
      <c r="H184" s="102">
        <v>6.50928391167193E-2</v>
      </c>
      <c r="I184" s="102">
        <v>6.50928391167193E-2</v>
      </c>
      <c r="J184" s="102">
        <v>6.50928391167193E-2</v>
      </c>
      <c r="K184" s="102">
        <v>6.50928391167193E-2</v>
      </c>
    </row>
    <row r="185" spans="2:11" x14ac:dyDescent="0.2">
      <c r="B185" s="95">
        <v>1979</v>
      </c>
      <c r="C185" s="102">
        <v>0.18519490167516386</v>
      </c>
      <c r="D185" s="102">
        <v>0.18519490167516386</v>
      </c>
      <c r="E185" s="102">
        <v>0.18519490167516386</v>
      </c>
      <c r="F185" s="102">
        <v>0.18519490167516386</v>
      </c>
      <c r="G185" s="102">
        <v>0.18519490167516386</v>
      </c>
      <c r="H185" s="102">
        <v>0.18519490167516386</v>
      </c>
      <c r="I185" s="102">
        <v>0.18519490167516386</v>
      </c>
      <c r="J185" s="102">
        <v>0.18519490167516386</v>
      </c>
      <c r="K185" s="102">
        <v>0.18519490167516386</v>
      </c>
    </row>
    <row r="186" spans="2:11" x14ac:dyDescent="0.2">
      <c r="B186" s="95">
        <v>1980</v>
      </c>
      <c r="C186" s="102">
        <v>0.3173524550676301</v>
      </c>
      <c r="D186" s="102">
        <v>0.3173524550676301</v>
      </c>
      <c r="E186" s="102">
        <v>0.3173524550676301</v>
      </c>
      <c r="F186" s="102">
        <v>0.3173524550676301</v>
      </c>
      <c r="G186" s="102">
        <v>0.3173524550676301</v>
      </c>
      <c r="H186" s="102">
        <v>0.3173524550676301</v>
      </c>
      <c r="I186" s="102">
        <v>0.3173524550676301</v>
      </c>
      <c r="J186" s="102">
        <v>0.3173524550676301</v>
      </c>
      <c r="K186" s="102">
        <v>0.3173524550676301</v>
      </c>
    </row>
    <row r="187" spans="2:11" x14ac:dyDescent="0.2">
      <c r="B187" s="95">
        <v>1981</v>
      </c>
      <c r="C187" s="102">
        <v>-4.7023902474955762E-2</v>
      </c>
      <c r="D187" s="102">
        <v>-4.7023902474955762E-2</v>
      </c>
      <c r="E187" s="102">
        <v>-4.7023902474955762E-2</v>
      </c>
      <c r="F187" s="102">
        <v>-4.7023902474955762E-2</v>
      </c>
      <c r="G187" s="102">
        <v>-4.7023902474955762E-2</v>
      </c>
      <c r="H187" s="102">
        <v>-4.7023902474955762E-2</v>
      </c>
      <c r="I187" s="102">
        <v>-4.7023902474955762E-2</v>
      </c>
      <c r="J187" s="102">
        <v>-4.7023902474955762E-2</v>
      </c>
      <c r="K187" s="102">
        <v>-4.7023902474955762E-2</v>
      </c>
    </row>
    <row r="188" spans="2:11" x14ac:dyDescent="0.2">
      <c r="B188" s="95">
        <v>1982</v>
      </c>
      <c r="C188" s="102">
        <v>0.20419055079559353</v>
      </c>
      <c r="D188" s="102">
        <v>0.20419055079559353</v>
      </c>
      <c r="E188" s="102">
        <v>0.20419055079559353</v>
      </c>
      <c r="F188" s="102">
        <v>0.20419055079559353</v>
      </c>
      <c r="G188" s="102">
        <v>0.20419055079559353</v>
      </c>
      <c r="H188" s="102">
        <v>0.20419055079559353</v>
      </c>
      <c r="I188" s="102">
        <v>0.20419055079559353</v>
      </c>
      <c r="J188" s="102">
        <v>0.20419055079559353</v>
      </c>
      <c r="K188" s="102">
        <v>0.20419055079559353</v>
      </c>
    </row>
    <row r="189" spans="2:11" x14ac:dyDescent="0.2">
      <c r="B189" s="95">
        <v>1983</v>
      </c>
      <c r="C189" s="102">
        <v>0.22337155858930619</v>
      </c>
      <c r="D189" s="102">
        <v>0.22337155858930619</v>
      </c>
      <c r="E189" s="102">
        <v>0.22337155858930619</v>
      </c>
      <c r="F189" s="102">
        <v>0.22337155858930619</v>
      </c>
      <c r="G189" s="102">
        <v>0.22337155858930619</v>
      </c>
      <c r="H189" s="102">
        <v>0.22337155858930619</v>
      </c>
      <c r="I189" s="102">
        <v>0.22337155858930619</v>
      </c>
      <c r="J189" s="102">
        <v>0.22337155858930619</v>
      </c>
      <c r="K189" s="102">
        <v>0.22337155858930619</v>
      </c>
    </row>
    <row r="190" spans="2:11" x14ac:dyDescent="0.2">
      <c r="B190" s="95">
        <v>1984</v>
      </c>
      <c r="C190" s="102">
        <v>6.14614199963621E-2</v>
      </c>
      <c r="D190" s="102">
        <v>6.14614199963621E-2</v>
      </c>
      <c r="E190" s="102">
        <v>6.14614199963621E-2</v>
      </c>
      <c r="F190" s="102">
        <v>6.14614199963621E-2</v>
      </c>
      <c r="G190" s="102">
        <v>6.14614199963621E-2</v>
      </c>
      <c r="H190" s="102">
        <v>6.14614199963621E-2</v>
      </c>
      <c r="I190" s="102">
        <v>6.14614199963621E-2</v>
      </c>
      <c r="J190" s="102">
        <v>6.14614199963621E-2</v>
      </c>
      <c r="K190" s="102">
        <v>6.14614199963621E-2</v>
      </c>
    </row>
    <row r="191" spans="2:11" x14ac:dyDescent="0.2">
      <c r="B191" s="95">
        <v>1985</v>
      </c>
      <c r="C191" s="102">
        <v>0.31235149485768948</v>
      </c>
      <c r="D191" s="102">
        <v>0.31235149485768948</v>
      </c>
      <c r="E191" s="102">
        <v>0.31235149485768948</v>
      </c>
      <c r="F191" s="102">
        <v>0.31235149485768948</v>
      </c>
      <c r="G191" s="102">
        <v>0.31235149485768948</v>
      </c>
      <c r="H191" s="102">
        <v>0.31235149485768948</v>
      </c>
      <c r="I191" s="102">
        <v>0.31235149485768948</v>
      </c>
      <c r="J191" s="102">
        <v>0.31235149485768948</v>
      </c>
      <c r="K191" s="102">
        <v>0.31235149485768948</v>
      </c>
    </row>
    <row r="192" spans="2:11" x14ac:dyDescent="0.2">
      <c r="B192" s="95">
        <v>1986</v>
      </c>
      <c r="C192" s="102">
        <v>0.18494578758046187</v>
      </c>
      <c r="D192" s="102">
        <v>0.18494578758046187</v>
      </c>
      <c r="E192" s="102">
        <v>0.18494578758046187</v>
      </c>
      <c r="F192" s="102">
        <v>0.18494578758046187</v>
      </c>
      <c r="G192" s="102">
        <v>0.18494578758046187</v>
      </c>
      <c r="H192" s="102">
        <v>0.18494578758046187</v>
      </c>
      <c r="I192" s="102">
        <v>0.18494578758046187</v>
      </c>
      <c r="J192" s="102">
        <v>0.18494578758046187</v>
      </c>
      <c r="K192" s="102">
        <v>0.18494578758046187</v>
      </c>
    </row>
    <row r="193" spans="2:11" x14ac:dyDescent="0.2">
      <c r="B193" s="95">
        <v>1987</v>
      </c>
      <c r="C193" s="102">
        <v>5.8127216418218712E-2</v>
      </c>
      <c r="D193" s="102">
        <v>5.8127216418218712E-2</v>
      </c>
      <c r="E193" s="102">
        <v>5.8127216418218712E-2</v>
      </c>
      <c r="F193" s="102">
        <v>5.8127216418218712E-2</v>
      </c>
      <c r="G193" s="102">
        <v>5.8127216418218712E-2</v>
      </c>
      <c r="H193" s="102">
        <v>5.8127216418218712E-2</v>
      </c>
      <c r="I193" s="102">
        <v>5.8127216418218712E-2</v>
      </c>
      <c r="J193" s="102">
        <v>5.8127216418218712E-2</v>
      </c>
      <c r="K193" s="102">
        <v>5.8127216418218712E-2</v>
      </c>
    </row>
    <row r="194" spans="2:11" x14ac:dyDescent="0.2">
      <c r="B194" s="95">
        <v>1988</v>
      </c>
      <c r="C194" s="102">
        <v>0.16537192812044688</v>
      </c>
      <c r="D194" s="102">
        <v>0.16537192812044688</v>
      </c>
      <c r="E194" s="102">
        <v>0.16537192812044688</v>
      </c>
      <c r="F194" s="102">
        <v>0.16537192812044688</v>
      </c>
      <c r="G194" s="102">
        <v>0.16537192812044688</v>
      </c>
      <c r="H194" s="102">
        <v>0.16537192812044688</v>
      </c>
      <c r="I194" s="102">
        <v>0.16537192812044688</v>
      </c>
      <c r="J194" s="102">
        <v>0.16537192812044688</v>
      </c>
      <c r="K194" s="102">
        <v>0.16537192812044688</v>
      </c>
    </row>
    <row r="195" spans="2:11" x14ac:dyDescent="0.2">
      <c r="B195" s="95">
        <v>1989</v>
      </c>
      <c r="C195" s="102">
        <v>0.31475183638196724</v>
      </c>
      <c r="D195" s="102">
        <v>0.31475183638196724</v>
      </c>
      <c r="E195" s="102">
        <v>0.31475183638196724</v>
      </c>
      <c r="F195" s="102">
        <v>0.31475183638196724</v>
      </c>
      <c r="G195" s="102">
        <v>0.31475183638196724</v>
      </c>
      <c r="H195" s="102">
        <v>0.31475183638196724</v>
      </c>
      <c r="I195" s="102">
        <v>0.31475183638196724</v>
      </c>
      <c r="J195" s="102">
        <v>0.31475183638196724</v>
      </c>
      <c r="K195" s="102">
        <v>0.31475183638196724</v>
      </c>
    </row>
    <row r="196" spans="2:11" x14ac:dyDescent="0.2">
      <c r="B196" s="95">
        <v>1990</v>
      </c>
      <c r="C196" s="102">
        <v>-3.0644516129032118E-2</v>
      </c>
      <c r="D196" s="102">
        <v>-3.0644516129032118E-2</v>
      </c>
      <c r="E196" s="102">
        <v>-3.0644516129032118E-2</v>
      </c>
      <c r="F196" s="102">
        <v>-3.0644516129032118E-2</v>
      </c>
      <c r="G196" s="102">
        <v>-3.0644516129032118E-2</v>
      </c>
      <c r="H196" s="102">
        <v>-3.0644516129032118E-2</v>
      </c>
      <c r="I196" s="102">
        <v>-3.0644516129032118E-2</v>
      </c>
      <c r="J196" s="102">
        <v>-3.0644516129032118E-2</v>
      </c>
      <c r="K196" s="102">
        <v>-3.0644516129032118E-2</v>
      </c>
    </row>
    <row r="197" spans="2:11" x14ac:dyDescent="0.2">
      <c r="B197" s="95">
        <v>1991</v>
      </c>
      <c r="C197" s="102">
        <v>0.30234843134879757</v>
      </c>
      <c r="D197" s="102">
        <v>0.30234843134879757</v>
      </c>
      <c r="E197" s="102">
        <v>0.30234843134879757</v>
      </c>
      <c r="F197" s="102">
        <v>0.30234843134879757</v>
      </c>
      <c r="G197" s="102">
        <v>0.30234843134879757</v>
      </c>
      <c r="H197" s="102">
        <v>0.30234843134879757</v>
      </c>
      <c r="I197" s="102">
        <v>0.30234843134879757</v>
      </c>
      <c r="J197" s="102">
        <v>0.30234843134879757</v>
      </c>
      <c r="K197" s="102">
        <v>0.30234843134879757</v>
      </c>
    </row>
    <row r="198" spans="2:11" x14ac:dyDescent="0.2">
      <c r="B198" s="95">
        <v>1992</v>
      </c>
      <c r="C198" s="102">
        <v>7.493727972380064E-2</v>
      </c>
      <c r="D198" s="102">
        <v>7.493727972380064E-2</v>
      </c>
      <c r="E198" s="102">
        <v>7.493727972380064E-2</v>
      </c>
      <c r="F198" s="102">
        <v>7.493727972380064E-2</v>
      </c>
      <c r="G198" s="102">
        <v>7.493727972380064E-2</v>
      </c>
      <c r="H198" s="102">
        <v>7.493727972380064E-2</v>
      </c>
      <c r="I198" s="102">
        <v>7.493727972380064E-2</v>
      </c>
      <c r="J198" s="102">
        <v>7.493727972380064E-2</v>
      </c>
      <c r="K198" s="102">
        <v>7.493727972380064E-2</v>
      </c>
    </row>
    <row r="199" spans="2:11" x14ac:dyDescent="0.2">
      <c r="B199" s="95">
        <v>1993</v>
      </c>
      <c r="C199" s="102">
        <v>9.96705147919488E-2</v>
      </c>
      <c r="D199" s="102">
        <v>9.96705147919488E-2</v>
      </c>
      <c r="E199" s="102">
        <v>9.96705147919488E-2</v>
      </c>
      <c r="F199" s="102">
        <v>9.96705147919488E-2</v>
      </c>
      <c r="G199" s="102">
        <v>9.96705147919488E-2</v>
      </c>
      <c r="H199" s="102">
        <v>9.96705147919488E-2</v>
      </c>
      <c r="I199" s="102">
        <v>9.96705147919488E-2</v>
      </c>
      <c r="J199" s="102">
        <v>9.96705147919488E-2</v>
      </c>
      <c r="K199" s="102">
        <v>9.96705147919488E-2</v>
      </c>
    </row>
    <row r="200" spans="2:11" x14ac:dyDescent="0.2">
      <c r="B200" s="95">
        <v>1994</v>
      </c>
      <c r="C200" s="102">
        <v>1.3259206774573897E-2</v>
      </c>
      <c r="D200" s="102">
        <v>1.3259206774573897E-2</v>
      </c>
      <c r="E200" s="102">
        <v>1.3259206774573897E-2</v>
      </c>
      <c r="F200" s="102">
        <v>1.3259206774573897E-2</v>
      </c>
      <c r="G200" s="102">
        <v>1.3259206774573897E-2</v>
      </c>
      <c r="H200" s="102">
        <v>1.3259206774573897E-2</v>
      </c>
      <c r="I200" s="102">
        <v>1.3259206774573897E-2</v>
      </c>
      <c r="J200" s="102">
        <v>1.3259206774573897E-2</v>
      </c>
      <c r="K200" s="102">
        <v>1.3259206774573897E-2</v>
      </c>
    </row>
    <row r="201" spans="2:11" x14ac:dyDescent="0.2">
      <c r="B201" s="95">
        <v>1995</v>
      </c>
      <c r="C201" s="102">
        <v>0.37195198902606308</v>
      </c>
      <c r="D201" s="102">
        <v>0.37195198902606308</v>
      </c>
      <c r="E201" s="102">
        <v>0.37195198902606308</v>
      </c>
      <c r="F201" s="102">
        <v>0.37195198902606308</v>
      </c>
      <c r="G201" s="102">
        <v>0.37195198902606308</v>
      </c>
      <c r="H201" s="102">
        <v>0.37195198902606308</v>
      </c>
      <c r="I201" s="102">
        <v>0.37195198902606308</v>
      </c>
      <c r="J201" s="102">
        <v>0.37195198902606308</v>
      </c>
      <c r="K201" s="102">
        <v>0.37195198902606308</v>
      </c>
    </row>
    <row r="202" spans="2:11" x14ac:dyDescent="0.2">
      <c r="B202" s="95">
        <v>1996</v>
      </c>
      <c r="C202" s="102">
        <v>0.22680966018865789</v>
      </c>
      <c r="D202" s="102">
        <v>0.22680966018865789</v>
      </c>
      <c r="E202" s="102">
        <v>0.22680966018865789</v>
      </c>
      <c r="F202" s="102">
        <v>0.22680966018865789</v>
      </c>
      <c r="G202" s="102">
        <v>0.22680966018865789</v>
      </c>
      <c r="H202" s="102">
        <v>0.22680966018865789</v>
      </c>
      <c r="I202" s="102">
        <v>0.22680966018865789</v>
      </c>
      <c r="J202" s="102">
        <v>0.22680966018865789</v>
      </c>
      <c r="K202" s="102">
        <v>0.22680966018865789</v>
      </c>
    </row>
    <row r="203" spans="2:11" x14ac:dyDescent="0.2">
      <c r="B203" s="95">
        <v>1997</v>
      </c>
      <c r="C203" s="102">
        <v>0.33103653103653097</v>
      </c>
      <c r="D203" s="102">
        <v>0.33103653103653097</v>
      </c>
      <c r="E203" s="102">
        <v>0.33103653103653097</v>
      </c>
      <c r="F203" s="102">
        <v>0.33103653103653097</v>
      </c>
      <c r="G203" s="102">
        <v>0.33103653103653097</v>
      </c>
      <c r="H203" s="102">
        <v>0.33103653103653097</v>
      </c>
      <c r="I203" s="102">
        <v>0.33103653103653097</v>
      </c>
      <c r="J203" s="102">
        <v>0.33103653103653097</v>
      </c>
      <c r="K203" s="102">
        <v>0.33103653103653097</v>
      </c>
    </row>
    <row r="204" spans="2:11" x14ac:dyDescent="0.2">
      <c r="B204" s="95">
        <v>1998</v>
      </c>
      <c r="C204" s="102">
        <v>0.28337953278443584</v>
      </c>
      <c r="D204" s="102">
        <v>0.28337953278443584</v>
      </c>
      <c r="E204" s="102">
        <v>0.28337953278443584</v>
      </c>
      <c r="F204" s="102">
        <v>0.28337953278443584</v>
      </c>
      <c r="G204" s="102">
        <v>0.28337953278443584</v>
      </c>
      <c r="H204" s="102">
        <v>0.28337953278443584</v>
      </c>
      <c r="I204" s="102">
        <v>0.28337953278443584</v>
      </c>
      <c r="J204" s="102">
        <v>0.28337953278443584</v>
      </c>
      <c r="K204" s="102">
        <v>0.28337953278443584</v>
      </c>
    </row>
    <row r="205" spans="2:11" x14ac:dyDescent="0.2">
      <c r="B205" s="95">
        <v>1999</v>
      </c>
      <c r="C205" s="102">
        <v>0.20885350992084475</v>
      </c>
      <c r="D205" s="102">
        <v>0.20885350992084475</v>
      </c>
      <c r="E205" s="102">
        <v>0.20885350992084475</v>
      </c>
      <c r="F205" s="102">
        <v>0.20885350992084475</v>
      </c>
      <c r="G205" s="102">
        <v>0.20885350992084475</v>
      </c>
      <c r="H205" s="102">
        <v>0.20885350992084475</v>
      </c>
      <c r="I205" s="102">
        <v>0.20885350992084475</v>
      </c>
      <c r="J205" s="102">
        <v>0.20885350992084475</v>
      </c>
      <c r="K205" s="102">
        <v>0.20885350992084475</v>
      </c>
    </row>
    <row r="206" spans="2:11" x14ac:dyDescent="0.2">
      <c r="B206" s="95">
        <v>2000</v>
      </c>
      <c r="C206" s="102">
        <v>-9.0318189552492781E-2</v>
      </c>
      <c r="D206" s="102">
        <v>-9.0318189552492781E-2</v>
      </c>
      <c r="E206" s="102">
        <v>-9.0318189552492781E-2</v>
      </c>
      <c r="F206" s="102">
        <v>-9.0318189552492781E-2</v>
      </c>
      <c r="G206" s="102">
        <v>-9.0318189552492781E-2</v>
      </c>
      <c r="H206" s="102">
        <v>-9.0318189552492781E-2</v>
      </c>
      <c r="I206" s="102">
        <v>-9.0318189552492781E-2</v>
      </c>
      <c r="J206" s="102">
        <v>-9.0318189552492781E-2</v>
      </c>
      <c r="K206" s="102">
        <v>-9.0318189552492781E-2</v>
      </c>
    </row>
    <row r="207" spans="2:11" x14ac:dyDescent="0.2">
      <c r="B207" s="51">
        <v>2001</v>
      </c>
      <c r="C207" s="37">
        <v>-0.11849759142000185</v>
      </c>
      <c r="D207" s="37">
        <v>-0.11849759142000185</v>
      </c>
      <c r="E207" s="37">
        <v>-0.11849759142000185</v>
      </c>
      <c r="F207" s="37">
        <v>-0.11849759142000185</v>
      </c>
      <c r="G207" s="37">
        <v>-0.11849759142000185</v>
      </c>
      <c r="H207" s="37">
        <v>-0.11849759142000185</v>
      </c>
      <c r="I207" s="37">
        <v>-0.11849759142000185</v>
      </c>
      <c r="J207" s="37">
        <v>-0.11849759142000185</v>
      </c>
      <c r="K207" s="37">
        <v>-0.11849759142000185</v>
      </c>
    </row>
    <row r="208" spans="2:11" x14ac:dyDescent="0.2">
      <c r="B208" s="51">
        <v>2002</v>
      </c>
      <c r="C208" s="37">
        <v>-0.21966047957912699</v>
      </c>
      <c r="D208" s="37">
        <v>-0.21966047957912699</v>
      </c>
      <c r="E208" s="37">
        <v>-0.21966047957912699</v>
      </c>
      <c r="F208" s="37">
        <v>-0.21966047957912699</v>
      </c>
      <c r="G208" s="37">
        <v>-0.21966047957912699</v>
      </c>
      <c r="H208" s="37">
        <v>-0.21966047957912699</v>
      </c>
      <c r="I208" s="37">
        <v>-0.21966047957912699</v>
      </c>
      <c r="J208" s="37">
        <v>-0.21966047957912699</v>
      </c>
      <c r="K208" s="37">
        <v>-0.21966047957912699</v>
      </c>
    </row>
    <row r="209" spans="2:11" x14ac:dyDescent="0.2">
      <c r="B209" s="51">
        <v>2003</v>
      </c>
      <c r="C209" s="37">
        <v>0.28355800050010233</v>
      </c>
      <c r="D209" s="37">
        <v>0.28355800050010233</v>
      </c>
      <c r="E209" s="37">
        <v>0.28355800050010233</v>
      </c>
      <c r="F209" s="37">
        <v>0.28355800050010233</v>
      </c>
      <c r="G209" s="37">
        <v>0.28355800050010233</v>
      </c>
      <c r="H209" s="37">
        <v>0.28355800050010233</v>
      </c>
      <c r="I209" s="37">
        <v>0.28355800050010233</v>
      </c>
      <c r="J209" s="37">
        <v>0.28355800050010233</v>
      </c>
      <c r="K209" s="37">
        <v>0.28355800050010233</v>
      </c>
    </row>
    <row r="210" spans="2:11" x14ac:dyDescent="0.2">
      <c r="B210" s="51">
        <v>2004</v>
      </c>
      <c r="C210" s="37">
        <v>0.10742775944096193</v>
      </c>
      <c r="D210" s="37">
        <v>0.10742775944096193</v>
      </c>
      <c r="E210" s="37">
        <v>0.10742775944096193</v>
      </c>
      <c r="F210" s="37">
        <v>0.10742775944096193</v>
      </c>
      <c r="G210" s="37">
        <v>0.10742775944096193</v>
      </c>
      <c r="H210" s="37">
        <v>0.10742775944096193</v>
      </c>
      <c r="I210" s="37">
        <v>0.10742775944096193</v>
      </c>
      <c r="J210" s="37">
        <v>0.10742775944096193</v>
      </c>
      <c r="K210" s="37">
        <v>0.10742775944096193</v>
      </c>
    </row>
    <row r="211" spans="2:11" x14ac:dyDescent="0.2">
      <c r="B211" s="51">
        <v>2005</v>
      </c>
      <c r="C211" s="37">
        <v>4.8344775232688535E-2</v>
      </c>
      <c r="D211" s="37">
        <v>4.8344775232688535E-2</v>
      </c>
      <c r="E211" s="37">
        <v>4.8344775232688535E-2</v>
      </c>
      <c r="F211" s="37">
        <v>4.8344775232688535E-2</v>
      </c>
      <c r="G211" s="37">
        <v>4.8344775232688535E-2</v>
      </c>
      <c r="H211" s="37">
        <v>4.8344775232688535E-2</v>
      </c>
      <c r="I211" s="37">
        <v>4.8344775232688535E-2</v>
      </c>
      <c r="J211" s="37">
        <v>4.8344775232688535E-2</v>
      </c>
      <c r="K211" s="37">
        <v>4.8344775232688535E-2</v>
      </c>
    </row>
    <row r="212" spans="2:11" x14ac:dyDescent="0.2">
      <c r="B212" s="51">
        <v>2006</v>
      </c>
      <c r="C212" s="37">
        <v>0.15612557979315703</v>
      </c>
      <c r="D212" s="37">
        <v>0.15612557979315703</v>
      </c>
      <c r="E212" s="37">
        <v>0.15612557979315703</v>
      </c>
      <c r="F212" s="37">
        <v>0.15612557979315703</v>
      </c>
      <c r="G212" s="37">
        <v>0.15612557979315703</v>
      </c>
      <c r="H212" s="37">
        <v>0.15612557979315703</v>
      </c>
      <c r="I212" s="37">
        <v>0.15612557979315703</v>
      </c>
      <c r="J212" s="37">
        <v>0.15612557979315703</v>
      </c>
      <c r="K212" s="37">
        <v>0.15612557979315703</v>
      </c>
    </row>
    <row r="213" spans="2:11" x14ac:dyDescent="0.2">
      <c r="B213" s="51">
        <v>2007</v>
      </c>
      <c r="C213" s="37">
        <v>5.4847352464217694E-2</v>
      </c>
      <c r="D213" s="37">
        <v>5.4847352464217694E-2</v>
      </c>
      <c r="E213" s="37">
        <v>5.4847352464217694E-2</v>
      </c>
      <c r="F213" s="37">
        <v>5.4847352464217694E-2</v>
      </c>
      <c r="G213" s="37">
        <v>5.4847352464217694E-2</v>
      </c>
      <c r="H213" s="37">
        <v>5.4847352464217694E-2</v>
      </c>
      <c r="I213" s="37">
        <v>5.4847352464217694E-2</v>
      </c>
      <c r="J213" s="37">
        <v>5.4847352464217694E-2</v>
      </c>
      <c r="K213" s="37">
        <v>5.4847352464217694E-2</v>
      </c>
    </row>
    <row r="214" spans="2:11" x14ac:dyDescent="0.2">
      <c r="B214" s="51">
        <v>2008</v>
      </c>
      <c r="C214" s="37">
        <v>-0.36552344111798191</v>
      </c>
      <c r="D214" s="37">
        <v>-0.36552344111798191</v>
      </c>
      <c r="E214" s="37">
        <v>-0.36552344111798191</v>
      </c>
      <c r="F214" s="37">
        <v>-0.36552344111798191</v>
      </c>
      <c r="G214" s="37">
        <v>-0.36552344111798191</v>
      </c>
      <c r="H214" s="37">
        <v>-0.36552344111798191</v>
      </c>
      <c r="I214" s="37">
        <v>-0.36552344111798191</v>
      </c>
      <c r="J214" s="37">
        <v>-0.36552344111798191</v>
      </c>
      <c r="K214" s="37">
        <v>-0.36552344111798191</v>
      </c>
    </row>
    <row r="215" spans="2:11" x14ac:dyDescent="0.2">
      <c r="B215" s="51">
        <v>2009</v>
      </c>
      <c r="C215" s="37">
        <v>0.25935233877663982</v>
      </c>
      <c r="D215" s="37">
        <v>0.25935233877663982</v>
      </c>
      <c r="E215" s="37">
        <v>0.25935233877663982</v>
      </c>
      <c r="F215" s="37">
        <v>0.25935233877663982</v>
      </c>
      <c r="G215" s="37">
        <v>0.25935233877663982</v>
      </c>
      <c r="H215" s="37">
        <v>0.25935233877663982</v>
      </c>
      <c r="I215" s="37">
        <v>0.25935233877663982</v>
      </c>
      <c r="J215" s="37">
        <v>0.25935233877663982</v>
      </c>
      <c r="K215" s="37">
        <v>0.25935233877663982</v>
      </c>
    </row>
    <row r="216" spans="2:11" x14ac:dyDescent="0.2">
      <c r="B216" s="51">
        <v>2010</v>
      </c>
      <c r="C216" s="37">
        <v>0.14821092278719414</v>
      </c>
      <c r="D216" s="37">
        <v>0.14821092278719414</v>
      </c>
      <c r="E216" s="37">
        <v>0.14821092278719414</v>
      </c>
      <c r="F216" s="37">
        <v>0.14821092278719414</v>
      </c>
      <c r="G216" s="37">
        <v>0.14821092278719414</v>
      </c>
      <c r="H216" s="37">
        <v>0.14821092278719414</v>
      </c>
      <c r="I216" s="37">
        <v>0.14821092278719414</v>
      </c>
      <c r="J216" s="37">
        <v>0.14821092278719414</v>
      </c>
      <c r="K216" s="37">
        <v>0.14821092278719414</v>
      </c>
    </row>
    <row r="217" spans="2:11" x14ac:dyDescent="0.2">
      <c r="B217" s="51">
        <v>2011</v>
      </c>
      <c r="C217" s="101"/>
      <c r="D217" s="37">
        <v>2.09837473362805E-2</v>
      </c>
      <c r="E217" s="37">
        <v>2.09837473362805E-2</v>
      </c>
      <c r="F217" s="37">
        <v>2.09837473362805E-2</v>
      </c>
      <c r="G217" s="37">
        <v>2.09837473362805E-2</v>
      </c>
      <c r="H217" s="37">
        <v>2.09837473362805E-2</v>
      </c>
      <c r="I217" s="37">
        <v>2.09837473362805E-2</v>
      </c>
      <c r="J217" s="37">
        <v>2.09837473362805E-2</v>
      </c>
      <c r="K217" s="37">
        <v>2.09837473362805E-2</v>
      </c>
    </row>
    <row r="218" spans="2:11" x14ac:dyDescent="0.2">
      <c r="B218" s="51">
        <v>2012</v>
      </c>
      <c r="C218" s="101"/>
      <c r="D218" s="101"/>
      <c r="E218" s="37">
        <v>0.15890585241730293</v>
      </c>
      <c r="F218" s="37">
        <v>0.15890585241730293</v>
      </c>
      <c r="G218" s="37">
        <v>0.15890585241730293</v>
      </c>
      <c r="H218" s="37">
        <v>0.15890585241730293</v>
      </c>
      <c r="I218" s="37">
        <v>0.15890585241730293</v>
      </c>
      <c r="J218" s="37">
        <v>0.15890585241730293</v>
      </c>
      <c r="K218" s="37">
        <v>0.15890585241730293</v>
      </c>
    </row>
    <row r="219" spans="2:11" x14ac:dyDescent="0.2">
      <c r="B219" s="51">
        <v>2013</v>
      </c>
      <c r="C219" s="101"/>
      <c r="D219" s="101"/>
      <c r="E219" s="101"/>
      <c r="F219" s="37">
        <v>0.32145085858125483</v>
      </c>
      <c r="G219" s="37">
        <v>0.32145085858125483</v>
      </c>
      <c r="H219" s="37">
        <v>0.32145085858125483</v>
      </c>
      <c r="I219" s="37">
        <v>0.32145085858125483</v>
      </c>
      <c r="J219" s="37">
        <v>0.32145085858125483</v>
      </c>
      <c r="K219" s="37">
        <v>0.32145085858125483</v>
      </c>
    </row>
    <row r="220" spans="2:11" x14ac:dyDescent="0.2">
      <c r="B220" s="51">
        <v>2014</v>
      </c>
      <c r="C220" s="101"/>
      <c r="D220" s="101"/>
      <c r="E220" s="101"/>
      <c r="F220" s="101"/>
      <c r="G220" s="37">
        <v>0.13524421649462237</v>
      </c>
      <c r="H220" s="37">
        <v>0.13524421649462237</v>
      </c>
      <c r="I220" s="37">
        <v>0.13524421649462237</v>
      </c>
      <c r="J220" s="37">
        <v>0.13524421649462237</v>
      </c>
      <c r="K220" s="37">
        <v>0.13524421649462237</v>
      </c>
    </row>
    <row r="221" spans="2:11" x14ac:dyDescent="0.2">
      <c r="B221" s="51">
        <v>2015</v>
      </c>
      <c r="C221" s="101"/>
      <c r="D221" s="101"/>
      <c r="E221" s="101"/>
      <c r="F221" s="101"/>
      <c r="G221" s="101"/>
      <c r="H221" s="37">
        <v>1.3788916411676138E-2</v>
      </c>
      <c r="I221" s="37">
        <v>1.3788916411676138E-2</v>
      </c>
      <c r="J221" s="37">
        <v>1.3788916411676138E-2</v>
      </c>
      <c r="K221" s="37">
        <v>1.3788916411676138E-2</v>
      </c>
    </row>
    <row r="222" spans="2:11" x14ac:dyDescent="0.2">
      <c r="B222" s="51">
        <v>2016</v>
      </c>
      <c r="C222" s="101"/>
      <c r="D222" s="101"/>
      <c r="E222" s="101"/>
      <c r="F222" s="101"/>
      <c r="G222" s="101"/>
      <c r="H222" s="101"/>
      <c r="I222" s="37">
        <v>0.11773080874798171</v>
      </c>
      <c r="J222" s="37">
        <v>0.11773080874798171</v>
      </c>
      <c r="K222" s="37">
        <v>0.11773080874798171</v>
      </c>
    </row>
    <row r="223" spans="2:11" x14ac:dyDescent="0.2">
      <c r="B223" s="51">
        <v>2017</v>
      </c>
      <c r="C223" s="101"/>
      <c r="D223" s="101"/>
      <c r="E223" s="101"/>
      <c r="F223" s="101"/>
      <c r="G223" s="101"/>
      <c r="H223" s="101"/>
      <c r="I223" s="101"/>
      <c r="J223" s="37">
        <v>0.2160548143449928</v>
      </c>
      <c r="K223" s="37">
        <v>0.2160548143449928</v>
      </c>
    </row>
    <row r="224" spans="2:11" x14ac:dyDescent="0.2">
      <c r="B224" s="51">
        <v>2018</v>
      </c>
      <c r="C224" s="101"/>
      <c r="D224" s="101"/>
      <c r="E224" s="101"/>
      <c r="F224" s="101"/>
      <c r="G224" s="101"/>
      <c r="H224" s="101"/>
      <c r="I224" s="101"/>
      <c r="J224" s="101"/>
      <c r="K224" s="37">
        <v>-4.2321056549010597E-2</v>
      </c>
    </row>
    <row r="225" spans="2:11" x14ac:dyDescent="0.2">
      <c r="B225" s="33" t="s">
        <v>37</v>
      </c>
      <c r="C225" s="34">
        <f>+AVERAGE(C134:C224)</f>
        <v>0.11316115296203894</v>
      </c>
      <c r="D225" s="34">
        <f>+AVERAGE(D134:D224)</f>
        <v>0.11206380289506564</v>
      </c>
      <c r="E225" s="34">
        <f>+AVERAGE(E134:E224)</f>
        <v>0.11261488583062138</v>
      </c>
      <c r="F225" s="34">
        <f>+AVERAGE(F134:F224)</f>
        <v>0.11504321109516362</v>
      </c>
      <c r="G225" s="34">
        <f>+AVERAGE(G134:G224)</f>
        <v>0.1152754065595252</v>
      </c>
      <c r="H225" s="34">
        <f>+AVERAGE(H134:H224)</f>
        <v>0.11412215098966327</v>
      </c>
      <c r="I225" s="34">
        <f>+AVERAGE(I134:I224)</f>
        <v>0.11416269770604888</v>
      </c>
      <c r="J225" s="34">
        <f>+AVERAGE(J134:J224)</f>
        <v>0.11529483233537048</v>
      </c>
      <c r="K225" s="34">
        <f>+AVERAGE(K134:K224)</f>
        <v>0.11356278960037729</v>
      </c>
    </row>
    <row r="226" spans="2:11" x14ac:dyDescent="0.2">
      <c r="B226" s="103" t="s">
        <v>94</v>
      </c>
    </row>
    <row r="227" spans="2:11" x14ac:dyDescent="0.2"/>
    <row r="228" spans="2:11" x14ac:dyDescent="0.2"/>
    <row r="229" spans="2:11" x14ac:dyDescent="0.2">
      <c r="B229" s="41" t="s">
        <v>97</v>
      </c>
    </row>
    <row r="230" spans="2:11" x14ac:dyDescent="0.2"/>
    <row r="231" spans="2:11" x14ac:dyDescent="0.2">
      <c r="B231" s="89" t="s">
        <v>98</v>
      </c>
      <c r="C231" s="89">
        <v>2010</v>
      </c>
      <c r="D231" s="89">
        <v>2011</v>
      </c>
      <c r="E231" s="89">
        <v>2012</v>
      </c>
      <c r="F231" s="89">
        <v>2013</v>
      </c>
      <c r="G231" s="89">
        <v>2014</v>
      </c>
      <c r="H231" s="89">
        <v>2015</v>
      </c>
      <c r="I231" s="89">
        <v>2016</v>
      </c>
      <c r="J231" s="89">
        <v>2017</v>
      </c>
      <c r="K231" s="89">
        <v>2018</v>
      </c>
    </row>
    <row r="232" spans="2:11" x14ac:dyDescent="0.2">
      <c r="B232" s="104" t="s">
        <v>99</v>
      </c>
      <c r="C232" s="105">
        <v>179.68421052631601</v>
      </c>
      <c r="D232" s="105">
        <v>145.69999999999999</v>
      </c>
      <c r="E232" s="105">
        <v>218.9</v>
      </c>
      <c r="F232" s="105">
        <v>109.857142857143</v>
      </c>
      <c r="G232" s="105">
        <v>177.04761904761901</v>
      </c>
      <c r="H232" s="105">
        <v>201.8</v>
      </c>
      <c r="I232" s="105">
        <v>266.31578947368399</v>
      </c>
      <c r="J232" s="105">
        <v>157.30000000000001</v>
      </c>
      <c r="K232" s="105">
        <v>121.57692307692299</v>
      </c>
    </row>
    <row r="233" spans="2:11" x14ac:dyDescent="0.2">
      <c r="B233" s="104" t="s">
        <v>100</v>
      </c>
      <c r="C233" s="105">
        <v>200.210526315789</v>
      </c>
      <c r="D233" s="105">
        <v>146.052631578947</v>
      </c>
      <c r="E233" s="105">
        <v>199.6</v>
      </c>
      <c r="F233" s="105">
        <v>127.210526315789</v>
      </c>
      <c r="G233" s="105">
        <v>182.52631578947401</v>
      </c>
      <c r="H233" s="105">
        <v>182.842105263158</v>
      </c>
      <c r="I233" s="105">
        <v>281.7</v>
      </c>
      <c r="J233" s="105">
        <v>152.105263157895</v>
      </c>
      <c r="K233" s="105">
        <v>132.105263157895</v>
      </c>
    </row>
    <row r="234" spans="2:11" x14ac:dyDescent="0.2">
      <c r="B234" s="104" t="s">
        <v>101</v>
      </c>
      <c r="C234" s="105">
        <v>157.826086956522</v>
      </c>
      <c r="D234" s="105">
        <v>156.78260869565199</v>
      </c>
      <c r="E234" s="105">
        <v>165.59090909090901</v>
      </c>
      <c r="F234" s="105">
        <v>139.94999999999999</v>
      </c>
      <c r="G234" s="105">
        <v>167.23809523809501</v>
      </c>
      <c r="H234" s="105">
        <v>184.45454545454501</v>
      </c>
      <c r="I234" s="105">
        <v>226.90909090909099</v>
      </c>
      <c r="J234" s="105">
        <v>141.08695652173901</v>
      </c>
      <c r="K234" s="105">
        <v>145.461538461538</v>
      </c>
    </row>
    <row r="235" spans="2:11" x14ac:dyDescent="0.2">
      <c r="B235" s="104" t="s">
        <v>102</v>
      </c>
      <c r="C235" s="105">
        <v>143.57142857142901</v>
      </c>
      <c r="D235" s="105">
        <v>192.35</v>
      </c>
      <c r="E235" s="105">
        <v>164.35</v>
      </c>
      <c r="F235" s="105">
        <v>132.54545454545499</v>
      </c>
      <c r="G235" s="105">
        <v>153.80952380952399</v>
      </c>
      <c r="H235" s="105">
        <v>176.95454545454501</v>
      </c>
      <c r="I235" s="105">
        <v>210.04761904761901</v>
      </c>
      <c r="J235" s="105">
        <v>149.157894736842</v>
      </c>
      <c r="K235" s="105">
        <v>145.23809523809501</v>
      </c>
    </row>
    <row r="236" spans="2:11" x14ac:dyDescent="0.2">
      <c r="B236" s="104" t="s">
        <v>103</v>
      </c>
      <c r="C236" s="105">
        <v>201.45</v>
      </c>
      <c r="D236" s="105">
        <v>187.47619047619</v>
      </c>
      <c r="E236" s="105">
        <v>179.772727272727</v>
      </c>
      <c r="F236" s="105">
        <v>133.04545454545499</v>
      </c>
      <c r="G236" s="105">
        <v>149.23809523809501</v>
      </c>
      <c r="H236" s="105">
        <v>165.9</v>
      </c>
      <c r="I236" s="105">
        <v>207.90476190476201</v>
      </c>
      <c r="J236" s="105">
        <v>141.18181818181799</v>
      </c>
      <c r="K236" s="105">
        <v>157.59090909090901</v>
      </c>
    </row>
    <row r="237" spans="2:11" x14ac:dyDescent="0.2">
      <c r="B237" s="104" t="s">
        <v>104</v>
      </c>
      <c r="C237" s="105">
        <v>206.81818181818201</v>
      </c>
      <c r="D237" s="105">
        <v>192.363636363636</v>
      </c>
      <c r="E237" s="105">
        <v>188.42857142857099</v>
      </c>
      <c r="F237" s="105">
        <v>179.8</v>
      </c>
      <c r="G237" s="105">
        <v>145.42857142857099</v>
      </c>
      <c r="H237" s="105">
        <v>176.5</v>
      </c>
      <c r="I237" s="105">
        <v>209.90909090909099</v>
      </c>
      <c r="J237" s="105">
        <v>143.5</v>
      </c>
      <c r="K237" s="105">
        <v>163.333333333333</v>
      </c>
    </row>
    <row r="238" spans="2:11" x14ac:dyDescent="0.2">
      <c r="B238" s="104" t="s">
        <v>105</v>
      </c>
      <c r="C238" s="105">
        <v>185.71428571428601</v>
      </c>
      <c r="D238" s="105">
        <v>171</v>
      </c>
      <c r="E238" s="105">
        <v>162.04761904761901</v>
      </c>
      <c r="F238" s="105">
        <v>175</v>
      </c>
      <c r="G238" s="105">
        <v>146.81818181818201</v>
      </c>
      <c r="H238" s="105">
        <v>187.31818181818201</v>
      </c>
      <c r="I238" s="105">
        <v>183.75</v>
      </c>
      <c r="J238" s="105">
        <v>141.9</v>
      </c>
      <c r="K238" s="105">
        <v>150.23809523809501</v>
      </c>
    </row>
    <row r="239" spans="2:11" x14ac:dyDescent="0.2">
      <c r="B239" s="104" t="s">
        <v>106</v>
      </c>
      <c r="C239" s="105">
        <v>156.59090909090901</v>
      </c>
      <c r="D239" s="105">
        <v>199.565217391304</v>
      </c>
      <c r="E239" s="105">
        <v>133.130434782609</v>
      </c>
      <c r="F239" s="105">
        <v>190.54545454545499</v>
      </c>
      <c r="G239" s="105">
        <v>157.28571428571399</v>
      </c>
      <c r="H239" s="105">
        <v>217.47619047619</v>
      </c>
      <c r="I239" s="105">
        <v>169.60869565217399</v>
      </c>
      <c r="J239" s="105">
        <v>156.03571428571399</v>
      </c>
      <c r="K239" s="105">
        <v>149.26086956521701</v>
      </c>
    </row>
    <row r="240" spans="2:11" x14ac:dyDescent="0.2">
      <c r="B240" s="104" t="s">
        <v>107</v>
      </c>
      <c r="C240" s="105">
        <v>167.57142857142901</v>
      </c>
      <c r="D240" s="105">
        <v>238.90476190476201</v>
      </c>
      <c r="E240" s="105">
        <v>122.894736842105</v>
      </c>
      <c r="F240" s="105">
        <v>182.2</v>
      </c>
      <c r="G240" s="105">
        <v>149.76190476190499</v>
      </c>
      <c r="H240" s="105">
        <v>234.04761904761901</v>
      </c>
      <c r="I240" s="105">
        <v>161.857142857143</v>
      </c>
      <c r="J240" s="105">
        <v>144</v>
      </c>
      <c r="K240" s="105">
        <v>139.52631579999999</v>
      </c>
    </row>
    <row r="241" spans="2:22" x14ac:dyDescent="0.2">
      <c r="B241" s="104" t="s">
        <v>108</v>
      </c>
      <c r="C241" s="105">
        <v>156.44999999999999</v>
      </c>
      <c r="D241" s="105">
        <v>230.5</v>
      </c>
      <c r="E241" s="105">
        <v>107.857142857143</v>
      </c>
      <c r="F241" s="105">
        <v>173.18181818181799</v>
      </c>
      <c r="G241" s="105">
        <v>170.18181818181799</v>
      </c>
      <c r="H241" s="105">
        <v>226.09523809523799</v>
      </c>
      <c r="I241" s="105">
        <v>146.6</v>
      </c>
      <c r="J241" s="105">
        <v>139.61904761904799</v>
      </c>
      <c r="K241" s="105">
        <v>143.31818181818201</v>
      </c>
    </row>
    <row r="242" spans="2:22" x14ac:dyDescent="0.2">
      <c r="B242" s="104" t="s">
        <v>109</v>
      </c>
      <c r="C242" s="105">
        <v>151.31578947368399</v>
      </c>
      <c r="D242" s="105">
        <v>212.105263157895</v>
      </c>
      <c r="E242" s="105">
        <v>122.894736842105</v>
      </c>
      <c r="F242" s="105">
        <v>182.444444444444</v>
      </c>
      <c r="G242" s="105">
        <v>165.17647058823499</v>
      </c>
      <c r="H242" s="105">
        <v>218.73684210526301</v>
      </c>
      <c r="I242" s="105">
        <v>167.65</v>
      </c>
      <c r="J242" s="105">
        <v>138.80952380952399</v>
      </c>
      <c r="K242" s="105">
        <v>156.9</v>
      </c>
    </row>
    <row r="243" spans="2:22" x14ac:dyDescent="0.2">
      <c r="B243" s="104" t="s">
        <v>110</v>
      </c>
      <c r="C243" s="105">
        <v>156.54545454545499</v>
      </c>
      <c r="D243" s="105">
        <v>216.857142857143</v>
      </c>
      <c r="E243" s="105">
        <v>117.4</v>
      </c>
      <c r="F243" s="105">
        <v>177.19047619047601</v>
      </c>
      <c r="G243" s="105">
        <v>182.5</v>
      </c>
      <c r="H243" s="105">
        <v>236.40909090909099</v>
      </c>
      <c r="I243" s="105">
        <v>164.80952380952399</v>
      </c>
      <c r="J243" s="105">
        <v>136.15</v>
      </c>
      <c r="K243" s="105">
        <v>162.947368421053</v>
      </c>
    </row>
    <row r="244" spans="2:22" x14ac:dyDescent="0.2">
      <c r="B244" s="106" t="s">
        <v>111</v>
      </c>
      <c r="C244" s="107">
        <f t="shared" ref="C244:K244" si="14">+AVERAGE(C232:C243)/10000</f>
        <v>1.7197902513200004E-2</v>
      </c>
      <c r="D244" s="107">
        <f t="shared" si="14"/>
        <v>1.9080478770212746E-2</v>
      </c>
      <c r="E244" s="107">
        <f t="shared" si="14"/>
        <v>1.5690557318031567E-2</v>
      </c>
      <c r="F244" s="107">
        <f t="shared" si="14"/>
        <v>1.5858089763550291E-2</v>
      </c>
      <c r="G244" s="107">
        <f t="shared" si="14"/>
        <v>1.62251025848936E-2</v>
      </c>
      <c r="H244" s="107">
        <f t="shared" si="14"/>
        <v>2.0071119655198592E-2</v>
      </c>
      <c r="I244" s="107">
        <f t="shared" si="14"/>
        <v>1.9975514288025728E-2</v>
      </c>
      <c r="J244" s="107">
        <f t="shared" si="14"/>
        <v>1.4507051819271501E-2</v>
      </c>
      <c r="K244" s="107">
        <f t="shared" si="14"/>
        <v>1.4729140776676999E-2</v>
      </c>
    </row>
    <row r="245" spans="2:22" x14ac:dyDescent="0.2"/>
    <row r="246" spans="2:22" x14ac:dyDescent="0.2">
      <c r="M246" s="84"/>
      <c r="N246" s="84"/>
      <c r="O246" s="84"/>
      <c r="P246" s="84"/>
      <c r="Q246" s="84"/>
      <c r="R246" s="84"/>
      <c r="S246" s="84"/>
      <c r="T246" s="84"/>
      <c r="U246" s="84"/>
      <c r="V246" s="84"/>
    </row>
    <row r="247" spans="2:22" x14ac:dyDescent="0.2">
      <c r="B247" s="41" t="s">
        <v>112</v>
      </c>
      <c r="M247" s="84"/>
      <c r="N247" s="84"/>
      <c r="O247" s="84"/>
      <c r="P247" s="84"/>
      <c r="Q247" s="84"/>
      <c r="R247" s="84"/>
      <c r="S247" s="84"/>
      <c r="T247" s="84"/>
      <c r="U247" s="84"/>
      <c r="V247" s="84"/>
    </row>
    <row r="248" spans="2:22" x14ac:dyDescent="0.2">
      <c r="M248" s="84"/>
      <c r="N248" s="84"/>
      <c r="O248" s="84"/>
      <c r="P248" s="84"/>
      <c r="Q248" s="84"/>
      <c r="R248" s="84"/>
      <c r="S248" s="84"/>
      <c r="T248" s="84"/>
      <c r="U248" s="84"/>
      <c r="V248" s="84"/>
    </row>
    <row r="249" spans="2:22" x14ac:dyDescent="0.2">
      <c r="B249" s="108" t="s">
        <v>113</v>
      </c>
      <c r="C249" s="133">
        <v>2010</v>
      </c>
      <c r="D249" s="133">
        <v>2011</v>
      </c>
      <c r="E249" s="133">
        <v>2012</v>
      </c>
      <c r="F249" s="133">
        <v>2013</v>
      </c>
      <c r="G249" s="133">
        <v>2014</v>
      </c>
      <c r="H249" s="133">
        <v>2015</v>
      </c>
      <c r="I249" s="133">
        <v>2016</v>
      </c>
      <c r="J249" s="133">
        <v>2017</v>
      </c>
      <c r="K249" s="133">
        <v>2018</v>
      </c>
      <c r="M249" s="252"/>
      <c r="N249" s="252"/>
      <c r="O249" s="252"/>
      <c r="P249" s="252"/>
      <c r="Q249" s="252"/>
      <c r="R249" s="252"/>
      <c r="S249" s="252"/>
      <c r="T249" s="252"/>
      <c r="U249" s="252"/>
      <c r="V249" s="84"/>
    </row>
    <row r="250" spans="2:22" x14ac:dyDescent="0.2">
      <c r="B250" s="109" t="s">
        <v>114</v>
      </c>
      <c r="C250" s="110">
        <v>0.63700000000000001</v>
      </c>
      <c r="D250" s="110">
        <v>0.58499999999999996</v>
      </c>
      <c r="E250" s="110">
        <v>0.54600000000000004</v>
      </c>
      <c r="F250" s="110">
        <v>0.46100000000000002</v>
      </c>
      <c r="G250" s="110">
        <v>0.442</v>
      </c>
      <c r="H250" s="110">
        <v>0.44400000000000001</v>
      </c>
      <c r="I250" s="110">
        <v>0.34300000000000003</v>
      </c>
      <c r="J250" s="110">
        <v>0.34799999999999998</v>
      </c>
      <c r="K250" s="110">
        <v>0.60599999999999998</v>
      </c>
      <c r="M250" s="111"/>
      <c r="N250" s="111"/>
      <c r="O250" s="111"/>
      <c r="P250" s="111"/>
      <c r="Q250" s="111"/>
      <c r="R250" s="111"/>
      <c r="S250" s="111"/>
      <c r="T250" s="111"/>
      <c r="U250" s="111"/>
      <c r="V250" s="84"/>
    </row>
    <row r="251" spans="2:22" x14ac:dyDescent="0.2">
      <c r="B251" s="84" t="s">
        <v>115</v>
      </c>
      <c r="C251" s="111">
        <v>0.82399999999999995</v>
      </c>
      <c r="D251" s="111">
        <v>0.82399999999999995</v>
      </c>
      <c r="E251" s="111">
        <v>0.83</v>
      </c>
      <c r="F251" s="111">
        <v>0.65800000000000003</v>
      </c>
      <c r="G251" s="111">
        <v>0.377</v>
      </c>
      <c r="H251" s="111">
        <v>0.45800000000000002</v>
      </c>
      <c r="I251" s="111">
        <v>0.54600000000000004</v>
      </c>
      <c r="J251" s="111">
        <v>0.63900000000000001</v>
      </c>
      <c r="K251" s="111">
        <v>0.68400000000000005</v>
      </c>
      <c r="M251" s="111"/>
      <c r="N251" s="111"/>
      <c r="O251" s="111"/>
      <c r="P251" s="111"/>
      <c r="Q251" s="111"/>
      <c r="R251" s="111"/>
      <c r="S251" s="111"/>
      <c r="T251" s="111"/>
      <c r="U251" s="111"/>
      <c r="V251" s="84"/>
    </row>
    <row r="252" spans="2:22" x14ac:dyDescent="0.2">
      <c r="B252" s="84" t="s">
        <v>116</v>
      </c>
      <c r="C252" s="111">
        <v>0.53300000000000003</v>
      </c>
      <c r="D252" s="111">
        <v>0.47499999999999998</v>
      </c>
      <c r="E252" s="111">
        <v>0.46200000000000002</v>
      </c>
      <c r="F252" s="111">
        <v>0.38200000000000001</v>
      </c>
      <c r="G252" s="111">
        <v>0.38100000000000001</v>
      </c>
      <c r="H252" s="111">
        <v>0.40300000000000002</v>
      </c>
      <c r="I252" s="111">
        <v>0.432</v>
      </c>
      <c r="J252" s="111">
        <v>0.47399999999999998</v>
      </c>
      <c r="K252" s="111">
        <v>0.33500000000000002</v>
      </c>
      <c r="M252" s="111"/>
      <c r="N252" s="111"/>
      <c r="O252" s="111"/>
      <c r="P252" s="111"/>
      <c r="Q252" s="111"/>
      <c r="R252" s="111"/>
      <c r="S252" s="111"/>
      <c r="T252" s="111"/>
      <c r="U252" s="111"/>
      <c r="V252" s="84"/>
    </row>
    <row r="253" spans="2:22" x14ac:dyDescent="0.2">
      <c r="B253" s="84" t="s">
        <v>119</v>
      </c>
      <c r="C253" s="111"/>
      <c r="D253" s="111"/>
      <c r="E253" s="111"/>
      <c r="F253" s="111"/>
      <c r="G253" s="111"/>
      <c r="H253" s="111">
        <v>0.56599999999999995</v>
      </c>
      <c r="I253" s="111">
        <v>-0.60099999999999998</v>
      </c>
      <c r="J253" s="111">
        <v>-3.9E-2</v>
      </c>
      <c r="K253" s="111">
        <v>0.48299999999999998</v>
      </c>
      <c r="M253" s="111"/>
      <c r="N253" s="111"/>
      <c r="O253" s="111"/>
      <c r="P253" s="111"/>
      <c r="Q253" s="111"/>
      <c r="R253" s="111"/>
      <c r="S253" s="111"/>
      <c r="T253" s="111"/>
      <c r="U253" s="111"/>
      <c r="V253" s="84"/>
    </row>
    <row r="254" spans="2:22" x14ac:dyDescent="0.2">
      <c r="B254" s="84" t="s">
        <v>269</v>
      </c>
      <c r="C254" s="111">
        <v>0.45900000000000002</v>
      </c>
      <c r="D254" s="111">
        <v>0.621</v>
      </c>
      <c r="E254" s="111">
        <v>0.45200000000000001</v>
      </c>
      <c r="F254" s="111">
        <v>-1.7999999999999999E-2</v>
      </c>
      <c r="G254" s="111">
        <v>-0.04</v>
      </c>
      <c r="H254" s="111">
        <v>0.36</v>
      </c>
      <c r="I254" s="111">
        <v>0.56200000000000006</v>
      </c>
      <c r="J254" s="111">
        <v>0.113</v>
      </c>
      <c r="K254" s="111">
        <v>0.75900000000000001</v>
      </c>
      <c r="M254" s="111"/>
      <c r="N254" s="111"/>
      <c r="O254" s="111"/>
      <c r="P254" s="111"/>
      <c r="Q254" s="111"/>
      <c r="R254" s="111"/>
      <c r="S254" s="111"/>
      <c r="T254" s="111"/>
      <c r="U254" s="111"/>
      <c r="V254" s="84"/>
    </row>
    <row r="255" spans="2:22" x14ac:dyDescent="0.2">
      <c r="B255" s="84" t="s">
        <v>270</v>
      </c>
      <c r="C255" s="111">
        <v>1.1479999999999999</v>
      </c>
      <c r="D255" s="111">
        <v>0.83699999999999997</v>
      </c>
      <c r="E255" s="111">
        <v>0.52300000000000002</v>
      </c>
      <c r="F255" s="111">
        <v>0.38400000000000001</v>
      </c>
      <c r="G255" s="111">
        <v>0.39300000000000002</v>
      </c>
      <c r="H255" s="111">
        <v>0.65300000000000002</v>
      </c>
      <c r="I255" s="111">
        <v>0.90800000000000003</v>
      </c>
      <c r="J255" s="111">
        <v>0.93100000000000005</v>
      </c>
      <c r="K255" s="111">
        <v>0.41199999999999998</v>
      </c>
      <c r="M255" s="111"/>
      <c r="N255" s="111"/>
      <c r="O255" s="111"/>
      <c r="P255" s="111"/>
      <c r="Q255" s="111"/>
      <c r="R255" s="111"/>
      <c r="S255" s="111"/>
      <c r="T255" s="111"/>
      <c r="U255" s="111"/>
      <c r="V255" s="84"/>
    </row>
    <row r="256" spans="2:22" x14ac:dyDescent="0.2">
      <c r="B256" s="84" t="s">
        <v>271</v>
      </c>
      <c r="C256" s="111">
        <v>0.64300000000000002</v>
      </c>
      <c r="D256" s="111">
        <v>0.71499999999999997</v>
      </c>
      <c r="E256" s="111">
        <v>0.58199999999999996</v>
      </c>
      <c r="F256" s="111">
        <v>0.32300000000000001</v>
      </c>
      <c r="G256" s="111">
        <v>0.18</v>
      </c>
      <c r="H256" s="111">
        <v>0.42799999999999999</v>
      </c>
      <c r="I256" s="111">
        <v>0.218</v>
      </c>
      <c r="J256" s="111">
        <v>-0.4</v>
      </c>
      <c r="K256" s="111">
        <v>-5.5E-2</v>
      </c>
      <c r="M256" s="111"/>
      <c r="N256" s="111"/>
      <c r="O256" s="111"/>
      <c r="P256" s="111"/>
      <c r="Q256" s="111"/>
      <c r="R256" s="111"/>
      <c r="S256" s="111"/>
      <c r="T256" s="111"/>
      <c r="U256" s="111"/>
      <c r="V256" s="84"/>
    </row>
    <row r="257" spans="2:22" x14ac:dyDescent="0.2">
      <c r="B257" s="84" t="s">
        <v>116</v>
      </c>
      <c r="C257" s="111">
        <v>0.56699999999999995</v>
      </c>
      <c r="D257" s="111">
        <v>0.39400000000000002</v>
      </c>
      <c r="E257" s="111">
        <v>0.34799999999999998</v>
      </c>
      <c r="F257" s="111">
        <v>0.41899999999999998</v>
      </c>
      <c r="G257" s="111">
        <v>0.436</v>
      </c>
      <c r="H257" s="111">
        <v>0.309</v>
      </c>
      <c r="I257" s="111">
        <v>0.35</v>
      </c>
      <c r="J257" s="111">
        <v>0.50700000000000001</v>
      </c>
      <c r="K257" s="111">
        <v>0.63900000000000001</v>
      </c>
      <c r="M257" s="111"/>
      <c r="N257" s="111"/>
      <c r="O257" s="111"/>
      <c r="P257" s="111"/>
      <c r="Q257" s="111"/>
      <c r="R257" s="111"/>
      <c r="S257" s="111"/>
      <c r="T257" s="111"/>
      <c r="U257" s="111"/>
      <c r="V257" s="84"/>
    </row>
    <row r="258" spans="2:22" x14ac:dyDescent="0.2">
      <c r="B258" s="84" t="s">
        <v>117</v>
      </c>
      <c r="C258" s="111">
        <v>0.86699999999999999</v>
      </c>
      <c r="D258" s="111">
        <v>0.746</v>
      </c>
      <c r="E258" s="111">
        <v>0.64900000000000002</v>
      </c>
      <c r="F258" s="111">
        <v>0.438</v>
      </c>
      <c r="G258" s="111">
        <v>0.72499999999999998</v>
      </c>
      <c r="H258" s="111">
        <v>1.1719999999999999</v>
      </c>
      <c r="I258" s="111">
        <v>0.93100000000000005</v>
      </c>
      <c r="J258" s="111">
        <v>0.86</v>
      </c>
      <c r="K258" s="111">
        <v>0.73899999999999999</v>
      </c>
      <c r="M258" s="111"/>
      <c r="N258" s="111"/>
      <c r="O258" s="111"/>
      <c r="P258" s="111"/>
      <c r="Q258" s="111"/>
      <c r="R258" s="111"/>
      <c r="S258" s="111"/>
      <c r="T258" s="111"/>
      <c r="U258" s="111"/>
      <c r="V258" s="84"/>
    </row>
    <row r="259" spans="2:22" x14ac:dyDescent="0.2">
      <c r="B259" s="30" t="s">
        <v>118</v>
      </c>
      <c r="C259" s="112">
        <v>0.66100000000000003</v>
      </c>
      <c r="D259" s="112">
        <v>0.63900000000000001</v>
      </c>
      <c r="E259" s="112">
        <v>0.67200000000000004</v>
      </c>
      <c r="F259" s="112">
        <v>0.70899999999999996</v>
      </c>
      <c r="G259" s="112">
        <v>0.83799999999999997</v>
      </c>
      <c r="H259" s="112">
        <v>0.79400000000000004</v>
      </c>
      <c r="I259" s="112">
        <v>0.71899999999999997</v>
      </c>
      <c r="J259" s="112">
        <v>0.71</v>
      </c>
      <c r="K259" s="112">
        <v>0.66100000000000003</v>
      </c>
      <c r="M259" s="111"/>
      <c r="N259" s="111"/>
      <c r="O259" s="111"/>
      <c r="P259" s="111"/>
      <c r="Q259" s="111"/>
      <c r="R259" s="111"/>
      <c r="S259" s="111"/>
      <c r="T259" s="111"/>
      <c r="U259" s="111"/>
      <c r="V259" s="84"/>
    </row>
    <row r="260" spans="2:22" x14ac:dyDescent="0.2"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M260" s="84"/>
      <c r="N260" s="84"/>
      <c r="O260" s="84"/>
      <c r="P260" s="84"/>
      <c r="Q260" s="84"/>
      <c r="R260" s="84"/>
      <c r="S260" s="84"/>
      <c r="T260" s="84"/>
      <c r="U260" s="84"/>
      <c r="V260" s="84"/>
    </row>
    <row r="261" spans="2:22" x14ac:dyDescent="0.2">
      <c r="B261" s="108" t="s">
        <v>120</v>
      </c>
      <c r="C261" s="133">
        <v>2010</v>
      </c>
      <c r="D261" s="133">
        <v>2011</v>
      </c>
      <c r="E261" s="133">
        <v>2012</v>
      </c>
      <c r="F261" s="133">
        <v>2013</v>
      </c>
      <c r="G261" s="133">
        <v>2014</v>
      </c>
      <c r="H261" s="133">
        <v>2015</v>
      </c>
      <c r="I261" s="133">
        <v>2016</v>
      </c>
      <c r="J261" s="133">
        <v>2017</v>
      </c>
      <c r="K261" s="133">
        <v>2018</v>
      </c>
      <c r="M261" s="253"/>
      <c r="N261" s="253"/>
      <c r="O261" s="253"/>
      <c r="P261" s="253"/>
      <c r="Q261" s="253"/>
      <c r="R261" s="253"/>
      <c r="S261" s="253"/>
      <c r="T261" s="253"/>
      <c r="U261" s="253"/>
      <c r="V261" s="84"/>
    </row>
    <row r="262" spans="2:22" x14ac:dyDescent="0.2">
      <c r="B262" s="109" t="s">
        <v>114</v>
      </c>
      <c r="C262" s="113">
        <v>0.58016900000000005</v>
      </c>
      <c r="D262" s="113">
        <v>0.26402399999999998</v>
      </c>
      <c r="E262" s="113">
        <v>0.28421199999999996</v>
      </c>
      <c r="F262" s="113">
        <v>0.27976500000000004</v>
      </c>
      <c r="G262" s="113">
        <v>0.284613</v>
      </c>
      <c r="H262" s="113">
        <v>0.28234900000000002</v>
      </c>
      <c r="I262" s="113">
        <v>0.28356399999999998</v>
      </c>
      <c r="J262" s="114">
        <v>0.28479500000000002</v>
      </c>
      <c r="K262" s="114">
        <v>0.28501599999999999</v>
      </c>
      <c r="M262" s="116"/>
      <c r="N262" s="116"/>
      <c r="O262" s="116"/>
      <c r="P262" s="116"/>
      <c r="Q262" s="116"/>
      <c r="R262" s="116"/>
      <c r="S262" s="116"/>
      <c r="T262" s="116"/>
      <c r="U262" s="116"/>
      <c r="V262" s="84"/>
    </row>
    <row r="263" spans="2:22" x14ac:dyDescent="0.2">
      <c r="B263" s="84" t="s">
        <v>115</v>
      </c>
      <c r="C263" s="115">
        <v>0.41238999999999998</v>
      </c>
      <c r="D263" s="115">
        <v>0.25056800000000001</v>
      </c>
      <c r="E263" s="115">
        <v>0.24477499999999999</v>
      </c>
      <c r="F263" s="115">
        <v>0.18308099999999999</v>
      </c>
      <c r="G263" s="115">
        <v>0.25339899999999999</v>
      </c>
      <c r="H263" s="115">
        <v>0.24900600000000001</v>
      </c>
      <c r="I263" s="115">
        <v>0.25001899999999999</v>
      </c>
      <c r="J263" s="116">
        <v>0.25062200000000001</v>
      </c>
      <c r="K263" s="116">
        <v>0.25408700000000001</v>
      </c>
      <c r="M263" s="116"/>
      <c r="N263" s="116"/>
      <c r="O263" s="116"/>
      <c r="P263" s="116"/>
      <c r="Q263" s="116"/>
      <c r="R263" s="116"/>
      <c r="S263" s="116"/>
      <c r="T263" s="116"/>
      <c r="U263" s="116"/>
      <c r="V263" s="84"/>
    </row>
    <row r="264" spans="2:22" x14ac:dyDescent="0.2">
      <c r="B264" s="84" t="s">
        <v>116</v>
      </c>
      <c r="C264" s="115">
        <v>0.239208</v>
      </c>
      <c r="D264" s="115">
        <v>5.9838000000000002E-2</v>
      </c>
      <c r="E264" s="115">
        <v>0.180225</v>
      </c>
      <c r="F264" s="115">
        <v>0.161915</v>
      </c>
      <c r="G264" s="115">
        <v>0.25618800000000003</v>
      </c>
      <c r="H264" s="115">
        <v>0.24280200000000002</v>
      </c>
      <c r="I264" s="115">
        <v>0.25445400000000001</v>
      </c>
      <c r="J264" s="116">
        <v>0.27028800000000003</v>
      </c>
      <c r="K264" s="116">
        <v>0</v>
      </c>
      <c r="M264" s="116"/>
      <c r="N264" s="116"/>
      <c r="O264" s="116"/>
      <c r="P264" s="116"/>
      <c r="Q264" s="116"/>
      <c r="R264" s="116"/>
      <c r="S264" s="116"/>
      <c r="T264" s="116"/>
      <c r="U264" s="116"/>
      <c r="V264" s="84"/>
    </row>
    <row r="265" spans="2:22" x14ac:dyDescent="0.2">
      <c r="B265" s="84" t="s">
        <v>119</v>
      </c>
      <c r="C265" s="115">
        <v>0.46129300000000001</v>
      </c>
      <c r="D265" s="115">
        <v>0.17760000000000001</v>
      </c>
      <c r="E265" s="115">
        <v>0.29125099999999998</v>
      </c>
      <c r="F265" s="115">
        <v>0.29896800000000001</v>
      </c>
      <c r="G265" s="115">
        <v>0.28007199999999999</v>
      </c>
      <c r="H265" s="115">
        <v>0</v>
      </c>
      <c r="I265" s="115">
        <v>0</v>
      </c>
      <c r="J265" s="116">
        <v>0</v>
      </c>
      <c r="K265" s="116">
        <v>0</v>
      </c>
      <c r="M265" s="116"/>
      <c r="N265" s="116"/>
      <c r="O265" s="116"/>
      <c r="P265" s="116"/>
      <c r="Q265" s="116"/>
      <c r="R265" s="116"/>
      <c r="S265" s="116"/>
      <c r="T265" s="116"/>
      <c r="U265" s="116"/>
      <c r="V265" s="84"/>
    </row>
    <row r="266" spans="2:22" x14ac:dyDescent="0.2">
      <c r="B266" s="84" t="s">
        <v>269</v>
      </c>
      <c r="C266" s="115">
        <v>7.2203000000000003E-2</v>
      </c>
      <c r="D266" s="115">
        <v>5.3788000000000002E-2</v>
      </c>
      <c r="E266" s="115">
        <v>0.100761</v>
      </c>
      <c r="F266" s="115">
        <v>0.14881800000000001</v>
      </c>
      <c r="G266" s="115">
        <v>4.4173999999999998E-2</v>
      </c>
      <c r="H266" s="115">
        <v>0</v>
      </c>
      <c r="I266" s="115">
        <v>8.8911000000000004E-2</v>
      </c>
      <c r="J266" s="116">
        <v>0.24437500000000001</v>
      </c>
      <c r="K266" s="116">
        <v>0</v>
      </c>
      <c r="M266" s="116"/>
      <c r="N266" s="116"/>
      <c r="O266" s="116"/>
      <c r="P266" s="116"/>
      <c r="Q266" s="116"/>
      <c r="R266" s="116"/>
      <c r="S266" s="116"/>
      <c r="T266" s="116"/>
      <c r="U266" s="116"/>
      <c r="V266" s="84"/>
    </row>
    <row r="267" spans="2:22" x14ac:dyDescent="0.2">
      <c r="B267" s="84" t="s">
        <v>270</v>
      </c>
      <c r="C267" s="115">
        <v>0.28586099999999998</v>
      </c>
      <c r="D267" s="115">
        <v>0.234877</v>
      </c>
      <c r="E267" s="115">
        <v>0.25067799999999996</v>
      </c>
      <c r="F267" s="115">
        <v>0.15953699999999998</v>
      </c>
      <c r="G267" s="115">
        <v>0.21957199999999999</v>
      </c>
      <c r="H267" s="115">
        <v>0.42333100000000001</v>
      </c>
      <c r="I267" s="115">
        <v>0.24731800000000001</v>
      </c>
      <c r="J267" s="116">
        <v>0.16332199999999999</v>
      </c>
      <c r="K267" s="116">
        <v>0</v>
      </c>
      <c r="M267" s="116"/>
      <c r="N267" s="116"/>
      <c r="O267" s="116"/>
      <c r="P267" s="116"/>
      <c r="Q267" s="116"/>
      <c r="R267" s="116"/>
      <c r="S267" s="116"/>
      <c r="T267" s="116"/>
      <c r="U267" s="116"/>
      <c r="V267" s="84"/>
    </row>
    <row r="268" spans="2:22" x14ac:dyDescent="0.2">
      <c r="B268" s="84" t="s">
        <v>271</v>
      </c>
      <c r="C268" s="115">
        <v>0.10730000000000001</v>
      </c>
      <c r="D268" s="115">
        <v>9.2963000000000004E-2</v>
      </c>
      <c r="E268" s="115">
        <v>0</v>
      </c>
      <c r="F268" s="115">
        <v>0.26384799999999997</v>
      </c>
      <c r="G268" s="115">
        <v>0.37292799999999998</v>
      </c>
      <c r="H268" s="115">
        <v>0.29009099999999999</v>
      </c>
      <c r="I268" s="115">
        <v>6.4893000000000006E-2</v>
      </c>
      <c r="J268" s="116">
        <v>4.9869000000000004E-2</v>
      </c>
      <c r="K268" s="116">
        <v>0</v>
      </c>
      <c r="M268" s="116"/>
      <c r="N268" s="116"/>
      <c r="O268" s="116"/>
      <c r="P268" s="116"/>
      <c r="Q268" s="116"/>
      <c r="R268" s="116"/>
      <c r="S268" s="116"/>
      <c r="T268" s="116"/>
      <c r="U268" s="116"/>
      <c r="V268" s="84"/>
    </row>
    <row r="269" spans="2:22" x14ac:dyDescent="0.2">
      <c r="B269" s="84" t="s">
        <v>116</v>
      </c>
      <c r="C269" s="115">
        <v>0.239208</v>
      </c>
      <c r="D269" s="115">
        <v>5.9838000000000002E-2</v>
      </c>
      <c r="E269" s="115">
        <v>0.180225</v>
      </c>
      <c r="F269" s="115">
        <v>0.161915</v>
      </c>
      <c r="G269" s="115">
        <v>0.25618800000000003</v>
      </c>
      <c r="H269" s="115">
        <v>0.24280200000000002</v>
      </c>
      <c r="I269" s="115">
        <v>0.25445400000000001</v>
      </c>
      <c r="J269" s="116">
        <v>0.27028800000000003</v>
      </c>
      <c r="K269" s="116">
        <v>0</v>
      </c>
      <c r="M269" s="116"/>
      <c r="N269" s="116"/>
      <c r="O269" s="116"/>
      <c r="P269" s="116"/>
      <c r="Q269" s="116"/>
      <c r="R269" s="116"/>
      <c r="S269" s="116"/>
      <c r="T269" s="116"/>
      <c r="U269" s="116"/>
      <c r="V269" s="84"/>
    </row>
    <row r="270" spans="2:22" x14ac:dyDescent="0.2">
      <c r="B270" s="84" t="s">
        <v>117</v>
      </c>
      <c r="C270" s="115">
        <v>0</v>
      </c>
      <c r="D270" s="115">
        <v>0</v>
      </c>
      <c r="E270" s="115">
        <v>0</v>
      </c>
      <c r="F270" s="115">
        <v>0</v>
      </c>
      <c r="G270" s="115">
        <v>0</v>
      </c>
      <c r="H270" s="115">
        <v>0.38114899999999996</v>
      </c>
      <c r="I270" s="115">
        <v>0.27985700000000002</v>
      </c>
      <c r="J270" s="116">
        <v>0.35398000000000002</v>
      </c>
      <c r="K270" s="116">
        <v>0</v>
      </c>
      <c r="M270" s="116"/>
      <c r="N270" s="116"/>
      <c r="O270" s="116"/>
      <c r="P270" s="116"/>
      <c r="Q270" s="116"/>
      <c r="R270" s="116"/>
      <c r="S270" s="116"/>
      <c r="T270" s="116"/>
      <c r="U270" s="116"/>
      <c r="V270" s="84"/>
    </row>
    <row r="271" spans="2:22" x14ac:dyDescent="0.2">
      <c r="B271" s="30" t="s">
        <v>118</v>
      </c>
      <c r="C271" s="117">
        <v>0.37115900000000002</v>
      </c>
      <c r="D271" s="117">
        <v>0.39660099999999998</v>
      </c>
      <c r="E271" s="117">
        <v>0.21118099999999998</v>
      </c>
      <c r="F271" s="117">
        <v>0.31961899999999999</v>
      </c>
      <c r="G271" s="117">
        <v>0.239284</v>
      </c>
      <c r="H271" s="117">
        <v>0.14290800000000001</v>
      </c>
      <c r="I271" s="117">
        <v>0.39318800000000004</v>
      </c>
      <c r="J271" s="257">
        <v>0.46715099999999998</v>
      </c>
      <c r="K271" s="257">
        <v>0.34133899999999995</v>
      </c>
      <c r="M271" s="116"/>
      <c r="N271" s="116"/>
      <c r="O271" s="116"/>
      <c r="P271" s="116"/>
      <c r="Q271" s="116"/>
      <c r="R271" s="116"/>
      <c r="S271" s="116"/>
      <c r="T271" s="116"/>
      <c r="U271" s="116"/>
      <c r="V271" s="84"/>
    </row>
    <row r="272" spans="2:22" x14ac:dyDescent="0.2">
      <c r="B272" s="87"/>
      <c r="C272" s="118"/>
      <c r="D272" s="118"/>
      <c r="E272" s="118"/>
      <c r="F272" s="118"/>
      <c r="G272" s="118"/>
      <c r="H272" s="118"/>
      <c r="I272" s="118"/>
      <c r="J272" s="118"/>
      <c r="K272" s="118"/>
      <c r="M272" s="254"/>
      <c r="N272" s="254"/>
      <c r="O272" s="254"/>
      <c r="P272" s="254"/>
      <c r="Q272" s="254"/>
      <c r="R272" s="254"/>
      <c r="S272" s="254"/>
      <c r="T272" s="254"/>
      <c r="U272" s="254"/>
      <c r="V272" s="84"/>
    </row>
    <row r="273" spans="2:22" x14ac:dyDescent="0.2">
      <c r="B273" s="108" t="s">
        <v>121</v>
      </c>
      <c r="C273" s="133">
        <v>2010</v>
      </c>
      <c r="D273" s="133">
        <v>2011</v>
      </c>
      <c r="E273" s="133">
        <v>2012</v>
      </c>
      <c r="F273" s="133">
        <v>2013</v>
      </c>
      <c r="G273" s="133">
        <v>2014</v>
      </c>
      <c r="H273" s="133">
        <v>2015</v>
      </c>
      <c r="I273" s="133">
        <v>2016</v>
      </c>
      <c r="J273" s="133">
        <v>2017</v>
      </c>
      <c r="K273" s="133">
        <v>2018</v>
      </c>
      <c r="M273" s="253"/>
      <c r="N273" s="253"/>
      <c r="O273" s="253"/>
      <c r="P273" s="253"/>
      <c r="Q273" s="253"/>
      <c r="R273" s="253"/>
      <c r="S273" s="253"/>
      <c r="T273" s="253"/>
      <c r="U273" s="253"/>
      <c r="V273" s="84"/>
    </row>
    <row r="274" spans="2:22" x14ac:dyDescent="0.2">
      <c r="B274" s="109" t="s">
        <v>114</v>
      </c>
      <c r="C274" s="119">
        <v>7.1462999999999999E-2</v>
      </c>
      <c r="D274" s="119">
        <v>1.0407E-2</v>
      </c>
      <c r="E274" s="119">
        <v>4.0579000000000004E-2</v>
      </c>
      <c r="F274" s="119">
        <v>0.20283899999999999</v>
      </c>
      <c r="G274" s="119">
        <v>0.32797400000000004</v>
      </c>
      <c r="H274" s="110">
        <v>0.246143</v>
      </c>
      <c r="I274" s="110">
        <v>0.30059599999999997</v>
      </c>
      <c r="J274" s="110">
        <v>0.257905</v>
      </c>
      <c r="K274" s="110">
        <v>0.17973</v>
      </c>
      <c r="M274" s="111"/>
      <c r="N274" s="111"/>
      <c r="O274" s="111"/>
      <c r="P274" s="111"/>
      <c r="Q274" s="111"/>
      <c r="R274" s="111"/>
      <c r="S274" s="111"/>
      <c r="T274" s="111"/>
      <c r="U274" s="111"/>
      <c r="V274" s="84"/>
    </row>
    <row r="275" spans="2:22" x14ac:dyDescent="0.2">
      <c r="B275" s="84" t="s">
        <v>115</v>
      </c>
      <c r="C275" s="93">
        <v>0.29910300000000001</v>
      </c>
      <c r="D275" s="93">
        <v>0.28329199999999999</v>
      </c>
      <c r="E275" s="93">
        <v>0.26712800000000003</v>
      </c>
      <c r="F275" s="93">
        <v>0.28477799999999998</v>
      </c>
      <c r="G275" s="93">
        <v>0.31551600000000002</v>
      </c>
      <c r="H275" s="111">
        <v>0.34405000000000002</v>
      </c>
      <c r="I275" s="111">
        <v>0.36152800000000002</v>
      </c>
      <c r="J275" s="111">
        <v>0.40814</v>
      </c>
      <c r="K275" s="111">
        <v>0.361286</v>
      </c>
      <c r="M275" s="111"/>
      <c r="N275" s="111"/>
      <c r="O275" s="111"/>
      <c r="P275" s="111"/>
      <c r="Q275" s="111"/>
      <c r="R275" s="111"/>
      <c r="S275" s="111"/>
      <c r="T275" s="111"/>
      <c r="U275" s="111"/>
      <c r="V275" s="84"/>
    </row>
    <row r="276" spans="2:22" x14ac:dyDescent="0.2">
      <c r="B276" s="84" t="s">
        <v>116</v>
      </c>
      <c r="C276" s="93">
        <v>1.8810390000000001</v>
      </c>
      <c r="D276" s="93">
        <v>1.724478</v>
      </c>
      <c r="E276" s="93">
        <v>1.6339980000000001</v>
      </c>
      <c r="F276" s="93">
        <v>1.0174129999999999</v>
      </c>
      <c r="G276" s="93">
        <v>0.89113200000000004</v>
      </c>
      <c r="H276" s="111">
        <v>0.64228399999999997</v>
      </c>
      <c r="I276" s="111">
        <v>1.4737110000000002</v>
      </c>
      <c r="J276" s="111">
        <v>1.4113530000000001</v>
      </c>
      <c r="K276" s="111">
        <v>0</v>
      </c>
      <c r="M276" s="111"/>
      <c r="N276" s="111"/>
      <c r="O276" s="111"/>
      <c r="P276" s="111"/>
      <c r="Q276" s="111"/>
      <c r="R276" s="111"/>
      <c r="S276" s="111"/>
      <c r="T276" s="111"/>
      <c r="U276" s="111"/>
      <c r="V276" s="84"/>
    </row>
    <row r="277" spans="2:22" x14ac:dyDescent="0.2">
      <c r="B277" s="84" t="s">
        <v>119</v>
      </c>
      <c r="C277" s="93">
        <v>0.38416499999999998</v>
      </c>
      <c r="D277" s="93">
        <v>0.54840800000000001</v>
      </c>
      <c r="E277" s="93">
        <v>0.31641999999999998</v>
      </c>
      <c r="F277" s="93">
        <v>0.22216899999999998</v>
      </c>
      <c r="G277" s="93">
        <v>0.25046099999999999</v>
      </c>
      <c r="H277" s="111">
        <v>0.24129</v>
      </c>
      <c r="I277" s="111">
        <v>0.16545200000000002</v>
      </c>
      <c r="J277" s="111">
        <v>0.16761800000000002</v>
      </c>
      <c r="K277" s="111">
        <v>0</v>
      </c>
      <c r="M277" s="111"/>
      <c r="N277" s="111"/>
      <c r="O277" s="111"/>
      <c r="P277" s="111"/>
      <c r="Q277" s="111"/>
      <c r="R277" s="111"/>
      <c r="S277" s="111"/>
      <c r="T277" s="111"/>
      <c r="U277" s="111"/>
      <c r="V277" s="84"/>
    </row>
    <row r="278" spans="2:22" x14ac:dyDescent="0.2">
      <c r="B278" s="84" t="s">
        <v>269</v>
      </c>
      <c r="C278" s="93">
        <v>0.30148199999999997</v>
      </c>
      <c r="D278" s="93">
        <v>0.32669600000000004</v>
      </c>
      <c r="E278" s="93">
        <v>0.39793100000000003</v>
      </c>
      <c r="F278" s="93">
        <v>0.37506200000000001</v>
      </c>
      <c r="G278" s="93">
        <v>0.36613599999999996</v>
      </c>
      <c r="H278" s="111">
        <v>0.36646000000000001</v>
      </c>
      <c r="I278" s="111">
        <v>0.45579500000000001</v>
      </c>
      <c r="J278" s="111">
        <v>0.43546100000000004</v>
      </c>
      <c r="K278" s="111">
        <v>0</v>
      </c>
      <c r="M278" s="111"/>
      <c r="N278" s="111"/>
      <c r="O278" s="111"/>
      <c r="P278" s="111"/>
      <c r="Q278" s="111"/>
      <c r="R278" s="111"/>
      <c r="S278" s="111"/>
      <c r="T278" s="111"/>
      <c r="U278" s="111"/>
      <c r="V278" s="84"/>
    </row>
    <row r="279" spans="2:22" x14ac:dyDescent="0.2">
      <c r="B279" s="84" t="s">
        <v>270</v>
      </c>
      <c r="C279" s="93">
        <v>1.011898</v>
      </c>
      <c r="D279" s="93">
        <v>0.69240399999999991</v>
      </c>
      <c r="E279" s="93">
        <v>0.70610799999999996</v>
      </c>
      <c r="F279" s="93">
        <v>0.70496199999999998</v>
      </c>
      <c r="G279" s="93">
        <v>0.72728899999999996</v>
      </c>
      <c r="H279" s="111">
        <v>0.59426699999999999</v>
      </c>
      <c r="I279" s="111">
        <v>0.78266499999999994</v>
      </c>
      <c r="J279" s="111">
        <v>0.79810800000000004</v>
      </c>
      <c r="K279" s="111">
        <v>0</v>
      </c>
      <c r="M279" s="111"/>
      <c r="N279" s="111"/>
      <c r="O279" s="111"/>
      <c r="P279" s="111"/>
      <c r="Q279" s="111"/>
      <c r="R279" s="111"/>
      <c r="S279" s="111"/>
      <c r="T279" s="111"/>
      <c r="U279" s="111"/>
      <c r="V279" s="84"/>
    </row>
    <row r="280" spans="2:22" x14ac:dyDescent="0.2">
      <c r="B280" s="84" t="s">
        <v>271</v>
      </c>
      <c r="C280" s="93">
        <v>2.0878999999999998E-2</v>
      </c>
      <c r="D280" s="93">
        <v>6.1920999999999997E-2</v>
      </c>
      <c r="E280" s="93">
        <v>7.4090000000000003E-2</v>
      </c>
      <c r="F280" s="93">
        <v>7.3459999999999998E-2</v>
      </c>
      <c r="G280" s="93">
        <v>6.4838000000000007E-2</v>
      </c>
      <c r="H280" s="111">
        <v>5.0098000000000004E-2</v>
      </c>
      <c r="I280" s="111">
        <v>4.3536999999999999E-2</v>
      </c>
      <c r="J280" s="111">
        <v>2.4198000000000001E-2</v>
      </c>
      <c r="K280" s="111">
        <v>0</v>
      </c>
      <c r="M280" s="111"/>
      <c r="N280" s="111"/>
      <c r="O280" s="111"/>
      <c r="P280" s="111"/>
      <c r="Q280" s="111"/>
      <c r="R280" s="111"/>
      <c r="S280" s="111"/>
      <c r="T280" s="111"/>
      <c r="U280" s="111"/>
      <c r="V280" s="84"/>
    </row>
    <row r="281" spans="2:22" x14ac:dyDescent="0.2">
      <c r="B281" s="84" t="s">
        <v>116</v>
      </c>
      <c r="C281" s="93">
        <v>1.8810390000000001</v>
      </c>
      <c r="D281" s="93">
        <v>1.724478</v>
      </c>
      <c r="E281" s="93">
        <v>1.6339980000000001</v>
      </c>
      <c r="F281" s="93">
        <v>1.0174129999999999</v>
      </c>
      <c r="G281" s="93">
        <v>0.89113200000000004</v>
      </c>
      <c r="H281" s="111">
        <v>0.64228399999999997</v>
      </c>
      <c r="I281" s="111">
        <v>1.4737110000000002</v>
      </c>
      <c r="J281" s="111">
        <v>1.4113530000000001</v>
      </c>
      <c r="K281" s="111">
        <v>0</v>
      </c>
      <c r="M281" s="111"/>
      <c r="N281" s="111"/>
      <c r="O281" s="111"/>
      <c r="P281" s="111"/>
      <c r="Q281" s="111"/>
      <c r="R281" s="111"/>
      <c r="S281" s="111"/>
      <c r="T281" s="111"/>
      <c r="U281" s="111"/>
      <c r="V281" s="84"/>
    </row>
    <row r="282" spans="2:22" x14ac:dyDescent="0.2">
      <c r="B282" s="84" t="s">
        <v>117</v>
      </c>
      <c r="C282" s="93">
        <v>1.0835250000000001</v>
      </c>
      <c r="D282" s="93">
        <v>0.85231800000000002</v>
      </c>
      <c r="E282" s="93">
        <v>0.26464200000000004</v>
      </c>
      <c r="F282" s="93">
        <v>0.21651100000000001</v>
      </c>
      <c r="G282" s="93">
        <v>0</v>
      </c>
      <c r="H282" s="111">
        <v>0</v>
      </c>
      <c r="I282" s="111">
        <v>0</v>
      </c>
      <c r="J282" s="111">
        <v>0</v>
      </c>
      <c r="K282" s="111">
        <v>0</v>
      </c>
      <c r="M282" s="111"/>
      <c r="N282" s="111"/>
      <c r="O282" s="111"/>
      <c r="P282" s="111"/>
      <c r="Q282" s="111"/>
      <c r="R282" s="111"/>
      <c r="S282" s="111"/>
      <c r="T282" s="111"/>
      <c r="U282" s="111"/>
      <c r="V282" s="84"/>
    </row>
    <row r="283" spans="2:22" x14ac:dyDescent="0.2">
      <c r="B283" s="30" t="s">
        <v>118</v>
      </c>
      <c r="C283" s="120">
        <v>0.61675999999999997</v>
      </c>
      <c r="D283" s="120">
        <v>0.61042299999999994</v>
      </c>
      <c r="E283" s="120">
        <v>0.568693</v>
      </c>
      <c r="F283" s="120">
        <v>0.54034700000000002</v>
      </c>
      <c r="G283" s="120">
        <v>0.51610400000000001</v>
      </c>
      <c r="H283" s="120">
        <v>0.46305399999999997</v>
      </c>
      <c r="I283" s="120">
        <v>0.42038300000000001</v>
      </c>
      <c r="J283" s="120">
        <v>0.36884700000000004</v>
      </c>
      <c r="K283" s="120">
        <v>0.29912099999999997</v>
      </c>
      <c r="M283" s="111"/>
      <c r="N283" s="111"/>
      <c r="O283" s="111"/>
      <c r="P283" s="111"/>
      <c r="Q283" s="111"/>
      <c r="R283" s="111"/>
      <c r="S283" s="111"/>
      <c r="T283" s="111"/>
      <c r="U283" s="111"/>
      <c r="V283" s="84"/>
    </row>
    <row r="284" spans="2:22" x14ac:dyDescent="0.2">
      <c r="B284" s="87"/>
      <c r="C284" s="121"/>
      <c r="D284" s="121"/>
      <c r="E284" s="121"/>
      <c r="F284" s="121"/>
      <c r="G284" s="121"/>
      <c r="H284" s="121"/>
      <c r="I284" s="121"/>
      <c r="J284" s="121"/>
      <c r="K284" s="121"/>
      <c r="M284" s="255"/>
      <c r="N284" s="255"/>
      <c r="O284" s="255"/>
      <c r="P284" s="255"/>
      <c r="Q284" s="255"/>
      <c r="R284" s="255"/>
      <c r="S284" s="255"/>
      <c r="T284" s="255"/>
      <c r="U284" s="255"/>
      <c r="V284" s="84"/>
    </row>
    <row r="285" spans="2:22" x14ac:dyDescent="0.2">
      <c r="B285" s="108" t="s">
        <v>122</v>
      </c>
      <c r="C285" s="133">
        <v>2010</v>
      </c>
      <c r="D285" s="133">
        <v>2011</v>
      </c>
      <c r="E285" s="133">
        <v>2012</v>
      </c>
      <c r="F285" s="133">
        <v>2013</v>
      </c>
      <c r="G285" s="133">
        <v>2014</v>
      </c>
      <c r="H285" s="133">
        <v>2015</v>
      </c>
      <c r="I285" s="133">
        <v>2016</v>
      </c>
      <c r="J285" s="133">
        <v>2017</v>
      </c>
      <c r="K285" s="133">
        <v>2018</v>
      </c>
      <c r="M285" s="253"/>
      <c r="N285" s="253"/>
      <c r="O285" s="253"/>
      <c r="P285" s="253"/>
      <c r="Q285" s="253"/>
      <c r="R285" s="253"/>
      <c r="S285" s="253"/>
      <c r="T285" s="253"/>
      <c r="U285" s="253"/>
      <c r="V285" s="84"/>
    </row>
    <row r="286" spans="2:22" x14ac:dyDescent="0.2">
      <c r="B286" s="109" t="s">
        <v>114</v>
      </c>
      <c r="C286" s="119">
        <f>+C250/(1+(1-C262)*C274)</f>
        <v>0.61844517126010956</v>
      </c>
      <c r="D286" s="119">
        <f>+D250/(1+(1-D262)*D274)</f>
        <v>0.5805533663056599</v>
      </c>
      <c r="E286" s="119">
        <f>+E250/(1+(1-E262)*E274)</f>
        <v>0.53058854566194802</v>
      </c>
      <c r="F286" s="119">
        <f>+F250/(1+(1-F262)*F274)</f>
        <v>0.40223655840847006</v>
      </c>
      <c r="G286" s="119">
        <f>+G250/(1+(1-G262)*G274)</f>
        <v>0.35800247502354116</v>
      </c>
      <c r="H286" s="119">
        <f>+H250/(1+(1-H262)*H274)</f>
        <v>0.37734413247330967</v>
      </c>
      <c r="I286" s="110">
        <f>+I250/(1+(1-I262)*I274)</f>
        <v>0.28222141756898717</v>
      </c>
      <c r="J286" s="110">
        <f>+J250/(1+(1-J262)*J274)</f>
        <v>0.29380602556034907</v>
      </c>
      <c r="K286" s="110">
        <f>+K250/(1+(1-K262)*K274)</f>
        <v>0.53699407365024876</v>
      </c>
      <c r="M286" s="111"/>
      <c r="N286" s="111"/>
      <c r="O286" s="111"/>
      <c r="P286" s="111"/>
      <c r="Q286" s="111"/>
      <c r="R286" s="111"/>
      <c r="S286" s="111"/>
      <c r="T286" s="111"/>
      <c r="U286" s="111"/>
      <c r="V286" s="84"/>
    </row>
    <row r="287" spans="2:22" x14ac:dyDescent="0.2">
      <c r="B287" s="84" t="s">
        <v>115</v>
      </c>
      <c r="C287" s="93">
        <f>+C251/(1+(1-C263)*C275)</f>
        <v>0.70082573288178274</v>
      </c>
      <c r="D287" s="93">
        <f>+D251/(1+(1-D263)*D275)</f>
        <v>0.67969520842026543</v>
      </c>
      <c r="E287" s="93">
        <f>+E251/(1+(1-E263)*E275)</f>
        <v>0.6906641999265799</v>
      </c>
      <c r="F287" s="93">
        <f>+F251/(1+(1-F263)*F275)</f>
        <v>0.53381336124735501</v>
      </c>
      <c r="G287" s="93">
        <f>+G251/(1+(1-G263)*G275)</f>
        <v>0.30512367533387491</v>
      </c>
      <c r="H287" s="93">
        <f>+H251/(1+(1-H263)*H275)</f>
        <v>0.36396016082956717</v>
      </c>
      <c r="I287" s="111">
        <f>+I251/(1+(1-I263)*I275)</f>
        <v>0.4295359860286963</v>
      </c>
      <c r="J287" s="111">
        <f>+J251/(1+(1-J263)*J275)</f>
        <v>0.48933602149105221</v>
      </c>
      <c r="K287" s="111">
        <f>+K251/(1+(1-K263)*K275)</f>
        <v>0.53879992633661455</v>
      </c>
      <c r="M287" s="111"/>
      <c r="N287" s="111"/>
      <c r="O287" s="111"/>
      <c r="P287" s="111"/>
      <c r="Q287" s="111"/>
      <c r="R287" s="111"/>
      <c r="S287" s="111"/>
      <c r="T287" s="111"/>
      <c r="U287" s="111"/>
      <c r="V287" s="84"/>
    </row>
    <row r="288" spans="2:22" x14ac:dyDescent="0.2">
      <c r="B288" s="84" t="s">
        <v>116</v>
      </c>
      <c r="C288" s="93">
        <f>+C252/(1+(1-C264)*C276)</f>
        <v>0.21924417400021542</v>
      </c>
      <c r="D288" s="93">
        <f>+D252/(1+(1-D264)*D276)</f>
        <v>0.18120857982530569</v>
      </c>
      <c r="E288" s="93">
        <f>+E252/(1+(1-E264)*E276)</f>
        <v>0.19747718954068619</v>
      </c>
      <c r="F288" s="93">
        <f>+F252/(1+(1-F264)*F276)</f>
        <v>0.20618795150936434</v>
      </c>
      <c r="G288" s="93">
        <f>+G252/(1+(1-G264)*G276)</f>
        <v>0.22912680718414816</v>
      </c>
      <c r="H288" s="93">
        <f>+H252/(1+(1-H264)*H276)</f>
        <v>0.27113651055700372</v>
      </c>
      <c r="I288" s="111">
        <f>+I252/(1+(1-I264)*I276)</f>
        <v>0.20583981455650813</v>
      </c>
      <c r="J288" s="111">
        <f>+J252/(1+(1-J264)*J276)</f>
        <v>0.2335112001881274</v>
      </c>
      <c r="K288" s="111">
        <f>+K252/(1+(1-K264)*K276)</f>
        <v>0.33500000000000002</v>
      </c>
      <c r="M288" s="111"/>
      <c r="N288" s="111"/>
      <c r="O288" s="111"/>
      <c r="P288" s="111"/>
      <c r="Q288" s="111"/>
      <c r="R288" s="111"/>
      <c r="S288" s="111"/>
      <c r="T288" s="111"/>
      <c r="U288" s="111"/>
      <c r="V288" s="84"/>
    </row>
    <row r="289" spans="2:22" x14ac:dyDescent="0.2">
      <c r="B289" s="84" t="s">
        <v>119</v>
      </c>
      <c r="C289" s="93"/>
      <c r="D289" s="93"/>
      <c r="E289" s="93"/>
      <c r="F289" s="93"/>
      <c r="G289" s="93"/>
      <c r="H289" s="93">
        <f>+H253/(1+(1-H265)*H277)</f>
        <v>0.45597724947433715</v>
      </c>
      <c r="I289" s="111">
        <f>+I253/(1+(1-I265)*I277)</f>
        <v>-0.51567975343471895</v>
      </c>
      <c r="J289" s="111">
        <f>+J253/(1+(1-J265)*J277)</f>
        <v>-3.3401335025667639E-2</v>
      </c>
      <c r="K289" s="111">
        <f>+K253/(1+(1-K265)*K277)</f>
        <v>0.48299999999999998</v>
      </c>
      <c r="M289" s="111"/>
      <c r="N289" s="111"/>
      <c r="O289" s="111"/>
      <c r="P289" s="111"/>
      <c r="Q289" s="111"/>
      <c r="R289" s="111"/>
      <c r="S289" s="111"/>
      <c r="T289" s="111"/>
      <c r="U289" s="111"/>
      <c r="V289" s="84"/>
    </row>
    <row r="290" spans="2:22" x14ac:dyDescent="0.2">
      <c r="B290" s="84" t="s">
        <v>269</v>
      </c>
      <c r="C290" s="93">
        <f>+C254/(1+(1-C266)*C278)</f>
        <v>0.35867386452812666</v>
      </c>
      <c r="D290" s="93">
        <f>+D254/(1+(1-D266)*D278)</f>
        <v>0.47436312672150815</v>
      </c>
      <c r="E290" s="93">
        <f>+E254/(1+(1-E266)*E278)</f>
        <v>0.3328828430532666</v>
      </c>
      <c r="F290" s="93">
        <f>+F254/(1+(1-F266)*F278)</f>
        <v>-1.3644157103610279E-2</v>
      </c>
      <c r="G290" s="93">
        <f>+G254/(1+(1-G266)*G278)</f>
        <v>-2.9630456904611718E-2</v>
      </c>
      <c r="H290" s="93">
        <f>+H254/(1+(1-H266)*H278)</f>
        <v>0.26345447360332536</v>
      </c>
      <c r="I290" s="111">
        <f>+I254/(1+(1-I266)*I278)</f>
        <v>0.39709742674450998</v>
      </c>
      <c r="J290" s="111">
        <f>+J254/(1+(1-J266)*J278)</f>
        <v>8.5023442738403551E-2</v>
      </c>
      <c r="K290" s="111">
        <f>+K254/(1+(1-K266)*K278)</f>
        <v>0.75900000000000001</v>
      </c>
      <c r="M290" s="111"/>
      <c r="N290" s="111"/>
      <c r="O290" s="111"/>
      <c r="P290" s="111"/>
      <c r="Q290" s="111"/>
      <c r="R290" s="111"/>
      <c r="S290" s="111"/>
      <c r="T290" s="111"/>
      <c r="U290" s="111"/>
      <c r="V290" s="84"/>
    </row>
    <row r="291" spans="2:22" x14ac:dyDescent="0.2">
      <c r="B291" s="84" t="s">
        <v>270</v>
      </c>
      <c r="C291" s="93">
        <f>+C255/(1+(1-C267)*C279)</f>
        <v>0.66642059963672362</v>
      </c>
      <c r="D291" s="93">
        <f>+D255/(1+(1-D267)*D279)</f>
        <v>0.54713956212811687</v>
      </c>
      <c r="E291" s="93">
        <f>+E255/(1+(1-E267)*E279)</f>
        <v>0.34203075497295099</v>
      </c>
      <c r="F291" s="93">
        <f>+F255/(1+(1-F267)*F279)</f>
        <v>0.24113113448625215</v>
      </c>
      <c r="G291" s="93">
        <f>+G255/(1+(1-G267)*G279)</f>
        <v>0.25070223742957376</v>
      </c>
      <c r="H291" s="93">
        <f>+H255/(1+(1-H267)*H279)</f>
        <v>0.48633518897566902</v>
      </c>
      <c r="I291" s="111">
        <f>+I255/(1+(1-I267)*I279)</f>
        <v>0.57139338253928662</v>
      </c>
      <c r="J291" s="111">
        <f>+J255/(1+(1-J267)*J279)</f>
        <v>0.55823399771201154</v>
      </c>
      <c r="K291" s="111">
        <f>+K255/(1+(1-K267)*K279)</f>
        <v>0.41199999999999998</v>
      </c>
      <c r="M291" s="111"/>
      <c r="N291" s="111"/>
      <c r="O291" s="111"/>
      <c r="P291" s="111"/>
      <c r="Q291" s="111"/>
      <c r="R291" s="111"/>
      <c r="S291" s="111"/>
      <c r="T291" s="111"/>
      <c r="U291" s="111"/>
      <c r="V291" s="84"/>
    </row>
    <row r="292" spans="2:22" x14ac:dyDescent="0.2">
      <c r="B292" s="84" t="s">
        <v>271</v>
      </c>
      <c r="C292" s="93">
        <f>+C256/(1+(1-C268)*C280)</f>
        <v>0.63123461786953328</v>
      </c>
      <c r="D292" s="93">
        <f>+D256/(1+(1-D268)*D280)</f>
        <v>0.67697778757469884</v>
      </c>
      <c r="E292" s="93">
        <f>+E256/(1+(1-E268)*E280)</f>
        <v>0.54185403457810799</v>
      </c>
      <c r="F292" s="93">
        <f>+F256/(1+(1-F268)*F280)</f>
        <v>0.30642901567632053</v>
      </c>
      <c r="G292" s="93">
        <f>+G256/(1+(1-G268)*G280)</f>
        <v>0.17296747219830197</v>
      </c>
      <c r="H292" s="93">
        <f>+H256/(1+(1-H268)*H280)</f>
        <v>0.41330094324044314</v>
      </c>
      <c r="I292" s="111">
        <f>+I256/(1+(1-I268)*I280)</f>
        <v>0.20947202650055238</v>
      </c>
      <c r="J292" s="111">
        <f>+J256/(1+(1-J268)*J280)</f>
        <v>-0.39101017941652882</v>
      </c>
      <c r="K292" s="111">
        <f>+K256/(1+(1-K268)*K280)</f>
        <v>-5.5E-2</v>
      </c>
      <c r="M292" s="111"/>
      <c r="N292" s="111"/>
      <c r="O292" s="111"/>
      <c r="P292" s="111"/>
      <c r="Q292" s="111"/>
      <c r="R292" s="111"/>
      <c r="S292" s="111"/>
      <c r="T292" s="111"/>
      <c r="U292" s="111"/>
      <c r="V292" s="84"/>
    </row>
    <row r="293" spans="2:22" x14ac:dyDescent="0.2">
      <c r="B293" s="84" t="s">
        <v>116</v>
      </c>
      <c r="C293" s="93">
        <f>+C257/(1+(1-C269)*C281)</f>
        <v>0.23322973106589517</v>
      </c>
      <c r="D293" s="93">
        <f>+D257/(1+(1-D269)*D281)</f>
        <v>0.15030774831825358</v>
      </c>
      <c r="E293" s="93">
        <f>+E257/(1+(1-E269)*E281)</f>
        <v>0.14874905186181556</v>
      </c>
      <c r="F293" s="93">
        <f>+F257/(1+(1-F269)*F281)</f>
        <v>0.22615903581786295</v>
      </c>
      <c r="G293" s="93">
        <f>+G257/(1+(1-G269)*G281)</f>
        <v>0.2622028554653244</v>
      </c>
      <c r="H293" s="93">
        <f>+H257/(1+(1-H269)*H281)</f>
        <v>0.20789375127075468</v>
      </c>
      <c r="I293" s="111">
        <f>+I257/(1+(1-I269)*I281)</f>
        <v>0.1667683682749487</v>
      </c>
      <c r="J293" s="111">
        <f>+J257/(1+(1-J269)*J281)</f>
        <v>0.24976830906198438</v>
      </c>
      <c r="K293" s="111">
        <f>+K257/(1+(1-K269)*K281)</f>
        <v>0.63900000000000001</v>
      </c>
      <c r="M293" s="111"/>
      <c r="N293" s="111"/>
      <c r="O293" s="111"/>
      <c r="P293" s="111"/>
      <c r="Q293" s="111"/>
      <c r="R293" s="111"/>
      <c r="S293" s="111"/>
      <c r="T293" s="111"/>
      <c r="U293" s="111"/>
      <c r="V293" s="84"/>
    </row>
    <row r="294" spans="2:22" x14ac:dyDescent="0.2">
      <c r="B294" s="84" t="s">
        <v>117</v>
      </c>
      <c r="C294" s="93">
        <f t="shared" ref="C294:K294" si="15">+C258/(1+(1-C270)*C282)</f>
        <v>0.41612171680205423</v>
      </c>
      <c r="D294" s="93">
        <f t="shared" si="15"/>
        <v>0.40273862263391064</v>
      </c>
      <c r="E294" s="93">
        <f t="shared" si="15"/>
        <v>0.51318871269497612</v>
      </c>
      <c r="F294" s="93">
        <f t="shared" si="15"/>
        <v>0.3600460661679179</v>
      </c>
      <c r="G294" s="93">
        <f t="shared" si="15"/>
        <v>0.72499999999999998</v>
      </c>
      <c r="H294" s="93">
        <f t="shared" si="15"/>
        <v>1.1719999999999999</v>
      </c>
      <c r="I294" s="111">
        <f t="shared" si="15"/>
        <v>0.93100000000000005</v>
      </c>
      <c r="J294" s="111">
        <f t="shared" si="15"/>
        <v>0.86</v>
      </c>
      <c r="K294" s="111">
        <f t="shared" si="15"/>
        <v>0.73899999999999999</v>
      </c>
      <c r="M294" s="111"/>
      <c r="N294" s="111"/>
      <c r="O294" s="111"/>
      <c r="P294" s="111"/>
      <c r="Q294" s="111"/>
      <c r="R294" s="111"/>
      <c r="S294" s="111"/>
      <c r="T294" s="111"/>
      <c r="U294" s="111"/>
      <c r="V294" s="84"/>
    </row>
    <row r="295" spans="2:22" x14ac:dyDescent="0.2">
      <c r="B295" s="30" t="s">
        <v>118</v>
      </c>
      <c r="C295" s="120">
        <f>+C259/(1+(1-C271)*C283)</f>
        <v>0.47627832222551925</v>
      </c>
      <c r="D295" s="120">
        <f>+D259/(1+(1-D271)*D283)</f>
        <v>0.46699307975316257</v>
      </c>
      <c r="E295" s="120">
        <f>+E259/(1+(1-E271)*E283)</f>
        <v>0.46389750666775187</v>
      </c>
      <c r="F295" s="120">
        <f>+F259/(1+(1-F271)*F283)</f>
        <v>0.51841058331468826</v>
      </c>
      <c r="G295" s="120">
        <f>+G259/(1+(1-G271)*G283)</f>
        <v>0.60174841500565279</v>
      </c>
      <c r="H295" s="120">
        <f>+H259/(1+(1-H271)*H283)</f>
        <v>0.56840964778345782</v>
      </c>
      <c r="I295" s="112">
        <f>+I259/(1+(1-I271)*I283)</f>
        <v>0.57286571017891708</v>
      </c>
      <c r="J295" s="112">
        <f>+J259/(1+(1-J271)*J283)</f>
        <v>0.5933776934464513</v>
      </c>
      <c r="K295" s="112">
        <f>+K259/(1+(1-K271)*K283)</f>
        <v>0.5522049473879902</v>
      </c>
      <c r="M295" s="111"/>
      <c r="N295" s="111"/>
      <c r="O295" s="111"/>
      <c r="P295" s="111"/>
      <c r="Q295" s="111"/>
      <c r="R295" s="111"/>
      <c r="S295" s="111"/>
      <c r="T295" s="111"/>
      <c r="U295" s="111"/>
      <c r="V295" s="84"/>
    </row>
    <row r="296" spans="2:22" x14ac:dyDescent="0.2">
      <c r="B296" s="87"/>
      <c r="C296" s="121"/>
      <c r="D296" s="121"/>
      <c r="E296" s="121"/>
      <c r="F296" s="121"/>
      <c r="G296" s="121"/>
      <c r="H296" s="121"/>
      <c r="I296" s="121"/>
      <c r="J296" s="121"/>
      <c r="K296" s="121"/>
      <c r="M296" s="255"/>
      <c r="N296" s="255"/>
      <c r="O296" s="255"/>
      <c r="P296" s="255"/>
      <c r="Q296" s="255"/>
      <c r="R296" s="255"/>
      <c r="S296" s="255"/>
      <c r="T296" s="255"/>
      <c r="U296" s="255"/>
      <c r="V296" s="84"/>
    </row>
    <row r="297" spans="2:22" x14ac:dyDescent="0.2">
      <c r="B297" s="15" t="s">
        <v>123</v>
      </c>
      <c r="C297" s="122">
        <f t="shared" ref="C297:K297" si="16">+AVERAGE(C286:C295)</f>
        <v>0.48005265891888438</v>
      </c>
      <c r="D297" s="122">
        <f t="shared" si="16"/>
        <v>0.46221967574232026</v>
      </c>
      <c r="E297" s="122">
        <f t="shared" si="16"/>
        <v>0.41792587099534267</v>
      </c>
      <c r="F297" s="122">
        <f t="shared" si="16"/>
        <v>0.30897439439162455</v>
      </c>
      <c r="G297" s="122">
        <f t="shared" si="16"/>
        <v>0.31947149785953388</v>
      </c>
      <c r="H297" s="122">
        <f t="shared" si="16"/>
        <v>0.45798120582078672</v>
      </c>
      <c r="I297" s="122">
        <f t="shared" si="16"/>
        <v>0.32505143789576879</v>
      </c>
      <c r="J297" s="122">
        <f t="shared" si="16"/>
        <v>0.29386451757561827</v>
      </c>
      <c r="K297" s="122">
        <f t="shared" si="16"/>
        <v>0.49399989473748523</v>
      </c>
      <c r="M297" s="256"/>
      <c r="N297" s="256"/>
      <c r="O297" s="256"/>
      <c r="P297" s="256"/>
      <c r="Q297" s="256"/>
      <c r="R297" s="256"/>
      <c r="S297" s="256"/>
      <c r="T297" s="256"/>
      <c r="U297" s="256"/>
      <c r="V297" s="84"/>
    </row>
    <row r="298" spans="2:22" x14ac:dyDescent="0.2">
      <c r="M298" s="84"/>
      <c r="N298" s="84"/>
      <c r="O298" s="84"/>
      <c r="P298" s="84"/>
      <c r="Q298" s="84"/>
      <c r="R298" s="84"/>
      <c r="S298" s="84"/>
      <c r="T298" s="84"/>
      <c r="U298" s="84"/>
      <c r="V298" s="84"/>
    </row>
    <row r="299" spans="2:22" x14ac:dyDescent="0.2">
      <c r="M299" s="84"/>
      <c r="N299" s="84"/>
      <c r="O299" s="84"/>
      <c r="P299" s="84"/>
      <c r="Q299" s="84"/>
      <c r="R299" s="84"/>
      <c r="S299" s="84"/>
      <c r="T299" s="84"/>
      <c r="U299" s="84"/>
      <c r="V299" s="84"/>
    </row>
    <row r="300" spans="2:22" x14ac:dyDescent="0.2">
      <c r="B300" s="41" t="s">
        <v>272</v>
      </c>
    </row>
    <row r="301" spans="2:22" x14ac:dyDescent="0.2"/>
    <row r="302" spans="2:22" x14ac:dyDescent="0.2">
      <c r="B302" s="89"/>
      <c r="C302" s="89">
        <v>2010</v>
      </c>
      <c r="D302" s="89">
        <v>2011</v>
      </c>
      <c r="E302" s="89">
        <v>2012</v>
      </c>
      <c r="F302" s="89">
        <v>2013</v>
      </c>
      <c r="G302" s="89">
        <v>2014</v>
      </c>
      <c r="H302" s="89">
        <v>2015</v>
      </c>
      <c r="I302" s="89">
        <v>2016</v>
      </c>
      <c r="J302" s="89">
        <v>2017</v>
      </c>
      <c r="K302" s="89">
        <v>2018</v>
      </c>
    </row>
    <row r="303" spans="2:22" x14ac:dyDescent="0.2">
      <c r="B303" s="123" t="s">
        <v>124</v>
      </c>
      <c r="C303" s="124">
        <v>50</v>
      </c>
      <c r="D303" s="124">
        <v>35</v>
      </c>
      <c r="E303" s="124">
        <v>104403</v>
      </c>
      <c r="F303" s="124">
        <v>104711</v>
      </c>
      <c r="G303" s="124">
        <v>105019</v>
      </c>
      <c r="H303" s="124">
        <v>105327</v>
      </c>
      <c r="I303" s="124">
        <v>104635</v>
      </c>
      <c r="J303" s="124">
        <v>102941</v>
      </c>
      <c r="K303" s="124">
        <v>101243</v>
      </c>
    </row>
    <row r="304" spans="2:22" x14ac:dyDescent="0.2">
      <c r="B304" s="125" t="s">
        <v>125</v>
      </c>
      <c r="C304" s="126">
        <v>32</v>
      </c>
      <c r="D304" s="126">
        <v>23</v>
      </c>
      <c r="E304" s="126">
        <v>2263</v>
      </c>
      <c r="F304" s="126">
        <v>2383</v>
      </c>
      <c r="G304" s="126">
        <v>203</v>
      </c>
      <c r="H304" s="126">
        <v>345</v>
      </c>
      <c r="I304" s="126">
        <v>1141</v>
      </c>
      <c r="J304" s="126">
        <v>2453</v>
      </c>
      <c r="K304" s="126">
        <v>2615</v>
      </c>
    </row>
    <row r="305" spans="2:11" x14ac:dyDescent="0.2">
      <c r="B305" s="125" t="s">
        <v>83</v>
      </c>
      <c r="C305" s="126">
        <v>6175</v>
      </c>
      <c r="D305" s="126">
        <v>9207</v>
      </c>
      <c r="E305" s="126">
        <v>41793</v>
      </c>
      <c r="F305" s="126">
        <v>66000</v>
      </c>
      <c r="G305" s="126">
        <v>80065</v>
      </c>
      <c r="H305" s="126">
        <v>81585</v>
      </c>
      <c r="I305" s="126">
        <v>87093</v>
      </c>
      <c r="J305" s="126">
        <v>92187</v>
      </c>
      <c r="K305" s="126">
        <v>99414</v>
      </c>
    </row>
    <row r="306" spans="2:11" x14ac:dyDescent="0.2">
      <c r="B306" s="126"/>
      <c r="C306" s="126"/>
      <c r="D306" s="126"/>
      <c r="E306" s="126"/>
      <c r="F306" s="126"/>
      <c r="G306" s="126"/>
      <c r="H306" s="126"/>
      <c r="I306" s="126"/>
      <c r="J306" s="126"/>
      <c r="K306" s="126"/>
    </row>
    <row r="307" spans="2:11" x14ac:dyDescent="0.2">
      <c r="B307" s="127" t="s">
        <v>126</v>
      </c>
      <c r="C307" s="128">
        <f>+C303+C304</f>
        <v>82</v>
      </c>
      <c r="D307" s="128">
        <f>+D303+D304</f>
        <v>58</v>
      </c>
      <c r="E307" s="128">
        <f>+E303+E304</f>
        <v>106666</v>
      </c>
      <c r="F307" s="128">
        <f>+F303+F304</f>
        <v>107094</v>
      </c>
      <c r="G307" s="128">
        <f>+G303+G304</f>
        <v>105222</v>
      </c>
      <c r="H307" s="128">
        <f>+H303+H304</f>
        <v>105672</v>
      </c>
      <c r="I307" s="128">
        <f>+I303+I304</f>
        <v>105776</v>
      </c>
      <c r="J307" s="128">
        <f>+J303+J304</f>
        <v>105394</v>
      </c>
      <c r="K307" s="128">
        <f>+K303+K304</f>
        <v>103858</v>
      </c>
    </row>
    <row r="308" spans="2:11" x14ac:dyDescent="0.2">
      <c r="B308" s="125"/>
      <c r="C308" s="126"/>
      <c r="D308" s="126"/>
      <c r="E308" s="126"/>
      <c r="F308" s="126"/>
      <c r="G308" s="126"/>
      <c r="H308" s="126"/>
      <c r="I308" s="126"/>
      <c r="J308" s="126"/>
      <c r="K308" s="126"/>
    </row>
    <row r="309" spans="2:11" x14ac:dyDescent="0.2">
      <c r="B309" s="127" t="s">
        <v>127</v>
      </c>
      <c r="C309" s="129">
        <f>+C307/C305</f>
        <v>1.3279352226720647E-2</v>
      </c>
      <c r="D309" s="129">
        <f>+D307/D305</f>
        <v>6.2995546866514611E-3</v>
      </c>
      <c r="E309" s="129">
        <f>+E307/E305</f>
        <v>2.5522455913669755</v>
      </c>
      <c r="F309" s="129">
        <f>+F307/F305</f>
        <v>1.6226363636363637</v>
      </c>
      <c r="G309" s="129">
        <f>+G307/G305</f>
        <v>1.3142072066446013</v>
      </c>
      <c r="H309" s="129">
        <f>+H307/H305</f>
        <v>1.2952380952380953</v>
      </c>
      <c r="I309" s="129">
        <f>+I307/I305</f>
        <v>1.2145178142904711</v>
      </c>
      <c r="J309" s="129">
        <f>+J307/J305</f>
        <v>1.14326314990183</v>
      </c>
      <c r="K309" s="129">
        <f>+K307/K305</f>
        <v>1.0447019534472006</v>
      </c>
    </row>
    <row r="310" spans="2:11" x14ac:dyDescent="0.2">
      <c r="B310" s="127" t="s">
        <v>128</v>
      </c>
      <c r="C310" s="130">
        <f t="shared" ref="C310:K310" si="17">+C307/(C307+C305)</f>
        <v>1.3105322039315966E-2</v>
      </c>
      <c r="D310" s="130">
        <f t="shared" si="17"/>
        <v>6.2601187263896388E-3</v>
      </c>
      <c r="E310" s="130">
        <f t="shared" si="17"/>
        <v>0.71848793269522226</v>
      </c>
      <c r="F310" s="130">
        <f t="shared" si="17"/>
        <v>0.61870428784359943</v>
      </c>
      <c r="G310" s="130">
        <f t="shared" si="17"/>
        <v>0.56788657596053693</v>
      </c>
      <c r="H310" s="130">
        <f t="shared" si="17"/>
        <v>0.56431535269709543</v>
      </c>
      <c r="I310" s="130">
        <f t="shared" si="17"/>
        <v>0.54843442958692168</v>
      </c>
      <c r="J310" s="130">
        <f t="shared" si="17"/>
        <v>0.533421735895658</v>
      </c>
      <c r="K310" s="130">
        <f t="shared" si="17"/>
        <v>0.5109311661222401</v>
      </c>
    </row>
    <row r="311" spans="2:11" x14ac:dyDescent="0.2">
      <c r="B311" s="131" t="s">
        <v>129</v>
      </c>
      <c r="C311" s="132">
        <f t="shared" ref="C311:K311" si="18">1-C310</f>
        <v>0.98689467796068409</v>
      </c>
      <c r="D311" s="132">
        <f t="shared" si="18"/>
        <v>0.99373988127361035</v>
      </c>
      <c r="E311" s="132">
        <f t="shared" si="18"/>
        <v>0.28151206730477774</v>
      </c>
      <c r="F311" s="132">
        <f t="shared" si="18"/>
        <v>0.38129571215640057</v>
      </c>
      <c r="G311" s="132">
        <f t="shared" si="18"/>
        <v>0.43211342403946307</v>
      </c>
      <c r="H311" s="132">
        <f t="shared" si="18"/>
        <v>0.43568464730290457</v>
      </c>
      <c r="I311" s="132">
        <f t="shared" si="18"/>
        <v>0.45156557041307832</v>
      </c>
      <c r="J311" s="132">
        <f t="shared" si="18"/>
        <v>0.466578264104342</v>
      </c>
      <c r="K311" s="132">
        <f t="shared" si="18"/>
        <v>0.4890688338777599</v>
      </c>
    </row>
    <row r="312" spans="2:11" x14ac:dyDescent="0.2"/>
    <row r="313" spans="2:11" x14ac:dyDescent="0.2"/>
    <row r="314" spans="2:11" x14ac:dyDescent="0.2">
      <c r="B314" s="41" t="s">
        <v>130</v>
      </c>
    </row>
    <row r="315" spans="2:11" x14ac:dyDescent="0.2"/>
    <row r="316" spans="2:11" x14ac:dyDescent="0.2">
      <c r="B316" s="133"/>
      <c r="C316" s="133">
        <v>2010</v>
      </c>
      <c r="D316" s="133">
        <v>2011</v>
      </c>
      <c r="E316" s="133">
        <v>2012</v>
      </c>
      <c r="F316" s="133">
        <v>2013</v>
      </c>
      <c r="G316" s="133">
        <v>2014</v>
      </c>
      <c r="H316" s="133">
        <v>2015</v>
      </c>
      <c r="I316" s="133">
        <v>2016</v>
      </c>
      <c r="J316" s="133">
        <v>2017</v>
      </c>
      <c r="K316" s="133">
        <v>2018</v>
      </c>
    </row>
    <row r="317" spans="2:11" x14ac:dyDescent="0.2">
      <c r="B317" s="32"/>
      <c r="C317" s="138">
        <v>7.4408414634146339E-2</v>
      </c>
      <c r="D317" s="138">
        <v>7.8534482758620683E-2</v>
      </c>
      <c r="E317" s="138">
        <v>3.8532120630692689E-2</v>
      </c>
      <c r="F317" s="138">
        <v>8.4049381167725701E-2</v>
      </c>
      <c r="G317" s="138">
        <v>8.4017759635944059E-2</v>
      </c>
      <c r="H317" s="138">
        <v>8.403160613107126E-2</v>
      </c>
      <c r="I317" s="138">
        <v>8.4036963697141767E-2</v>
      </c>
      <c r="J317" s="138">
        <v>8.4720966920278487E-2</v>
      </c>
      <c r="K317" s="138">
        <v>8.5030432357494495E-2</v>
      </c>
    </row>
    <row r="318" spans="2:11" x14ac:dyDescent="0.2"/>
    <row r="319" spans="2:11" x14ac:dyDescent="0.2"/>
    <row r="320" spans="2:11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</sheetData>
  <mergeCells count="2">
    <mergeCell ref="B33:K33"/>
    <mergeCell ref="B132:K132"/>
  </mergeCells>
  <hyperlinks>
    <hyperlink ref="A2" location="Índice!A1" display="Índice" xr:uid="{436618FD-335D-4346-A5D9-E24D893FDF24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D464-7D0A-462F-B95A-87D3457E315A}">
  <sheetPr>
    <tabColor theme="5" tint="-0.249977111117893"/>
  </sheetPr>
  <dimension ref="A1:W69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1" width="9" style="1" customWidth="1"/>
    <col min="12" max="12" width="11.42578125" style="1" customWidth="1"/>
    <col min="13" max="22" width="11.42578125" style="1" hidden="1" customWidth="1"/>
    <col min="23" max="23" width="0" style="1" hidden="1" customWidth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17</v>
      </c>
    </row>
    <row r="5" spans="1:11" x14ac:dyDescent="0.2"/>
    <row r="6" spans="1:11" x14ac:dyDescent="0.2"/>
    <row r="7" spans="1:11" x14ac:dyDescent="0.2">
      <c r="B7" s="38"/>
      <c r="C7" s="62">
        <v>2010</v>
      </c>
      <c r="D7" s="62">
        <v>2011</v>
      </c>
      <c r="E7" s="62">
        <v>2012</v>
      </c>
      <c r="F7" s="62">
        <v>2013</v>
      </c>
      <c r="G7" s="62">
        <v>2014</v>
      </c>
      <c r="H7" s="62">
        <v>2015</v>
      </c>
      <c r="I7" s="62">
        <v>2016</v>
      </c>
      <c r="J7" s="62">
        <v>2017</v>
      </c>
      <c r="K7" s="62">
        <v>2018</v>
      </c>
    </row>
    <row r="8" spans="1:11" x14ac:dyDescent="0.2">
      <c r="B8" s="228" t="s">
        <v>252</v>
      </c>
      <c r="C8" s="32"/>
      <c r="D8" s="32"/>
      <c r="E8" s="32"/>
      <c r="F8" s="32"/>
      <c r="G8" s="32"/>
      <c r="H8" s="32"/>
      <c r="I8" s="32"/>
      <c r="J8" s="32"/>
      <c r="K8" s="32"/>
    </row>
    <row r="9" spans="1:11" x14ac:dyDescent="0.2">
      <c r="B9" s="219" t="s">
        <v>221</v>
      </c>
      <c r="C9" s="185">
        <f>+(1/(1-'6.4.TasaImpuestos'!C$8))*('2.2.3.8.WACC'!C$28*'6.3.IPME'!D$21+'2.2.3.1.TasasDeprec'!$C9*'6.3.IPME'!D$22-('6.3.IPME'!D$22-'6.3.IPME'!D$21))</f>
        <v>0.15263420811169656</v>
      </c>
      <c r="D9" s="185">
        <f>+(1/(1-'6.4.TasaImpuestos'!D$8))*('2.2.3.8.WACC'!D$28*'6.3.IPME'!E$21+'2.2.3.1.TasasDeprec'!$C9*'6.3.IPME'!E$22-('6.3.IPME'!E$22-'6.3.IPME'!E$21))</f>
        <v>0.16966816630652176</v>
      </c>
      <c r="E9" s="185">
        <f>+(1/(1-'6.4.TasaImpuestos'!E$8))*('2.2.3.8.WACC'!E$28*'6.3.IPME'!F$21+'2.2.3.1.TasasDeprec'!$C9*'6.3.IPME'!F$22-('6.3.IPME'!F$22-'6.3.IPME'!F$21))</f>
        <v>9.2478234364445702E-2</v>
      </c>
      <c r="F9" s="185">
        <f>+(1/(1-'6.4.TasaImpuestos'!F$8))*('2.2.3.8.WACC'!F$28*'6.3.IPME'!G$21+'2.2.3.1.TasasDeprec'!$C9*'6.3.IPME'!G$22-('6.3.IPME'!G$22-'6.3.IPME'!G$21))</f>
        <v>0.18087020624090791</v>
      </c>
      <c r="G9" s="185">
        <f>+(1/(1-'6.4.TasaImpuestos'!G$8))*('2.2.3.8.WACC'!G$28*'6.3.IPME'!H$21+'2.2.3.1.TasasDeprec'!$C9*'6.3.IPME'!H$22-('6.3.IPME'!H$22-'6.3.IPME'!H$21))</f>
        <v>0.18690785539719676</v>
      </c>
      <c r="H9" s="185">
        <f>+(1/(1-'6.4.TasaImpuestos'!H$8))*('2.2.3.8.WACC'!H$28*'6.3.IPME'!I$21+'2.2.3.1.TasasDeprec'!$C9*'6.3.IPME'!I$22-('6.3.IPME'!I$22-'6.3.IPME'!I$21))</f>
        <v>0.23743684920702252</v>
      </c>
      <c r="I9" s="185">
        <f>+(1/(1-'6.4.TasaImpuestos'!I$8))*('2.2.3.8.WACC'!I$28*'6.3.IPME'!J$21+'2.2.3.1.TasasDeprec'!$C9*'6.3.IPME'!J$22-('6.3.IPME'!J$22-'6.3.IPME'!J$21))</f>
        <v>0.19021779496954236</v>
      </c>
      <c r="J9" s="185">
        <f>+(1/(1-'6.4.TasaImpuestos'!J$8))*('2.2.3.8.WACC'!J$28*'6.3.IPME'!K$21+'2.2.3.1.TasasDeprec'!$C9*'6.3.IPME'!K$22-('6.3.IPME'!K$22-'6.3.IPME'!K$21))</f>
        <v>0.15097245247424507</v>
      </c>
      <c r="K9" s="185">
        <f>+(1/(1-'6.4.TasaImpuestos'!K$8))*('2.2.3.8.WACC'!K$28*'6.3.IPME'!L$21+'2.2.3.1.TasasDeprec'!$C9*'6.3.IPME'!L$22-('6.3.IPME'!L$22-'6.3.IPME'!L$21))</f>
        <v>0.18808392221919135</v>
      </c>
    </row>
    <row r="10" spans="1:11" x14ac:dyDescent="0.2">
      <c r="B10" s="219" t="s">
        <v>222</v>
      </c>
      <c r="C10" s="186">
        <f>+(1/(1-'6.4.TasaImpuestos'!C$8))*('2.2.3.8.WACC'!C$28*'6.3.IPME'!D$21+'2.2.3.1.TasasDeprec'!$C10*'6.3.IPME'!D$22-('6.3.IPME'!D$22-'6.3.IPME'!D$21))</f>
        <v>0.25288483468312517</v>
      </c>
      <c r="D10" s="186">
        <f>+(1/(1-'6.4.TasaImpuestos'!D$8))*('2.2.3.8.WACC'!D$28*'6.3.IPME'!E$21+'2.2.3.1.TasasDeprec'!$C10*'6.3.IPME'!E$22-('6.3.IPME'!E$22-'6.3.IPME'!E$21))</f>
        <v>0.27202543159557913</v>
      </c>
      <c r="E10" s="186">
        <f>+(1/(1-'6.4.TasaImpuestos'!E$8))*('2.2.3.8.WACC'!E$28*'6.3.IPME'!F$21+'2.2.3.1.TasasDeprec'!$C10*'6.3.IPME'!F$22-('6.3.IPME'!F$22-'6.3.IPME'!F$21))</f>
        <v>0.19815232231551838</v>
      </c>
      <c r="F10" s="186">
        <f>+(1/(1-'6.4.TasaImpuestos'!F$8))*('2.2.3.8.WACC'!F$28*'6.3.IPME'!G$21+'2.2.3.1.TasasDeprec'!$C10*'6.3.IPME'!G$22-('6.3.IPME'!G$22-'6.3.IPME'!G$21))</f>
        <v>0.28625821531057261</v>
      </c>
      <c r="G10" s="186">
        <f>+(1/(1-'6.4.TasaImpuestos'!G$8))*('2.2.3.8.WACC'!G$28*'6.3.IPME'!H$21+'2.2.3.1.TasasDeprec'!$C10*'6.3.IPME'!H$22-('6.3.IPME'!H$22-'6.3.IPME'!H$21))</f>
        <v>0.29173737128265442</v>
      </c>
      <c r="H10" s="186">
        <f>+(1/(1-'6.4.TasaImpuestos'!H$8))*('2.2.3.8.WACC'!H$28*'6.3.IPME'!I$21+'2.2.3.1.TasasDeprec'!$C10*'6.3.IPME'!I$22-('6.3.IPME'!I$22-'6.3.IPME'!I$21))</f>
        <v>0.33593150696280377</v>
      </c>
      <c r="I10" s="186">
        <f>+(1/(1-'6.4.TasaImpuestos'!I$8))*('2.2.3.8.WACC'!I$28*'6.3.IPME'!J$21+'2.2.3.1.TasasDeprec'!$C10*'6.3.IPME'!J$22-('6.3.IPME'!J$22-'6.3.IPME'!J$21))</f>
        <v>0.28742223911583081</v>
      </c>
      <c r="J10" s="186">
        <f>+(1/(1-'6.4.TasaImpuestos'!J$8))*('2.2.3.8.WACC'!J$28*'6.3.IPME'!K$21+'2.2.3.1.TasasDeprec'!$C10*'6.3.IPME'!K$22-('6.3.IPME'!K$22-'6.3.IPME'!K$21))</f>
        <v>0.25131422601763054</v>
      </c>
      <c r="K10" s="186">
        <f>+(1/(1-'6.4.TasaImpuestos'!K$8))*('2.2.3.8.WACC'!K$28*'6.3.IPME'!L$21+'2.2.3.1.TasasDeprec'!$C10*'6.3.IPME'!L$22-('6.3.IPME'!L$22-'6.3.IPME'!L$21))</f>
        <v>0.28815491559182838</v>
      </c>
    </row>
    <row r="11" spans="1:11" x14ac:dyDescent="0.2">
      <c r="B11" s="219" t="s">
        <v>223</v>
      </c>
      <c r="C11" s="186">
        <f>+(1/(1-'6.4.TasaImpuestos'!C$8))*('2.2.3.8.WACC'!C$28*'6.3.IPME'!D$21+'2.2.3.1.TasasDeprec'!$C11*'6.3.IPME'!D$22-('6.3.IPME'!D$22-'6.3.IPME'!D$21))</f>
        <v>0.40326077453274922</v>
      </c>
      <c r="D11" s="186">
        <f>+(1/(1-'6.4.TasaImpuestos'!D$8))*('2.2.3.8.WACC'!D$28*'6.3.IPME'!E$21+'2.2.3.1.TasasDeprec'!$C11*'6.3.IPME'!E$22-('6.3.IPME'!E$22-'6.3.IPME'!E$21))</f>
        <v>0.42556132952148829</v>
      </c>
      <c r="E11" s="186">
        <f>+(1/(1-'6.4.TasaImpuestos'!E$8))*('2.2.3.8.WACC'!E$28*'6.3.IPME'!F$21+'2.2.3.1.TasasDeprec'!$C11*'6.3.IPME'!F$22-('6.3.IPME'!F$22-'6.3.IPME'!F$21))</f>
        <v>0.35666345423420187</v>
      </c>
      <c r="F11" s="186">
        <f>+(1/(1-'6.4.TasaImpuestos'!F$8))*('2.2.3.8.WACC'!F$28*'6.3.IPME'!G$21+'2.2.3.1.TasasDeprec'!$C11*'6.3.IPME'!G$22-('6.3.IPME'!G$22-'6.3.IPME'!G$21))</f>
        <v>0.44434022890716551</v>
      </c>
      <c r="G11" s="186">
        <f>+(1/(1-'6.4.TasaImpuestos'!G$8))*('2.2.3.8.WACC'!G$28*'6.3.IPME'!H$21+'2.2.3.1.TasasDeprec'!$C11*'6.3.IPME'!H$22-('6.3.IPME'!H$22-'6.3.IPME'!H$21))</f>
        <v>0.44898164510297861</v>
      </c>
      <c r="H11" s="186">
        <f>+(1/(1-'6.4.TasaImpuestos'!H$8))*('2.2.3.8.WACC'!H$28*'6.3.IPME'!I$21+'2.2.3.1.TasasDeprec'!$C11*'6.3.IPME'!I$22-('6.3.IPME'!I$22-'6.3.IPME'!I$21))</f>
        <v>0.48367349358908857</v>
      </c>
      <c r="I11" s="186">
        <f>+(1/(1-'6.4.TasaImpuestos'!I$8))*('2.2.3.8.WACC'!I$28*'6.3.IPME'!J$21+'2.2.3.1.TasasDeprec'!$C11*'6.3.IPME'!J$22-('6.3.IPME'!J$22-'6.3.IPME'!J$21))</f>
        <v>0.43322890532797309</v>
      </c>
      <c r="J11" s="186">
        <f>+(1/(1-'6.4.TasaImpuestos'!J$8))*('2.2.3.8.WACC'!J$28*'6.3.IPME'!K$21+'2.2.3.1.TasasDeprec'!$C11*'6.3.IPME'!K$22-('6.3.IPME'!K$22-'6.3.IPME'!K$21))</f>
        <v>0.40182688632518293</v>
      </c>
      <c r="K11" s="186">
        <f>+(1/(1-'6.4.TasaImpuestos'!K$8))*('2.2.3.8.WACC'!K$28*'6.3.IPME'!L$21+'2.2.3.1.TasasDeprec'!$C11*'6.3.IPME'!L$22-('6.3.IPME'!L$22-'6.3.IPME'!L$21))</f>
        <v>0.43826140564327859</v>
      </c>
    </row>
    <row r="12" spans="1:11" x14ac:dyDescent="0.2">
      <c r="B12" s="219" t="s">
        <v>224</v>
      </c>
      <c r="C12" s="186">
        <f>+(1/(1-'6.4.TasaImpuestos'!C$8))*('2.2.3.8.WACC'!C$28*'6.3.IPME'!D$21+'2.2.3.1.TasasDeprec'!$C12*'6.3.IPME'!D$22-('6.3.IPME'!D$22-'6.3.IPME'!D$21))</f>
        <v>0.25288483468312517</v>
      </c>
      <c r="D12" s="186">
        <f>+(1/(1-'6.4.TasaImpuestos'!D$8))*('2.2.3.8.WACC'!D$28*'6.3.IPME'!E$21+'2.2.3.1.TasasDeprec'!$C12*'6.3.IPME'!E$22-('6.3.IPME'!E$22-'6.3.IPME'!E$21))</f>
        <v>0.27202543159557913</v>
      </c>
      <c r="E12" s="186">
        <f>+(1/(1-'6.4.TasaImpuestos'!E$8))*('2.2.3.8.WACC'!E$28*'6.3.IPME'!F$21+'2.2.3.1.TasasDeprec'!$C12*'6.3.IPME'!F$22-('6.3.IPME'!F$22-'6.3.IPME'!F$21))</f>
        <v>0.19815232231551838</v>
      </c>
      <c r="F12" s="186">
        <f>+(1/(1-'6.4.TasaImpuestos'!F$8))*('2.2.3.8.WACC'!F$28*'6.3.IPME'!G$21+'2.2.3.1.TasasDeprec'!$C12*'6.3.IPME'!G$22-('6.3.IPME'!G$22-'6.3.IPME'!G$21))</f>
        <v>0.28625821531057261</v>
      </c>
      <c r="G12" s="186">
        <f>+(1/(1-'6.4.TasaImpuestos'!G$8))*('2.2.3.8.WACC'!G$28*'6.3.IPME'!H$21+'2.2.3.1.TasasDeprec'!$C12*'6.3.IPME'!H$22-('6.3.IPME'!H$22-'6.3.IPME'!H$21))</f>
        <v>0.29173737128265442</v>
      </c>
      <c r="H12" s="186">
        <f>+(1/(1-'6.4.TasaImpuestos'!H$8))*('2.2.3.8.WACC'!H$28*'6.3.IPME'!I$21+'2.2.3.1.TasasDeprec'!$C12*'6.3.IPME'!I$22-('6.3.IPME'!I$22-'6.3.IPME'!I$21))</f>
        <v>0.33593150696280377</v>
      </c>
      <c r="I12" s="186">
        <f>+(1/(1-'6.4.TasaImpuestos'!I$8))*('2.2.3.8.WACC'!I$28*'6.3.IPME'!J$21+'2.2.3.1.TasasDeprec'!$C12*'6.3.IPME'!J$22-('6.3.IPME'!J$22-'6.3.IPME'!J$21))</f>
        <v>0.28742223911583081</v>
      </c>
      <c r="J12" s="186">
        <f>+(1/(1-'6.4.TasaImpuestos'!J$8))*('2.2.3.8.WACC'!J$28*'6.3.IPME'!K$21+'2.2.3.1.TasasDeprec'!$C12*'6.3.IPME'!K$22-('6.3.IPME'!K$22-'6.3.IPME'!K$21))</f>
        <v>0.25131422601763054</v>
      </c>
      <c r="K12" s="186">
        <f>+(1/(1-'6.4.TasaImpuestos'!K$8))*('2.2.3.8.WACC'!K$28*'6.3.IPME'!L$21+'2.2.3.1.TasasDeprec'!$C12*'6.3.IPME'!L$22-('6.3.IPME'!L$22-'6.3.IPME'!L$21))</f>
        <v>0.28815491559182838</v>
      </c>
    </row>
    <row r="13" spans="1:11" x14ac:dyDescent="0.2">
      <c r="B13" s="219" t="s">
        <v>225</v>
      </c>
      <c r="C13" s="186">
        <f>+(1/(1-'6.4.TasaImpuestos'!C$8))*('2.2.3.8.WACC'!C$28*'6.3.IPME'!D$21+'2.2.3.1.TasasDeprec'!$C13*'6.3.IPME'!D$22-('6.3.IPME'!D$22-'6.3.IPME'!D$21))</f>
        <v>0.47844874445756125</v>
      </c>
      <c r="D13" s="186">
        <f>+(1/(1-'6.4.TasaImpuestos'!D$8))*('2.2.3.8.WACC'!D$28*'6.3.IPME'!E$21+'2.2.3.1.TasasDeprec'!$C13*'6.3.IPME'!E$22-('6.3.IPME'!E$22-'6.3.IPME'!E$21))</f>
        <v>0.50232927848444286</v>
      </c>
      <c r="E13" s="186">
        <f>+(1/(1-'6.4.TasaImpuestos'!E$8))*('2.2.3.8.WACC'!E$28*'6.3.IPME'!F$21+'2.2.3.1.TasasDeprec'!$C13*'6.3.IPME'!F$22-('6.3.IPME'!F$22-'6.3.IPME'!F$21))</f>
        <v>0.43591902019354356</v>
      </c>
      <c r="F13" s="186">
        <f>+(1/(1-'6.4.TasaImpuestos'!F$8))*('2.2.3.8.WACC'!F$28*'6.3.IPME'!G$21+'2.2.3.1.TasasDeprec'!$C13*'6.3.IPME'!G$22-('6.3.IPME'!G$22-'6.3.IPME'!G$21))</f>
        <v>0.52338123570546191</v>
      </c>
      <c r="G13" s="186">
        <f>+(1/(1-'6.4.TasaImpuestos'!G$8))*('2.2.3.8.WACC'!G$28*'6.3.IPME'!H$21+'2.2.3.1.TasasDeprec'!$C13*'6.3.IPME'!H$22-('6.3.IPME'!H$22-'6.3.IPME'!H$21))</f>
        <v>0.52760378201314073</v>
      </c>
      <c r="H13" s="186">
        <f>+(1/(1-'6.4.TasaImpuestos'!H$8))*('2.2.3.8.WACC'!H$28*'6.3.IPME'!I$21+'2.2.3.1.TasasDeprec'!$C13*'6.3.IPME'!I$22-('6.3.IPME'!I$22-'6.3.IPME'!I$21))</f>
        <v>0.55754448690223102</v>
      </c>
      <c r="I13" s="186">
        <f>+(1/(1-'6.4.TasaImpuestos'!I$8))*('2.2.3.8.WACC'!I$28*'6.3.IPME'!J$21+'2.2.3.1.TasasDeprec'!$C13*'6.3.IPME'!J$22-('6.3.IPME'!J$22-'6.3.IPME'!J$21))</f>
        <v>0.5061322384340442</v>
      </c>
      <c r="J13" s="186">
        <f>+(1/(1-'6.4.TasaImpuestos'!J$8))*('2.2.3.8.WACC'!J$28*'6.3.IPME'!K$21+'2.2.3.1.TasasDeprec'!$C13*'6.3.IPME'!K$22-('6.3.IPME'!K$22-'6.3.IPME'!K$21))</f>
        <v>0.47708321647895924</v>
      </c>
      <c r="K13" s="186">
        <f>+(1/(1-'6.4.TasaImpuestos'!K$8))*('2.2.3.8.WACC'!K$28*'6.3.IPME'!L$21+'2.2.3.1.TasasDeprec'!$C13*'6.3.IPME'!L$22-('6.3.IPME'!L$22-'6.3.IPME'!L$21))</f>
        <v>0.51331465066900361</v>
      </c>
    </row>
    <row r="14" spans="1:11" x14ac:dyDescent="0.2">
      <c r="B14" s="219" t="s">
        <v>226</v>
      </c>
      <c r="C14" s="186">
        <f>+(1/(1-'6.4.TasaImpuestos'!C$8))*('2.2.3.8.WACC'!C$28*'6.3.IPME'!D$21+'2.2.3.1.TasasDeprec'!$C14*'6.3.IPME'!D$22-('6.3.IPME'!D$22-'6.3.IPME'!D$21))</f>
        <v>0.25288483468312517</v>
      </c>
      <c r="D14" s="186">
        <f>+(1/(1-'6.4.TasaImpuestos'!D$8))*('2.2.3.8.WACC'!D$28*'6.3.IPME'!E$21+'2.2.3.1.TasasDeprec'!$C14*'6.3.IPME'!E$22-('6.3.IPME'!E$22-'6.3.IPME'!E$21))</f>
        <v>0.27202543159557913</v>
      </c>
      <c r="E14" s="186">
        <f>+(1/(1-'6.4.TasaImpuestos'!E$8))*('2.2.3.8.WACC'!E$28*'6.3.IPME'!F$21+'2.2.3.1.TasasDeprec'!$C14*'6.3.IPME'!F$22-('6.3.IPME'!F$22-'6.3.IPME'!F$21))</f>
        <v>0.19815232231551838</v>
      </c>
      <c r="F14" s="186">
        <f>+(1/(1-'6.4.TasaImpuestos'!F$8))*('2.2.3.8.WACC'!F$28*'6.3.IPME'!G$21+'2.2.3.1.TasasDeprec'!$C14*'6.3.IPME'!G$22-('6.3.IPME'!G$22-'6.3.IPME'!G$21))</f>
        <v>0.28625821531057261</v>
      </c>
      <c r="G14" s="186">
        <f>+(1/(1-'6.4.TasaImpuestos'!G$8))*('2.2.3.8.WACC'!G$28*'6.3.IPME'!H$21+'2.2.3.1.TasasDeprec'!$C14*'6.3.IPME'!H$22-('6.3.IPME'!H$22-'6.3.IPME'!H$21))</f>
        <v>0.29173737128265442</v>
      </c>
      <c r="H14" s="186">
        <f>+(1/(1-'6.4.TasaImpuestos'!H$8))*('2.2.3.8.WACC'!H$28*'6.3.IPME'!I$21+'2.2.3.1.TasasDeprec'!$C14*'6.3.IPME'!I$22-('6.3.IPME'!I$22-'6.3.IPME'!I$21))</f>
        <v>0.33593150696280377</v>
      </c>
      <c r="I14" s="186">
        <f>+(1/(1-'6.4.TasaImpuestos'!I$8))*('2.2.3.8.WACC'!I$28*'6.3.IPME'!J$21+'2.2.3.1.TasasDeprec'!$C14*'6.3.IPME'!J$22-('6.3.IPME'!J$22-'6.3.IPME'!J$21))</f>
        <v>0.28742223911583081</v>
      </c>
      <c r="J14" s="186">
        <f>+(1/(1-'6.4.TasaImpuestos'!J$8))*('2.2.3.8.WACC'!J$28*'6.3.IPME'!K$21+'2.2.3.1.TasasDeprec'!$C14*'6.3.IPME'!K$22-('6.3.IPME'!K$22-'6.3.IPME'!K$21))</f>
        <v>0.25131422601763054</v>
      </c>
      <c r="K14" s="186">
        <f>+(1/(1-'6.4.TasaImpuestos'!K$8))*('2.2.3.8.WACC'!K$28*'6.3.IPME'!L$21+'2.2.3.1.TasasDeprec'!$C14*'6.3.IPME'!L$22-('6.3.IPME'!L$22-'6.3.IPME'!L$21))</f>
        <v>0.28815491559182838</v>
      </c>
    </row>
    <row r="15" spans="1:11" x14ac:dyDescent="0.2">
      <c r="B15" s="63" t="s">
        <v>227</v>
      </c>
      <c r="C15" s="68"/>
      <c r="D15" s="68"/>
      <c r="E15" s="68"/>
      <c r="F15" s="68"/>
      <c r="G15" s="68"/>
      <c r="H15" s="68"/>
      <c r="I15" s="68"/>
      <c r="J15" s="68"/>
      <c r="K15" s="68"/>
    </row>
    <row r="16" spans="1:11" x14ac:dyDescent="0.2">
      <c r="B16" s="219" t="s">
        <v>228</v>
      </c>
      <c r="C16" s="186">
        <f>+(1/(1-'6.4.TasaImpuestos'!C$8))*('2.2.3.8.WACC'!C$28*'6.3.IPME'!D$21+'2.2.3.1.TasasDeprec'!$C16*'6.3.IPME'!D$22-('6.3.IPME'!D$22-'6.3.IPME'!D$21))</f>
        <v>0.25288483468312517</v>
      </c>
      <c r="D16" s="186">
        <f>+(1/(1-'6.4.TasaImpuestos'!D$8))*('2.2.3.8.WACC'!D$28*'6.3.IPME'!E$21+'2.2.3.1.TasasDeprec'!$C16*'6.3.IPME'!E$22-('6.3.IPME'!E$22-'6.3.IPME'!E$21))</f>
        <v>0.27202543159557913</v>
      </c>
      <c r="E16" s="186">
        <f>+(1/(1-'6.4.TasaImpuestos'!E$8))*('2.2.3.8.WACC'!E$28*'6.3.IPME'!F$21+'2.2.3.1.TasasDeprec'!$C16*'6.3.IPME'!F$22-('6.3.IPME'!F$22-'6.3.IPME'!F$21))</f>
        <v>0.19815232231551838</v>
      </c>
      <c r="F16" s="186">
        <f>+(1/(1-'6.4.TasaImpuestos'!F$8))*('2.2.3.8.WACC'!F$28*'6.3.IPME'!G$21+'2.2.3.1.TasasDeprec'!$C16*'6.3.IPME'!G$22-('6.3.IPME'!G$22-'6.3.IPME'!G$21))</f>
        <v>0.28625821531057261</v>
      </c>
      <c r="G16" s="186">
        <f>+(1/(1-'6.4.TasaImpuestos'!G$8))*('2.2.3.8.WACC'!G$28*'6.3.IPME'!H$21+'2.2.3.1.TasasDeprec'!$C16*'6.3.IPME'!H$22-('6.3.IPME'!H$22-'6.3.IPME'!H$21))</f>
        <v>0.29173737128265442</v>
      </c>
      <c r="H16" s="186">
        <f>+(1/(1-'6.4.TasaImpuestos'!H$8))*('2.2.3.8.WACC'!H$28*'6.3.IPME'!I$21+'2.2.3.1.TasasDeprec'!$C16*'6.3.IPME'!I$22-('6.3.IPME'!I$22-'6.3.IPME'!I$21))</f>
        <v>0.33593150696280377</v>
      </c>
      <c r="I16" s="186">
        <f>+(1/(1-'6.4.TasaImpuestos'!I$8))*('2.2.3.8.WACC'!I$28*'6.3.IPME'!J$21+'2.2.3.1.TasasDeprec'!$C16*'6.3.IPME'!J$22-('6.3.IPME'!J$22-'6.3.IPME'!J$21))</f>
        <v>0.28742223911583081</v>
      </c>
      <c r="J16" s="186">
        <f>+(1/(1-'6.4.TasaImpuestos'!J$8))*('2.2.3.8.WACC'!J$28*'6.3.IPME'!K$21+'2.2.3.1.TasasDeprec'!$C16*'6.3.IPME'!K$22-('6.3.IPME'!K$22-'6.3.IPME'!K$21))</f>
        <v>0.25131422601763054</v>
      </c>
      <c r="K16" s="186">
        <f>+(1/(1-'6.4.TasaImpuestos'!K$8))*('2.2.3.8.WACC'!K$28*'6.3.IPME'!L$21+'2.2.3.1.TasasDeprec'!$C16*'6.3.IPME'!L$22-('6.3.IPME'!L$22-'6.3.IPME'!L$21))</f>
        <v>0.28815491559182838</v>
      </c>
    </row>
    <row r="17" spans="2:11" x14ac:dyDescent="0.2">
      <c r="B17" s="219" t="s">
        <v>229</v>
      </c>
      <c r="C17" s="186">
        <f>+(1/(1-'6.4.TasaImpuestos'!C$8))*('2.2.3.8.WACC'!C$28*'6.3.IPME'!D$21+'2.2.3.1.TasasDeprec'!$C17*'6.3.IPME'!D$22-('6.3.IPME'!D$22-'6.3.IPME'!D$21))</f>
        <v>0.15263420811169656</v>
      </c>
      <c r="D17" s="186">
        <f>+(1/(1-'6.4.TasaImpuestos'!D$8))*('2.2.3.8.WACC'!D$28*'6.3.IPME'!E$21+'2.2.3.1.TasasDeprec'!$C17*'6.3.IPME'!E$22-('6.3.IPME'!E$22-'6.3.IPME'!E$21))</f>
        <v>0.16966816630652176</v>
      </c>
      <c r="E17" s="186">
        <f>+(1/(1-'6.4.TasaImpuestos'!E$8))*('2.2.3.8.WACC'!E$28*'6.3.IPME'!F$21+'2.2.3.1.TasasDeprec'!$C17*'6.3.IPME'!F$22-('6.3.IPME'!F$22-'6.3.IPME'!F$21))</f>
        <v>9.2478234364445702E-2</v>
      </c>
      <c r="F17" s="186">
        <f>+(1/(1-'6.4.TasaImpuestos'!F$8))*('2.2.3.8.WACC'!F$28*'6.3.IPME'!G$21+'2.2.3.1.TasasDeprec'!$C17*'6.3.IPME'!G$22-('6.3.IPME'!G$22-'6.3.IPME'!G$21))</f>
        <v>0.18087020624090791</v>
      </c>
      <c r="G17" s="186">
        <f>+(1/(1-'6.4.TasaImpuestos'!G$8))*('2.2.3.8.WACC'!G$28*'6.3.IPME'!H$21+'2.2.3.1.TasasDeprec'!$C17*'6.3.IPME'!H$22-('6.3.IPME'!H$22-'6.3.IPME'!H$21))</f>
        <v>0.18690785539719676</v>
      </c>
      <c r="H17" s="186">
        <f>+(1/(1-'6.4.TasaImpuestos'!H$8))*('2.2.3.8.WACC'!H$28*'6.3.IPME'!I$21+'2.2.3.1.TasasDeprec'!$C17*'6.3.IPME'!I$22-('6.3.IPME'!I$22-'6.3.IPME'!I$21))</f>
        <v>0.23743684920702252</v>
      </c>
      <c r="I17" s="186">
        <f>+(1/(1-'6.4.TasaImpuestos'!I$8))*('2.2.3.8.WACC'!I$28*'6.3.IPME'!J$21+'2.2.3.1.TasasDeprec'!$C17*'6.3.IPME'!J$22-('6.3.IPME'!J$22-'6.3.IPME'!J$21))</f>
        <v>0.19021779496954236</v>
      </c>
      <c r="J17" s="186">
        <f>+(1/(1-'6.4.TasaImpuestos'!J$8))*('2.2.3.8.WACC'!J$28*'6.3.IPME'!K$21+'2.2.3.1.TasasDeprec'!$C17*'6.3.IPME'!K$22-('6.3.IPME'!K$22-'6.3.IPME'!K$21))</f>
        <v>0.15097245247424507</v>
      </c>
      <c r="K17" s="186">
        <f>+(1/(1-'6.4.TasaImpuestos'!K$8))*('2.2.3.8.WACC'!K$28*'6.3.IPME'!L$21+'2.2.3.1.TasasDeprec'!$C17*'6.3.IPME'!L$22-('6.3.IPME'!L$22-'6.3.IPME'!L$21))</f>
        <v>0.18808392221919135</v>
      </c>
    </row>
    <row r="18" spans="2:11" x14ac:dyDescent="0.2">
      <c r="B18" s="219" t="s">
        <v>230</v>
      </c>
      <c r="C18" s="186">
        <f>+(1/(1-'6.4.TasaImpuestos'!C$8))*('2.2.3.8.WACC'!C$28*'6.3.IPME'!D$21+'2.2.3.1.TasasDeprec'!$C18*'6.3.IPME'!D$22-('6.3.IPME'!D$22-'6.3.IPME'!D$21))</f>
        <v>0.25288483468312517</v>
      </c>
      <c r="D18" s="186">
        <f>+(1/(1-'6.4.TasaImpuestos'!D$8))*('2.2.3.8.WACC'!D$28*'6.3.IPME'!E$21+'2.2.3.1.TasasDeprec'!$C18*'6.3.IPME'!E$22-('6.3.IPME'!E$22-'6.3.IPME'!E$21))</f>
        <v>0.27202543159557913</v>
      </c>
      <c r="E18" s="186">
        <f>+(1/(1-'6.4.TasaImpuestos'!E$8))*('2.2.3.8.WACC'!E$28*'6.3.IPME'!F$21+'2.2.3.1.TasasDeprec'!$C18*'6.3.IPME'!F$22-('6.3.IPME'!F$22-'6.3.IPME'!F$21))</f>
        <v>0.19815232231551838</v>
      </c>
      <c r="F18" s="186">
        <f>+(1/(1-'6.4.TasaImpuestos'!F$8))*('2.2.3.8.WACC'!F$28*'6.3.IPME'!G$21+'2.2.3.1.TasasDeprec'!$C18*'6.3.IPME'!G$22-('6.3.IPME'!G$22-'6.3.IPME'!G$21))</f>
        <v>0.28625821531057261</v>
      </c>
      <c r="G18" s="186">
        <f>+(1/(1-'6.4.TasaImpuestos'!G$8))*('2.2.3.8.WACC'!G$28*'6.3.IPME'!H$21+'2.2.3.1.TasasDeprec'!$C18*'6.3.IPME'!H$22-('6.3.IPME'!H$22-'6.3.IPME'!H$21))</f>
        <v>0.29173737128265442</v>
      </c>
      <c r="H18" s="186">
        <f>+(1/(1-'6.4.TasaImpuestos'!H$8))*('2.2.3.8.WACC'!H$28*'6.3.IPME'!I$21+'2.2.3.1.TasasDeprec'!$C18*'6.3.IPME'!I$22-('6.3.IPME'!I$22-'6.3.IPME'!I$21))</f>
        <v>0.33593150696280377</v>
      </c>
      <c r="I18" s="186">
        <f>+(1/(1-'6.4.TasaImpuestos'!I$8))*('2.2.3.8.WACC'!I$28*'6.3.IPME'!J$21+'2.2.3.1.TasasDeprec'!$C18*'6.3.IPME'!J$22-('6.3.IPME'!J$22-'6.3.IPME'!J$21))</f>
        <v>0.28742223911583081</v>
      </c>
      <c r="J18" s="186">
        <f>+(1/(1-'6.4.TasaImpuestos'!J$8))*('2.2.3.8.WACC'!J$28*'6.3.IPME'!K$21+'2.2.3.1.TasasDeprec'!$C18*'6.3.IPME'!K$22-('6.3.IPME'!K$22-'6.3.IPME'!K$21))</f>
        <v>0.25131422601763054</v>
      </c>
      <c r="K18" s="186">
        <f>+(1/(1-'6.4.TasaImpuestos'!K$8))*('2.2.3.8.WACC'!K$28*'6.3.IPME'!L$21+'2.2.3.1.TasasDeprec'!$C18*'6.3.IPME'!L$22-('6.3.IPME'!L$22-'6.3.IPME'!L$21))</f>
        <v>0.28815491559182838</v>
      </c>
    </row>
    <row r="19" spans="2:11" x14ac:dyDescent="0.2">
      <c r="B19" s="219" t="s">
        <v>231</v>
      </c>
      <c r="C19" s="186">
        <f>+(1/(1-'6.4.TasaImpuestos'!C$8))*('2.2.3.8.WACC'!C$28*'6.3.IPME'!D$21+'2.2.3.1.TasasDeprec'!$C19*'6.3.IPME'!D$22-('6.3.IPME'!D$22-'6.3.IPME'!D$21))</f>
        <v>0.16265927077335074</v>
      </c>
      <c r="D19" s="186">
        <f>+(1/(1-'6.4.TasaImpuestos'!D$8))*('2.2.3.8.WACC'!D$28*'6.3.IPME'!E$21+'2.2.3.1.TasasDeprec'!$C19*'6.3.IPME'!E$22-('6.3.IPME'!E$22-'6.3.IPME'!E$21))</f>
        <v>0.17990389284003358</v>
      </c>
      <c r="E19" s="186">
        <f>+(1/(1-'6.4.TasaImpuestos'!E$8))*('2.2.3.8.WACC'!E$28*'6.3.IPME'!F$21+'2.2.3.1.TasasDeprec'!$C19*'6.3.IPME'!F$22-('6.3.IPME'!F$22-'6.3.IPME'!F$21))</f>
        <v>0.10304564316430831</v>
      </c>
      <c r="F19" s="186">
        <f>+(1/(1-'6.4.TasaImpuestos'!F$8))*('2.2.3.8.WACC'!F$28*'6.3.IPME'!G$21+'2.2.3.1.TasasDeprec'!$C19*'6.3.IPME'!G$22-('6.3.IPME'!G$22-'6.3.IPME'!G$21))</f>
        <v>0.19140900715261686</v>
      </c>
      <c r="G19" s="186">
        <f>+(1/(1-'6.4.TasaImpuestos'!G$8))*('2.2.3.8.WACC'!G$28*'6.3.IPME'!H$21+'2.2.3.1.TasasDeprec'!$C19*'6.3.IPME'!H$22-('6.3.IPME'!H$22-'6.3.IPME'!H$21))</f>
        <v>0.19739080699045988</v>
      </c>
      <c r="H19" s="186">
        <f>+(1/(1-'6.4.TasaImpuestos'!H$8))*('2.2.3.8.WACC'!H$28*'6.3.IPME'!I$21+'2.2.3.1.TasasDeprec'!$C19*'6.3.IPME'!I$22-('6.3.IPME'!I$22-'6.3.IPME'!I$21))</f>
        <v>0.24728631498703288</v>
      </c>
      <c r="I19" s="186">
        <f>+(1/(1-'6.4.TasaImpuestos'!I$8))*('2.2.3.8.WACC'!I$28*'6.3.IPME'!J$21+'2.2.3.1.TasasDeprec'!$C19*'6.3.IPME'!J$22-('6.3.IPME'!J$22-'6.3.IPME'!J$21))</f>
        <v>0.19993823938854541</v>
      </c>
      <c r="J19" s="186">
        <f>+(1/(1-'6.4.TasaImpuestos'!J$8))*('2.2.3.8.WACC'!J$28*'6.3.IPME'!K$21+'2.2.3.1.TasasDeprec'!$C19*'6.3.IPME'!K$22-('6.3.IPME'!K$22-'6.3.IPME'!K$21))</f>
        <v>0.16100662983309899</v>
      </c>
      <c r="K19" s="186">
        <f>+(1/(1-'6.4.TasaImpuestos'!K$8))*('2.2.3.8.WACC'!K$28*'6.3.IPME'!L$21+'2.2.3.1.TasasDeprec'!$C19*'6.3.IPME'!L$22-('6.3.IPME'!L$22-'6.3.IPME'!L$21))</f>
        <v>0.19809102156095823</v>
      </c>
    </row>
    <row r="20" spans="2:11" x14ac:dyDescent="0.2">
      <c r="B20" s="219" t="s">
        <v>232</v>
      </c>
      <c r="C20" s="186">
        <f>+(1/(1-'6.4.TasaImpuestos'!C$8))*('2.2.3.8.WACC'!C$28*'6.3.IPME'!D$21+'2.2.3.1.TasasDeprec'!$C20*'6.3.IPME'!D$22-('6.3.IPME'!D$22-'6.3.IPME'!D$21))</f>
        <v>0.25288483468312517</v>
      </c>
      <c r="D20" s="186">
        <f>+(1/(1-'6.4.TasaImpuestos'!D$8))*('2.2.3.8.WACC'!D$28*'6.3.IPME'!E$21+'2.2.3.1.TasasDeprec'!$C20*'6.3.IPME'!E$22-('6.3.IPME'!E$22-'6.3.IPME'!E$21))</f>
        <v>0.27202543159557913</v>
      </c>
      <c r="E20" s="186">
        <f>+(1/(1-'6.4.TasaImpuestos'!E$8))*('2.2.3.8.WACC'!E$28*'6.3.IPME'!F$21+'2.2.3.1.TasasDeprec'!$C20*'6.3.IPME'!F$22-('6.3.IPME'!F$22-'6.3.IPME'!F$21))</f>
        <v>0.19815232231551838</v>
      </c>
      <c r="F20" s="186">
        <f>+(1/(1-'6.4.TasaImpuestos'!F$8))*('2.2.3.8.WACC'!F$28*'6.3.IPME'!G$21+'2.2.3.1.TasasDeprec'!$C20*'6.3.IPME'!G$22-('6.3.IPME'!G$22-'6.3.IPME'!G$21))</f>
        <v>0.28625821531057261</v>
      </c>
      <c r="G20" s="186">
        <f>+(1/(1-'6.4.TasaImpuestos'!G$8))*('2.2.3.8.WACC'!G$28*'6.3.IPME'!H$21+'2.2.3.1.TasasDeprec'!$C20*'6.3.IPME'!H$22-('6.3.IPME'!H$22-'6.3.IPME'!H$21))</f>
        <v>0.29173737128265442</v>
      </c>
      <c r="H20" s="186">
        <f>+(1/(1-'6.4.TasaImpuestos'!H$8))*('2.2.3.8.WACC'!H$28*'6.3.IPME'!I$21+'2.2.3.1.TasasDeprec'!$C20*'6.3.IPME'!I$22-('6.3.IPME'!I$22-'6.3.IPME'!I$21))</f>
        <v>0.33593150696280377</v>
      </c>
      <c r="I20" s="186">
        <f>+(1/(1-'6.4.TasaImpuestos'!I$8))*('2.2.3.8.WACC'!I$28*'6.3.IPME'!J$21+'2.2.3.1.TasasDeprec'!$C20*'6.3.IPME'!J$22-('6.3.IPME'!J$22-'6.3.IPME'!J$21))</f>
        <v>0.28742223911583081</v>
      </c>
      <c r="J20" s="186">
        <f>+(1/(1-'6.4.TasaImpuestos'!J$8))*('2.2.3.8.WACC'!J$28*'6.3.IPME'!K$21+'2.2.3.1.TasasDeprec'!$C20*'6.3.IPME'!K$22-('6.3.IPME'!K$22-'6.3.IPME'!K$21))</f>
        <v>0.25131422601763054</v>
      </c>
      <c r="K20" s="186">
        <f>+(1/(1-'6.4.TasaImpuestos'!K$8))*('2.2.3.8.WACC'!K$28*'6.3.IPME'!L$21+'2.2.3.1.TasasDeprec'!$C20*'6.3.IPME'!L$22-('6.3.IPME'!L$22-'6.3.IPME'!L$21))</f>
        <v>0.28815491559182838</v>
      </c>
    </row>
    <row r="21" spans="2:11" x14ac:dyDescent="0.2">
      <c r="B21" s="219" t="s">
        <v>233</v>
      </c>
      <c r="C21" s="186">
        <f>+(1/(1-'6.4.TasaImpuestos'!C$8))*('2.2.3.8.WACC'!C$28*'6.3.IPME'!D$21+'2.2.3.1.TasasDeprec'!$C21*'6.3.IPME'!D$22-('6.3.IPME'!D$22-'6.3.IPME'!D$21))</f>
        <v>0.25288483468312517</v>
      </c>
      <c r="D21" s="186">
        <f>+(1/(1-'6.4.TasaImpuestos'!D$8))*('2.2.3.8.WACC'!D$28*'6.3.IPME'!E$21+'2.2.3.1.TasasDeprec'!$C21*'6.3.IPME'!E$22-('6.3.IPME'!E$22-'6.3.IPME'!E$21))</f>
        <v>0.27202543159557913</v>
      </c>
      <c r="E21" s="186">
        <f>+(1/(1-'6.4.TasaImpuestos'!E$8))*('2.2.3.8.WACC'!E$28*'6.3.IPME'!F$21+'2.2.3.1.TasasDeprec'!$C21*'6.3.IPME'!F$22-('6.3.IPME'!F$22-'6.3.IPME'!F$21))</f>
        <v>0.19815232231551838</v>
      </c>
      <c r="F21" s="186">
        <f>+(1/(1-'6.4.TasaImpuestos'!F$8))*('2.2.3.8.WACC'!F$28*'6.3.IPME'!G$21+'2.2.3.1.TasasDeprec'!$C21*'6.3.IPME'!G$22-('6.3.IPME'!G$22-'6.3.IPME'!G$21))</f>
        <v>0.28625821531057261</v>
      </c>
      <c r="G21" s="186">
        <f>+(1/(1-'6.4.TasaImpuestos'!G$8))*('2.2.3.8.WACC'!G$28*'6.3.IPME'!H$21+'2.2.3.1.TasasDeprec'!$C21*'6.3.IPME'!H$22-('6.3.IPME'!H$22-'6.3.IPME'!H$21))</f>
        <v>0.29173737128265442</v>
      </c>
      <c r="H21" s="186">
        <f>+(1/(1-'6.4.TasaImpuestos'!H$8))*('2.2.3.8.WACC'!H$28*'6.3.IPME'!I$21+'2.2.3.1.TasasDeprec'!$C21*'6.3.IPME'!I$22-('6.3.IPME'!I$22-'6.3.IPME'!I$21))</f>
        <v>0.33593150696280377</v>
      </c>
      <c r="I21" s="186">
        <f>+(1/(1-'6.4.TasaImpuestos'!I$8))*('2.2.3.8.WACC'!I$28*'6.3.IPME'!J$21+'2.2.3.1.TasasDeprec'!$C21*'6.3.IPME'!J$22-('6.3.IPME'!J$22-'6.3.IPME'!J$21))</f>
        <v>0.28742223911583081</v>
      </c>
      <c r="J21" s="186">
        <f>+(1/(1-'6.4.TasaImpuestos'!J$8))*('2.2.3.8.WACC'!J$28*'6.3.IPME'!K$21+'2.2.3.1.TasasDeprec'!$C21*'6.3.IPME'!K$22-('6.3.IPME'!K$22-'6.3.IPME'!K$21))</f>
        <v>0.25131422601763054</v>
      </c>
      <c r="K21" s="186">
        <f>+(1/(1-'6.4.TasaImpuestos'!K$8))*('2.2.3.8.WACC'!K$28*'6.3.IPME'!L$21+'2.2.3.1.TasasDeprec'!$C21*'6.3.IPME'!L$22-('6.3.IPME'!L$22-'6.3.IPME'!L$21))</f>
        <v>0.28815491559182838</v>
      </c>
    </row>
    <row r="22" spans="2:11" x14ac:dyDescent="0.2">
      <c r="B22" s="219" t="s">
        <v>234</v>
      </c>
      <c r="C22" s="186">
        <f>+(1/(1-'6.4.TasaImpuestos'!C$8))*('2.2.3.8.WACC'!C$28*'6.3.IPME'!D$21+'2.2.3.1.TasasDeprec'!$C22*'6.3.IPME'!D$22-('6.3.IPME'!D$22-'6.3.IPME'!D$21))</f>
        <v>0.16265927077335074</v>
      </c>
      <c r="D22" s="186">
        <f>+(1/(1-'6.4.TasaImpuestos'!D$8))*('2.2.3.8.WACC'!D$28*'6.3.IPME'!E$21+'2.2.3.1.TasasDeprec'!$C22*'6.3.IPME'!E$22-('6.3.IPME'!E$22-'6.3.IPME'!E$21))</f>
        <v>0.17990389284003358</v>
      </c>
      <c r="E22" s="186">
        <f>+(1/(1-'6.4.TasaImpuestos'!E$8))*('2.2.3.8.WACC'!E$28*'6.3.IPME'!F$21+'2.2.3.1.TasasDeprec'!$C22*'6.3.IPME'!F$22-('6.3.IPME'!F$22-'6.3.IPME'!F$21))</f>
        <v>0.10304564316430831</v>
      </c>
      <c r="F22" s="186">
        <f>+(1/(1-'6.4.TasaImpuestos'!F$8))*('2.2.3.8.WACC'!F$28*'6.3.IPME'!G$21+'2.2.3.1.TasasDeprec'!$C22*'6.3.IPME'!G$22-('6.3.IPME'!G$22-'6.3.IPME'!G$21))</f>
        <v>0.19140900715261686</v>
      </c>
      <c r="G22" s="186">
        <f>+(1/(1-'6.4.TasaImpuestos'!G$8))*('2.2.3.8.WACC'!G$28*'6.3.IPME'!H$21+'2.2.3.1.TasasDeprec'!$C22*'6.3.IPME'!H$22-('6.3.IPME'!H$22-'6.3.IPME'!H$21))</f>
        <v>0.19739080699045988</v>
      </c>
      <c r="H22" s="186">
        <f>+(1/(1-'6.4.TasaImpuestos'!H$8))*('2.2.3.8.WACC'!H$28*'6.3.IPME'!I$21+'2.2.3.1.TasasDeprec'!$C22*'6.3.IPME'!I$22-('6.3.IPME'!I$22-'6.3.IPME'!I$21))</f>
        <v>0.24728631498703288</v>
      </c>
      <c r="I22" s="186">
        <f>+(1/(1-'6.4.TasaImpuestos'!I$8))*('2.2.3.8.WACC'!I$28*'6.3.IPME'!J$21+'2.2.3.1.TasasDeprec'!$C22*'6.3.IPME'!J$22-('6.3.IPME'!J$22-'6.3.IPME'!J$21))</f>
        <v>0.19993823938854541</v>
      </c>
      <c r="J22" s="186">
        <f>+(1/(1-'6.4.TasaImpuestos'!J$8))*('2.2.3.8.WACC'!J$28*'6.3.IPME'!K$21+'2.2.3.1.TasasDeprec'!$C22*'6.3.IPME'!K$22-('6.3.IPME'!K$22-'6.3.IPME'!K$21))</f>
        <v>0.16100662983309899</v>
      </c>
      <c r="K22" s="186">
        <f>+(1/(1-'6.4.TasaImpuestos'!K$8))*('2.2.3.8.WACC'!K$28*'6.3.IPME'!L$21+'2.2.3.1.TasasDeprec'!$C22*'6.3.IPME'!L$22-('6.3.IPME'!L$22-'6.3.IPME'!L$21))</f>
        <v>0.19809102156095823</v>
      </c>
    </row>
    <row r="23" spans="2:11" x14ac:dyDescent="0.2">
      <c r="B23" s="219" t="s">
        <v>235</v>
      </c>
      <c r="C23" s="186">
        <f>+(1/(1-'6.4.TasaImpuestos'!C$8))*('2.2.3.8.WACC'!C$28*'6.3.IPME'!D$21+'2.2.3.1.TasasDeprec'!$C23*'6.3.IPME'!D$22-('6.3.IPME'!D$22-'6.3.IPME'!D$21))</f>
        <v>0.16265927077335074</v>
      </c>
      <c r="D23" s="186">
        <f>+(1/(1-'6.4.TasaImpuestos'!D$8))*('2.2.3.8.WACC'!D$28*'6.3.IPME'!E$21+'2.2.3.1.TasasDeprec'!$C23*'6.3.IPME'!E$22-('6.3.IPME'!E$22-'6.3.IPME'!E$21))</f>
        <v>0.17990389284003358</v>
      </c>
      <c r="E23" s="186">
        <f>+(1/(1-'6.4.TasaImpuestos'!E$8))*('2.2.3.8.WACC'!E$28*'6.3.IPME'!F$21+'2.2.3.1.TasasDeprec'!$C23*'6.3.IPME'!F$22-('6.3.IPME'!F$22-'6.3.IPME'!F$21))</f>
        <v>0.10304564316430831</v>
      </c>
      <c r="F23" s="186">
        <f>+(1/(1-'6.4.TasaImpuestos'!F$8))*('2.2.3.8.WACC'!F$28*'6.3.IPME'!G$21+'2.2.3.1.TasasDeprec'!$C23*'6.3.IPME'!G$22-('6.3.IPME'!G$22-'6.3.IPME'!G$21))</f>
        <v>0.19140900715261686</v>
      </c>
      <c r="G23" s="186">
        <f>+(1/(1-'6.4.TasaImpuestos'!G$8))*('2.2.3.8.WACC'!G$28*'6.3.IPME'!H$21+'2.2.3.1.TasasDeprec'!$C23*'6.3.IPME'!H$22-('6.3.IPME'!H$22-'6.3.IPME'!H$21))</f>
        <v>0.19739080699045988</v>
      </c>
      <c r="H23" s="186">
        <f>+(1/(1-'6.4.TasaImpuestos'!H$8))*('2.2.3.8.WACC'!H$28*'6.3.IPME'!I$21+'2.2.3.1.TasasDeprec'!$C23*'6.3.IPME'!I$22-('6.3.IPME'!I$22-'6.3.IPME'!I$21))</f>
        <v>0.24728631498703288</v>
      </c>
      <c r="I23" s="186">
        <f>+(1/(1-'6.4.TasaImpuestos'!I$8))*('2.2.3.8.WACC'!I$28*'6.3.IPME'!J$21+'2.2.3.1.TasasDeprec'!$C23*'6.3.IPME'!J$22-('6.3.IPME'!J$22-'6.3.IPME'!J$21))</f>
        <v>0.19993823938854541</v>
      </c>
      <c r="J23" s="186">
        <f>+(1/(1-'6.4.TasaImpuestos'!J$8))*('2.2.3.8.WACC'!J$28*'6.3.IPME'!K$21+'2.2.3.1.TasasDeprec'!$C23*'6.3.IPME'!K$22-('6.3.IPME'!K$22-'6.3.IPME'!K$21))</f>
        <v>0.16100662983309899</v>
      </c>
      <c r="K23" s="186">
        <f>+(1/(1-'6.4.TasaImpuestos'!K$8))*('2.2.3.8.WACC'!K$28*'6.3.IPME'!L$21+'2.2.3.1.TasasDeprec'!$C23*'6.3.IPME'!L$22-('6.3.IPME'!L$22-'6.3.IPME'!L$21))</f>
        <v>0.19809102156095823</v>
      </c>
    </row>
    <row r="24" spans="2:11" x14ac:dyDescent="0.2">
      <c r="B24" s="219" t="s">
        <v>236</v>
      </c>
      <c r="C24" s="186">
        <f>+(1/(1-'6.4.TasaImpuestos'!C$8))*('2.2.3.8.WACC'!C$28*'6.3.IPME'!D$21+'2.2.3.1.TasasDeprec'!$C24*'6.3.IPME'!D$22-('6.3.IPME'!D$22-'6.3.IPME'!D$21))</f>
        <v>0.16265927077335074</v>
      </c>
      <c r="D24" s="186">
        <f>+(1/(1-'6.4.TasaImpuestos'!D$8))*('2.2.3.8.WACC'!D$28*'6.3.IPME'!E$21+'2.2.3.1.TasasDeprec'!$C24*'6.3.IPME'!E$22-('6.3.IPME'!E$22-'6.3.IPME'!E$21))</f>
        <v>0.17990389284003358</v>
      </c>
      <c r="E24" s="186">
        <f>+(1/(1-'6.4.TasaImpuestos'!E$8))*('2.2.3.8.WACC'!E$28*'6.3.IPME'!F$21+'2.2.3.1.TasasDeprec'!$C24*'6.3.IPME'!F$22-('6.3.IPME'!F$22-'6.3.IPME'!F$21))</f>
        <v>0.10304564316430831</v>
      </c>
      <c r="F24" s="186">
        <f>+(1/(1-'6.4.TasaImpuestos'!F$8))*('2.2.3.8.WACC'!F$28*'6.3.IPME'!G$21+'2.2.3.1.TasasDeprec'!$C24*'6.3.IPME'!G$22-('6.3.IPME'!G$22-'6.3.IPME'!G$21))</f>
        <v>0.19140900715261686</v>
      </c>
      <c r="G24" s="186">
        <f>+(1/(1-'6.4.TasaImpuestos'!G$8))*('2.2.3.8.WACC'!G$28*'6.3.IPME'!H$21+'2.2.3.1.TasasDeprec'!$C24*'6.3.IPME'!H$22-('6.3.IPME'!H$22-'6.3.IPME'!H$21))</f>
        <v>0.19739080699045988</v>
      </c>
      <c r="H24" s="186">
        <f>+(1/(1-'6.4.TasaImpuestos'!H$8))*('2.2.3.8.WACC'!H$28*'6.3.IPME'!I$21+'2.2.3.1.TasasDeprec'!$C24*'6.3.IPME'!I$22-('6.3.IPME'!I$22-'6.3.IPME'!I$21))</f>
        <v>0.24728631498703288</v>
      </c>
      <c r="I24" s="186">
        <f>+(1/(1-'6.4.TasaImpuestos'!I$8))*('2.2.3.8.WACC'!I$28*'6.3.IPME'!J$21+'2.2.3.1.TasasDeprec'!$C24*'6.3.IPME'!J$22-('6.3.IPME'!J$22-'6.3.IPME'!J$21))</f>
        <v>0.19993823938854541</v>
      </c>
      <c r="J24" s="186">
        <f>+(1/(1-'6.4.TasaImpuestos'!J$8))*('2.2.3.8.WACC'!J$28*'6.3.IPME'!K$21+'2.2.3.1.TasasDeprec'!$C24*'6.3.IPME'!K$22-('6.3.IPME'!K$22-'6.3.IPME'!K$21))</f>
        <v>0.16100662983309899</v>
      </c>
      <c r="K24" s="186">
        <f>+(1/(1-'6.4.TasaImpuestos'!K$8))*('2.2.3.8.WACC'!K$28*'6.3.IPME'!L$21+'2.2.3.1.TasasDeprec'!$C24*'6.3.IPME'!L$22-('6.3.IPME'!L$22-'6.3.IPME'!L$21))</f>
        <v>0.19809102156095823</v>
      </c>
    </row>
    <row r="25" spans="2:11" x14ac:dyDescent="0.2">
      <c r="B25" s="219" t="s">
        <v>237</v>
      </c>
      <c r="C25" s="186">
        <f>+(1/(1-'6.4.TasaImpuestos'!C$8))*('2.2.3.8.WACC'!C$28*'6.3.IPME'!D$21+'2.2.3.1.TasasDeprec'!$C25*'6.3.IPME'!D$22-('6.3.IPME'!D$22-'6.3.IPME'!D$21))</f>
        <v>0.17769686475831312</v>
      </c>
      <c r="D25" s="186">
        <f>+(1/(1-'6.4.TasaImpuestos'!D$8))*('2.2.3.8.WACC'!D$28*'6.3.IPME'!E$21+'2.2.3.1.TasasDeprec'!$C25*'6.3.IPME'!E$22-('6.3.IPME'!E$22-'6.3.IPME'!E$21))</f>
        <v>0.19525748263262446</v>
      </c>
      <c r="E25" s="186">
        <f>+(1/(1-'6.4.TasaImpuestos'!E$8))*('2.2.3.8.WACC'!E$28*'6.3.IPME'!F$21+'2.2.3.1.TasasDeprec'!$C25*'6.3.IPME'!F$22-('6.3.IPME'!F$22-'6.3.IPME'!F$21))</f>
        <v>0.11889675635617666</v>
      </c>
      <c r="F25" s="186">
        <f>+(1/(1-'6.4.TasaImpuestos'!F$8))*('2.2.3.8.WACC'!F$28*'6.3.IPME'!G$21+'2.2.3.1.TasasDeprec'!$C25*'6.3.IPME'!G$22-('6.3.IPME'!G$22-'6.3.IPME'!G$21))</f>
        <v>0.20721720851227615</v>
      </c>
      <c r="G25" s="186">
        <f>+(1/(1-'6.4.TasaImpuestos'!G$8))*('2.2.3.8.WACC'!G$28*'6.3.IPME'!H$21+'2.2.3.1.TasasDeprec'!$C25*'6.3.IPME'!H$22-('6.3.IPME'!H$22-'6.3.IPME'!H$21))</f>
        <v>0.2131152343724923</v>
      </c>
      <c r="H25" s="186">
        <f>+(1/(1-'6.4.TasaImpuestos'!H$8))*('2.2.3.8.WACC'!H$28*'6.3.IPME'!I$21+'2.2.3.1.TasasDeprec'!$C25*'6.3.IPME'!I$22-('6.3.IPME'!I$22-'6.3.IPME'!I$21))</f>
        <v>0.26206051364966132</v>
      </c>
      <c r="I25" s="186">
        <f>+(1/(1-'6.4.TasaImpuestos'!I$8))*('2.2.3.8.WACC'!I$28*'6.3.IPME'!J$21+'2.2.3.1.TasasDeprec'!$C25*'6.3.IPME'!J$22-('6.3.IPME'!J$22-'6.3.IPME'!J$21))</f>
        <v>0.21451890600975962</v>
      </c>
      <c r="J25" s="186">
        <f>+(1/(1-'6.4.TasaImpuestos'!J$8))*('2.2.3.8.WACC'!J$28*'6.3.IPME'!K$21+'2.2.3.1.TasasDeprec'!$C25*'6.3.IPME'!K$22-('6.3.IPME'!K$22-'6.3.IPME'!K$21))</f>
        <v>0.17605789586385426</v>
      </c>
      <c r="K25" s="186">
        <f>+(1/(1-'6.4.TasaImpuestos'!K$8))*('2.2.3.8.WACC'!K$28*'6.3.IPME'!L$21+'2.2.3.1.TasasDeprec'!$C25*'6.3.IPME'!L$22-('6.3.IPME'!L$22-'6.3.IPME'!L$21))</f>
        <v>0.21310167056610327</v>
      </c>
    </row>
    <row r="26" spans="2:11" x14ac:dyDescent="0.2">
      <c r="B26" s="219" t="s">
        <v>238</v>
      </c>
      <c r="C26" s="186">
        <f>+(1/(1-'6.4.TasaImpuestos'!C$8))*('2.2.3.8.WACC'!C$28*'6.3.IPME'!D$21+'2.2.3.1.TasasDeprec'!$C26*'6.3.IPME'!D$22-('6.3.IPME'!D$22-'6.3.IPME'!D$21))</f>
        <v>0.16265927077335074</v>
      </c>
      <c r="D26" s="186">
        <f>+(1/(1-'6.4.TasaImpuestos'!D$8))*('2.2.3.8.WACC'!D$28*'6.3.IPME'!E$21+'2.2.3.1.TasasDeprec'!$C26*'6.3.IPME'!E$22-('6.3.IPME'!E$22-'6.3.IPME'!E$21))</f>
        <v>0.17990389284003358</v>
      </c>
      <c r="E26" s="186">
        <f>+(1/(1-'6.4.TasaImpuestos'!E$8))*('2.2.3.8.WACC'!E$28*'6.3.IPME'!F$21+'2.2.3.1.TasasDeprec'!$C26*'6.3.IPME'!F$22-('6.3.IPME'!F$22-'6.3.IPME'!F$21))</f>
        <v>0.10304564316430831</v>
      </c>
      <c r="F26" s="186">
        <f>+(1/(1-'6.4.TasaImpuestos'!F$8))*('2.2.3.8.WACC'!F$28*'6.3.IPME'!G$21+'2.2.3.1.TasasDeprec'!$C26*'6.3.IPME'!G$22-('6.3.IPME'!G$22-'6.3.IPME'!G$21))</f>
        <v>0.19140900715261686</v>
      </c>
      <c r="G26" s="186">
        <f>+(1/(1-'6.4.TasaImpuestos'!G$8))*('2.2.3.8.WACC'!G$28*'6.3.IPME'!H$21+'2.2.3.1.TasasDeprec'!$C26*'6.3.IPME'!H$22-('6.3.IPME'!H$22-'6.3.IPME'!H$21))</f>
        <v>0.19739080699045988</v>
      </c>
      <c r="H26" s="186">
        <f>+(1/(1-'6.4.TasaImpuestos'!H$8))*('2.2.3.8.WACC'!H$28*'6.3.IPME'!I$21+'2.2.3.1.TasasDeprec'!$C26*'6.3.IPME'!I$22-('6.3.IPME'!I$22-'6.3.IPME'!I$21))</f>
        <v>0.24728631498703288</v>
      </c>
      <c r="I26" s="186">
        <f>+(1/(1-'6.4.TasaImpuestos'!I$8))*('2.2.3.8.WACC'!I$28*'6.3.IPME'!J$21+'2.2.3.1.TasasDeprec'!$C26*'6.3.IPME'!J$22-('6.3.IPME'!J$22-'6.3.IPME'!J$21))</f>
        <v>0.19993823938854541</v>
      </c>
      <c r="J26" s="186">
        <f>+(1/(1-'6.4.TasaImpuestos'!J$8))*('2.2.3.8.WACC'!J$28*'6.3.IPME'!K$21+'2.2.3.1.TasasDeprec'!$C26*'6.3.IPME'!K$22-('6.3.IPME'!K$22-'6.3.IPME'!K$21))</f>
        <v>0.16100662983309899</v>
      </c>
      <c r="K26" s="186">
        <f>+(1/(1-'6.4.TasaImpuestos'!K$8))*('2.2.3.8.WACC'!K$28*'6.3.IPME'!L$21+'2.2.3.1.TasasDeprec'!$C26*'6.3.IPME'!L$22-('6.3.IPME'!L$22-'6.3.IPME'!L$21))</f>
        <v>0.19809102156095823</v>
      </c>
    </row>
    <row r="27" spans="2:11" x14ac:dyDescent="0.2">
      <c r="B27" s="219" t="s">
        <v>253</v>
      </c>
      <c r="C27" s="186">
        <f>+(1/(1-'6.4.TasaImpuestos'!C$8))*('2.2.3.8.WACC'!C$28*'6.3.IPME'!D$21+'2.2.3.1.TasasDeprec'!$C27*'6.3.IPME'!D$22-('6.3.IPME'!D$22-'6.3.IPME'!D$21))</f>
        <v>0.16265927077335074</v>
      </c>
      <c r="D27" s="186">
        <f>+(1/(1-'6.4.TasaImpuestos'!D$8))*('2.2.3.8.WACC'!D$28*'6.3.IPME'!E$21+'2.2.3.1.TasasDeprec'!$C27*'6.3.IPME'!E$22-('6.3.IPME'!E$22-'6.3.IPME'!E$21))</f>
        <v>0.17990389284003358</v>
      </c>
      <c r="E27" s="186">
        <f>+(1/(1-'6.4.TasaImpuestos'!E$8))*('2.2.3.8.WACC'!E$28*'6.3.IPME'!F$21+'2.2.3.1.TasasDeprec'!$C27*'6.3.IPME'!F$22-('6.3.IPME'!F$22-'6.3.IPME'!F$21))</f>
        <v>0.10304564316430831</v>
      </c>
      <c r="F27" s="186">
        <f>+(1/(1-'6.4.TasaImpuestos'!F$8))*('2.2.3.8.WACC'!F$28*'6.3.IPME'!G$21+'2.2.3.1.TasasDeprec'!$C27*'6.3.IPME'!G$22-('6.3.IPME'!G$22-'6.3.IPME'!G$21))</f>
        <v>0.19140900715261686</v>
      </c>
      <c r="G27" s="186">
        <f>+(1/(1-'6.4.TasaImpuestos'!G$8))*('2.2.3.8.WACC'!G$28*'6.3.IPME'!H$21+'2.2.3.1.TasasDeprec'!$C27*'6.3.IPME'!H$22-('6.3.IPME'!H$22-'6.3.IPME'!H$21))</f>
        <v>0.19739080699045988</v>
      </c>
      <c r="H27" s="186">
        <f>+(1/(1-'6.4.TasaImpuestos'!H$8))*('2.2.3.8.WACC'!H$28*'6.3.IPME'!I$21+'2.2.3.1.TasasDeprec'!$C27*'6.3.IPME'!I$22-('6.3.IPME'!I$22-'6.3.IPME'!I$21))</f>
        <v>0.24728631498703288</v>
      </c>
      <c r="I27" s="186">
        <f>+(1/(1-'6.4.TasaImpuestos'!I$8))*('2.2.3.8.WACC'!I$28*'6.3.IPME'!J$21+'2.2.3.1.TasasDeprec'!$C27*'6.3.IPME'!J$22-('6.3.IPME'!J$22-'6.3.IPME'!J$21))</f>
        <v>0.19993823938854541</v>
      </c>
      <c r="J27" s="186">
        <f>+(1/(1-'6.4.TasaImpuestos'!J$8))*('2.2.3.8.WACC'!J$28*'6.3.IPME'!K$21+'2.2.3.1.TasasDeprec'!$C27*'6.3.IPME'!K$22-('6.3.IPME'!K$22-'6.3.IPME'!K$21))</f>
        <v>0.16100662983309899</v>
      </c>
      <c r="K27" s="186">
        <f>+(1/(1-'6.4.TasaImpuestos'!K$8))*('2.2.3.8.WACC'!K$28*'6.3.IPME'!L$21+'2.2.3.1.TasasDeprec'!$C27*'6.3.IPME'!L$22-('6.3.IPME'!L$22-'6.3.IPME'!L$21))</f>
        <v>0.19809102156095823</v>
      </c>
    </row>
    <row r="28" spans="2:11" x14ac:dyDescent="0.2">
      <c r="B28" s="219" t="s">
        <v>240</v>
      </c>
      <c r="C28" s="186">
        <f>+(1/(1-'6.4.TasaImpuestos'!C$8))*('2.2.3.8.WACC'!C$28*'6.3.IPME'!D$21+'2.2.3.1.TasasDeprec'!$C28*'6.3.IPME'!D$22-('6.3.IPME'!D$22-'6.3.IPME'!D$21))</f>
        <v>0.16265927077335074</v>
      </c>
      <c r="D28" s="186">
        <f>+(1/(1-'6.4.TasaImpuestos'!D$8))*('2.2.3.8.WACC'!D$28*'6.3.IPME'!E$21+'2.2.3.1.TasasDeprec'!$C28*'6.3.IPME'!E$22-('6.3.IPME'!E$22-'6.3.IPME'!E$21))</f>
        <v>0.17990389284003358</v>
      </c>
      <c r="E28" s="186">
        <f>+(1/(1-'6.4.TasaImpuestos'!E$8))*('2.2.3.8.WACC'!E$28*'6.3.IPME'!F$21+'2.2.3.1.TasasDeprec'!$C28*'6.3.IPME'!F$22-('6.3.IPME'!F$22-'6.3.IPME'!F$21))</f>
        <v>0.10304564316430831</v>
      </c>
      <c r="F28" s="186">
        <f>+(1/(1-'6.4.TasaImpuestos'!F$8))*('2.2.3.8.WACC'!F$28*'6.3.IPME'!G$21+'2.2.3.1.TasasDeprec'!$C28*'6.3.IPME'!G$22-('6.3.IPME'!G$22-'6.3.IPME'!G$21))</f>
        <v>0.19140900715261686</v>
      </c>
      <c r="G28" s="186">
        <f>+(1/(1-'6.4.TasaImpuestos'!G$8))*('2.2.3.8.WACC'!G$28*'6.3.IPME'!H$21+'2.2.3.1.TasasDeprec'!$C28*'6.3.IPME'!H$22-('6.3.IPME'!H$22-'6.3.IPME'!H$21))</f>
        <v>0.19739080699045988</v>
      </c>
      <c r="H28" s="186">
        <f>+(1/(1-'6.4.TasaImpuestos'!H$8))*('2.2.3.8.WACC'!H$28*'6.3.IPME'!I$21+'2.2.3.1.TasasDeprec'!$C28*'6.3.IPME'!I$22-('6.3.IPME'!I$22-'6.3.IPME'!I$21))</f>
        <v>0.24728631498703288</v>
      </c>
      <c r="I28" s="186">
        <f>+(1/(1-'6.4.TasaImpuestos'!I$8))*('2.2.3.8.WACC'!I$28*'6.3.IPME'!J$21+'2.2.3.1.TasasDeprec'!$C28*'6.3.IPME'!J$22-('6.3.IPME'!J$22-'6.3.IPME'!J$21))</f>
        <v>0.19993823938854541</v>
      </c>
      <c r="J28" s="186">
        <f>+(1/(1-'6.4.TasaImpuestos'!J$8))*('2.2.3.8.WACC'!J$28*'6.3.IPME'!K$21+'2.2.3.1.TasasDeprec'!$C28*'6.3.IPME'!K$22-('6.3.IPME'!K$22-'6.3.IPME'!K$21))</f>
        <v>0.16100662983309899</v>
      </c>
      <c r="K28" s="186">
        <f>+(1/(1-'6.4.TasaImpuestos'!K$8))*('2.2.3.8.WACC'!K$28*'6.3.IPME'!L$21+'2.2.3.1.TasasDeprec'!$C28*'6.3.IPME'!L$22-('6.3.IPME'!L$22-'6.3.IPME'!L$21))</f>
        <v>0.19809102156095823</v>
      </c>
    </row>
    <row r="29" spans="2:11" x14ac:dyDescent="0.2">
      <c r="B29" s="219" t="s">
        <v>241</v>
      </c>
      <c r="C29" s="186">
        <f>+(1/(1-'6.4.TasaImpuestos'!C$8))*('2.2.3.8.WACC'!C$28*'6.3.IPME'!D$21+'2.2.3.1.TasasDeprec'!$C29*'6.3.IPME'!D$22-('6.3.IPME'!D$22-'6.3.IPME'!D$21))</f>
        <v>0.22280964671320036</v>
      </c>
      <c r="D29" s="186">
        <f>+(1/(1-'6.4.TasaImpuestos'!D$8))*('2.2.3.8.WACC'!D$28*'6.3.IPME'!E$21+'2.2.3.1.TasasDeprec'!$C29*'6.3.IPME'!E$22-('6.3.IPME'!E$22-'6.3.IPME'!E$21))</f>
        <v>0.24131825201039722</v>
      </c>
      <c r="E29" s="186">
        <f>+(1/(1-'6.4.TasaImpuestos'!E$8))*('2.2.3.8.WACC'!E$28*'6.3.IPME'!F$21+'2.2.3.1.TasasDeprec'!$C29*'6.3.IPME'!F$22-('6.3.IPME'!F$22-'6.3.IPME'!F$21))</f>
        <v>0.1664500959317817</v>
      </c>
      <c r="F29" s="186">
        <f>+(1/(1-'6.4.TasaImpuestos'!F$8))*('2.2.3.8.WACC'!F$28*'6.3.IPME'!G$21+'2.2.3.1.TasasDeprec'!$C29*'6.3.IPME'!G$22-('6.3.IPME'!G$22-'6.3.IPME'!G$21))</f>
        <v>0.25464181259125396</v>
      </c>
      <c r="G29" s="186">
        <f>+(1/(1-'6.4.TasaImpuestos'!G$8))*('2.2.3.8.WACC'!G$28*'6.3.IPME'!H$21+'2.2.3.1.TasasDeprec'!$C29*'6.3.IPME'!H$22-('6.3.IPME'!H$22-'6.3.IPME'!H$21))</f>
        <v>0.26028851651858953</v>
      </c>
      <c r="H29" s="186">
        <f>+(1/(1-'6.4.TasaImpuestos'!H$8))*('2.2.3.8.WACC'!H$28*'6.3.IPME'!I$21+'2.2.3.1.TasasDeprec'!$C29*'6.3.IPME'!I$22-('6.3.IPME'!I$22-'6.3.IPME'!I$21))</f>
        <v>0.30638310963754678</v>
      </c>
      <c r="I29" s="186">
        <f>+(1/(1-'6.4.TasaImpuestos'!I$8))*('2.2.3.8.WACC'!I$28*'6.3.IPME'!J$21+'2.2.3.1.TasasDeprec'!$C29*'6.3.IPME'!J$22-('6.3.IPME'!J$22-'6.3.IPME'!J$21))</f>
        <v>0.25826090587340234</v>
      </c>
      <c r="J29" s="186">
        <f>+(1/(1-'6.4.TasaImpuestos'!J$8))*('2.2.3.8.WACC'!J$28*'6.3.IPME'!K$21+'2.2.3.1.TasasDeprec'!$C29*'6.3.IPME'!K$22-('6.3.IPME'!K$22-'6.3.IPME'!K$21))</f>
        <v>0.22121169395611998</v>
      </c>
      <c r="K29" s="186">
        <f>+(1/(1-'6.4.TasaImpuestos'!K$8))*('2.2.3.8.WACC'!K$28*'6.3.IPME'!L$21+'2.2.3.1.TasasDeprec'!$C29*'6.3.IPME'!L$22-('6.3.IPME'!L$22-'6.3.IPME'!L$21))</f>
        <v>0.2581336175815383</v>
      </c>
    </row>
    <row r="30" spans="2:11" x14ac:dyDescent="0.2">
      <c r="B30" s="219" t="s">
        <v>242</v>
      </c>
      <c r="C30" s="186">
        <f>+(1/(1-'6.4.TasaImpuestos'!C$8))*('2.2.3.8.WACC'!C$28*'6.3.IPME'!D$21+'2.2.3.1.TasasDeprec'!$C30*'6.3.IPME'!D$22-('6.3.IPME'!D$22-'6.3.IPME'!D$21))</f>
        <v>0.16265927077335074</v>
      </c>
      <c r="D30" s="186">
        <f>+(1/(1-'6.4.TasaImpuestos'!D$8))*('2.2.3.8.WACC'!D$28*'6.3.IPME'!E$21+'2.2.3.1.TasasDeprec'!$C30*'6.3.IPME'!E$22-('6.3.IPME'!E$22-'6.3.IPME'!E$21))</f>
        <v>0.17990389284003358</v>
      </c>
      <c r="E30" s="186">
        <f>+(1/(1-'6.4.TasaImpuestos'!E$8))*('2.2.3.8.WACC'!E$28*'6.3.IPME'!F$21+'2.2.3.1.TasasDeprec'!$C30*'6.3.IPME'!F$22-('6.3.IPME'!F$22-'6.3.IPME'!F$21))</f>
        <v>0.10304564316430831</v>
      </c>
      <c r="F30" s="186">
        <f>+(1/(1-'6.4.TasaImpuestos'!F$8))*('2.2.3.8.WACC'!F$28*'6.3.IPME'!G$21+'2.2.3.1.TasasDeprec'!$C30*'6.3.IPME'!G$22-('6.3.IPME'!G$22-'6.3.IPME'!G$21))</f>
        <v>0.19140900715261686</v>
      </c>
      <c r="G30" s="186">
        <f>+(1/(1-'6.4.TasaImpuestos'!G$8))*('2.2.3.8.WACC'!G$28*'6.3.IPME'!H$21+'2.2.3.1.TasasDeprec'!$C30*'6.3.IPME'!H$22-('6.3.IPME'!H$22-'6.3.IPME'!H$21))</f>
        <v>0.19739080699045988</v>
      </c>
      <c r="H30" s="186">
        <f>+(1/(1-'6.4.TasaImpuestos'!H$8))*('2.2.3.8.WACC'!H$28*'6.3.IPME'!I$21+'2.2.3.1.TasasDeprec'!$C30*'6.3.IPME'!I$22-('6.3.IPME'!I$22-'6.3.IPME'!I$21))</f>
        <v>0.24728631498703288</v>
      </c>
      <c r="I30" s="186">
        <f>+(1/(1-'6.4.TasaImpuestos'!I$8))*('2.2.3.8.WACC'!I$28*'6.3.IPME'!J$21+'2.2.3.1.TasasDeprec'!$C30*'6.3.IPME'!J$22-('6.3.IPME'!J$22-'6.3.IPME'!J$21))</f>
        <v>0.19993823938854541</v>
      </c>
      <c r="J30" s="186">
        <f>+(1/(1-'6.4.TasaImpuestos'!J$8))*('2.2.3.8.WACC'!J$28*'6.3.IPME'!K$21+'2.2.3.1.TasasDeprec'!$C30*'6.3.IPME'!K$22-('6.3.IPME'!K$22-'6.3.IPME'!K$21))</f>
        <v>0.16100662983309899</v>
      </c>
      <c r="K30" s="186">
        <f>+(1/(1-'6.4.TasaImpuestos'!K$8))*('2.2.3.8.WACC'!K$28*'6.3.IPME'!L$21+'2.2.3.1.TasasDeprec'!$C30*'6.3.IPME'!L$22-('6.3.IPME'!L$22-'6.3.IPME'!L$21))</f>
        <v>0.19809102156095823</v>
      </c>
    </row>
    <row r="31" spans="2:11" x14ac:dyDescent="0.2">
      <c r="B31" s="219" t="s">
        <v>243</v>
      </c>
      <c r="C31" s="186">
        <f>+(1/(1-'6.4.TasaImpuestos'!C$8))*('2.2.3.8.WACC'!C$28*'6.3.IPME'!D$21+'2.2.3.1.TasasDeprec'!$C31*'6.3.IPME'!D$22-('6.3.IPME'!D$22-'6.3.IPME'!D$21))</f>
        <v>0.16265927077335074</v>
      </c>
      <c r="D31" s="186">
        <f>+(1/(1-'6.4.TasaImpuestos'!D$8))*('2.2.3.8.WACC'!D$28*'6.3.IPME'!E$21+'2.2.3.1.TasasDeprec'!$C31*'6.3.IPME'!E$22-('6.3.IPME'!E$22-'6.3.IPME'!E$21))</f>
        <v>0.17990389284003358</v>
      </c>
      <c r="E31" s="186">
        <f>+(1/(1-'6.4.TasaImpuestos'!E$8))*('2.2.3.8.WACC'!E$28*'6.3.IPME'!F$21+'2.2.3.1.TasasDeprec'!$C31*'6.3.IPME'!F$22-('6.3.IPME'!F$22-'6.3.IPME'!F$21))</f>
        <v>0.10304564316430831</v>
      </c>
      <c r="F31" s="186">
        <f>+(1/(1-'6.4.TasaImpuestos'!F$8))*('2.2.3.8.WACC'!F$28*'6.3.IPME'!G$21+'2.2.3.1.TasasDeprec'!$C31*'6.3.IPME'!G$22-('6.3.IPME'!G$22-'6.3.IPME'!G$21))</f>
        <v>0.19140900715261686</v>
      </c>
      <c r="G31" s="186">
        <f>+(1/(1-'6.4.TasaImpuestos'!G$8))*('2.2.3.8.WACC'!G$28*'6.3.IPME'!H$21+'2.2.3.1.TasasDeprec'!$C31*'6.3.IPME'!H$22-('6.3.IPME'!H$22-'6.3.IPME'!H$21))</f>
        <v>0.19739080699045988</v>
      </c>
      <c r="H31" s="186">
        <f>+(1/(1-'6.4.TasaImpuestos'!H$8))*('2.2.3.8.WACC'!H$28*'6.3.IPME'!I$21+'2.2.3.1.TasasDeprec'!$C31*'6.3.IPME'!I$22-('6.3.IPME'!I$22-'6.3.IPME'!I$21))</f>
        <v>0.24728631498703288</v>
      </c>
      <c r="I31" s="186">
        <f>+(1/(1-'6.4.TasaImpuestos'!I$8))*('2.2.3.8.WACC'!I$28*'6.3.IPME'!J$21+'2.2.3.1.TasasDeprec'!$C31*'6.3.IPME'!J$22-('6.3.IPME'!J$22-'6.3.IPME'!J$21))</f>
        <v>0.19993823938854541</v>
      </c>
      <c r="J31" s="186">
        <f>+(1/(1-'6.4.TasaImpuestos'!J$8))*('2.2.3.8.WACC'!J$28*'6.3.IPME'!K$21+'2.2.3.1.TasasDeprec'!$C31*'6.3.IPME'!K$22-('6.3.IPME'!K$22-'6.3.IPME'!K$21))</f>
        <v>0.16100662983309899</v>
      </c>
      <c r="K31" s="186">
        <f>+(1/(1-'6.4.TasaImpuestos'!K$8))*('2.2.3.8.WACC'!K$28*'6.3.IPME'!L$21+'2.2.3.1.TasasDeprec'!$C31*'6.3.IPME'!L$22-('6.3.IPME'!L$22-'6.3.IPME'!L$21))</f>
        <v>0.19809102156095823</v>
      </c>
    </row>
    <row r="32" spans="2:11" x14ac:dyDescent="0.2">
      <c r="B32" s="219" t="s">
        <v>244</v>
      </c>
      <c r="C32" s="186">
        <f>+(1/(1-'6.4.TasaImpuestos'!C$8))*('2.2.3.8.WACC'!C$28*'6.3.IPME'!D$21+'2.2.3.1.TasasDeprec'!$C32*'6.3.IPME'!D$22-('6.3.IPME'!D$22-'6.3.IPME'!D$21))</f>
        <v>0.25288483468312517</v>
      </c>
      <c r="D32" s="186">
        <f>+(1/(1-'6.4.TasaImpuestos'!D$8))*('2.2.3.8.WACC'!D$28*'6.3.IPME'!E$21+'2.2.3.1.TasasDeprec'!$C32*'6.3.IPME'!E$22-('6.3.IPME'!E$22-'6.3.IPME'!E$21))</f>
        <v>0.27202543159557913</v>
      </c>
      <c r="E32" s="186">
        <f>+(1/(1-'6.4.TasaImpuestos'!E$8))*('2.2.3.8.WACC'!E$28*'6.3.IPME'!F$21+'2.2.3.1.TasasDeprec'!$C32*'6.3.IPME'!F$22-('6.3.IPME'!F$22-'6.3.IPME'!F$21))</f>
        <v>0.19815232231551838</v>
      </c>
      <c r="F32" s="186">
        <f>+(1/(1-'6.4.TasaImpuestos'!F$8))*('2.2.3.8.WACC'!F$28*'6.3.IPME'!G$21+'2.2.3.1.TasasDeprec'!$C32*'6.3.IPME'!G$22-('6.3.IPME'!G$22-'6.3.IPME'!G$21))</f>
        <v>0.28625821531057261</v>
      </c>
      <c r="G32" s="186">
        <f>+(1/(1-'6.4.TasaImpuestos'!G$8))*('2.2.3.8.WACC'!G$28*'6.3.IPME'!H$21+'2.2.3.1.TasasDeprec'!$C32*'6.3.IPME'!H$22-('6.3.IPME'!H$22-'6.3.IPME'!H$21))</f>
        <v>0.29173737128265442</v>
      </c>
      <c r="H32" s="186">
        <f>+(1/(1-'6.4.TasaImpuestos'!H$8))*('2.2.3.8.WACC'!H$28*'6.3.IPME'!I$21+'2.2.3.1.TasasDeprec'!$C32*'6.3.IPME'!I$22-('6.3.IPME'!I$22-'6.3.IPME'!I$21))</f>
        <v>0.33593150696280377</v>
      </c>
      <c r="I32" s="186">
        <f>+(1/(1-'6.4.TasaImpuestos'!I$8))*('2.2.3.8.WACC'!I$28*'6.3.IPME'!J$21+'2.2.3.1.TasasDeprec'!$C32*'6.3.IPME'!J$22-('6.3.IPME'!J$22-'6.3.IPME'!J$21))</f>
        <v>0.28742223911583081</v>
      </c>
      <c r="J32" s="186">
        <f>+(1/(1-'6.4.TasaImpuestos'!J$8))*('2.2.3.8.WACC'!J$28*'6.3.IPME'!K$21+'2.2.3.1.TasasDeprec'!$C32*'6.3.IPME'!K$22-('6.3.IPME'!K$22-'6.3.IPME'!K$21))</f>
        <v>0.25131422601763054</v>
      </c>
      <c r="K32" s="186">
        <f>+(1/(1-'6.4.TasaImpuestos'!K$8))*('2.2.3.8.WACC'!K$28*'6.3.IPME'!L$21+'2.2.3.1.TasasDeprec'!$C32*'6.3.IPME'!L$22-('6.3.IPME'!L$22-'6.3.IPME'!L$21))</f>
        <v>0.28815491559182838</v>
      </c>
    </row>
    <row r="33" spans="2:11" x14ac:dyDescent="0.2">
      <c r="B33" s="219" t="s">
        <v>245</v>
      </c>
      <c r="C33" s="186">
        <f>+(1/(1-'6.4.TasaImpuestos'!C$8))*('2.2.3.8.WACC'!C$28*'6.3.IPME'!D$21+'2.2.3.1.TasasDeprec'!$C33*'6.3.IPME'!D$22-('6.3.IPME'!D$22-'6.3.IPME'!D$21))</f>
        <v>0.17092994746508003</v>
      </c>
      <c r="D33" s="186">
        <f>+(1/(1-'6.4.TasaImpuestos'!D$8))*('2.2.3.8.WACC'!D$28*'6.3.IPME'!E$21+'2.2.3.1.TasasDeprec'!$C33*'6.3.IPME'!E$22-('6.3.IPME'!E$22-'6.3.IPME'!E$21))</f>
        <v>0.18834836722595857</v>
      </c>
      <c r="E33" s="186">
        <f>+(1/(1-'6.4.TasaImpuestos'!E$8))*('2.2.3.8.WACC'!E$28*'6.3.IPME'!F$21+'2.2.3.1.TasasDeprec'!$C33*'6.3.IPME'!F$22-('6.3.IPME'!F$22-'6.3.IPME'!F$21))</f>
        <v>0.11176375541983589</v>
      </c>
      <c r="F33" s="186">
        <f>+(1/(1-'6.4.TasaImpuestos'!F$8))*('2.2.3.8.WACC'!F$28*'6.3.IPME'!G$21+'2.2.3.1.TasasDeprec'!$C33*'6.3.IPME'!G$22-('6.3.IPME'!G$22-'6.3.IPME'!G$21))</f>
        <v>0.20010351790042943</v>
      </c>
      <c r="G33" s="186">
        <f>+(1/(1-'6.4.TasaImpuestos'!G$8))*('2.2.3.8.WACC'!G$28*'6.3.IPME'!H$21+'2.2.3.1.TasasDeprec'!$C33*'6.3.IPME'!H$22-('6.3.IPME'!H$22-'6.3.IPME'!H$21))</f>
        <v>0.20603924205057769</v>
      </c>
      <c r="H33" s="186">
        <f>+(1/(1-'6.4.TasaImpuestos'!H$8))*('2.2.3.8.WACC'!H$28*'6.3.IPME'!I$21+'2.2.3.1.TasasDeprec'!$C33*'6.3.IPME'!I$22-('6.3.IPME'!I$22-'6.3.IPME'!I$21))</f>
        <v>0.25541212425147852</v>
      </c>
      <c r="I33" s="186">
        <f>+(1/(1-'6.4.TasaImpuestos'!I$8))*('2.2.3.8.WACC'!I$28*'6.3.IPME'!J$21+'2.2.3.1.TasasDeprec'!$C33*'6.3.IPME'!J$22-('6.3.IPME'!J$22-'6.3.IPME'!J$21))</f>
        <v>0.20795760603021324</v>
      </c>
      <c r="J33" s="186">
        <f>+(1/(1-'6.4.TasaImpuestos'!J$8))*('2.2.3.8.WACC'!J$28*'6.3.IPME'!K$21+'2.2.3.1.TasasDeprec'!$C33*'6.3.IPME'!K$22-('6.3.IPME'!K$22-'6.3.IPME'!K$21))</f>
        <v>0.16928482615001436</v>
      </c>
      <c r="K33" s="186">
        <f>+(1/(1-'6.4.TasaImpuestos'!K$8))*('2.2.3.8.WACC'!K$28*'6.3.IPME'!L$21+'2.2.3.1.TasasDeprec'!$C33*'6.3.IPME'!L$22-('6.3.IPME'!L$22-'6.3.IPME'!L$21))</f>
        <v>0.20634687851378802</v>
      </c>
    </row>
    <row r="34" spans="2:11" x14ac:dyDescent="0.2">
      <c r="B34" s="219" t="s">
        <v>246</v>
      </c>
      <c r="C34" s="186">
        <f>+(1/(1-'6.4.TasaImpuestos'!C$8))*('2.2.3.8.WACC'!C$28*'6.3.IPME'!D$21+'2.2.3.1.TasasDeprec'!$C34*'6.3.IPME'!D$22-('6.3.IPME'!D$22-'6.3.IPME'!D$21))</f>
        <v>0.16265927077335074</v>
      </c>
      <c r="D34" s="186">
        <f>+(1/(1-'6.4.TasaImpuestos'!D$8))*('2.2.3.8.WACC'!D$28*'6.3.IPME'!E$21+'2.2.3.1.TasasDeprec'!$C34*'6.3.IPME'!E$22-('6.3.IPME'!E$22-'6.3.IPME'!E$21))</f>
        <v>0.17990389284003358</v>
      </c>
      <c r="E34" s="186">
        <f>+(1/(1-'6.4.TasaImpuestos'!E$8))*('2.2.3.8.WACC'!E$28*'6.3.IPME'!F$21+'2.2.3.1.TasasDeprec'!$C34*'6.3.IPME'!F$22-('6.3.IPME'!F$22-'6.3.IPME'!F$21))</f>
        <v>0.10304564316430831</v>
      </c>
      <c r="F34" s="186">
        <f>+(1/(1-'6.4.TasaImpuestos'!F$8))*('2.2.3.8.WACC'!F$28*'6.3.IPME'!G$21+'2.2.3.1.TasasDeprec'!$C34*'6.3.IPME'!G$22-('6.3.IPME'!G$22-'6.3.IPME'!G$21))</f>
        <v>0.19140900715261686</v>
      </c>
      <c r="G34" s="186">
        <f>+(1/(1-'6.4.TasaImpuestos'!G$8))*('2.2.3.8.WACC'!G$28*'6.3.IPME'!H$21+'2.2.3.1.TasasDeprec'!$C34*'6.3.IPME'!H$22-('6.3.IPME'!H$22-'6.3.IPME'!H$21))</f>
        <v>0.19739080699045988</v>
      </c>
      <c r="H34" s="186">
        <f>+(1/(1-'6.4.TasaImpuestos'!H$8))*('2.2.3.8.WACC'!H$28*'6.3.IPME'!I$21+'2.2.3.1.TasasDeprec'!$C34*'6.3.IPME'!I$22-('6.3.IPME'!I$22-'6.3.IPME'!I$21))</f>
        <v>0.24728631498703288</v>
      </c>
      <c r="I34" s="186">
        <f>+(1/(1-'6.4.TasaImpuestos'!I$8))*('2.2.3.8.WACC'!I$28*'6.3.IPME'!J$21+'2.2.3.1.TasasDeprec'!$C34*'6.3.IPME'!J$22-('6.3.IPME'!J$22-'6.3.IPME'!J$21))</f>
        <v>0.19993823938854541</v>
      </c>
      <c r="J34" s="186">
        <f>+(1/(1-'6.4.TasaImpuestos'!J$8))*('2.2.3.8.WACC'!J$28*'6.3.IPME'!K$21+'2.2.3.1.TasasDeprec'!$C34*'6.3.IPME'!K$22-('6.3.IPME'!K$22-'6.3.IPME'!K$21))</f>
        <v>0.16100662983309899</v>
      </c>
      <c r="K34" s="186">
        <f>+(1/(1-'6.4.TasaImpuestos'!K$8))*('2.2.3.8.WACC'!K$28*'6.3.IPME'!L$21+'2.2.3.1.TasasDeprec'!$C34*'6.3.IPME'!L$22-('6.3.IPME'!L$22-'6.3.IPME'!L$21))</f>
        <v>0.19809102156095823</v>
      </c>
    </row>
    <row r="35" spans="2:11" x14ac:dyDescent="0.2">
      <c r="B35" s="219" t="s">
        <v>247</v>
      </c>
      <c r="C35" s="186">
        <f>+(1/(1-'6.4.TasaImpuestos'!C$8))*('2.2.3.8.WACC'!C$28*'6.3.IPME'!D$21+'2.2.3.1.TasasDeprec'!$C35*'6.3.IPME'!D$22-('6.3.IPME'!D$22-'6.3.IPME'!D$21))</f>
        <v>0.25288483468312517</v>
      </c>
      <c r="D35" s="186">
        <f>+(1/(1-'6.4.TasaImpuestos'!D$8))*('2.2.3.8.WACC'!D$28*'6.3.IPME'!E$21+'2.2.3.1.TasasDeprec'!$C35*'6.3.IPME'!E$22-('6.3.IPME'!E$22-'6.3.IPME'!E$21))</f>
        <v>0.27202543159557913</v>
      </c>
      <c r="E35" s="186">
        <f>+(1/(1-'6.4.TasaImpuestos'!E$8))*('2.2.3.8.WACC'!E$28*'6.3.IPME'!F$21+'2.2.3.1.TasasDeprec'!$C35*'6.3.IPME'!F$22-('6.3.IPME'!F$22-'6.3.IPME'!F$21))</f>
        <v>0.19815232231551838</v>
      </c>
      <c r="F35" s="186">
        <f>+(1/(1-'6.4.TasaImpuestos'!F$8))*('2.2.3.8.WACC'!F$28*'6.3.IPME'!G$21+'2.2.3.1.TasasDeprec'!$C35*'6.3.IPME'!G$22-('6.3.IPME'!G$22-'6.3.IPME'!G$21))</f>
        <v>0.28625821531057261</v>
      </c>
      <c r="G35" s="186">
        <f>+(1/(1-'6.4.TasaImpuestos'!G$8))*('2.2.3.8.WACC'!G$28*'6.3.IPME'!H$21+'2.2.3.1.TasasDeprec'!$C35*'6.3.IPME'!H$22-('6.3.IPME'!H$22-'6.3.IPME'!H$21))</f>
        <v>0.29173737128265442</v>
      </c>
      <c r="H35" s="186">
        <f>+(1/(1-'6.4.TasaImpuestos'!H$8))*('2.2.3.8.WACC'!H$28*'6.3.IPME'!I$21+'2.2.3.1.TasasDeprec'!$C35*'6.3.IPME'!I$22-('6.3.IPME'!I$22-'6.3.IPME'!I$21))</f>
        <v>0.33593150696280377</v>
      </c>
      <c r="I35" s="186">
        <f>+(1/(1-'6.4.TasaImpuestos'!I$8))*('2.2.3.8.WACC'!I$28*'6.3.IPME'!J$21+'2.2.3.1.TasasDeprec'!$C35*'6.3.IPME'!J$22-('6.3.IPME'!J$22-'6.3.IPME'!J$21))</f>
        <v>0.28742223911583081</v>
      </c>
      <c r="J35" s="186">
        <f>+(1/(1-'6.4.TasaImpuestos'!J$8))*('2.2.3.8.WACC'!J$28*'6.3.IPME'!K$21+'2.2.3.1.TasasDeprec'!$C35*'6.3.IPME'!K$22-('6.3.IPME'!K$22-'6.3.IPME'!K$21))</f>
        <v>0.25131422601763054</v>
      </c>
      <c r="K35" s="186">
        <f>+(1/(1-'6.4.TasaImpuestos'!K$8))*('2.2.3.8.WACC'!K$28*'6.3.IPME'!L$21+'2.2.3.1.TasasDeprec'!$C35*'6.3.IPME'!L$22-('6.3.IPME'!L$22-'6.3.IPME'!L$21))</f>
        <v>0.28815491559182838</v>
      </c>
    </row>
    <row r="36" spans="2:11" x14ac:dyDescent="0.2">
      <c r="B36" s="219" t="s">
        <v>248</v>
      </c>
      <c r="C36" s="186">
        <f>+(1/(1-'6.4.TasaImpuestos'!C$8))*('2.2.3.8.WACC'!C$28*'6.3.IPME'!D$21+'2.2.3.1.TasasDeprec'!$C36*'6.3.IPME'!D$22-('6.3.IPME'!D$22-'6.3.IPME'!D$21))</f>
        <v>0.17769686475831312</v>
      </c>
      <c r="D36" s="186">
        <f>+(1/(1-'6.4.TasaImpuestos'!D$8))*('2.2.3.8.WACC'!D$28*'6.3.IPME'!E$21+'2.2.3.1.TasasDeprec'!$C36*'6.3.IPME'!E$22-('6.3.IPME'!E$22-'6.3.IPME'!E$21))</f>
        <v>0.19525748263262446</v>
      </c>
      <c r="E36" s="186">
        <f>+(1/(1-'6.4.TasaImpuestos'!E$8))*('2.2.3.8.WACC'!E$28*'6.3.IPME'!F$21+'2.2.3.1.TasasDeprec'!$C36*'6.3.IPME'!F$22-('6.3.IPME'!F$22-'6.3.IPME'!F$21))</f>
        <v>0.11889675635617666</v>
      </c>
      <c r="F36" s="186">
        <f>+(1/(1-'6.4.TasaImpuestos'!F$8))*('2.2.3.8.WACC'!F$28*'6.3.IPME'!G$21+'2.2.3.1.TasasDeprec'!$C36*'6.3.IPME'!G$22-('6.3.IPME'!G$22-'6.3.IPME'!G$21))</f>
        <v>0.20721720851227615</v>
      </c>
      <c r="G36" s="186">
        <f>+(1/(1-'6.4.TasaImpuestos'!G$8))*('2.2.3.8.WACC'!G$28*'6.3.IPME'!H$21+'2.2.3.1.TasasDeprec'!$C36*'6.3.IPME'!H$22-('6.3.IPME'!H$22-'6.3.IPME'!H$21))</f>
        <v>0.2131152343724923</v>
      </c>
      <c r="H36" s="186">
        <f>+(1/(1-'6.4.TasaImpuestos'!H$8))*('2.2.3.8.WACC'!H$28*'6.3.IPME'!I$21+'2.2.3.1.TasasDeprec'!$C36*'6.3.IPME'!I$22-('6.3.IPME'!I$22-'6.3.IPME'!I$21))</f>
        <v>0.26206051364966132</v>
      </c>
      <c r="I36" s="186">
        <f>+(1/(1-'6.4.TasaImpuestos'!I$8))*('2.2.3.8.WACC'!I$28*'6.3.IPME'!J$21+'2.2.3.1.TasasDeprec'!$C36*'6.3.IPME'!J$22-('6.3.IPME'!J$22-'6.3.IPME'!J$21))</f>
        <v>0.21451890600975962</v>
      </c>
      <c r="J36" s="186">
        <f>+(1/(1-'6.4.TasaImpuestos'!J$8))*('2.2.3.8.WACC'!J$28*'6.3.IPME'!K$21+'2.2.3.1.TasasDeprec'!$C36*'6.3.IPME'!K$22-('6.3.IPME'!K$22-'6.3.IPME'!K$21))</f>
        <v>0.17605789586385426</v>
      </c>
      <c r="K36" s="186">
        <f>+(1/(1-'6.4.TasaImpuestos'!K$8))*('2.2.3.8.WACC'!K$28*'6.3.IPME'!L$21+'2.2.3.1.TasasDeprec'!$C36*'6.3.IPME'!L$22-('6.3.IPME'!L$22-'6.3.IPME'!L$21))</f>
        <v>0.21310167056610327</v>
      </c>
    </row>
    <row r="37" spans="2:11" x14ac:dyDescent="0.2">
      <c r="B37" s="219" t="s">
        <v>254</v>
      </c>
      <c r="C37" s="186">
        <f>+(1/(1-'6.4.TasaImpuestos'!C$8))*('2.2.3.8.WACC'!C$28*'6.3.IPME'!D$21+'2.2.3.1.TasasDeprec'!$C37*'6.3.IPME'!D$22-('6.3.IPME'!D$22-'6.3.IPME'!D$21))</f>
        <v>0.17092994746508003</v>
      </c>
      <c r="D37" s="186">
        <f>+(1/(1-'6.4.TasaImpuestos'!D$8))*('2.2.3.8.WACC'!D$28*'6.3.IPME'!E$21+'2.2.3.1.TasasDeprec'!$C37*'6.3.IPME'!E$22-('6.3.IPME'!E$22-'6.3.IPME'!E$21))</f>
        <v>0.18834836722595857</v>
      </c>
      <c r="E37" s="186">
        <f>+(1/(1-'6.4.TasaImpuestos'!E$8))*('2.2.3.8.WACC'!E$28*'6.3.IPME'!F$21+'2.2.3.1.TasasDeprec'!$C37*'6.3.IPME'!F$22-('6.3.IPME'!F$22-'6.3.IPME'!F$21))</f>
        <v>0.11176375541983589</v>
      </c>
      <c r="F37" s="186">
        <f>+(1/(1-'6.4.TasaImpuestos'!F$8))*('2.2.3.8.WACC'!F$28*'6.3.IPME'!G$21+'2.2.3.1.TasasDeprec'!$C37*'6.3.IPME'!G$22-('6.3.IPME'!G$22-'6.3.IPME'!G$21))</f>
        <v>0.20010351790042943</v>
      </c>
      <c r="G37" s="186">
        <f>+(1/(1-'6.4.TasaImpuestos'!G$8))*('2.2.3.8.WACC'!G$28*'6.3.IPME'!H$21+'2.2.3.1.TasasDeprec'!$C37*'6.3.IPME'!H$22-('6.3.IPME'!H$22-'6.3.IPME'!H$21))</f>
        <v>0.20603924205057769</v>
      </c>
      <c r="H37" s="186">
        <f>+(1/(1-'6.4.TasaImpuestos'!H$8))*('2.2.3.8.WACC'!H$28*'6.3.IPME'!I$21+'2.2.3.1.TasasDeprec'!$C37*'6.3.IPME'!I$22-('6.3.IPME'!I$22-'6.3.IPME'!I$21))</f>
        <v>0.25541212425147852</v>
      </c>
      <c r="I37" s="186">
        <f>+(1/(1-'6.4.TasaImpuestos'!I$8))*('2.2.3.8.WACC'!I$28*'6.3.IPME'!J$21+'2.2.3.1.TasasDeprec'!$C37*'6.3.IPME'!J$22-('6.3.IPME'!J$22-'6.3.IPME'!J$21))</f>
        <v>0.20795760603021324</v>
      </c>
      <c r="J37" s="186">
        <f>+(1/(1-'6.4.TasaImpuestos'!J$8))*('2.2.3.8.WACC'!J$28*'6.3.IPME'!K$21+'2.2.3.1.TasasDeprec'!$C37*'6.3.IPME'!K$22-('6.3.IPME'!K$22-'6.3.IPME'!K$21))</f>
        <v>0.16928482615001436</v>
      </c>
      <c r="K37" s="186">
        <f>+(1/(1-'6.4.TasaImpuestos'!K$8))*('2.2.3.8.WACC'!K$28*'6.3.IPME'!L$21+'2.2.3.1.TasasDeprec'!$C37*'6.3.IPME'!L$22-('6.3.IPME'!L$22-'6.3.IPME'!L$21))</f>
        <v>0.20634687851378802</v>
      </c>
    </row>
    <row r="38" spans="2:11" x14ac:dyDescent="0.2">
      <c r="B38" s="220" t="s">
        <v>250</v>
      </c>
      <c r="C38" s="259">
        <f>+(1/(1-'6.4.TasaImpuestos'!C$8))*('2.2.3.8.WACC'!C$28*'6.3.IPME'!D$21+'2.2.3.1.TasasDeprec'!$C38*'6.3.IPME'!D$22-('6.3.IPME'!D$22-'6.3.IPME'!D$21))</f>
        <v>0.25288483468312517</v>
      </c>
      <c r="D38" s="259">
        <f>+(1/(1-'6.4.TasaImpuestos'!D$8))*('2.2.3.8.WACC'!D$28*'6.3.IPME'!E$21+'2.2.3.1.TasasDeprec'!$C38*'6.3.IPME'!E$22-('6.3.IPME'!E$22-'6.3.IPME'!E$21))</f>
        <v>0.27202543159557913</v>
      </c>
      <c r="E38" s="259">
        <f>+(1/(1-'6.4.TasaImpuestos'!E$8))*('2.2.3.8.WACC'!E$28*'6.3.IPME'!F$21+'2.2.3.1.TasasDeprec'!$C38*'6.3.IPME'!F$22-('6.3.IPME'!F$22-'6.3.IPME'!F$21))</f>
        <v>0.19815232231551838</v>
      </c>
      <c r="F38" s="259">
        <f>+(1/(1-'6.4.TasaImpuestos'!F$8))*('2.2.3.8.WACC'!F$28*'6.3.IPME'!G$21+'2.2.3.1.TasasDeprec'!$C38*'6.3.IPME'!G$22-('6.3.IPME'!G$22-'6.3.IPME'!G$21))</f>
        <v>0.28625821531057261</v>
      </c>
      <c r="G38" s="259">
        <f>+(1/(1-'6.4.TasaImpuestos'!G$8))*('2.2.3.8.WACC'!G$28*'6.3.IPME'!H$21+'2.2.3.1.TasasDeprec'!$C38*'6.3.IPME'!H$22-('6.3.IPME'!H$22-'6.3.IPME'!H$21))</f>
        <v>0.29173737128265442</v>
      </c>
      <c r="H38" s="259">
        <f>+(1/(1-'6.4.TasaImpuestos'!H$8))*('2.2.3.8.WACC'!H$28*'6.3.IPME'!I$21+'2.2.3.1.TasasDeprec'!$C38*'6.3.IPME'!I$22-('6.3.IPME'!I$22-'6.3.IPME'!I$21))</f>
        <v>0.33593150696280377</v>
      </c>
      <c r="I38" s="259">
        <f>+(1/(1-'6.4.TasaImpuestos'!I$8))*('2.2.3.8.WACC'!I$28*'6.3.IPME'!J$21+'2.2.3.1.TasasDeprec'!$C38*'6.3.IPME'!J$22-('6.3.IPME'!J$22-'6.3.IPME'!J$21))</f>
        <v>0.28742223911583081</v>
      </c>
      <c r="J38" s="259">
        <f>+(1/(1-'6.4.TasaImpuestos'!J$8))*('2.2.3.8.WACC'!J$28*'6.3.IPME'!K$21+'2.2.3.1.TasasDeprec'!$C38*'6.3.IPME'!K$22-('6.3.IPME'!K$22-'6.3.IPME'!K$21))</f>
        <v>0.25131422601763054</v>
      </c>
      <c r="K38" s="259">
        <f>+(1/(1-'6.4.TasaImpuestos'!K$8))*('2.2.3.8.WACC'!K$28*'6.3.IPME'!L$21+'2.2.3.1.TasasDeprec'!$C38*'6.3.IPME'!L$22-('6.3.IPME'!L$22-'6.3.IPME'!L$21))</f>
        <v>0.28815491559182838</v>
      </c>
    </row>
    <row r="39" spans="2:11" x14ac:dyDescent="0.2">
      <c r="B39" s="87"/>
      <c r="C39" s="87"/>
      <c r="D39" s="87"/>
      <c r="E39" s="87"/>
      <c r="F39" s="87"/>
      <c r="G39" s="87"/>
      <c r="H39" s="87"/>
      <c r="I39" s="87"/>
      <c r="J39" s="87"/>
      <c r="K39" s="87"/>
    </row>
    <row r="40" spans="2:11" x14ac:dyDescent="0.2"/>
    <row r="41" spans="2:11" hidden="1" x14ac:dyDescent="0.2"/>
    <row r="42" spans="2:11" hidden="1" x14ac:dyDescent="0.2"/>
    <row r="43" spans="2:11" hidden="1" x14ac:dyDescent="0.2"/>
    <row r="44" spans="2:11" hidden="1" x14ac:dyDescent="0.2"/>
    <row r="45" spans="2:11" hidden="1" x14ac:dyDescent="0.2"/>
    <row r="46" spans="2:11" hidden="1" x14ac:dyDescent="0.2"/>
    <row r="47" spans="2:11" hidden="1" x14ac:dyDescent="0.2"/>
    <row r="48" spans="2:11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</sheetData>
  <hyperlinks>
    <hyperlink ref="A2" location="Índice!A1" display="Índice" xr:uid="{B7D51AFB-FF37-468B-81E8-D451A7D345B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2825D-57E8-4A2B-80A9-78B08F7AA6D8}">
  <sheetPr>
    <tabColor rgb="FF00B050"/>
  </sheetPr>
  <dimension ref="A1:G22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" style="9" customWidth="1"/>
    <col min="2" max="2" width="71.140625" style="9" customWidth="1"/>
    <col min="3" max="4" width="11.42578125" style="9" customWidth="1"/>
    <col min="5" max="5" width="11.140625" style="9" customWidth="1"/>
    <col min="6" max="7" width="9" style="9" hidden="1" customWidth="1"/>
    <col min="8" max="16384" width="11.42578125" style="9" hidden="1"/>
  </cols>
  <sheetData>
    <row r="1" spans="1:4" x14ac:dyDescent="0.2"/>
    <row r="2" spans="1:4" x14ac:dyDescent="0.2">
      <c r="A2" s="10" t="s">
        <v>26</v>
      </c>
    </row>
    <row r="3" spans="1:4" x14ac:dyDescent="0.2">
      <c r="A3" s="10"/>
      <c r="C3" s="12"/>
    </row>
    <row r="4" spans="1:4" x14ac:dyDescent="0.2">
      <c r="A4" s="10"/>
      <c r="B4" s="11" t="s">
        <v>1</v>
      </c>
      <c r="D4" s="12"/>
    </row>
    <row r="5" spans="1:4" x14ac:dyDescent="0.2">
      <c r="A5" s="10"/>
    </row>
    <row r="6" spans="1:4" x14ac:dyDescent="0.2"/>
    <row r="7" spans="1:4" x14ac:dyDescent="0.2">
      <c r="B7" s="13" t="s">
        <v>27</v>
      </c>
      <c r="C7" s="14"/>
      <c r="D7" s="15"/>
    </row>
    <row r="8" spans="1:4" x14ac:dyDescent="0.2">
      <c r="B8" s="16" t="s">
        <v>28</v>
      </c>
      <c r="C8" s="17">
        <f>+'5.InsumosEconomía'!C34</f>
        <v>3.6845786226523784E-2</v>
      </c>
      <c r="D8" s="16"/>
    </row>
    <row r="9" spans="1:4" x14ac:dyDescent="0.2">
      <c r="B9" s="9" t="s">
        <v>29</v>
      </c>
      <c r="C9" s="18">
        <f>+'3.ÍndPrecioInsumEmp'!C16</f>
        <v>1.2756801068002609E-2</v>
      </c>
    </row>
    <row r="10" spans="1:4" x14ac:dyDescent="0.2">
      <c r="B10" s="19" t="s">
        <v>30</v>
      </c>
      <c r="C10" s="20"/>
      <c r="D10" s="21">
        <f>+C8-C9</f>
        <v>2.4088985158521176E-2</v>
      </c>
    </row>
    <row r="11" spans="1:4" x14ac:dyDescent="0.2">
      <c r="D11" s="18"/>
    </row>
    <row r="12" spans="1:4" x14ac:dyDescent="0.2">
      <c r="B12" s="13" t="s">
        <v>31</v>
      </c>
      <c r="C12" s="14"/>
      <c r="D12" s="15"/>
    </row>
    <row r="13" spans="1:4" x14ac:dyDescent="0.2">
      <c r="B13" s="16" t="s">
        <v>32</v>
      </c>
      <c r="C13" s="17">
        <f>+'2.PTFEmpresa'!C15</f>
        <v>3.2575480774755222E-2</v>
      </c>
      <c r="D13" s="16"/>
    </row>
    <row r="14" spans="1:4" x14ac:dyDescent="0.2">
      <c r="B14" s="9" t="s">
        <v>33</v>
      </c>
      <c r="C14" s="18">
        <f>+'4.PTFEconomía'!C11</f>
        <v>-7.7558669956187803E-4</v>
      </c>
    </row>
    <row r="15" spans="1:4" x14ac:dyDescent="0.2">
      <c r="B15" s="19" t="s">
        <v>30</v>
      </c>
      <c r="C15" s="21"/>
      <c r="D15" s="25">
        <f>+C13-C14</f>
        <v>3.3351067474317098E-2</v>
      </c>
    </row>
    <row r="16" spans="1:4" x14ac:dyDescent="0.2">
      <c r="B16" s="22"/>
      <c r="D16" s="18"/>
    </row>
    <row r="17" spans="2:4" x14ac:dyDescent="0.2">
      <c r="B17" s="23" t="s">
        <v>34</v>
      </c>
      <c r="C17" s="15"/>
      <c r="D17" s="24">
        <f>+D10+D15</f>
        <v>5.7440052632838273E-2</v>
      </c>
    </row>
    <row r="18" spans="2:4" x14ac:dyDescent="0.2"/>
    <row r="19" spans="2:4" x14ac:dyDescent="0.2"/>
    <row r="20" spans="2:4" hidden="1" x14ac:dyDescent="0.2"/>
    <row r="21" spans="2:4" hidden="1" x14ac:dyDescent="0.2"/>
    <row r="22" spans="2:4" hidden="1" x14ac:dyDescent="0.2"/>
  </sheetData>
  <hyperlinks>
    <hyperlink ref="A2" location="Índice!A1" display="Índice" xr:uid="{CCE6D36C-08A6-4A7F-BD15-D0FA4D2B7A7F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067E2-12A5-40B9-843B-DEF252797C13}">
  <sheetPr>
    <tabColor theme="9" tint="0.39997558519241921"/>
  </sheetPr>
  <dimension ref="A1:M18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7109375" style="1" customWidth="1"/>
    <col min="13" max="13" width="11.42578125" style="1" customWidth="1"/>
    <col min="1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18</v>
      </c>
    </row>
    <row r="5" spans="1:11" x14ac:dyDescent="0.2">
      <c r="E5" s="268"/>
      <c r="F5" s="29"/>
    </row>
    <row r="6" spans="1:11" x14ac:dyDescent="0.2"/>
    <row r="7" spans="1:11" x14ac:dyDescent="0.2">
      <c r="B7" s="41" t="s">
        <v>131</v>
      </c>
    </row>
    <row r="8" spans="1:11" x14ac:dyDescent="0.2"/>
    <row r="9" spans="1:11" x14ac:dyDescent="0.2">
      <c r="B9" s="38"/>
      <c r="C9" s="28">
        <v>2011</v>
      </c>
      <c r="D9" s="28">
        <v>2012</v>
      </c>
      <c r="E9" s="28">
        <v>2013</v>
      </c>
      <c r="F9" s="28">
        <v>2014</v>
      </c>
      <c r="G9" s="28">
        <v>2015</v>
      </c>
      <c r="H9" s="28">
        <v>2016</v>
      </c>
      <c r="I9" s="28">
        <v>2017</v>
      </c>
      <c r="J9" s="28">
        <v>2018</v>
      </c>
    </row>
    <row r="10" spans="1:11" x14ac:dyDescent="0.2">
      <c r="B10" s="1" t="s">
        <v>38</v>
      </c>
      <c r="C10" s="39">
        <f>+SUMPRODUCT(D27:D100,C111:C184)/SUMPRODUCT(C27:C100,C111:C184)</f>
        <v>1.1000112811877272</v>
      </c>
      <c r="D10" s="39">
        <f t="shared" ref="D10:G10" si="0">+SUMPRODUCT(E27:E100,D111:D184)/SUMPRODUCT(D27:D100,D111:D184)</f>
        <v>0.80902304059428842</v>
      </c>
      <c r="E10" s="39">
        <f t="shared" si="0"/>
        <v>1.3114695301881325</v>
      </c>
      <c r="F10" s="39">
        <f t="shared" si="0"/>
        <v>1.0223139056533528</v>
      </c>
      <c r="G10" s="39">
        <f t="shared" si="0"/>
        <v>1.0850999971495572</v>
      </c>
      <c r="H10" s="39">
        <f>+SUMPRODUCT(J27:J100,I111:I184)/SUMPRODUCT(I27:I100,I111:I184)</f>
        <v>0.84065979622368447</v>
      </c>
      <c r="I10" s="39">
        <f t="shared" ref="I10:J10" si="1">+SUMPRODUCT(K27:K100,J111:J184)/SUMPRODUCT(J27:J100,J111:J184)</f>
        <v>0.87576726856749409</v>
      </c>
      <c r="J10" s="39">
        <f t="shared" si="1"/>
        <v>1.165722540539379</v>
      </c>
      <c r="K10" s="39"/>
    </row>
    <row r="11" spans="1:11" x14ac:dyDescent="0.2">
      <c r="B11" s="1" t="s">
        <v>39</v>
      </c>
      <c r="C11" s="39">
        <f>+SUMPRODUCT(D27:D100,D111:D184)/SUMPRODUCT(C27:C100,D111:D184)</f>
        <v>1.0978946632285205</v>
      </c>
      <c r="D11" s="39">
        <f t="shared" ref="D11:G11" si="2">+SUMPRODUCT(E27:E100,E111:E184)/SUMPRODUCT(D27:D100,E111:E184)</f>
        <v>0.83166649341100041</v>
      </c>
      <c r="E11" s="39">
        <f t="shared" si="2"/>
        <v>1.3064490444701877</v>
      </c>
      <c r="F11" s="39">
        <f t="shared" si="2"/>
        <v>1.0200958325965614</v>
      </c>
      <c r="G11" s="39">
        <f t="shared" si="2"/>
        <v>1.0698693824122891</v>
      </c>
      <c r="H11" s="39">
        <f>+SUMPRODUCT(J27:J100,J111:J184)/SUMPRODUCT(I27:I100,J111:J184)</f>
        <v>0.84147176540237689</v>
      </c>
      <c r="I11" s="39">
        <f t="shared" ref="I11:J11" si="3">+SUMPRODUCT(K27:K100,K111:K184)/SUMPRODUCT(J27:J100,K111:K184)</f>
        <v>0.87059502290589774</v>
      </c>
      <c r="J11" s="39">
        <f>+SUMPRODUCT(L27:L100,L111:L184)/SUMPRODUCT(K27:K100,L111:L184)</f>
        <v>1.1572816613001402</v>
      </c>
      <c r="K11" s="39"/>
    </row>
    <row r="12" spans="1:11" x14ac:dyDescent="0.2">
      <c r="B12" s="1" t="s">
        <v>40</v>
      </c>
      <c r="C12" s="39">
        <f t="shared" ref="C12" si="4">+SQRT(C10*C11)</f>
        <v>1.0989524626239175</v>
      </c>
      <c r="D12" s="39">
        <f>+SQRT(D10*D11)</f>
        <v>0.82026663668575317</v>
      </c>
      <c r="E12" s="39">
        <f t="shared" ref="E12:J12" si="5">+SQRT(E10*E11)</f>
        <v>1.3089568803310718</v>
      </c>
      <c r="F12" s="39">
        <f t="shared" si="5"/>
        <v>1.0212042669135786</v>
      </c>
      <c r="G12" s="39">
        <f t="shared" si="5"/>
        <v>1.0774577782010641</v>
      </c>
      <c r="H12" s="39">
        <f t="shared" si="5"/>
        <v>0.84106568282812855</v>
      </c>
      <c r="I12" s="39">
        <f t="shared" si="5"/>
        <v>0.87317731603538185</v>
      </c>
      <c r="J12" s="39">
        <f t="shared" si="5"/>
        <v>1.1614944331896011</v>
      </c>
    </row>
    <row r="13" spans="1:11" x14ac:dyDescent="0.2">
      <c r="C13" s="39"/>
      <c r="D13" s="39"/>
      <c r="E13" s="39"/>
      <c r="F13" s="39"/>
      <c r="G13" s="39"/>
      <c r="H13" s="39"/>
      <c r="I13" s="39"/>
      <c r="J13" s="39"/>
    </row>
    <row r="14" spans="1:11" x14ac:dyDescent="0.2">
      <c r="B14" s="33" t="s">
        <v>41</v>
      </c>
      <c r="C14" s="34">
        <f t="shared" ref="C14:J14" si="6">+LN(C12)</f>
        <v>9.4357419366680365E-2</v>
      </c>
      <c r="D14" s="34">
        <f t="shared" si="6"/>
        <v>-0.19812582488912595</v>
      </c>
      <c r="E14" s="34">
        <f t="shared" si="6"/>
        <v>0.26923054546164782</v>
      </c>
      <c r="F14" s="34">
        <f t="shared" si="6"/>
        <v>2.0982584709383155E-2</v>
      </c>
      <c r="G14" s="34">
        <f t="shared" si="6"/>
        <v>7.4604357263805418E-2</v>
      </c>
      <c r="H14" s="34">
        <f t="shared" si="6"/>
        <v>-0.17308552119311382</v>
      </c>
      <c r="I14" s="34">
        <f t="shared" si="6"/>
        <v>-0.13561663261517204</v>
      </c>
      <c r="J14" s="34">
        <f t="shared" si="6"/>
        <v>0.14970748043991594</v>
      </c>
    </row>
    <row r="15" spans="1:11" x14ac:dyDescent="0.2">
      <c r="B15" s="32"/>
    </row>
    <row r="16" spans="1:11" x14ac:dyDescent="0.2">
      <c r="B16" s="35" t="s">
        <v>37</v>
      </c>
      <c r="C16" s="78">
        <f>+AVERAGE(C14:J14)</f>
        <v>1.2756801068002609E-2</v>
      </c>
    </row>
    <row r="17" spans="2:12" x14ac:dyDescent="0.2"/>
    <row r="18" spans="2:12" x14ac:dyDescent="0.2"/>
    <row r="19" spans="2:12" x14ac:dyDescent="0.2">
      <c r="B19" s="41" t="s">
        <v>46</v>
      </c>
    </row>
    <row r="20" spans="2:12" x14ac:dyDescent="0.2"/>
    <row r="21" spans="2:12" x14ac:dyDescent="0.2">
      <c r="B21" s="60" t="s">
        <v>47</v>
      </c>
    </row>
    <row r="22" spans="2:12" x14ac:dyDescent="0.2"/>
    <row r="23" spans="2:12" x14ac:dyDescent="0.2">
      <c r="B23" s="27"/>
      <c r="C23" s="227">
        <v>2010</v>
      </c>
      <c r="D23" s="227">
        <v>2011</v>
      </c>
      <c r="E23" s="227">
        <v>2012</v>
      </c>
      <c r="F23" s="227">
        <v>2013</v>
      </c>
      <c r="G23" s="227">
        <v>2014</v>
      </c>
      <c r="H23" s="227" t="s">
        <v>189</v>
      </c>
      <c r="I23" s="227">
        <v>2015</v>
      </c>
      <c r="J23" s="227">
        <v>2016</v>
      </c>
      <c r="K23" s="227">
        <v>2017</v>
      </c>
      <c r="L23" s="227">
        <v>2018</v>
      </c>
    </row>
    <row r="24" spans="2:12" x14ac:dyDescent="0.2"/>
    <row r="25" spans="2:12" x14ac:dyDescent="0.2">
      <c r="B25" s="63" t="s">
        <v>48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x14ac:dyDescent="0.2">
      <c r="B26" s="1" t="s">
        <v>49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</row>
    <row r="27" spans="2:12" x14ac:dyDescent="0.2">
      <c r="B27" s="64" t="s">
        <v>50</v>
      </c>
      <c r="C27" s="260">
        <f>+'2.2.1.ManoObra'!C31</f>
        <v>26.882190887588816</v>
      </c>
      <c r="D27" s="260">
        <f>+'2.2.1.ManoObra'!D31</f>
        <v>28.394091779626756</v>
      </c>
      <c r="E27" s="260">
        <f>+'2.2.1.ManoObra'!E31</f>
        <v>36.96374611483639</v>
      </c>
      <c r="F27" s="260">
        <f>+'2.2.1.ManoObra'!F31</f>
        <v>50.509146592174979</v>
      </c>
      <c r="G27" s="260">
        <f>+'2.2.1.ManoObra'!G31</f>
        <v>48.398184344452879</v>
      </c>
      <c r="H27" s="260">
        <f>+I27</f>
        <v>59.6446686117296</v>
      </c>
      <c r="I27" s="260">
        <f>+'2.2.1.ManoObra'!H31</f>
        <v>59.6446686117296</v>
      </c>
      <c r="J27" s="260">
        <f>+'2.2.1.ManoObra'!I31</f>
        <v>58.613415928735456</v>
      </c>
      <c r="K27" s="260">
        <f>+'2.2.1.ManoObra'!J31</f>
        <v>76.39768258461163</v>
      </c>
      <c r="L27" s="260">
        <f>+'2.2.1.ManoObra'!K31</f>
        <v>79.662851516857714</v>
      </c>
    </row>
    <row r="28" spans="2:12" x14ac:dyDescent="0.2">
      <c r="B28" s="64" t="s">
        <v>51</v>
      </c>
      <c r="C28" s="260">
        <f>+'2.2.1.ManoObra'!C32</f>
        <v>4.6964916791139846</v>
      </c>
      <c r="D28" s="260">
        <f>+'2.2.1.ManoObra'!D32</f>
        <v>6.7984020881413212</v>
      </c>
      <c r="E28" s="260">
        <f>+'2.2.1.ManoObra'!E32</f>
        <v>6.8836880071853628</v>
      </c>
      <c r="F28" s="260">
        <f>+'2.2.1.ManoObra'!F32</f>
        <v>7.1305004392211844</v>
      </c>
      <c r="G28" s="260">
        <f>+'2.2.1.ManoObra'!G32</f>
        <v>8.6109435922067412</v>
      </c>
      <c r="H28" s="260">
        <f>+I28</f>
        <v>7.2660611088448199</v>
      </c>
      <c r="I28" s="260">
        <f>+'2.2.1.ManoObra'!H32</f>
        <v>7.2660611088448199</v>
      </c>
      <c r="J28" s="260">
        <f>+'2.2.1.ManoObra'!I32</f>
        <v>5.756342729051104</v>
      </c>
      <c r="K28" s="260">
        <f>+'2.2.1.ManoObra'!J32</f>
        <v>5.7079053699418685</v>
      </c>
      <c r="L28" s="260">
        <f>+'2.2.1.ManoObra'!K32</f>
        <v>5.8441997859061523</v>
      </c>
    </row>
    <row r="29" spans="2:12" x14ac:dyDescent="0.2"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2:12" x14ac:dyDescent="0.2">
      <c r="B30" s="30" t="s">
        <v>52</v>
      </c>
      <c r="C30" s="261">
        <f>+'2.2.1.ManoObra'!C34</f>
        <v>4.0440875842895645</v>
      </c>
      <c r="D30" s="261">
        <f>+'2.2.1.ManoObra'!D34</f>
        <v>4.0203913300850411</v>
      </c>
      <c r="E30" s="261">
        <f>+'2.2.1.ManoObra'!E34</f>
        <v>4.4113906238738876</v>
      </c>
      <c r="F30" s="261">
        <f>+'2.2.1.ManoObra'!F34</f>
        <v>3.7228783752609944</v>
      </c>
      <c r="G30" s="261">
        <f>+'2.2.1.ManoObra'!G34</f>
        <v>4.1087653331981855</v>
      </c>
      <c r="H30" s="261">
        <f>+I30</f>
        <v>3.3742669165918313</v>
      </c>
      <c r="I30" s="261">
        <f>+'2.2.1.ManoObra'!H34</f>
        <v>3.3742669165918313</v>
      </c>
      <c r="J30" s="261">
        <f>+'2.2.1.ManoObra'!I34</f>
        <v>2.4622116824946034</v>
      </c>
      <c r="K30" s="261">
        <f>+'2.2.1.ManoObra'!J34</f>
        <v>2.3758042850177339</v>
      </c>
      <c r="L30" s="261">
        <f>+'2.2.1.ManoObra'!K34</f>
        <v>3.1840589258497181</v>
      </c>
    </row>
    <row r="31" spans="2:12" x14ac:dyDescent="0.2"/>
    <row r="32" spans="2:12" x14ac:dyDescent="0.2">
      <c r="B32" s="60" t="s">
        <v>53</v>
      </c>
    </row>
    <row r="33" spans="1:12" x14ac:dyDescent="0.2"/>
    <row r="34" spans="1:12" x14ac:dyDescent="0.2">
      <c r="B34" s="208" t="s">
        <v>200</v>
      </c>
      <c r="C34" s="66"/>
      <c r="D34" s="66"/>
      <c r="E34" s="67"/>
      <c r="F34" s="66"/>
      <c r="G34" s="66"/>
      <c r="H34" s="66"/>
      <c r="I34" s="66"/>
      <c r="J34" s="66"/>
      <c r="K34" s="66"/>
      <c r="L34" s="66"/>
    </row>
    <row r="35" spans="1:12" x14ac:dyDescent="0.2">
      <c r="B35" s="209" t="s">
        <v>201</v>
      </c>
      <c r="C35" s="135"/>
      <c r="D35" s="135"/>
      <c r="E35" s="262"/>
      <c r="F35" s="135"/>
      <c r="G35" s="135"/>
      <c r="H35" s="135"/>
      <c r="I35" s="135"/>
      <c r="J35" s="135"/>
      <c r="K35" s="135"/>
      <c r="L35" s="135"/>
    </row>
    <row r="36" spans="1:12" x14ac:dyDescent="0.2">
      <c r="A36" s="54"/>
      <c r="B36" s="210" t="s">
        <v>202</v>
      </c>
      <c r="C36" s="263">
        <f>+'2.2.2.ProdIntermed'!C$48</f>
        <v>1</v>
      </c>
      <c r="D36" s="263">
        <f>+'2.2.2.ProdIntermed'!D$48</f>
        <v>1.0603680095106118</v>
      </c>
      <c r="E36" s="263">
        <f>+'2.2.2.ProdIntermed'!E$48</f>
        <v>1.1476720744690552</v>
      </c>
      <c r="F36" s="263">
        <f>+'2.2.2.ProdIntermed'!F$48</f>
        <v>1.1516778337799887</v>
      </c>
      <c r="G36" s="263">
        <f>+'2.2.2.ProdIntermed'!G$48</f>
        <v>1.1318565881704756</v>
      </c>
      <c r="H36" s="263">
        <f>+I36</f>
        <v>1.0444749765088508</v>
      </c>
      <c r="I36" s="263">
        <f>+'2.2.2.ProdIntermed'!H$48</f>
        <v>1.0444749765088508</v>
      </c>
      <c r="J36" s="263">
        <f>+'2.2.2.ProdIntermed'!I$48</f>
        <v>1.020797813035982</v>
      </c>
      <c r="K36" s="263">
        <f>+'2.2.2.ProdIntermed'!J$48</f>
        <v>1.0864014680034151</v>
      </c>
      <c r="L36" s="263">
        <f>+'2.2.2.ProdIntermed'!K$48</f>
        <v>1.0920130968369217</v>
      </c>
    </row>
    <row r="37" spans="1:12" x14ac:dyDescent="0.2">
      <c r="B37" s="210" t="s">
        <v>203</v>
      </c>
      <c r="C37" s="263">
        <f>+'2.2.2.ProdIntermed'!C$48</f>
        <v>1</v>
      </c>
      <c r="D37" s="263">
        <f>+'2.2.2.ProdIntermed'!D$48</f>
        <v>1.0603680095106118</v>
      </c>
      <c r="E37" s="263">
        <f>+'2.2.2.ProdIntermed'!E$48</f>
        <v>1.1476720744690552</v>
      </c>
      <c r="F37" s="263">
        <f>+'2.2.2.ProdIntermed'!F$48</f>
        <v>1.1516778337799887</v>
      </c>
      <c r="G37" s="263">
        <f>+'2.2.2.ProdIntermed'!G$48</f>
        <v>1.1318565881704756</v>
      </c>
      <c r="H37" s="263">
        <f t="shared" ref="H37:H66" si="7">+I37</f>
        <v>1.0444749765088508</v>
      </c>
      <c r="I37" s="263">
        <f>+'2.2.2.ProdIntermed'!H$48</f>
        <v>1.0444749765088508</v>
      </c>
      <c r="J37" s="263">
        <f>+'2.2.2.ProdIntermed'!I$48</f>
        <v>1.020797813035982</v>
      </c>
      <c r="K37" s="263">
        <f>+'2.2.2.ProdIntermed'!J$48</f>
        <v>1.0864014680034151</v>
      </c>
      <c r="L37" s="263">
        <f>+'2.2.2.ProdIntermed'!K$48</f>
        <v>1.0920130968369217</v>
      </c>
    </row>
    <row r="38" spans="1:12" x14ac:dyDescent="0.2">
      <c r="B38" s="210" t="s">
        <v>204</v>
      </c>
      <c r="C38" s="263">
        <f>+'2.2.2.ProdIntermed'!C$48</f>
        <v>1</v>
      </c>
      <c r="D38" s="263">
        <f>+'2.2.2.ProdIntermed'!D$48</f>
        <v>1.0603680095106118</v>
      </c>
      <c r="E38" s="263">
        <f>+'2.2.2.ProdIntermed'!E$48</f>
        <v>1.1476720744690552</v>
      </c>
      <c r="F38" s="263">
        <f>+'2.2.2.ProdIntermed'!F$48</f>
        <v>1.1516778337799887</v>
      </c>
      <c r="G38" s="263">
        <f>+'2.2.2.ProdIntermed'!G$48</f>
        <v>1.1318565881704756</v>
      </c>
      <c r="H38" s="263">
        <f t="shared" si="7"/>
        <v>1.0444749765088508</v>
      </c>
      <c r="I38" s="263">
        <f>+'2.2.2.ProdIntermed'!H$48</f>
        <v>1.0444749765088508</v>
      </c>
      <c r="J38" s="263">
        <f>+'2.2.2.ProdIntermed'!I$48</f>
        <v>1.020797813035982</v>
      </c>
      <c r="K38" s="263">
        <f>+'2.2.2.ProdIntermed'!J$48</f>
        <v>1.0864014680034151</v>
      </c>
      <c r="L38" s="263">
        <f>+'2.2.2.ProdIntermed'!K$48</f>
        <v>1.0920130968369217</v>
      </c>
    </row>
    <row r="39" spans="1:12" x14ac:dyDescent="0.2">
      <c r="B39" s="210" t="s">
        <v>205</v>
      </c>
      <c r="C39" s="263">
        <f>+'2.2.2.ProdIntermed'!C$48</f>
        <v>1</v>
      </c>
      <c r="D39" s="263">
        <f>+'2.2.2.ProdIntermed'!D$48</f>
        <v>1.0603680095106118</v>
      </c>
      <c r="E39" s="263">
        <f>+'2.2.2.ProdIntermed'!E$48</f>
        <v>1.1476720744690552</v>
      </c>
      <c r="F39" s="263">
        <f>+'2.2.2.ProdIntermed'!F$48</f>
        <v>1.1516778337799887</v>
      </c>
      <c r="G39" s="263">
        <f>+'2.2.2.ProdIntermed'!G$48</f>
        <v>1.1318565881704756</v>
      </c>
      <c r="H39" s="263">
        <f t="shared" si="7"/>
        <v>1.0444749765088508</v>
      </c>
      <c r="I39" s="263">
        <f>+'2.2.2.ProdIntermed'!H$48</f>
        <v>1.0444749765088508</v>
      </c>
      <c r="J39" s="263">
        <f>+'2.2.2.ProdIntermed'!I$48</f>
        <v>1.020797813035982</v>
      </c>
      <c r="K39" s="263">
        <f>+'2.2.2.ProdIntermed'!J$48</f>
        <v>1.0864014680034151</v>
      </c>
      <c r="L39" s="263">
        <f>+'2.2.2.ProdIntermed'!K$48</f>
        <v>1.0920130968369217</v>
      </c>
    </row>
    <row r="40" spans="1:12" x14ac:dyDescent="0.2">
      <c r="B40" s="210" t="s">
        <v>206</v>
      </c>
      <c r="C40" s="263">
        <f>+'2.2.2.ProdIntermed'!C$48</f>
        <v>1</v>
      </c>
      <c r="D40" s="263">
        <f>+'2.2.2.ProdIntermed'!D$48</f>
        <v>1.0603680095106118</v>
      </c>
      <c r="E40" s="263">
        <f>+'2.2.2.ProdIntermed'!E$48</f>
        <v>1.1476720744690552</v>
      </c>
      <c r="F40" s="263">
        <f>+'2.2.2.ProdIntermed'!F$48</f>
        <v>1.1516778337799887</v>
      </c>
      <c r="G40" s="263">
        <f>+'2.2.2.ProdIntermed'!G$48</f>
        <v>1.1318565881704756</v>
      </c>
      <c r="H40" s="263">
        <f t="shared" si="7"/>
        <v>1.0444749765088508</v>
      </c>
      <c r="I40" s="263">
        <f>+'2.2.2.ProdIntermed'!H$48</f>
        <v>1.0444749765088508</v>
      </c>
      <c r="J40" s="263">
        <f>+'2.2.2.ProdIntermed'!I$48</f>
        <v>1.020797813035982</v>
      </c>
      <c r="K40" s="263">
        <f>+'2.2.2.ProdIntermed'!J$48</f>
        <v>1.0864014680034151</v>
      </c>
      <c r="L40" s="263">
        <f>+'2.2.2.ProdIntermed'!K$48</f>
        <v>1.0920130968369217</v>
      </c>
    </row>
    <row r="41" spans="1:12" x14ac:dyDescent="0.2">
      <c r="B41" s="210" t="s">
        <v>207</v>
      </c>
      <c r="C41" s="263">
        <f>+'2.2.2.ProdIntermed'!C$48</f>
        <v>1</v>
      </c>
      <c r="D41" s="263">
        <f>+'2.2.2.ProdIntermed'!D$48</f>
        <v>1.0603680095106118</v>
      </c>
      <c r="E41" s="263">
        <f>+'2.2.2.ProdIntermed'!E$48</f>
        <v>1.1476720744690552</v>
      </c>
      <c r="F41" s="263">
        <f>+'2.2.2.ProdIntermed'!F$48</f>
        <v>1.1516778337799887</v>
      </c>
      <c r="G41" s="263">
        <f>+'2.2.2.ProdIntermed'!G$48</f>
        <v>1.1318565881704756</v>
      </c>
      <c r="H41" s="263">
        <f t="shared" si="7"/>
        <v>1.0444749765088508</v>
      </c>
      <c r="I41" s="263">
        <f>+'2.2.2.ProdIntermed'!H$48</f>
        <v>1.0444749765088508</v>
      </c>
      <c r="J41" s="263">
        <f>+'2.2.2.ProdIntermed'!I$48</f>
        <v>1.020797813035982</v>
      </c>
      <c r="K41" s="263">
        <f>+'2.2.2.ProdIntermed'!J$48</f>
        <v>1.0864014680034151</v>
      </c>
      <c r="L41" s="263">
        <f>+'2.2.2.ProdIntermed'!K$48</f>
        <v>1.0920130968369217</v>
      </c>
    </row>
    <row r="42" spans="1:12" x14ac:dyDescent="0.2">
      <c r="B42" s="210" t="s">
        <v>208</v>
      </c>
      <c r="C42" s="263">
        <f>+'2.2.2.ProdIntermed'!C$48</f>
        <v>1</v>
      </c>
      <c r="D42" s="263">
        <f>+'2.2.2.ProdIntermed'!D$48</f>
        <v>1.0603680095106118</v>
      </c>
      <c r="E42" s="263">
        <f>+'2.2.2.ProdIntermed'!E$48</f>
        <v>1.1476720744690552</v>
      </c>
      <c r="F42" s="263">
        <f>+'2.2.2.ProdIntermed'!F$48</f>
        <v>1.1516778337799887</v>
      </c>
      <c r="G42" s="263">
        <f>+'2.2.2.ProdIntermed'!G$48</f>
        <v>1.1318565881704756</v>
      </c>
      <c r="H42" s="263">
        <f t="shared" si="7"/>
        <v>1.0444749765088508</v>
      </c>
      <c r="I42" s="263">
        <f>+'2.2.2.ProdIntermed'!H$48</f>
        <v>1.0444749765088508</v>
      </c>
      <c r="J42" s="263">
        <f>+'2.2.2.ProdIntermed'!I$48</f>
        <v>1.020797813035982</v>
      </c>
      <c r="K42" s="263">
        <f>+'2.2.2.ProdIntermed'!J$48</f>
        <v>1.0864014680034151</v>
      </c>
      <c r="L42" s="263">
        <f>+'2.2.2.ProdIntermed'!K$48</f>
        <v>1.0920130968369217</v>
      </c>
    </row>
    <row r="43" spans="1:12" x14ac:dyDescent="0.2">
      <c r="B43" s="210" t="s">
        <v>209</v>
      </c>
      <c r="C43" s="263">
        <f>+'2.2.2.ProdIntermed'!C$48</f>
        <v>1</v>
      </c>
      <c r="D43" s="263">
        <f>+'2.2.2.ProdIntermed'!D$48</f>
        <v>1.0603680095106118</v>
      </c>
      <c r="E43" s="263">
        <f>+'2.2.2.ProdIntermed'!E$48</f>
        <v>1.1476720744690552</v>
      </c>
      <c r="F43" s="263">
        <f>+'2.2.2.ProdIntermed'!F$48</f>
        <v>1.1516778337799887</v>
      </c>
      <c r="G43" s="263">
        <f>+'2.2.2.ProdIntermed'!G$48</f>
        <v>1.1318565881704756</v>
      </c>
      <c r="H43" s="263">
        <f t="shared" si="7"/>
        <v>1.0444749765088508</v>
      </c>
      <c r="I43" s="263">
        <f>+'2.2.2.ProdIntermed'!H$48</f>
        <v>1.0444749765088508</v>
      </c>
      <c r="J43" s="263">
        <f>+'2.2.2.ProdIntermed'!I$48</f>
        <v>1.020797813035982</v>
      </c>
      <c r="K43" s="263">
        <f>+'2.2.2.ProdIntermed'!J$48</f>
        <v>1.0864014680034151</v>
      </c>
      <c r="L43" s="263">
        <f>+'2.2.2.ProdIntermed'!K$48</f>
        <v>1.0920130968369217</v>
      </c>
    </row>
    <row r="44" spans="1:12" x14ac:dyDescent="0.2">
      <c r="B44" s="210" t="s">
        <v>210</v>
      </c>
      <c r="C44" s="263">
        <f>+'2.2.2.ProdIntermed'!C$48</f>
        <v>1</v>
      </c>
      <c r="D44" s="263">
        <f>+'2.2.2.ProdIntermed'!D$48</f>
        <v>1.0603680095106118</v>
      </c>
      <c r="E44" s="263">
        <f>+'2.2.2.ProdIntermed'!E$48</f>
        <v>1.1476720744690552</v>
      </c>
      <c r="F44" s="263">
        <f>+'2.2.2.ProdIntermed'!F$48</f>
        <v>1.1516778337799887</v>
      </c>
      <c r="G44" s="263">
        <f>+'2.2.2.ProdIntermed'!G$48</f>
        <v>1.1318565881704756</v>
      </c>
      <c r="H44" s="263">
        <f t="shared" si="7"/>
        <v>1.0444749765088508</v>
      </c>
      <c r="I44" s="263">
        <f>+'2.2.2.ProdIntermed'!H$48</f>
        <v>1.0444749765088508</v>
      </c>
      <c r="J44" s="263">
        <f>+'2.2.2.ProdIntermed'!I$48</f>
        <v>1.020797813035982</v>
      </c>
      <c r="K44" s="263">
        <f>+'2.2.2.ProdIntermed'!J$48</f>
        <v>1.0864014680034151</v>
      </c>
      <c r="L44" s="263">
        <f>+'2.2.2.ProdIntermed'!K$48</f>
        <v>1.0920130968369217</v>
      </c>
    </row>
    <row r="45" spans="1:12" x14ac:dyDescent="0.2">
      <c r="B45" s="209" t="s">
        <v>211</v>
      </c>
      <c r="C45" s="263"/>
      <c r="D45" s="263"/>
      <c r="E45" s="263"/>
      <c r="F45" s="263"/>
      <c r="G45" s="263"/>
      <c r="H45" s="263"/>
      <c r="I45" s="263"/>
      <c r="J45" s="263"/>
      <c r="K45" s="263"/>
      <c r="L45" s="263"/>
    </row>
    <row r="46" spans="1:12" x14ac:dyDescent="0.2">
      <c r="B46" s="210" t="s">
        <v>212</v>
      </c>
      <c r="C46" s="263">
        <f>+'2.2.2.ProdIntermed'!C$48</f>
        <v>1</v>
      </c>
      <c r="D46" s="263">
        <f>+'2.2.2.ProdIntermed'!D$48</f>
        <v>1.0603680095106118</v>
      </c>
      <c r="E46" s="263">
        <f>+'2.2.2.ProdIntermed'!E$48</f>
        <v>1.1476720744690552</v>
      </c>
      <c r="F46" s="263">
        <f>+'2.2.2.ProdIntermed'!F$48</f>
        <v>1.1516778337799887</v>
      </c>
      <c r="G46" s="263">
        <f>+'2.2.2.ProdIntermed'!G$48</f>
        <v>1.1318565881704756</v>
      </c>
      <c r="H46" s="263">
        <f t="shared" si="7"/>
        <v>1.0444749765088508</v>
      </c>
      <c r="I46" s="263">
        <f>+'2.2.2.ProdIntermed'!H$48</f>
        <v>1.0444749765088508</v>
      </c>
      <c r="J46" s="263">
        <f>+'2.2.2.ProdIntermed'!I$48</f>
        <v>1.020797813035982</v>
      </c>
      <c r="K46" s="263">
        <f>+'2.2.2.ProdIntermed'!J$48</f>
        <v>1.0864014680034151</v>
      </c>
      <c r="L46" s="263">
        <f>+'2.2.2.ProdIntermed'!K$48</f>
        <v>1.0920130968369217</v>
      </c>
    </row>
    <row r="47" spans="1:12" x14ac:dyDescent="0.2">
      <c r="B47" s="210" t="s">
        <v>68</v>
      </c>
      <c r="C47" s="263">
        <f>+'2.2.2.ProdIntermed'!C$48</f>
        <v>1</v>
      </c>
      <c r="D47" s="263">
        <f>+'2.2.2.ProdIntermed'!D$48</f>
        <v>1.0603680095106118</v>
      </c>
      <c r="E47" s="263">
        <f>+'2.2.2.ProdIntermed'!E$48</f>
        <v>1.1476720744690552</v>
      </c>
      <c r="F47" s="263">
        <f>+'2.2.2.ProdIntermed'!F$48</f>
        <v>1.1516778337799887</v>
      </c>
      <c r="G47" s="263">
        <f>+'2.2.2.ProdIntermed'!G$48</f>
        <v>1.1318565881704756</v>
      </c>
      <c r="H47" s="263">
        <f t="shared" si="7"/>
        <v>1.0444749765088508</v>
      </c>
      <c r="I47" s="263">
        <f>+'2.2.2.ProdIntermed'!H$48</f>
        <v>1.0444749765088508</v>
      </c>
      <c r="J47" s="263">
        <f>+'2.2.2.ProdIntermed'!I$48</f>
        <v>1.020797813035982</v>
      </c>
      <c r="K47" s="263">
        <f>+'2.2.2.ProdIntermed'!J$48</f>
        <v>1.0864014680034151</v>
      </c>
      <c r="L47" s="263">
        <f>+'2.2.2.ProdIntermed'!K$48</f>
        <v>1.0920130968369217</v>
      </c>
    </row>
    <row r="48" spans="1:12" x14ac:dyDescent="0.2">
      <c r="B48" s="210" t="s">
        <v>213</v>
      </c>
      <c r="C48" s="263">
        <f>+'2.2.2.ProdIntermed'!C$48</f>
        <v>1</v>
      </c>
      <c r="D48" s="263">
        <f>+'2.2.2.ProdIntermed'!D$48</f>
        <v>1.0603680095106118</v>
      </c>
      <c r="E48" s="263">
        <f>+'2.2.2.ProdIntermed'!E$48</f>
        <v>1.1476720744690552</v>
      </c>
      <c r="F48" s="263">
        <f>+'2.2.2.ProdIntermed'!F$48</f>
        <v>1.1516778337799887</v>
      </c>
      <c r="G48" s="263">
        <f>+'2.2.2.ProdIntermed'!G$48</f>
        <v>1.1318565881704756</v>
      </c>
      <c r="H48" s="263">
        <f t="shared" si="7"/>
        <v>1.0444749765088508</v>
      </c>
      <c r="I48" s="263">
        <f>+'2.2.2.ProdIntermed'!H$48</f>
        <v>1.0444749765088508</v>
      </c>
      <c r="J48" s="263">
        <f>+'2.2.2.ProdIntermed'!I$48</f>
        <v>1.020797813035982</v>
      </c>
      <c r="K48" s="263">
        <f>+'2.2.2.ProdIntermed'!J$48</f>
        <v>1.0864014680034151</v>
      </c>
      <c r="L48" s="263">
        <f>+'2.2.2.ProdIntermed'!K$48</f>
        <v>1.0920130968369217</v>
      </c>
    </row>
    <row r="49" spans="1:12" x14ac:dyDescent="0.2">
      <c r="B49" s="208"/>
      <c r="C49" s="264"/>
      <c r="D49" s="264"/>
      <c r="E49" s="264"/>
      <c r="F49" s="264"/>
      <c r="G49" s="264"/>
      <c r="H49" s="264"/>
      <c r="I49" s="264"/>
      <c r="J49" s="264"/>
      <c r="K49" s="264"/>
      <c r="L49" s="264"/>
    </row>
    <row r="50" spans="1:12" x14ac:dyDescent="0.2">
      <c r="B50" s="209" t="s">
        <v>201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</row>
    <row r="51" spans="1:12" x14ac:dyDescent="0.2">
      <c r="B51" s="210" t="s">
        <v>202</v>
      </c>
      <c r="C51" s="263">
        <f>+'2.2.2.ProdIntermed'!C$48</f>
        <v>1</v>
      </c>
      <c r="D51" s="263">
        <f>+'2.2.2.ProdIntermed'!D$48</f>
        <v>1.0603680095106118</v>
      </c>
      <c r="E51" s="263">
        <f>+'2.2.2.ProdIntermed'!E$48</f>
        <v>1.1476720744690552</v>
      </c>
      <c r="F51" s="263">
        <f>+'2.2.2.ProdIntermed'!F$48</f>
        <v>1.1516778337799887</v>
      </c>
      <c r="G51" s="263">
        <f>+'2.2.2.ProdIntermed'!G$48</f>
        <v>1.1318565881704756</v>
      </c>
      <c r="H51" s="263">
        <f t="shared" si="7"/>
        <v>1.0444749765088508</v>
      </c>
      <c r="I51" s="263">
        <f>+'2.2.2.ProdIntermed'!H$48</f>
        <v>1.0444749765088508</v>
      </c>
      <c r="J51" s="263">
        <f>+'2.2.2.ProdIntermed'!I$48</f>
        <v>1.020797813035982</v>
      </c>
      <c r="K51" s="263">
        <f>+'2.2.2.ProdIntermed'!J$48</f>
        <v>1.0864014680034151</v>
      </c>
      <c r="L51" s="263">
        <f>+'2.2.2.ProdIntermed'!K$48</f>
        <v>1.0920130968369217</v>
      </c>
    </row>
    <row r="52" spans="1:12" x14ac:dyDescent="0.2">
      <c r="B52" s="210" t="s">
        <v>203</v>
      </c>
      <c r="C52" s="263">
        <f>+'2.2.2.ProdIntermed'!C$48</f>
        <v>1</v>
      </c>
      <c r="D52" s="263">
        <f>+'2.2.2.ProdIntermed'!D$48</f>
        <v>1.0603680095106118</v>
      </c>
      <c r="E52" s="263">
        <f>+'2.2.2.ProdIntermed'!E$48</f>
        <v>1.1476720744690552</v>
      </c>
      <c r="F52" s="263">
        <f>+'2.2.2.ProdIntermed'!F$48</f>
        <v>1.1516778337799887</v>
      </c>
      <c r="G52" s="263">
        <f>+'2.2.2.ProdIntermed'!G$48</f>
        <v>1.1318565881704756</v>
      </c>
      <c r="H52" s="263">
        <f t="shared" si="7"/>
        <v>1.0444749765088508</v>
      </c>
      <c r="I52" s="263">
        <f>+'2.2.2.ProdIntermed'!H$48</f>
        <v>1.0444749765088508</v>
      </c>
      <c r="J52" s="263">
        <f>+'2.2.2.ProdIntermed'!I$48</f>
        <v>1.020797813035982</v>
      </c>
      <c r="K52" s="263">
        <f>+'2.2.2.ProdIntermed'!J$48</f>
        <v>1.0864014680034151</v>
      </c>
      <c r="L52" s="263">
        <f>+'2.2.2.ProdIntermed'!K$48</f>
        <v>1.0920130968369217</v>
      </c>
    </row>
    <row r="53" spans="1:12" x14ac:dyDescent="0.2">
      <c r="B53" s="210" t="s">
        <v>204</v>
      </c>
      <c r="C53" s="263">
        <f>+'2.2.2.ProdIntermed'!C$48</f>
        <v>1</v>
      </c>
      <c r="D53" s="263">
        <f>+'2.2.2.ProdIntermed'!D$48</f>
        <v>1.0603680095106118</v>
      </c>
      <c r="E53" s="263">
        <f>+'2.2.2.ProdIntermed'!E$48</f>
        <v>1.1476720744690552</v>
      </c>
      <c r="F53" s="263">
        <f>+'2.2.2.ProdIntermed'!F$48</f>
        <v>1.1516778337799887</v>
      </c>
      <c r="G53" s="263">
        <f>+'2.2.2.ProdIntermed'!G$48</f>
        <v>1.1318565881704756</v>
      </c>
      <c r="H53" s="263">
        <f t="shared" si="7"/>
        <v>1.0444749765088508</v>
      </c>
      <c r="I53" s="263">
        <f>+'2.2.2.ProdIntermed'!H$48</f>
        <v>1.0444749765088508</v>
      </c>
      <c r="J53" s="263">
        <f>+'2.2.2.ProdIntermed'!I$48</f>
        <v>1.020797813035982</v>
      </c>
      <c r="K53" s="263">
        <f>+'2.2.2.ProdIntermed'!J$48</f>
        <v>1.0864014680034151</v>
      </c>
      <c r="L53" s="263">
        <f>+'2.2.2.ProdIntermed'!K$48</f>
        <v>1.0920130968369217</v>
      </c>
    </row>
    <row r="54" spans="1:12" x14ac:dyDescent="0.2">
      <c r="B54" s="210" t="s">
        <v>205</v>
      </c>
      <c r="C54" s="263">
        <f>+'2.2.2.ProdIntermed'!C$48</f>
        <v>1</v>
      </c>
      <c r="D54" s="263">
        <f>+'2.2.2.ProdIntermed'!D$48</f>
        <v>1.0603680095106118</v>
      </c>
      <c r="E54" s="263">
        <f>+'2.2.2.ProdIntermed'!E$48</f>
        <v>1.1476720744690552</v>
      </c>
      <c r="F54" s="263">
        <f>+'2.2.2.ProdIntermed'!F$48</f>
        <v>1.1516778337799887</v>
      </c>
      <c r="G54" s="263">
        <f>+'2.2.2.ProdIntermed'!G$48</f>
        <v>1.1318565881704756</v>
      </c>
      <c r="H54" s="263">
        <f t="shared" si="7"/>
        <v>1.0444749765088508</v>
      </c>
      <c r="I54" s="263">
        <f>+'2.2.2.ProdIntermed'!H$48</f>
        <v>1.0444749765088508</v>
      </c>
      <c r="J54" s="263">
        <f>+'2.2.2.ProdIntermed'!I$48</f>
        <v>1.020797813035982</v>
      </c>
      <c r="K54" s="263">
        <f>+'2.2.2.ProdIntermed'!J$48</f>
        <v>1.0864014680034151</v>
      </c>
      <c r="L54" s="263">
        <f>+'2.2.2.ProdIntermed'!K$48</f>
        <v>1.0920130968369217</v>
      </c>
    </row>
    <row r="55" spans="1:12" x14ac:dyDescent="0.2">
      <c r="B55" s="210" t="s">
        <v>206</v>
      </c>
      <c r="C55" s="263">
        <f>+'2.2.2.ProdIntermed'!C$48</f>
        <v>1</v>
      </c>
      <c r="D55" s="263">
        <f>+'2.2.2.ProdIntermed'!D$48</f>
        <v>1.0603680095106118</v>
      </c>
      <c r="E55" s="263">
        <f>+'2.2.2.ProdIntermed'!E$48</f>
        <v>1.1476720744690552</v>
      </c>
      <c r="F55" s="263">
        <f>+'2.2.2.ProdIntermed'!F$48</f>
        <v>1.1516778337799887</v>
      </c>
      <c r="G55" s="263">
        <f>+'2.2.2.ProdIntermed'!G$48</f>
        <v>1.1318565881704756</v>
      </c>
      <c r="H55" s="263">
        <f t="shared" si="7"/>
        <v>1.0444749765088508</v>
      </c>
      <c r="I55" s="263">
        <f>+'2.2.2.ProdIntermed'!H$48</f>
        <v>1.0444749765088508</v>
      </c>
      <c r="J55" s="263">
        <f>+'2.2.2.ProdIntermed'!I$48</f>
        <v>1.020797813035982</v>
      </c>
      <c r="K55" s="263">
        <f>+'2.2.2.ProdIntermed'!J$48</f>
        <v>1.0864014680034151</v>
      </c>
      <c r="L55" s="263">
        <f>+'2.2.2.ProdIntermed'!K$48</f>
        <v>1.0920130968369217</v>
      </c>
    </row>
    <row r="56" spans="1:12" x14ac:dyDescent="0.2">
      <c r="B56" s="210" t="s">
        <v>215</v>
      </c>
      <c r="C56" s="263">
        <f>+'2.2.2.ProdIntermed'!C$48</f>
        <v>1</v>
      </c>
      <c r="D56" s="263">
        <f>+'2.2.2.ProdIntermed'!D$48</f>
        <v>1.0603680095106118</v>
      </c>
      <c r="E56" s="263">
        <f>+'2.2.2.ProdIntermed'!E$48</f>
        <v>1.1476720744690552</v>
      </c>
      <c r="F56" s="263">
        <f>+'2.2.2.ProdIntermed'!F$48</f>
        <v>1.1516778337799887</v>
      </c>
      <c r="G56" s="263">
        <f>+'2.2.2.ProdIntermed'!G$48</f>
        <v>1.1318565881704756</v>
      </c>
      <c r="H56" s="263">
        <f t="shared" si="7"/>
        <v>1.0444749765088508</v>
      </c>
      <c r="I56" s="263">
        <f>+'2.2.2.ProdIntermed'!H$48</f>
        <v>1.0444749765088508</v>
      </c>
      <c r="J56" s="263">
        <f>+'2.2.2.ProdIntermed'!I$48</f>
        <v>1.020797813035982</v>
      </c>
      <c r="K56" s="263">
        <f>+'2.2.2.ProdIntermed'!J$48</f>
        <v>1.0864014680034151</v>
      </c>
      <c r="L56" s="263">
        <f>+'2.2.2.ProdIntermed'!K$48</f>
        <v>1.0920130968369217</v>
      </c>
    </row>
    <row r="57" spans="1:12" x14ac:dyDescent="0.2">
      <c r="B57" s="210" t="s">
        <v>208</v>
      </c>
      <c r="C57" s="263">
        <f>+'2.2.2.ProdIntermed'!C$48</f>
        <v>1</v>
      </c>
      <c r="D57" s="263">
        <f>+'2.2.2.ProdIntermed'!D$48</f>
        <v>1.0603680095106118</v>
      </c>
      <c r="E57" s="263">
        <f>+'2.2.2.ProdIntermed'!E$48</f>
        <v>1.1476720744690552</v>
      </c>
      <c r="F57" s="263">
        <f>+'2.2.2.ProdIntermed'!F$48</f>
        <v>1.1516778337799887</v>
      </c>
      <c r="G57" s="263">
        <f>+'2.2.2.ProdIntermed'!G$48</f>
        <v>1.1318565881704756</v>
      </c>
      <c r="H57" s="263">
        <f t="shared" si="7"/>
        <v>1.0444749765088508</v>
      </c>
      <c r="I57" s="263">
        <f>+'2.2.2.ProdIntermed'!H$48</f>
        <v>1.0444749765088508</v>
      </c>
      <c r="J57" s="263">
        <f>+'2.2.2.ProdIntermed'!I$48</f>
        <v>1.020797813035982</v>
      </c>
      <c r="K57" s="263">
        <f>+'2.2.2.ProdIntermed'!J$48</f>
        <v>1.0864014680034151</v>
      </c>
      <c r="L57" s="263">
        <f>+'2.2.2.ProdIntermed'!K$48</f>
        <v>1.0920130968369217</v>
      </c>
    </row>
    <row r="58" spans="1:12" x14ac:dyDescent="0.2">
      <c r="B58" s="210" t="s">
        <v>209</v>
      </c>
      <c r="C58" s="263">
        <f>+'2.2.2.ProdIntermed'!C$48</f>
        <v>1</v>
      </c>
      <c r="D58" s="263">
        <f>+'2.2.2.ProdIntermed'!D$48</f>
        <v>1.0603680095106118</v>
      </c>
      <c r="E58" s="263">
        <f>+'2.2.2.ProdIntermed'!E$48</f>
        <v>1.1476720744690552</v>
      </c>
      <c r="F58" s="263">
        <f>+'2.2.2.ProdIntermed'!F$48</f>
        <v>1.1516778337799887</v>
      </c>
      <c r="G58" s="263">
        <f>+'2.2.2.ProdIntermed'!G$48</f>
        <v>1.1318565881704756</v>
      </c>
      <c r="H58" s="263">
        <f t="shared" si="7"/>
        <v>1.0444749765088508</v>
      </c>
      <c r="I58" s="263">
        <f>+'2.2.2.ProdIntermed'!H$48</f>
        <v>1.0444749765088508</v>
      </c>
      <c r="J58" s="263">
        <f>+'2.2.2.ProdIntermed'!I$48</f>
        <v>1.020797813035982</v>
      </c>
      <c r="K58" s="263">
        <f>+'2.2.2.ProdIntermed'!J$48</f>
        <v>1.0864014680034151</v>
      </c>
      <c r="L58" s="263">
        <f>+'2.2.2.ProdIntermed'!K$48</f>
        <v>1.0920130968369217</v>
      </c>
    </row>
    <row r="59" spans="1:12" x14ac:dyDescent="0.2">
      <c r="B59" s="210" t="s">
        <v>210</v>
      </c>
      <c r="C59" s="263">
        <f>+'2.2.2.ProdIntermed'!C$48</f>
        <v>1</v>
      </c>
      <c r="D59" s="263">
        <f>+'2.2.2.ProdIntermed'!D$48</f>
        <v>1.0603680095106118</v>
      </c>
      <c r="E59" s="263">
        <f>+'2.2.2.ProdIntermed'!E$48</f>
        <v>1.1476720744690552</v>
      </c>
      <c r="F59" s="263">
        <f>+'2.2.2.ProdIntermed'!F$48</f>
        <v>1.1516778337799887</v>
      </c>
      <c r="G59" s="263">
        <f>+'2.2.2.ProdIntermed'!G$48</f>
        <v>1.1318565881704756</v>
      </c>
      <c r="H59" s="263">
        <f t="shared" si="7"/>
        <v>1.0444749765088508</v>
      </c>
      <c r="I59" s="263">
        <f>+'2.2.2.ProdIntermed'!H$48</f>
        <v>1.0444749765088508</v>
      </c>
      <c r="J59" s="263">
        <f>+'2.2.2.ProdIntermed'!I$48</f>
        <v>1.020797813035982</v>
      </c>
      <c r="K59" s="263">
        <f>+'2.2.2.ProdIntermed'!J$48</f>
        <v>1.0864014680034151</v>
      </c>
      <c r="L59" s="263">
        <f>+'2.2.2.ProdIntermed'!K$48</f>
        <v>1.0920130968369217</v>
      </c>
    </row>
    <row r="60" spans="1:12" x14ac:dyDescent="0.2">
      <c r="B60" s="209" t="s">
        <v>211</v>
      </c>
      <c r="C60" s="263"/>
      <c r="D60" s="263"/>
      <c r="E60" s="263"/>
      <c r="F60" s="263"/>
      <c r="G60" s="263"/>
      <c r="H60" s="263"/>
      <c r="I60" s="263"/>
      <c r="J60" s="263"/>
      <c r="K60" s="263"/>
      <c r="L60" s="263"/>
    </row>
    <row r="61" spans="1:12" x14ac:dyDescent="0.2">
      <c r="B61" s="210" t="s">
        <v>212</v>
      </c>
      <c r="C61" s="263">
        <f>+'2.2.2.ProdIntermed'!C$48</f>
        <v>1</v>
      </c>
      <c r="D61" s="263">
        <f>+'2.2.2.ProdIntermed'!D$48</f>
        <v>1.0603680095106118</v>
      </c>
      <c r="E61" s="263">
        <f>+'2.2.2.ProdIntermed'!E$48</f>
        <v>1.1476720744690552</v>
      </c>
      <c r="F61" s="263">
        <f>+'2.2.2.ProdIntermed'!F$48</f>
        <v>1.1516778337799887</v>
      </c>
      <c r="G61" s="263">
        <f>+'2.2.2.ProdIntermed'!G$48</f>
        <v>1.1318565881704756</v>
      </c>
      <c r="H61" s="263">
        <f t="shared" si="7"/>
        <v>1.0444749765088508</v>
      </c>
      <c r="I61" s="263">
        <f>+'2.2.2.ProdIntermed'!H$48</f>
        <v>1.0444749765088508</v>
      </c>
      <c r="J61" s="263">
        <f>+'2.2.2.ProdIntermed'!I$48</f>
        <v>1.020797813035982</v>
      </c>
      <c r="K61" s="263">
        <f>+'2.2.2.ProdIntermed'!J$48</f>
        <v>1.0864014680034151</v>
      </c>
      <c r="L61" s="263">
        <f>+'2.2.2.ProdIntermed'!K$48</f>
        <v>1.0920130968369217</v>
      </c>
    </row>
    <row r="62" spans="1:12" x14ac:dyDescent="0.2">
      <c r="A62" s="54"/>
      <c r="B62" s="210" t="s">
        <v>68</v>
      </c>
      <c r="C62" s="263">
        <f>+'2.2.2.ProdIntermed'!C$48</f>
        <v>1</v>
      </c>
      <c r="D62" s="263">
        <f>+'2.2.2.ProdIntermed'!D$48</f>
        <v>1.0603680095106118</v>
      </c>
      <c r="E62" s="263">
        <f>+'2.2.2.ProdIntermed'!E$48</f>
        <v>1.1476720744690552</v>
      </c>
      <c r="F62" s="263">
        <f>+'2.2.2.ProdIntermed'!F$48</f>
        <v>1.1516778337799887</v>
      </c>
      <c r="G62" s="263">
        <f>+'2.2.2.ProdIntermed'!G$48</f>
        <v>1.1318565881704756</v>
      </c>
      <c r="H62" s="263">
        <f t="shared" si="7"/>
        <v>1.0444749765088508</v>
      </c>
      <c r="I62" s="263">
        <f>+'2.2.2.ProdIntermed'!H$48</f>
        <v>1.0444749765088508</v>
      </c>
      <c r="J62" s="263">
        <f>+'2.2.2.ProdIntermed'!I$48</f>
        <v>1.020797813035982</v>
      </c>
      <c r="K62" s="263">
        <f>+'2.2.2.ProdIntermed'!J$48</f>
        <v>1.0864014680034151</v>
      </c>
      <c r="L62" s="263">
        <f>+'2.2.2.ProdIntermed'!K$48</f>
        <v>1.0920130968369217</v>
      </c>
    </row>
    <row r="63" spans="1:12" x14ac:dyDescent="0.2">
      <c r="A63" s="54"/>
      <c r="B63" s="211" t="s">
        <v>216</v>
      </c>
      <c r="C63" s="263">
        <f>+'2.2.2.ProdIntermed'!C$48</f>
        <v>1</v>
      </c>
      <c r="D63" s="263">
        <f>+'2.2.2.ProdIntermed'!D$48</f>
        <v>1.0603680095106118</v>
      </c>
      <c r="E63" s="263">
        <f>+'2.2.2.ProdIntermed'!E$48</f>
        <v>1.1476720744690552</v>
      </c>
      <c r="F63" s="263">
        <f>+'2.2.2.ProdIntermed'!F$48</f>
        <v>1.1516778337799887</v>
      </c>
      <c r="G63" s="263">
        <f>+'2.2.2.ProdIntermed'!G$48</f>
        <v>1.1318565881704756</v>
      </c>
      <c r="H63" s="263">
        <f t="shared" si="7"/>
        <v>1.0444749765088508</v>
      </c>
      <c r="I63" s="263">
        <f>+'2.2.2.ProdIntermed'!H$48</f>
        <v>1.0444749765088508</v>
      </c>
      <c r="J63" s="263">
        <f>+'2.2.2.ProdIntermed'!I$48</f>
        <v>1.020797813035982</v>
      </c>
      <c r="K63" s="263">
        <f>+'2.2.2.ProdIntermed'!J$48</f>
        <v>1.0864014680034151</v>
      </c>
      <c r="L63" s="263">
        <f>+'2.2.2.ProdIntermed'!K$48</f>
        <v>1.0920130968369217</v>
      </c>
    </row>
    <row r="64" spans="1:12" x14ac:dyDescent="0.2">
      <c r="B64" s="137" t="s">
        <v>217</v>
      </c>
      <c r="C64" s="264"/>
      <c r="D64" s="264"/>
      <c r="E64" s="264"/>
      <c r="F64" s="264"/>
      <c r="G64" s="264"/>
      <c r="H64" s="264"/>
      <c r="I64" s="264"/>
      <c r="J64" s="264"/>
      <c r="K64" s="264"/>
      <c r="L64" s="264"/>
    </row>
    <row r="65" spans="2:12" x14ac:dyDescent="0.2">
      <c r="B65" s="210" t="s">
        <v>218</v>
      </c>
      <c r="C65" s="263">
        <f>+'2.2.2.ProdIntermed'!C$48</f>
        <v>1</v>
      </c>
      <c r="D65" s="263">
        <f>+'2.2.2.ProdIntermed'!D$48</f>
        <v>1.0603680095106118</v>
      </c>
      <c r="E65" s="263">
        <f>+'2.2.2.ProdIntermed'!E$48</f>
        <v>1.1476720744690552</v>
      </c>
      <c r="F65" s="263">
        <f>+'2.2.2.ProdIntermed'!F$48</f>
        <v>1.1516778337799887</v>
      </c>
      <c r="G65" s="263">
        <f>+'2.2.2.ProdIntermed'!G$48</f>
        <v>1.1318565881704756</v>
      </c>
      <c r="H65" s="263">
        <f t="shared" si="7"/>
        <v>1.0444749765088508</v>
      </c>
      <c r="I65" s="263">
        <f>+'2.2.2.ProdIntermed'!H$48</f>
        <v>1.0444749765088508</v>
      </c>
      <c r="J65" s="263">
        <f>+'2.2.2.ProdIntermed'!I$48</f>
        <v>1.020797813035982</v>
      </c>
      <c r="K65" s="263">
        <f>+'2.2.2.ProdIntermed'!J$48</f>
        <v>1.0864014680034151</v>
      </c>
      <c r="L65" s="263">
        <f>+'2.2.2.ProdIntermed'!K$48</f>
        <v>1.0920130968369217</v>
      </c>
    </row>
    <row r="66" spans="2:12" x14ac:dyDescent="0.2">
      <c r="B66" s="211" t="s">
        <v>219</v>
      </c>
      <c r="C66" s="266">
        <f>+'2.2.2.ProdIntermed'!C$48</f>
        <v>1</v>
      </c>
      <c r="D66" s="266">
        <f>+'2.2.2.ProdIntermed'!D$48</f>
        <v>1.0603680095106118</v>
      </c>
      <c r="E66" s="266">
        <f>+'2.2.2.ProdIntermed'!E$48</f>
        <v>1.1476720744690552</v>
      </c>
      <c r="F66" s="266">
        <f>+'2.2.2.ProdIntermed'!F$48</f>
        <v>1.1516778337799887</v>
      </c>
      <c r="G66" s="266">
        <f>+'2.2.2.ProdIntermed'!G$48</f>
        <v>1.1318565881704756</v>
      </c>
      <c r="H66" s="266">
        <f t="shared" si="7"/>
        <v>1.0444749765088508</v>
      </c>
      <c r="I66" s="266">
        <f>+'2.2.2.ProdIntermed'!H$48</f>
        <v>1.0444749765088508</v>
      </c>
      <c r="J66" s="266">
        <f>+'2.2.2.ProdIntermed'!I$48</f>
        <v>1.020797813035982</v>
      </c>
      <c r="K66" s="266">
        <f>+'2.2.2.ProdIntermed'!J$48</f>
        <v>1.0864014680034151</v>
      </c>
      <c r="L66" s="266">
        <f>+'2.2.2.ProdIntermed'!K$48</f>
        <v>1.0920130968369217</v>
      </c>
    </row>
    <row r="67" spans="2:12" x14ac:dyDescent="0.2"/>
    <row r="68" spans="2:12" x14ac:dyDescent="0.2">
      <c r="B68" s="60" t="s">
        <v>55</v>
      </c>
    </row>
    <row r="69" spans="2:12" x14ac:dyDescent="0.2"/>
    <row r="70" spans="2:12" x14ac:dyDescent="0.2">
      <c r="B70" s="228" t="s">
        <v>252</v>
      </c>
      <c r="C70" s="182"/>
      <c r="D70" s="182"/>
      <c r="E70" s="182"/>
      <c r="F70" s="182"/>
      <c r="G70" s="182"/>
      <c r="H70" s="182"/>
      <c r="I70" s="182"/>
      <c r="J70" s="182"/>
      <c r="K70" s="182"/>
      <c r="L70" s="182"/>
    </row>
    <row r="71" spans="2:12" x14ac:dyDescent="0.2">
      <c r="B71" s="219" t="s">
        <v>221</v>
      </c>
      <c r="C71" s="69">
        <f>+'2.2.3.9.PrecioCapital'!C9</f>
        <v>0.15263420811169656</v>
      </c>
      <c r="D71" s="69">
        <f>+'2.2.3.9.PrecioCapital'!D9</f>
        <v>0.16966816630652176</v>
      </c>
      <c r="E71" s="69">
        <f>+'2.2.3.9.PrecioCapital'!E9</f>
        <v>9.2478234364445702E-2</v>
      </c>
      <c r="F71" s="69">
        <f>+'2.2.3.9.PrecioCapital'!F9</f>
        <v>0.18087020624090791</v>
      </c>
      <c r="G71" s="69">
        <f>+'2.2.3.9.PrecioCapital'!G9</f>
        <v>0.18690785539719676</v>
      </c>
      <c r="H71" s="69">
        <f>+I71</f>
        <v>0.23743684920702252</v>
      </c>
      <c r="I71" s="69">
        <f>+'2.2.3.9.PrecioCapital'!H9</f>
        <v>0.23743684920702252</v>
      </c>
      <c r="J71" s="69">
        <f>+'2.2.3.9.PrecioCapital'!I9</f>
        <v>0.19021779496954236</v>
      </c>
      <c r="K71" s="69">
        <f>+'2.2.3.9.PrecioCapital'!J9</f>
        <v>0.15097245247424507</v>
      </c>
      <c r="L71" s="69">
        <f>+'2.2.3.9.PrecioCapital'!K9</f>
        <v>0.18808392221919135</v>
      </c>
    </row>
    <row r="72" spans="2:12" x14ac:dyDescent="0.2">
      <c r="B72" s="219" t="s">
        <v>222</v>
      </c>
      <c r="C72" s="70">
        <f>+'2.2.3.9.PrecioCapital'!C10</f>
        <v>0.25288483468312517</v>
      </c>
      <c r="D72" s="70">
        <f>+'2.2.3.9.PrecioCapital'!D10</f>
        <v>0.27202543159557913</v>
      </c>
      <c r="E72" s="70">
        <f>+'2.2.3.9.PrecioCapital'!E10</f>
        <v>0.19815232231551838</v>
      </c>
      <c r="F72" s="70">
        <f>+'2.2.3.9.PrecioCapital'!F10</f>
        <v>0.28625821531057261</v>
      </c>
      <c r="G72" s="70">
        <f>+'2.2.3.9.PrecioCapital'!G10</f>
        <v>0.29173737128265442</v>
      </c>
      <c r="H72" s="70">
        <f t="shared" ref="H72:H100" si="8">+I72</f>
        <v>0.33593150696280377</v>
      </c>
      <c r="I72" s="70">
        <f>+'2.2.3.9.PrecioCapital'!H10</f>
        <v>0.33593150696280377</v>
      </c>
      <c r="J72" s="70">
        <f>+'2.2.3.9.PrecioCapital'!I10</f>
        <v>0.28742223911583081</v>
      </c>
      <c r="K72" s="70">
        <f>+'2.2.3.9.PrecioCapital'!J10</f>
        <v>0.25131422601763054</v>
      </c>
      <c r="L72" s="70">
        <f>+'2.2.3.9.PrecioCapital'!K10</f>
        <v>0.28815491559182838</v>
      </c>
    </row>
    <row r="73" spans="2:12" x14ac:dyDescent="0.2">
      <c r="B73" s="219" t="s">
        <v>223</v>
      </c>
      <c r="C73" s="70">
        <f>+'2.2.3.9.PrecioCapital'!C11</f>
        <v>0.40326077453274922</v>
      </c>
      <c r="D73" s="70">
        <f>+'2.2.3.9.PrecioCapital'!D11</f>
        <v>0.42556132952148829</v>
      </c>
      <c r="E73" s="70">
        <f>+'2.2.3.9.PrecioCapital'!E11</f>
        <v>0.35666345423420187</v>
      </c>
      <c r="F73" s="70">
        <f>+'2.2.3.9.PrecioCapital'!F11</f>
        <v>0.44434022890716551</v>
      </c>
      <c r="G73" s="70">
        <f>+'2.2.3.9.PrecioCapital'!G11</f>
        <v>0.44898164510297861</v>
      </c>
      <c r="H73" s="70">
        <f t="shared" si="8"/>
        <v>0.48367349358908857</v>
      </c>
      <c r="I73" s="70">
        <f>+'2.2.3.9.PrecioCapital'!H11</f>
        <v>0.48367349358908857</v>
      </c>
      <c r="J73" s="70">
        <f>+'2.2.3.9.PrecioCapital'!I11</f>
        <v>0.43322890532797309</v>
      </c>
      <c r="K73" s="70">
        <f>+'2.2.3.9.PrecioCapital'!J11</f>
        <v>0.40182688632518293</v>
      </c>
      <c r="L73" s="70">
        <f>+'2.2.3.9.PrecioCapital'!K11</f>
        <v>0.43826140564327859</v>
      </c>
    </row>
    <row r="74" spans="2:12" x14ac:dyDescent="0.2">
      <c r="B74" s="219" t="s">
        <v>224</v>
      </c>
      <c r="C74" s="70">
        <f>+'2.2.3.9.PrecioCapital'!C12</f>
        <v>0.25288483468312517</v>
      </c>
      <c r="D74" s="70">
        <f>+'2.2.3.9.PrecioCapital'!D12</f>
        <v>0.27202543159557913</v>
      </c>
      <c r="E74" s="70">
        <f>+'2.2.3.9.PrecioCapital'!E12</f>
        <v>0.19815232231551838</v>
      </c>
      <c r="F74" s="70">
        <f>+'2.2.3.9.PrecioCapital'!F12</f>
        <v>0.28625821531057261</v>
      </c>
      <c r="G74" s="70">
        <f>+'2.2.3.9.PrecioCapital'!G12</f>
        <v>0.29173737128265442</v>
      </c>
      <c r="H74" s="70">
        <f t="shared" si="8"/>
        <v>0.33593150696280377</v>
      </c>
      <c r="I74" s="70">
        <f>+'2.2.3.9.PrecioCapital'!H12</f>
        <v>0.33593150696280377</v>
      </c>
      <c r="J74" s="70">
        <f>+'2.2.3.9.PrecioCapital'!I12</f>
        <v>0.28742223911583081</v>
      </c>
      <c r="K74" s="70">
        <f>+'2.2.3.9.PrecioCapital'!J12</f>
        <v>0.25131422601763054</v>
      </c>
      <c r="L74" s="70">
        <f>+'2.2.3.9.PrecioCapital'!K12</f>
        <v>0.28815491559182838</v>
      </c>
    </row>
    <row r="75" spans="2:12" x14ac:dyDescent="0.2">
      <c r="B75" s="219" t="s">
        <v>225</v>
      </c>
      <c r="C75" s="70">
        <f>+'2.2.3.9.PrecioCapital'!C13</f>
        <v>0.47844874445756125</v>
      </c>
      <c r="D75" s="70">
        <f>+'2.2.3.9.PrecioCapital'!D13</f>
        <v>0.50232927848444286</v>
      </c>
      <c r="E75" s="70">
        <f>+'2.2.3.9.PrecioCapital'!E13</f>
        <v>0.43591902019354356</v>
      </c>
      <c r="F75" s="70">
        <f>+'2.2.3.9.PrecioCapital'!F13</f>
        <v>0.52338123570546191</v>
      </c>
      <c r="G75" s="70">
        <f>+'2.2.3.9.PrecioCapital'!G13</f>
        <v>0.52760378201314073</v>
      </c>
      <c r="H75" s="70">
        <f t="shared" si="8"/>
        <v>0.55754448690223102</v>
      </c>
      <c r="I75" s="70">
        <f>+'2.2.3.9.PrecioCapital'!H13</f>
        <v>0.55754448690223102</v>
      </c>
      <c r="J75" s="70">
        <f>+'2.2.3.9.PrecioCapital'!I13</f>
        <v>0.5061322384340442</v>
      </c>
      <c r="K75" s="70">
        <f>+'2.2.3.9.PrecioCapital'!J13</f>
        <v>0.47708321647895924</v>
      </c>
      <c r="L75" s="70">
        <f>+'2.2.3.9.PrecioCapital'!K13</f>
        <v>0.51331465066900361</v>
      </c>
    </row>
    <row r="76" spans="2:12" x14ac:dyDescent="0.2">
      <c r="B76" s="219" t="s">
        <v>226</v>
      </c>
      <c r="C76" s="71">
        <f>+'2.2.3.9.PrecioCapital'!C14</f>
        <v>0.25288483468312517</v>
      </c>
      <c r="D76" s="71">
        <f>+'2.2.3.9.PrecioCapital'!D14</f>
        <v>0.27202543159557913</v>
      </c>
      <c r="E76" s="71">
        <f>+'2.2.3.9.PrecioCapital'!E14</f>
        <v>0.19815232231551838</v>
      </c>
      <c r="F76" s="71">
        <f>+'2.2.3.9.PrecioCapital'!F14</f>
        <v>0.28625821531057261</v>
      </c>
      <c r="G76" s="71">
        <f>+'2.2.3.9.PrecioCapital'!G14</f>
        <v>0.29173737128265442</v>
      </c>
      <c r="H76" s="71">
        <f t="shared" si="8"/>
        <v>0.33593150696280377</v>
      </c>
      <c r="I76" s="71">
        <f>+'2.2.3.9.PrecioCapital'!H14</f>
        <v>0.33593150696280377</v>
      </c>
      <c r="J76" s="71">
        <f>+'2.2.3.9.PrecioCapital'!I14</f>
        <v>0.28742223911583081</v>
      </c>
      <c r="K76" s="71">
        <f>+'2.2.3.9.PrecioCapital'!J14</f>
        <v>0.25131422601763054</v>
      </c>
      <c r="L76" s="71">
        <f>+'2.2.3.9.PrecioCapital'!K14</f>
        <v>0.28815491559182838</v>
      </c>
    </row>
    <row r="77" spans="2:12" x14ac:dyDescent="0.2">
      <c r="B77" s="63" t="s">
        <v>227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2:12" x14ac:dyDescent="0.2">
      <c r="B78" s="219" t="s">
        <v>228</v>
      </c>
      <c r="C78" s="69">
        <f>+'2.2.3.9.PrecioCapital'!C16</f>
        <v>0.25288483468312517</v>
      </c>
      <c r="D78" s="69">
        <f>+'2.2.3.9.PrecioCapital'!D16</f>
        <v>0.27202543159557913</v>
      </c>
      <c r="E78" s="69">
        <f>+'2.2.3.9.PrecioCapital'!E16</f>
        <v>0.19815232231551838</v>
      </c>
      <c r="F78" s="69">
        <f>+'2.2.3.9.PrecioCapital'!F16</f>
        <v>0.28625821531057261</v>
      </c>
      <c r="G78" s="69">
        <f>+'2.2.3.9.PrecioCapital'!G16</f>
        <v>0.29173737128265442</v>
      </c>
      <c r="H78" s="69">
        <f t="shared" si="8"/>
        <v>0.33593150696280377</v>
      </c>
      <c r="I78" s="69">
        <f>+'2.2.3.9.PrecioCapital'!H16</f>
        <v>0.33593150696280377</v>
      </c>
      <c r="J78" s="69">
        <f>+'2.2.3.9.PrecioCapital'!I16</f>
        <v>0.28742223911583081</v>
      </c>
      <c r="K78" s="69">
        <f>+'2.2.3.9.PrecioCapital'!J16</f>
        <v>0.25131422601763054</v>
      </c>
      <c r="L78" s="69">
        <f>+'2.2.3.9.PrecioCapital'!K16</f>
        <v>0.28815491559182838</v>
      </c>
    </row>
    <row r="79" spans="2:12" x14ac:dyDescent="0.2">
      <c r="B79" s="219" t="s">
        <v>229</v>
      </c>
      <c r="C79" s="70">
        <f>+'2.2.3.9.PrecioCapital'!C17</f>
        <v>0.15263420811169656</v>
      </c>
      <c r="D79" s="70">
        <f>+'2.2.3.9.PrecioCapital'!D17</f>
        <v>0.16966816630652176</v>
      </c>
      <c r="E79" s="70">
        <f>+'2.2.3.9.PrecioCapital'!E17</f>
        <v>9.2478234364445702E-2</v>
      </c>
      <c r="F79" s="70">
        <f>+'2.2.3.9.PrecioCapital'!F17</f>
        <v>0.18087020624090791</v>
      </c>
      <c r="G79" s="70">
        <f>+'2.2.3.9.PrecioCapital'!G17</f>
        <v>0.18690785539719676</v>
      </c>
      <c r="H79" s="70">
        <f t="shared" si="8"/>
        <v>0.23743684920702252</v>
      </c>
      <c r="I79" s="70">
        <f>+'2.2.3.9.PrecioCapital'!H17</f>
        <v>0.23743684920702252</v>
      </c>
      <c r="J79" s="70">
        <f>+'2.2.3.9.PrecioCapital'!I17</f>
        <v>0.19021779496954236</v>
      </c>
      <c r="K79" s="70">
        <f>+'2.2.3.9.PrecioCapital'!J17</f>
        <v>0.15097245247424507</v>
      </c>
      <c r="L79" s="70">
        <f>+'2.2.3.9.PrecioCapital'!K17</f>
        <v>0.18808392221919135</v>
      </c>
    </row>
    <row r="80" spans="2:12" x14ac:dyDescent="0.2">
      <c r="B80" s="219" t="s">
        <v>230</v>
      </c>
      <c r="C80" s="70">
        <f>+'2.2.3.9.PrecioCapital'!C18</f>
        <v>0.25288483468312517</v>
      </c>
      <c r="D80" s="70">
        <f>+'2.2.3.9.PrecioCapital'!D18</f>
        <v>0.27202543159557913</v>
      </c>
      <c r="E80" s="70">
        <f>+'2.2.3.9.PrecioCapital'!E18</f>
        <v>0.19815232231551838</v>
      </c>
      <c r="F80" s="70">
        <f>+'2.2.3.9.PrecioCapital'!F18</f>
        <v>0.28625821531057261</v>
      </c>
      <c r="G80" s="70">
        <f>+'2.2.3.9.PrecioCapital'!G18</f>
        <v>0.29173737128265442</v>
      </c>
      <c r="H80" s="70">
        <f t="shared" si="8"/>
        <v>0.33593150696280377</v>
      </c>
      <c r="I80" s="70">
        <f>+'2.2.3.9.PrecioCapital'!H18</f>
        <v>0.33593150696280377</v>
      </c>
      <c r="J80" s="70">
        <f>+'2.2.3.9.PrecioCapital'!I18</f>
        <v>0.28742223911583081</v>
      </c>
      <c r="K80" s="70">
        <f>+'2.2.3.9.PrecioCapital'!J18</f>
        <v>0.25131422601763054</v>
      </c>
      <c r="L80" s="70">
        <f>+'2.2.3.9.PrecioCapital'!K18</f>
        <v>0.28815491559182838</v>
      </c>
    </row>
    <row r="81" spans="2:12" x14ac:dyDescent="0.2">
      <c r="B81" s="219" t="s">
        <v>231</v>
      </c>
      <c r="C81" s="70">
        <f>+'2.2.3.9.PrecioCapital'!C19</f>
        <v>0.16265927077335074</v>
      </c>
      <c r="D81" s="70">
        <f>+'2.2.3.9.PrecioCapital'!D19</f>
        <v>0.17990389284003358</v>
      </c>
      <c r="E81" s="70">
        <f>+'2.2.3.9.PrecioCapital'!E19</f>
        <v>0.10304564316430831</v>
      </c>
      <c r="F81" s="70">
        <f>+'2.2.3.9.PrecioCapital'!F19</f>
        <v>0.19140900715261686</v>
      </c>
      <c r="G81" s="70">
        <f>+'2.2.3.9.PrecioCapital'!G19</f>
        <v>0.19739080699045988</v>
      </c>
      <c r="H81" s="70">
        <f t="shared" si="8"/>
        <v>0.24728631498703288</v>
      </c>
      <c r="I81" s="70">
        <f>+'2.2.3.9.PrecioCapital'!H19</f>
        <v>0.24728631498703288</v>
      </c>
      <c r="J81" s="70">
        <f>+'2.2.3.9.PrecioCapital'!I19</f>
        <v>0.19993823938854541</v>
      </c>
      <c r="K81" s="70">
        <f>+'2.2.3.9.PrecioCapital'!J19</f>
        <v>0.16100662983309899</v>
      </c>
      <c r="L81" s="70">
        <f>+'2.2.3.9.PrecioCapital'!K19</f>
        <v>0.19809102156095823</v>
      </c>
    </row>
    <row r="82" spans="2:12" x14ac:dyDescent="0.2">
      <c r="B82" s="219" t="s">
        <v>232</v>
      </c>
      <c r="C82" s="70">
        <f>+'2.2.3.9.PrecioCapital'!C20</f>
        <v>0.25288483468312517</v>
      </c>
      <c r="D82" s="70">
        <f>+'2.2.3.9.PrecioCapital'!D20</f>
        <v>0.27202543159557913</v>
      </c>
      <c r="E82" s="70">
        <f>+'2.2.3.9.PrecioCapital'!E20</f>
        <v>0.19815232231551838</v>
      </c>
      <c r="F82" s="70">
        <f>+'2.2.3.9.PrecioCapital'!F20</f>
        <v>0.28625821531057261</v>
      </c>
      <c r="G82" s="70">
        <f>+'2.2.3.9.PrecioCapital'!G20</f>
        <v>0.29173737128265442</v>
      </c>
      <c r="H82" s="70">
        <f t="shared" si="8"/>
        <v>0.33593150696280377</v>
      </c>
      <c r="I82" s="70">
        <f>+'2.2.3.9.PrecioCapital'!H20</f>
        <v>0.33593150696280377</v>
      </c>
      <c r="J82" s="70">
        <f>+'2.2.3.9.PrecioCapital'!I20</f>
        <v>0.28742223911583081</v>
      </c>
      <c r="K82" s="70">
        <f>+'2.2.3.9.PrecioCapital'!J20</f>
        <v>0.25131422601763054</v>
      </c>
      <c r="L82" s="70">
        <f>+'2.2.3.9.PrecioCapital'!K20</f>
        <v>0.28815491559182838</v>
      </c>
    </row>
    <row r="83" spans="2:12" x14ac:dyDescent="0.2">
      <c r="B83" s="219" t="s">
        <v>233</v>
      </c>
      <c r="C83" s="70">
        <f>+'2.2.3.9.PrecioCapital'!C21</f>
        <v>0.25288483468312517</v>
      </c>
      <c r="D83" s="70">
        <f>+'2.2.3.9.PrecioCapital'!D21</f>
        <v>0.27202543159557913</v>
      </c>
      <c r="E83" s="70">
        <f>+'2.2.3.9.PrecioCapital'!E21</f>
        <v>0.19815232231551838</v>
      </c>
      <c r="F83" s="70">
        <f>+'2.2.3.9.PrecioCapital'!F21</f>
        <v>0.28625821531057261</v>
      </c>
      <c r="G83" s="70">
        <f>+'2.2.3.9.PrecioCapital'!G21</f>
        <v>0.29173737128265442</v>
      </c>
      <c r="H83" s="70">
        <f t="shared" si="8"/>
        <v>0.33593150696280377</v>
      </c>
      <c r="I83" s="70">
        <f>+'2.2.3.9.PrecioCapital'!H21</f>
        <v>0.33593150696280377</v>
      </c>
      <c r="J83" s="70">
        <f>+'2.2.3.9.PrecioCapital'!I21</f>
        <v>0.28742223911583081</v>
      </c>
      <c r="K83" s="70">
        <f>+'2.2.3.9.PrecioCapital'!J21</f>
        <v>0.25131422601763054</v>
      </c>
      <c r="L83" s="70">
        <f>+'2.2.3.9.PrecioCapital'!K21</f>
        <v>0.28815491559182838</v>
      </c>
    </row>
    <row r="84" spans="2:12" x14ac:dyDescent="0.2">
      <c r="B84" s="219" t="s">
        <v>234</v>
      </c>
      <c r="C84" s="70">
        <f>+'2.2.3.9.PrecioCapital'!C22</f>
        <v>0.16265927077335074</v>
      </c>
      <c r="D84" s="70">
        <f>+'2.2.3.9.PrecioCapital'!D22</f>
        <v>0.17990389284003358</v>
      </c>
      <c r="E84" s="70">
        <f>+'2.2.3.9.PrecioCapital'!E22</f>
        <v>0.10304564316430831</v>
      </c>
      <c r="F84" s="70">
        <f>+'2.2.3.9.PrecioCapital'!F22</f>
        <v>0.19140900715261686</v>
      </c>
      <c r="G84" s="70">
        <f>+'2.2.3.9.PrecioCapital'!G22</f>
        <v>0.19739080699045988</v>
      </c>
      <c r="H84" s="70">
        <f t="shared" si="8"/>
        <v>0.24728631498703288</v>
      </c>
      <c r="I84" s="70">
        <f>+'2.2.3.9.PrecioCapital'!H22</f>
        <v>0.24728631498703288</v>
      </c>
      <c r="J84" s="70">
        <f>+'2.2.3.9.PrecioCapital'!I22</f>
        <v>0.19993823938854541</v>
      </c>
      <c r="K84" s="70">
        <f>+'2.2.3.9.PrecioCapital'!J22</f>
        <v>0.16100662983309899</v>
      </c>
      <c r="L84" s="70">
        <f>+'2.2.3.9.PrecioCapital'!K22</f>
        <v>0.19809102156095823</v>
      </c>
    </row>
    <row r="85" spans="2:12" x14ac:dyDescent="0.2">
      <c r="B85" s="219" t="s">
        <v>235</v>
      </c>
      <c r="C85" s="70">
        <f>+'2.2.3.9.PrecioCapital'!C23</f>
        <v>0.16265927077335074</v>
      </c>
      <c r="D85" s="70">
        <f>+'2.2.3.9.PrecioCapital'!D23</f>
        <v>0.17990389284003358</v>
      </c>
      <c r="E85" s="70">
        <f>+'2.2.3.9.PrecioCapital'!E23</f>
        <v>0.10304564316430831</v>
      </c>
      <c r="F85" s="70">
        <f>+'2.2.3.9.PrecioCapital'!F23</f>
        <v>0.19140900715261686</v>
      </c>
      <c r="G85" s="70">
        <f>+'2.2.3.9.PrecioCapital'!G23</f>
        <v>0.19739080699045988</v>
      </c>
      <c r="H85" s="70">
        <f t="shared" si="8"/>
        <v>0.24728631498703288</v>
      </c>
      <c r="I85" s="70">
        <f>+'2.2.3.9.PrecioCapital'!H23</f>
        <v>0.24728631498703288</v>
      </c>
      <c r="J85" s="70">
        <f>+'2.2.3.9.PrecioCapital'!I23</f>
        <v>0.19993823938854541</v>
      </c>
      <c r="K85" s="70">
        <f>+'2.2.3.9.PrecioCapital'!J23</f>
        <v>0.16100662983309899</v>
      </c>
      <c r="L85" s="70">
        <f>+'2.2.3.9.PrecioCapital'!K23</f>
        <v>0.19809102156095823</v>
      </c>
    </row>
    <row r="86" spans="2:12" x14ac:dyDescent="0.2">
      <c r="B86" s="219" t="s">
        <v>236</v>
      </c>
      <c r="C86" s="70">
        <f>+'2.2.3.9.PrecioCapital'!C24</f>
        <v>0.16265927077335074</v>
      </c>
      <c r="D86" s="70">
        <f>+'2.2.3.9.PrecioCapital'!D24</f>
        <v>0.17990389284003358</v>
      </c>
      <c r="E86" s="70">
        <f>+'2.2.3.9.PrecioCapital'!E24</f>
        <v>0.10304564316430831</v>
      </c>
      <c r="F86" s="70">
        <f>+'2.2.3.9.PrecioCapital'!F24</f>
        <v>0.19140900715261686</v>
      </c>
      <c r="G86" s="70">
        <f>+'2.2.3.9.PrecioCapital'!G24</f>
        <v>0.19739080699045988</v>
      </c>
      <c r="H86" s="70">
        <f t="shared" si="8"/>
        <v>0.24728631498703288</v>
      </c>
      <c r="I86" s="70">
        <f>+'2.2.3.9.PrecioCapital'!H24</f>
        <v>0.24728631498703288</v>
      </c>
      <c r="J86" s="70">
        <f>+'2.2.3.9.PrecioCapital'!I24</f>
        <v>0.19993823938854541</v>
      </c>
      <c r="K86" s="70">
        <f>+'2.2.3.9.PrecioCapital'!J24</f>
        <v>0.16100662983309899</v>
      </c>
      <c r="L86" s="70">
        <f>+'2.2.3.9.PrecioCapital'!K24</f>
        <v>0.19809102156095823</v>
      </c>
    </row>
    <row r="87" spans="2:12" x14ac:dyDescent="0.2">
      <c r="B87" s="219" t="s">
        <v>237</v>
      </c>
      <c r="C87" s="70">
        <f>+'2.2.3.9.PrecioCapital'!C25</f>
        <v>0.17769686475831312</v>
      </c>
      <c r="D87" s="70">
        <f>+'2.2.3.9.PrecioCapital'!D25</f>
        <v>0.19525748263262446</v>
      </c>
      <c r="E87" s="70">
        <f>+'2.2.3.9.PrecioCapital'!E25</f>
        <v>0.11889675635617666</v>
      </c>
      <c r="F87" s="70">
        <f>+'2.2.3.9.PrecioCapital'!F25</f>
        <v>0.20721720851227615</v>
      </c>
      <c r="G87" s="70">
        <f>+'2.2.3.9.PrecioCapital'!G25</f>
        <v>0.2131152343724923</v>
      </c>
      <c r="H87" s="70">
        <f t="shared" si="8"/>
        <v>0.26206051364966132</v>
      </c>
      <c r="I87" s="70">
        <f>+'2.2.3.9.PrecioCapital'!H25</f>
        <v>0.26206051364966132</v>
      </c>
      <c r="J87" s="70">
        <f>+'2.2.3.9.PrecioCapital'!I25</f>
        <v>0.21451890600975962</v>
      </c>
      <c r="K87" s="70">
        <f>+'2.2.3.9.PrecioCapital'!J25</f>
        <v>0.17605789586385426</v>
      </c>
      <c r="L87" s="70">
        <f>+'2.2.3.9.PrecioCapital'!K25</f>
        <v>0.21310167056610327</v>
      </c>
    </row>
    <row r="88" spans="2:12" x14ac:dyDescent="0.2">
      <c r="B88" s="219" t="s">
        <v>238</v>
      </c>
      <c r="C88" s="70">
        <f>+'2.2.3.9.PrecioCapital'!C26</f>
        <v>0.16265927077335074</v>
      </c>
      <c r="D88" s="70">
        <f>+'2.2.3.9.PrecioCapital'!D26</f>
        <v>0.17990389284003358</v>
      </c>
      <c r="E88" s="70">
        <f>+'2.2.3.9.PrecioCapital'!E26</f>
        <v>0.10304564316430831</v>
      </c>
      <c r="F88" s="70">
        <f>+'2.2.3.9.PrecioCapital'!F26</f>
        <v>0.19140900715261686</v>
      </c>
      <c r="G88" s="70">
        <f>+'2.2.3.9.PrecioCapital'!G26</f>
        <v>0.19739080699045988</v>
      </c>
      <c r="H88" s="70">
        <f t="shared" si="8"/>
        <v>0.24728631498703288</v>
      </c>
      <c r="I88" s="70">
        <f>+'2.2.3.9.PrecioCapital'!H26</f>
        <v>0.24728631498703288</v>
      </c>
      <c r="J88" s="70">
        <f>+'2.2.3.9.PrecioCapital'!I26</f>
        <v>0.19993823938854541</v>
      </c>
      <c r="K88" s="70">
        <f>+'2.2.3.9.PrecioCapital'!J26</f>
        <v>0.16100662983309899</v>
      </c>
      <c r="L88" s="70">
        <f>+'2.2.3.9.PrecioCapital'!K26</f>
        <v>0.19809102156095823</v>
      </c>
    </row>
    <row r="89" spans="2:12" x14ac:dyDescent="0.2">
      <c r="B89" s="219" t="s">
        <v>253</v>
      </c>
      <c r="C89" s="70">
        <f>+'2.2.3.9.PrecioCapital'!C27</f>
        <v>0.16265927077335074</v>
      </c>
      <c r="D89" s="70">
        <f>+'2.2.3.9.PrecioCapital'!D27</f>
        <v>0.17990389284003358</v>
      </c>
      <c r="E89" s="70">
        <f>+'2.2.3.9.PrecioCapital'!E27</f>
        <v>0.10304564316430831</v>
      </c>
      <c r="F89" s="70">
        <f>+'2.2.3.9.PrecioCapital'!F27</f>
        <v>0.19140900715261686</v>
      </c>
      <c r="G89" s="70">
        <f>+'2.2.3.9.PrecioCapital'!G27</f>
        <v>0.19739080699045988</v>
      </c>
      <c r="H89" s="70">
        <f t="shared" si="8"/>
        <v>0.24728631498703288</v>
      </c>
      <c r="I89" s="70">
        <f>+'2.2.3.9.PrecioCapital'!H27</f>
        <v>0.24728631498703288</v>
      </c>
      <c r="J89" s="70">
        <f>+'2.2.3.9.PrecioCapital'!I27</f>
        <v>0.19993823938854541</v>
      </c>
      <c r="K89" s="70">
        <f>+'2.2.3.9.PrecioCapital'!J27</f>
        <v>0.16100662983309899</v>
      </c>
      <c r="L89" s="70">
        <f>+'2.2.3.9.PrecioCapital'!K27</f>
        <v>0.19809102156095823</v>
      </c>
    </row>
    <row r="90" spans="2:12" x14ac:dyDescent="0.2">
      <c r="B90" s="219" t="s">
        <v>240</v>
      </c>
      <c r="C90" s="70">
        <f>+'2.2.3.9.PrecioCapital'!C28</f>
        <v>0.16265927077335074</v>
      </c>
      <c r="D90" s="70">
        <f>+'2.2.3.9.PrecioCapital'!D28</f>
        <v>0.17990389284003358</v>
      </c>
      <c r="E90" s="70">
        <f>+'2.2.3.9.PrecioCapital'!E28</f>
        <v>0.10304564316430831</v>
      </c>
      <c r="F90" s="70">
        <f>+'2.2.3.9.PrecioCapital'!F28</f>
        <v>0.19140900715261686</v>
      </c>
      <c r="G90" s="70">
        <f>+'2.2.3.9.PrecioCapital'!G28</f>
        <v>0.19739080699045988</v>
      </c>
      <c r="H90" s="70">
        <f t="shared" si="8"/>
        <v>0.24728631498703288</v>
      </c>
      <c r="I90" s="70">
        <f>+'2.2.3.9.PrecioCapital'!H28</f>
        <v>0.24728631498703288</v>
      </c>
      <c r="J90" s="70">
        <f>+'2.2.3.9.PrecioCapital'!I28</f>
        <v>0.19993823938854541</v>
      </c>
      <c r="K90" s="70">
        <f>+'2.2.3.9.PrecioCapital'!J28</f>
        <v>0.16100662983309899</v>
      </c>
      <c r="L90" s="70">
        <f>+'2.2.3.9.PrecioCapital'!K28</f>
        <v>0.19809102156095823</v>
      </c>
    </row>
    <row r="91" spans="2:12" x14ac:dyDescent="0.2">
      <c r="B91" s="219" t="s">
        <v>241</v>
      </c>
      <c r="C91" s="70">
        <f>+'2.2.3.9.PrecioCapital'!C29</f>
        <v>0.22280964671320036</v>
      </c>
      <c r="D91" s="70">
        <f>+'2.2.3.9.PrecioCapital'!D29</f>
        <v>0.24131825201039722</v>
      </c>
      <c r="E91" s="70">
        <f>+'2.2.3.9.PrecioCapital'!E29</f>
        <v>0.1664500959317817</v>
      </c>
      <c r="F91" s="70">
        <f>+'2.2.3.9.PrecioCapital'!F29</f>
        <v>0.25464181259125396</v>
      </c>
      <c r="G91" s="70">
        <f>+'2.2.3.9.PrecioCapital'!G29</f>
        <v>0.26028851651858953</v>
      </c>
      <c r="H91" s="70">
        <f t="shared" si="8"/>
        <v>0.30638310963754678</v>
      </c>
      <c r="I91" s="70">
        <f>+'2.2.3.9.PrecioCapital'!H29</f>
        <v>0.30638310963754678</v>
      </c>
      <c r="J91" s="70">
        <f>+'2.2.3.9.PrecioCapital'!I29</f>
        <v>0.25826090587340234</v>
      </c>
      <c r="K91" s="70">
        <f>+'2.2.3.9.PrecioCapital'!J29</f>
        <v>0.22121169395611998</v>
      </c>
      <c r="L91" s="70">
        <f>+'2.2.3.9.PrecioCapital'!K29</f>
        <v>0.2581336175815383</v>
      </c>
    </row>
    <row r="92" spans="2:12" x14ac:dyDescent="0.2">
      <c r="B92" s="219" t="s">
        <v>242</v>
      </c>
      <c r="C92" s="70">
        <f>+'2.2.3.9.PrecioCapital'!C30</f>
        <v>0.16265927077335074</v>
      </c>
      <c r="D92" s="70">
        <f>+'2.2.3.9.PrecioCapital'!D30</f>
        <v>0.17990389284003358</v>
      </c>
      <c r="E92" s="70">
        <f>+'2.2.3.9.PrecioCapital'!E30</f>
        <v>0.10304564316430831</v>
      </c>
      <c r="F92" s="70">
        <f>+'2.2.3.9.PrecioCapital'!F30</f>
        <v>0.19140900715261686</v>
      </c>
      <c r="G92" s="70">
        <f>+'2.2.3.9.PrecioCapital'!G30</f>
        <v>0.19739080699045988</v>
      </c>
      <c r="H92" s="70">
        <f t="shared" si="8"/>
        <v>0.24728631498703288</v>
      </c>
      <c r="I92" s="70">
        <f>+'2.2.3.9.PrecioCapital'!H30</f>
        <v>0.24728631498703288</v>
      </c>
      <c r="J92" s="70">
        <f>+'2.2.3.9.PrecioCapital'!I30</f>
        <v>0.19993823938854541</v>
      </c>
      <c r="K92" s="70">
        <f>+'2.2.3.9.PrecioCapital'!J30</f>
        <v>0.16100662983309899</v>
      </c>
      <c r="L92" s="70">
        <f>+'2.2.3.9.PrecioCapital'!K30</f>
        <v>0.19809102156095823</v>
      </c>
    </row>
    <row r="93" spans="2:12" x14ac:dyDescent="0.2">
      <c r="B93" s="219" t="s">
        <v>243</v>
      </c>
      <c r="C93" s="70">
        <f>+'2.2.3.9.PrecioCapital'!C31</f>
        <v>0.16265927077335074</v>
      </c>
      <c r="D93" s="70">
        <f>+'2.2.3.9.PrecioCapital'!D31</f>
        <v>0.17990389284003358</v>
      </c>
      <c r="E93" s="70">
        <f>+'2.2.3.9.PrecioCapital'!E31</f>
        <v>0.10304564316430831</v>
      </c>
      <c r="F93" s="70">
        <f>+'2.2.3.9.PrecioCapital'!F31</f>
        <v>0.19140900715261686</v>
      </c>
      <c r="G93" s="70">
        <f>+'2.2.3.9.PrecioCapital'!G31</f>
        <v>0.19739080699045988</v>
      </c>
      <c r="H93" s="70">
        <f t="shared" si="8"/>
        <v>0.24728631498703288</v>
      </c>
      <c r="I93" s="70">
        <f>+'2.2.3.9.PrecioCapital'!H31</f>
        <v>0.24728631498703288</v>
      </c>
      <c r="J93" s="70">
        <f>+'2.2.3.9.PrecioCapital'!I31</f>
        <v>0.19993823938854541</v>
      </c>
      <c r="K93" s="70">
        <f>+'2.2.3.9.PrecioCapital'!J31</f>
        <v>0.16100662983309899</v>
      </c>
      <c r="L93" s="70">
        <f>+'2.2.3.9.PrecioCapital'!K31</f>
        <v>0.19809102156095823</v>
      </c>
    </row>
    <row r="94" spans="2:12" x14ac:dyDescent="0.2">
      <c r="B94" s="219" t="s">
        <v>244</v>
      </c>
      <c r="C94" s="70">
        <f>+'2.2.3.9.PrecioCapital'!C32</f>
        <v>0.25288483468312517</v>
      </c>
      <c r="D94" s="70">
        <f>+'2.2.3.9.PrecioCapital'!D32</f>
        <v>0.27202543159557913</v>
      </c>
      <c r="E94" s="70">
        <f>+'2.2.3.9.PrecioCapital'!E32</f>
        <v>0.19815232231551838</v>
      </c>
      <c r="F94" s="70">
        <f>+'2.2.3.9.PrecioCapital'!F32</f>
        <v>0.28625821531057261</v>
      </c>
      <c r="G94" s="70">
        <f>+'2.2.3.9.PrecioCapital'!G32</f>
        <v>0.29173737128265442</v>
      </c>
      <c r="H94" s="70">
        <f t="shared" si="8"/>
        <v>0.33593150696280377</v>
      </c>
      <c r="I94" s="70">
        <f>+'2.2.3.9.PrecioCapital'!H32</f>
        <v>0.33593150696280377</v>
      </c>
      <c r="J94" s="70">
        <f>+'2.2.3.9.PrecioCapital'!I32</f>
        <v>0.28742223911583081</v>
      </c>
      <c r="K94" s="70">
        <f>+'2.2.3.9.PrecioCapital'!J32</f>
        <v>0.25131422601763054</v>
      </c>
      <c r="L94" s="70">
        <f>+'2.2.3.9.PrecioCapital'!K32</f>
        <v>0.28815491559182838</v>
      </c>
    </row>
    <row r="95" spans="2:12" x14ac:dyDescent="0.2">
      <c r="B95" s="219" t="s">
        <v>245</v>
      </c>
      <c r="C95" s="70">
        <f>+'2.2.3.9.PrecioCapital'!C33</f>
        <v>0.17092994746508003</v>
      </c>
      <c r="D95" s="70">
        <f>+'2.2.3.9.PrecioCapital'!D33</f>
        <v>0.18834836722595857</v>
      </c>
      <c r="E95" s="70">
        <f>+'2.2.3.9.PrecioCapital'!E33</f>
        <v>0.11176375541983589</v>
      </c>
      <c r="F95" s="70">
        <f>+'2.2.3.9.PrecioCapital'!F33</f>
        <v>0.20010351790042943</v>
      </c>
      <c r="G95" s="70">
        <f>+'2.2.3.9.PrecioCapital'!G33</f>
        <v>0.20603924205057769</v>
      </c>
      <c r="H95" s="70">
        <f t="shared" si="8"/>
        <v>0.25541212425147852</v>
      </c>
      <c r="I95" s="70">
        <f>+'2.2.3.9.PrecioCapital'!H33</f>
        <v>0.25541212425147852</v>
      </c>
      <c r="J95" s="70">
        <f>+'2.2.3.9.PrecioCapital'!I33</f>
        <v>0.20795760603021324</v>
      </c>
      <c r="K95" s="70">
        <f>+'2.2.3.9.PrecioCapital'!J33</f>
        <v>0.16928482615001436</v>
      </c>
      <c r="L95" s="70">
        <f>+'2.2.3.9.PrecioCapital'!K33</f>
        <v>0.20634687851378802</v>
      </c>
    </row>
    <row r="96" spans="2:12" x14ac:dyDescent="0.2">
      <c r="B96" s="219" t="s">
        <v>246</v>
      </c>
      <c r="C96" s="70">
        <f>+'2.2.3.9.PrecioCapital'!C34</f>
        <v>0.16265927077335074</v>
      </c>
      <c r="D96" s="70">
        <f>+'2.2.3.9.PrecioCapital'!D34</f>
        <v>0.17990389284003358</v>
      </c>
      <c r="E96" s="70">
        <f>+'2.2.3.9.PrecioCapital'!E34</f>
        <v>0.10304564316430831</v>
      </c>
      <c r="F96" s="70">
        <f>+'2.2.3.9.PrecioCapital'!F34</f>
        <v>0.19140900715261686</v>
      </c>
      <c r="G96" s="70">
        <f>+'2.2.3.9.PrecioCapital'!G34</f>
        <v>0.19739080699045988</v>
      </c>
      <c r="H96" s="70">
        <f t="shared" si="8"/>
        <v>0.24728631498703288</v>
      </c>
      <c r="I96" s="70">
        <f>+'2.2.3.9.PrecioCapital'!H34</f>
        <v>0.24728631498703288</v>
      </c>
      <c r="J96" s="70">
        <f>+'2.2.3.9.PrecioCapital'!I34</f>
        <v>0.19993823938854541</v>
      </c>
      <c r="K96" s="70">
        <f>+'2.2.3.9.PrecioCapital'!J34</f>
        <v>0.16100662983309899</v>
      </c>
      <c r="L96" s="70">
        <f>+'2.2.3.9.PrecioCapital'!K34</f>
        <v>0.19809102156095823</v>
      </c>
    </row>
    <row r="97" spans="2:12" x14ac:dyDescent="0.2">
      <c r="B97" s="219" t="s">
        <v>247</v>
      </c>
      <c r="C97" s="70">
        <f>+'2.2.3.9.PrecioCapital'!C35</f>
        <v>0.25288483468312517</v>
      </c>
      <c r="D97" s="70">
        <f>+'2.2.3.9.PrecioCapital'!D35</f>
        <v>0.27202543159557913</v>
      </c>
      <c r="E97" s="70">
        <f>+'2.2.3.9.PrecioCapital'!E35</f>
        <v>0.19815232231551838</v>
      </c>
      <c r="F97" s="70">
        <f>+'2.2.3.9.PrecioCapital'!F35</f>
        <v>0.28625821531057261</v>
      </c>
      <c r="G97" s="70">
        <f>+'2.2.3.9.PrecioCapital'!G35</f>
        <v>0.29173737128265442</v>
      </c>
      <c r="H97" s="70">
        <f t="shared" si="8"/>
        <v>0.33593150696280377</v>
      </c>
      <c r="I97" s="70">
        <f>+'2.2.3.9.PrecioCapital'!H35</f>
        <v>0.33593150696280377</v>
      </c>
      <c r="J97" s="70">
        <f>+'2.2.3.9.PrecioCapital'!I35</f>
        <v>0.28742223911583081</v>
      </c>
      <c r="K97" s="70">
        <f>+'2.2.3.9.PrecioCapital'!J35</f>
        <v>0.25131422601763054</v>
      </c>
      <c r="L97" s="70">
        <f>+'2.2.3.9.PrecioCapital'!K35</f>
        <v>0.28815491559182838</v>
      </c>
    </row>
    <row r="98" spans="2:12" x14ac:dyDescent="0.2">
      <c r="B98" s="219" t="s">
        <v>248</v>
      </c>
      <c r="C98" s="70">
        <f>+'2.2.3.9.PrecioCapital'!C36</f>
        <v>0.17769686475831312</v>
      </c>
      <c r="D98" s="70">
        <f>+'2.2.3.9.PrecioCapital'!D36</f>
        <v>0.19525748263262446</v>
      </c>
      <c r="E98" s="70">
        <f>+'2.2.3.9.PrecioCapital'!E36</f>
        <v>0.11889675635617666</v>
      </c>
      <c r="F98" s="70">
        <f>+'2.2.3.9.PrecioCapital'!F36</f>
        <v>0.20721720851227615</v>
      </c>
      <c r="G98" s="70">
        <f>+'2.2.3.9.PrecioCapital'!G36</f>
        <v>0.2131152343724923</v>
      </c>
      <c r="H98" s="70">
        <f t="shared" si="8"/>
        <v>0.26206051364966132</v>
      </c>
      <c r="I98" s="70">
        <f>+'2.2.3.9.PrecioCapital'!H36</f>
        <v>0.26206051364966132</v>
      </c>
      <c r="J98" s="70">
        <f>+'2.2.3.9.PrecioCapital'!I36</f>
        <v>0.21451890600975962</v>
      </c>
      <c r="K98" s="70">
        <f>+'2.2.3.9.PrecioCapital'!J36</f>
        <v>0.17605789586385426</v>
      </c>
      <c r="L98" s="70">
        <f>+'2.2.3.9.PrecioCapital'!K36</f>
        <v>0.21310167056610327</v>
      </c>
    </row>
    <row r="99" spans="2:12" x14ac:dyDescent="0.2">
      <c r="B99" s="219" t="s">
        <v>254</v>
      </c>
      <c r="C99" s="70">
        <f>+'2.2.3.9.PrecioCapital'!C37</f>
        <v>0.17092994746508003</v>
      </c>
      <c r="D99" s="70">
        <f>+'2.2.3.9.PrecioCapital'!D37</f>
        <v>0.18834836722595857</v>
      </c>
      <c r="E99" s="70">
        <f>+'2.2.3.9.PrecioCapital'!E37</f>
        <v>0.11176375541983589</v>
      </c>
      <c r="F99" s="70">
        <f>+'2.2.3.9.PrecioCapital'!F37</f>
        <v>0.20010351790042943</v>
      </c>
      <c r="G99" s="70">
        <f>+'2.2.3.9.PrecioCapital'!G37</f>
        <v>0.20603924205057769</v>
      </c>
      <c r="H99" s="70">
        <f t="shared" si="8"/>
        <v>0.25541212425147852</v>
      </c>
      <c r="I99" s="70">
        <f>+'2.2.3.9.PrecioCapital'!H37</f>
        <v>0.25541212425147852</v>
      </c>
      <c r="J99" s="70">
        <f>+'2.2.3.9.PrecioCapital'!I37</f>
        <v>0.20795760603021324</v>
      </c>
      <c r="K99" s="70">
        <f>+'2.2.3.9.PrecioCapital'!J37</f>
        <v>0.16928482615001436</v>
      </c>
      <c r="L99" s="70">
        <f>+'2.2.3.9.PrecioCapital'!K37</f>
        <v>0.20634687851378802</v>
      </c>
    </row>
    <row r="100" spans="2:12" x14ac:dyDescent="0.2">
      <c r="B100" s="220" t="s">
        <v>250</v>
      </c>
      <c r="C100" s="71">
        <f>+'2.2.3.9.PrecioCapital'!C38</f>
        <v>0.25288483468312517</v>
      </c>
      <c r="D100" s="71">
        <f>+'2.2.3.9.PrecioCapital'!D38</f>
        <v>0.27202543159557913</v>
      </c>
      <c r="E100" s="71">
        <f>+'2.2.3.9.PrecioCapital'!E38</f>
        <v>0.19815232231551838</v>
      </c>
      <c r="F100" s="71">
        <f>+'2.2.3.9.PrecioCapital'!F38</f>
        <v>0.28625821531057261</v>
      </c>
      <c r="G100" s="71">
        <f>+'2.2.3.9.PrecioCapital'!G38</f>
        <v>0.29173737128265442</v>
      </c>
      <c r="H100" s="71">
        <f t="shared" si="8"/>
        <v>0.33593150696280377</v>
      </c>
      <c r="I100" s="71">
        <f>+'2.2.3.9.PrecioCapital'!H38</f>
        <v>0.33593150696280377</v>
      </c>
      <c r="J100" s="71">
        <f>+'2.2.3.9.PrecioCapital'!I38</f>
        <v>0.28742223911583081</v>
      </c>
      <c r="K100" s="71">
        <f>+'2.2.3.9.PrecioCapital'!J38</f>
        <v>0.25131422601763054</v>
      </c>
      <c r="L100" s="71">
        <f>+'2.2.3.9.PrecioCapital'!K38</f>
        <v>0.28815491559182838</v>
      </c>
    </row>
    <row r="101" spans="2:12" x14ac:dyDescent="0.2"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2:12" x14ac:dyDescent="0.2"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2:12" x14ac:dyDescent="0.2">
      <c r="B103" s="41" t="s">
        <v>56</v>
      </c>
    </row>
    <row r="104" spans="2:12" x14ac:dyDescent="0.2"/>
    <row r="105" spans="2:12" x14ac:dyDescent="0.2">
      <c r="B105" s="60" t="s">
        <v>57</v>
      </c>
    </row>
    <row r="106" spans="2:12" x14ac:dyDescent="0.2"/>
    <row r="107" spans="2:12" x14ac:dyDescent="0.2">
      <c r="B107" s="27"/>
      <c r="C107" s="227">
        <v>2010</v>
      </c>
      <c r="D107" s="227">
        <v>2011</v>
      </c>
      <c r="E107" s="227">
        <v>2012</v>
      </c>
      <c r="F107" s="227">
        <v>2013</v>
      </c>
      <c r="G107" s="227">
        <v>2014</v>
      </c>
      <c r="H107" s="227" t="s">
        <v>189</v>
      </c>
      <c r="I107" s="227">
        <v>2015</v>
      </c>
      <c r="J107" s="227">
        <v>2016</v>
      </c>
      <c r="K107" s="227">
        <v>2017</v>
      </c>
      <c r="L107" s="227">
        <v>2018</v>
      </c>
    </row>
    <row r="108" spans="2:12" x14ac:dyDescent="0.2">
      <c r="C108" s="74"/>
      <c r="D108" s="74"/>
      <c r="E108" s="74"/>
      <c r="F108" s="74"/>
      <c r="G108" s="74"/>
      <c r="H108" s="74"/>
      <c r="I108" s="74"/>
      <c r="J108" s="74"/>
      <c r="K108" s="74"/>
      <c r="L108" s="74"/>
    </row>
    <row r="109" spans="2:12" x14ac:dyDescent="0.2">
      <c r="B109" s="63" t="s">
        <v>48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</row>
    <row r="110" spans="2:12" x14ac:dyDescent="0.2">
      <c r="B110" s="1" t="s">
        <v>49</v>
      </c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</row>
    <row r="111" spans="2:12" x14ac:dyDescent="0.2">
      <c r="B111" s="64" t="s">
        <v>50</v>
      </c>
      <c r="C111" s="200">
        <f>+'2.2.1.ManoObra'!C11</f>
        <v>16160</v>
      </c>
      <c r="D111" s="200">
        <f>+'2.2.1.ManoObra'!D11</f>
        <v>19056</v>
      </c>
      <c r="E111" s="200">
        <f>+'2.2.1.ManoObra'!E11</f>
        <v>19264</v>
      </c>
      <c r="F111" s="200">
        <f>+'2.2.1.ManoObra'!F11</f>
        <v>17152</v>
      </c>
      <c r="G111" s="200">
        <f>+'2.2.1.ManoObra'!G11</f>
        <v>17296</v>
      </c>
      <c r="H111" s="267">
        <f>+I111</f>
        <v>13736</v>
      </c>
      <c r="I111" s="200">
        <f>+'2.2.1.ManoObra'!H11</f>
        <v>13736</v>
      </c>
      <c r="J111" s="200">
        <f>+'2.2.1.ManoObra'!I11</f>
        <v>17280</v>
      </c>
      <c r="K111" s="200">
        <f>+'2.2.1.ManoObra'!J11</f>
        <v>14400</v>
      </c>
      <c r="L111" s="200">
        <f>+'2.2.1.ManoObra'!K11</f>
        <v>14400</v>
      </c>
    </row>
    <row r="112" spans="2:12" x14ac:dyDescent="0.2">
      <c r="B112" s="64" t="s">
        <v>51</v>
      </c>
      <c r="C112" s="200">
        <f>+'2.2.1.ManoObra'!C12</f>
        <v>120803.13</v>
      </c>
      <c r="D112" s="200">
        <f>+'2.2.1.ManoObra'!D12</f>
        <v>123507.62</v>
      </c>
      <c r="E112" s="200">
        <f>+'2.2.1.ManoObra'!E12</f>
        <v>152618.29</v>
      </c>
      <c r="F112" s="200">
        <f>+'2.2.1.ManoObra'!F12</f>
        <v>182327.11000000002</v>
      </c>
      <c r="G112" s="200">
        <f>+'2.2.1.ManoObra'!G12</f>
        <v>181394.86000000004</v>
      </c>
      <c r="H112" s="267">
        <f>+I112</f>
        <v>235149.3</v>
      </c>
      <c r="I112" s="200">
        <f>+'2.2.1.ManoObra'!H12</f>
        <v>235149.3</v>
      </c>
      <c r="J112" s="200">
        <f>+'2.2.1.ManoObra'!I12</f>
        <v>291600</v>
      </c>
      <c r="K112" s="200">
        <f>+'2.2.1.ManoObra'!J12</f>
        <v>320819</v>
      </c>
      <c r="L112" s="200">
        <f>+'2.2.1.ManoObra'!K12</f>
        <v>335440</v>
      </c>
    </row>
    <row r="113" spans="2:12" x14ac:dyDescent="0.2">
      <c r="C113" s="200"/>
      <c r="D113" s="200"/>
      <c r="E113" s="200"/>
      <c r="F113" s="200"/>
      <c r="G113" s="200"/>
      <c r="H113" s="87"/>
      <c r="I113" s="200"/>
      <c r="J113" s="200"/>
      <c r="K113" s="200"/>
      <c r="L113" s="200"/>
    </row>
    <row r="114" spans="2:12" x14ac:dyDescent="0.2">
      <c r="B114" s="30" t="s">
        <v>52</v>
      </c>
      <c r="C114" s="65">
        <f>+'2.2.1.ManoObra'!C14</f>
        <v>89818.809999999983</v>
      </c>
      <c r="D114" s="65">
        <f>+'2.2.1.ManoObra'!D14</f>
        <v>94915.11</v>
      </c>
      <c r="E114" s="65">
        <f>+'2.2.1.ManoObra'!E14</f>
        <v>110392.75</v>
      </c>
      <c r="F114" s="65">
        <f>+'2.2.1.ManoObra'!F14</f>
        <v>138012.75999999998</v>
      </c>
      <c r="G114" s="65">
        <f>+'2.2.1.ManoObra'!G14</f>
        <v>140711.16</v>
      </c>
      <c r="H114" s="242">
        <f>+I114</f>
        <v>216242.86</v>
      </c>
      <c r="I114" s="65">
        <f>+'2.2.1.ManoObra'!H14</f>
        <v>216242.86</v>
      </c>
      <c r="J114" s="65">
        <f>+'2.2.1.ManoObra'!I14</f>
        <v>250200</v>
      </c>
      <c r="K114" s="65">
        <f>+'2.2.1.ManoObra'!J14</f>
        <v>296422.16000000003</v>
      </c>
      <c r="L114" s="65">
        <f>+'2.2.1.ManoObra'!K14</f>
        <v>256575.55999999997</v>
      </c>
    </row>
    <row r="115" spans="2:12" x14ac:dyDescent="0.2"/>
    <row r="116" spans="2:12" x14ac:dyDescent="0.2">
      <c r="B116" s="60" t="s">
        <v>273</v>
      </c>
    </row>
    <row r="117" spans="2:12" x14ac:dyDescent="0.2"/>
    <row r="118" spans="2:12" x14ac:dyDescent="0.2">
      <c r="B118" s="208" t="s">
        <v>200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19" spans="2:12" x14ac:dyDescent="0.2">
      <c r="B119" s="209" t="s">
        <v>201</v>
      </c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</row>
    <row r="120" spans="2:12" x14ac:dyDescent="0.2">
      <c r="B120" s="210" t="s">
        <v>202</v>
      </c>
      <c r="C120" s="200">
        <f>+'2.2.2.ProdIntermed'!C56</f>
        <v>279856</v>
      </c>
      <c r="D120" s="200">
        <f>+'2.2.2.ProdIntermed'!D56</f>
        <v>75173.872924353142</v>
      </c>
      <c r="E120" s="200">
        <f>+'2.2.2.ProdIntermed'!E56</f>
        <v>267542.36408692808</v>
      </c>
      <c r="F120" s="200">
        <f>+'2.2.2.ProdIntermed'!F56</f>
        <v>429051.22032104357</v>
      </c>
      <c r="G120" s="200">
        <f>+'2.2.2.ProdIntermed'!G56</f>
        <v>449204.07347880508</v>
      </c>
      <c r="H120" s="200">
        <f>+I120</f>
        <v>870490.56267390191</v>
      </c>
      <c r="I120" s="200">
        <f>+'2.2.2.ProdIntermed'!H56</f>
        <v>870490.56267390191</v>
      </c>
      <c r="J120" s="200">
        <f>+'2.2.2.ProdIntermed'!I56</f>
        <v>1113101.0328290628</v>
      </c>
      <c r="K120" s="200">
        <f>+'2.2.2.ProdIntermed'!J56</f>
        <v>963131.29245211137</v>
      </c>
      <c r="L120" s="200">
        <f>+'2.2.2.ProdIntermed'!K56</f>
        <v>1192029.6411924753</v>
      </c>
    </row>
    <row r="121" spans="2:12" x14ac:dyDescent="0.2">
      <c r="B121" s="210" t="s">
        <v>203</v>
      </c>
      <c r="C121" s="200">
        <f>+'2.2.2.ProdIntermed'!C57</f>
        <v>739618</v>
      </c>
      <c r="D121" s="200">
        <f>+'2.2.2.ProdIntermed'!D57</f>
        <v>827663.42640329991</v>
      </c>
      <c r="E121" s="200">
        <f>+'2.2.2.ProdIntermed'!E57</f>
        <v>944260.95581470919</v>
      </c>
      <c r="F121" s="200">
        <f>+'2.2.2.ProdIntermed'!F57</f>
        <v>1177678.4446292494</v>
      </c>
      <c r="G121" s="200">
        <f>+'2.2.2.ProdIntermed'!G57</f>
        <v>1529426.9946320001</v>
      </c>
      <c r="H121" s="200">
        <f t="shared" ref="H121:H147" si="9">+I121</f>
        <v>629913.03266940895</v>
      </c>
      <c r="I121" s="200">
        <f>+'2.2.2.ProdIntermed'!H57</f>
        <v>629913.03266940895</v>
      </c>
      <c r="J121" s="200">
        <f>+'2.2.2.ProdIntermed'!I57</f>
        <v>507307.80707672425</v>
      </c>
      <c r="K121" s="200">
        <f>+'2.2.2.ProdIntermed'!J57</f>
        <v>470618.2337360325</v>
      </c>
      <c r="L121" s="200">
        <f>+'2.2.2.ProdIntermed'!K57</f>
        <v>459328.80425417336</v>
      </c>
    </row>
    <row r="122" spans="2:12" x14ac:dyDescent="0.2">
      <c r="B122" s="210" t="s">
        <v>204</v>
      </c>
      <c r="C122" s="200">
        <f>+'2.2.2.ProdIntermed'!C58</f>
        <v>437766</v>
      </c>
      <c r="D122" s="200">
        <f>+'2.2.2.ProdIntermed'!D58</f>
        <v>462158.89729281364</v>
      </c>
      <c r="E122" s="200">
        <f>+'2.2.2.ProdIntermed'!E58</f>
        <v>600103.66664939711</v>
      </c>
      <c r="F122" s="200">
        <f>+'2.2.2.ProdIntermed'!F58</f>
        <v>634510.0066757031</v>
      </c>
      <c r="G122" s="200">
        <f>+'2.2.2.ProdIntermed'!G58</f>
        <v>870715.68986756145</v>
      </c>
      <c r="H122" s="200">
        <f t="shared" si="9"/>
        <v>1233089.8671262576</v>
      </c>
      <c r="I122" s="200">
        <f>+'2.2.2.ProdIntermed'!H58</f>
        <v>1233089.8671262576</v>
      </c>
      <c r="J122" s="200">
        <f>+'2.2.2.ProdIntermed'!I58</f>
        <v>1009668.9342766745</v>
      </c>
      <c r="K122" s="200">
        <f>+'2.2.2.ProdIntermed'!J58</f>
        <v>997015.82877150073</v>
      </c>
      <c r="L122" s="200">
        <f>+'2.2.2.ProdIntermed'!K58</f>
        <v>1219171.7607200276</v>
      </c>
    </row>
    <row r="123" spans="2:12" x14ac:dyDescent="0.2">
      <c r="B123" s="210" t="s">
        <v>205</v>
      </c>
      <c r="C123" s="200">
        <f>+'2.2.2.ProdIntermed'!C59</f>
        <v>0</v>
      </c>
      <c r="D123" s="200">
        <f>+'2.2.2.ProdIntermed'!D59</f>
        <v>16666.421319289282</v>
      </c>
      <c r="E123" s="200">
        <f>+'2.2.2.ProdIntermed'!E59</f>
        <v>0</v>
      </c>
      <c r="F123" s="200">
        <f>+'2.2.2.ProdIntermed'!F59</f>
        <v>29.713170642248581</v>
      </c>
      <c r="G123" s="200">
        <f>+'2.2.2.ProdIntermed'!G59</f>
        <v>113.35358325508636</v>
      </c>
      <c r="H123" s="200">
        <f t="shared" si="9"/>
        <v>10004.57668687044</v>
      </c>
      <c r="I123" s="200">
        <f>+'2.2.2.ProdIntermed'!H59</f>
        <v>10004.57668687044</v>
      </c>
      <c r="J123" s="200">
        <f>+'2.2.2.ProdIntermed'!I59</f>
        <v>74583.65312672974</v>
      </c>
      <c r="K123" s="200">
        <f>+'2.2.2.ProdIntermed'!J59</f>
        <v>40702.448682498463</v>
      </c>
      <c r="L123" s="200">
        <f>+'2.2.2.ProdIntermed'!K59</f>
        <v>2202447.6693242178</v>
      </c>
    </row>
    <row r="124" spans="2:12" x14ac:dyDescent="0.2">
      <c r="B124" s="210" t="s">
        <v>206</v>
      </c>
      <c r="C124" s="200">
        <f>+'2.2.2.ProdIntermed'!C60</f>
        <v>695</v>
      </c>
      <c r="D124" s="200">
        <f>+'2.2.2.ProdIntermed'!D60</f>
        <v>4900.6099329593135</v>
      </c>
      <c r="E124" s="200">
        <f>+'2.2.2.ProdIntermed'!E60</f>
        <v>8368.4793014095085</v>
      </c>
      <c r="F124" s="200">
        <f>+'2.2.2.ProdIntermed'!F60</f>
        <v>8349.7569528085933</v>
      </c>
      <c r="G124" s="200">
        <f>+'2.2.2.ProdIntermed'!G60</f>
        <v>8341.5956567970807</v>
      </c>
      <c r="H124" s="200">
        <f t="shared" si="9"/>
        <v>12447.641439392424</v>
      </c>
      <c r="I124" s="200">
        <f>+'2.2.2.ProdIntermed'!H60</f>
        <v>12447.641439392424</v>
      </c>
      <c r="J124" s="200">
        <f>+'2.2.2.ProdIntermed'!I60</f>
        <v>14073.609696784884</v>
      </c>
      <c r="K124" s="200">
        <f>+'2.2.2.ProdIntermed'!J60</f>
        <v>11824.523786412648</v>
      </c>
      <c r="L124" s="200">
        <f>+'2.2.2.ProdIntermed'!K60</f>
        <v>20297.549602841522</v>
      </c>
    </row>
    <row r="125" spans="2:12" x14ac:dyDescent="0.2">
      <c r="B125" s="210" t="s">
        <v>207</v>
      </c>
      <c r="C125" s="200">
        <f>+'2.2.2.ProdIntermed'!C61</f>
        <v>329777</v>
      </c>
      <c r="D125" s="200">
        <f>+'2.2.2.ProdIntermed'!D61</f>
        <v>409140.27593139897</v>
      </c>
      <c r="E125" s="200">
        <f>+'2.2.2.ProdIntermed'!E61</f>
        <v>369524.99710877554</v>
      </c>
      <c r="F125" s="200">
        <f>+'2.2.2.ProdIntermed'!F61</f>
        <v>373154.04307946254</v>
      </c>
      <c r="G125" s="200">
        <f>+'2.2.2.ProdIntermed'!G61</f>
        <v>416933.22717040469</v>
      </c>
      <c r="H125" s="200">
        <f t="shared" si="9"/>
        <v>151783.32039116736</v>
      </c>
      <c r="I125" s="200">
        <f>+'2.2.2.ProdIntermed'!H61</f>
        <v>151783.32039116736</v>
      </c>
      <c r="J125" s="200">
        <f>+'2.2.2.ProdIntermed'!I61</f>
        <v>192476.94057615902</v>
      </c>
      <c r="K125" s="200">
        <f>+'2.2.2.ProdIntermed'!J61</f>
        <v>193636.87936340194</v>
      </c>
      <c r="L125" s="200">
        <f>+'2.2.2.ProdIntermed'!K61</f>
        <v>128744.4174499635</v>
      </c>
    </row>
    <row r="126" spans="2:12" x14ac:dyDescent="0.2">
      <c r="B126" s="210" t="s">
        <v>208</v>
      </c>
      <c r="C126" s="200">
        <f>+'2.2.2.ProdIntermed'!C62</f>
        <v>0</v>
      </c>
      <c r="D126" s="200">
        <f>+'2.2.2.ProdIntermed'!D62</f>
        <v>0</v>
      </c>
      <c r="E126" s="200">
        <f>+'2.2.2.ProdIntermed'!E62</f>
        <v>0</v>
      </c>
      <c r="F126" s="200">
        <f>+'2.2.2.ProdIntermed'!F62</f>
        <v>520.97902937899323</v>
      </c>
      <c r="G126" s="200">
        <f>+'2.2.2.ProdIntermed'!G62</f>
        <v>39.218749498778514</v>
      </c>
      <c r="H126" s="200">
        <f t="shared" si="9"/>
        <v>60.460998511499398</v>
      </c>
      <c r="I126" s="200">
        <f>+'2.2.2.ProdIntermed'!H62</f>
        <v>60.460998511499398</v>
      </c>
      <c r="J126" s="200">
        <f>+'2.2.2.ProdIntermed'!I62</f>
        <v>5.0156847268044897</v>
      </c>
      <c r="K126" s="200">
        <f>+'2.2.2.ProdIntermed'!J62</f>
        <v>46.971586013946357</v>
      </c>
      <c r="L126" s="200">
        <f>+'2.2.2.ProdIntermed'!K62</f>
        <v>142.56239275054119</v>
      </c>
    </row>
    <row r="127" spans="2:12" x14ac:dyDescent="0.2">
      <c r="B127" s="210" t="s">
        <v>209</v>
      </c>
      <c r="C127" s="200">
        <f>+'2.2.2.ProdIntermed'!C63</f>
        <v>0</v>
      </c>
      <c r="D127" s="200">
        <f>+'2.2.2.ProdIntermed'!D63</f>
        <v>0</v>
      </c>
      <c r="E127" s="200">
        <f>+'2.2.2.ProdIntermed'!E63</f>
        <v>17.078049066470058</v>
      </c>
      <c r="F127" s="200">
        <f>+'2.2.2.ProdIntermed'!F63</f>
        <v>0</v>
      </c>
      <c r="G127" s="200">
        <f>+'2.2.2.ProdIntermed'!G63</f>
        <v>5.6632616419727482</v>
      </c>
      <c r="H127" s="200">
        <f t="shared" si="9"/>
        <v>0</v>
      </c>
      <c r="I127" s="200">
        <f>+'2.2.2.ProdIntermed'!H63</f>
        <v>0</v>
      </c>
      <c r="J127" s="200">
        <f>+'2.2.2.ProdIntermed'!I63</f>
        <v>142.61394190003861</v>
      </c>
      <c r="K127" s="200">
        <f>+'2.2.2.ProdIntermed'!J63</f>
        <v>0</v>
      </c>
      <c r="L127" s="200">
        <f>+'2.2.2.ProdIntermed'!K63</f>
        <v>0</v>
      </c>
    </row>
    <row r="128" spans="2:12" x14ac:dyDescent="0.2">
      <c r="B128" s="210" t="s">
        <v>210</v>
      </c>
      <c r="C128" s="200">
        <f>+'2.2.2.ProdIntermed'!C64</f>
        <v>1185288</v>
      </c>
      <c r="D128" s="200">
        <f>+'2.2.2.ProdIntermed'!D64</f>
        <v>1250327.1582211303</v>
      </c>
      <c r="E128" s="200">
        <f>+'2.2.2.ProdIntermed'!E64</f>
        <v>1618868.308579809</v>
      </c>
      <c r="F128" s="200">
        <f>+'2.2.2.ProdIntermed'!F64</f>
        <v>1741381.4707343958</v>
      </c>
      <c r="G128" s="200">
        <f>+'2.2.2.ProdIntermed'!G64</f>
        <v>1697882.8060773318</v>
      </c>
      <c r="H128" s="200">
        <f t="shared" si="9"/>
        <v>2375635.2768677119</v>
      </c>
      <c r="I128" s="200">
        <f>+'2.2.2.ProdIntermed'!H64</f>
        <v>2375635.2768677119</v>
      </c>
      <c r="J128" s="200">
        <f>+'2.2.2.ProdIntermed'!I64</f>
        <v>2713714.5227233688</v>
      </c>
      <c r="K128" s="200">
        <f>+'2.2.2.ProdIntermed'!J64</f>
        <v>1659861.2972366966</v>
      </c>
      <c r="L128" s="200">
        <f>+'2.2.2.ProdIntermed'!K64</f>
        <v>1338099.610922721</v>
      </c>
    </row>
    <row r="129" spans="2:12" x14ac:dyDescent="0.2">
      <c r="B129" s="209" t="s">
        <v>211</v>
      </c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</row>
    <row r="130" spans="2:12" x14ac:dyDescent="0.2">
      <c r="B130" s="210" t="s">
        <v>212</v>
      </c>
      <c r="C130" s="200">
        <f>+'2.2.2.ProdIntermed'!C66</f>
        <v>276000</v>
      </c>
      <c r="D130" s="200">
        <f>+'2.2.2.ProdIntermed'!D66</f>
        <v>416218.32801584818</v>
      </c>
      <c r="E130" s="200">
        <f>+'2.2.2.ProdIntermed'!E66</f>
        <v>609039.41600510443</v>
      </c>
      <c r="F130" s="200">
        <f>+'2.2.2.ProdIntermed'!F66</f>
        <v>743739.07778417051</v>
      </c>
      <c r="G130" s="200">
        <f>+'2.2.2.ProdIntermed'!G66</f>
        <v>928057.30070264731</v>
      </c>
      <c r="H130" s="200">
        <f t="shared" si="9"/>
        <v>718123.47530534072</v>
      </c>
      <c r="I130" s="200">
        <f>+'2.2.2.ProdIntermed'!H66</f>
        <v>718123.47530534072</v>
      </c>
      <c r="J130" s="200">
        <f>+'2.2.2.ProdIntermed'!I66</f>
        <v>634158.21598863683</v>
      </c>
      <c r="K130" s="200">
        <f>+'2.2.2.ProdIntermed'!J66</f>
        <v>624875.37986083247</v>
      </c>
      <c r="L130" s="200">
        <f>+'2.2.2.ProdIntermed'!K66</f>
        <v>639086.01647862932</v>
      </c>
    </row>
    <row r="131" spans="2:12" x14ac:dyDescent="0.2">
      <c r="B131" s="210" t="s">
        <v>68</v>
      </c>
      <c r="C131" s="200">
        <f>+'2.2.2.ProdIntermed'!C67</f>
        <v>89000</v>
      </c>
      <c r="D131" s="200">
        <f>+'2.2.2.ProdIntermed'!D67</f>
        <v>336725.07732932206</v>
      </c>
      <c r="E131" s="200">
        <f>+'2.2.2.ProdIntermed'!E67</f>
        <v>207097.19726338831</v>
      </c>
      <c r="F131" s="200">
        <f>+'2.2.2.ProdIntermed'!F67</f>
        <v>245109.4496396523</v>
      </c>
      <c r="G131" s="200">
        <f>+'2.2.2.ProdIntermed'!G67</f>
        <v>480079.48681759863</v>
      </c>
      <c r="H131" s="200">
        <f t="shared" si="9"/>
        <v>499444.66045863135</v>
      </c>
      <c r="I131" s="200">
        <f>+'2.2.2.ProdIntermed'!H67</f>
        <v>499444.66045863135</v>
      </c>
      <c r="J131" s="200">
        <f>+'2.2.2.ProdIntermed'!I67</f>
        <v>501637.1346614064</v>
      </c>
      <c r="K131" s="200">
        <f>+'2.2.2.ProdIntermed'!J67</f>
        <v>518397.85437240376</v>
      </c>
      <c r="L131" s="200">
        <f>+'2.2.2.ProdIntermed'!K67</f>
        <v>446912.52459665481</v>
      </c>
    </row>
    <row r="132" spans="2:12" x14ac:dyDescent="0.2">
      <c r="B132" s="210" t="s">
        <v>213</v>
      </c>
      <c r="C132" s="65">
        <f>+'2.2.2.ProdIntermed'!C68</f>
        <v>0</v>
      </c>
      <c r="D132" s="65">
        <f>+'2.2.2.ProdIntermed'!D68</f>
        <v>11897.539238120282</v>
      </c>
      <c r="E132" s="65">
        <f>+'2.2.2.ProdIntermed'!E68</f>
        <v>33190.700416425505</v>
      </c>
      <c r="F132" s="65">
        <f>+'2.2.2.ProdIntermed'!F68</f>
        <v>101053.20827268162</v>
      </c>
      <c r="G132" s="65">
        <f>+'2.2.2.ProdIntermed'!G68</f>
        <v>56065.026844586682</v>
      </c>
      <c r="H132" s="65">
        <f t="shared" si="9"/>
        <v>156994.66592114232</v>
      </c>
      <c r="I132" s="65">
        <f>+'2.2.2.ProdIntermed'!H68</f>
        <v>156994.66592114232</v>
      </c>
      <c r="J132" s="65">
        <f>+'2.2.2.ProdIntermed'!I68</f>
        <v>49740.359306794722</v>
      </c>
      <c r="K132" s="65">
        <f>+'2.2.2.ProdIntermed'!J68</f>
        <v>48747.227944498249</v>
      </c>
      <c r="L132" s="65">
        <f>+'2.2.2.ProdIntermed'!K68</f>
        <v>233695.31989973068</v>
      </c>
    </row>
    <row r="133" spans="2:12" x14ac:dyDescent="0.2">
      <c r="B133" s="208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</row>
    <row r="134" spans="2:12" x14ac:dyDescent="0.2">
      <c r="B134" s="209" t="s">
        <v>201</v>
      </c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</row>
    <row r="135" spans="2:12" x14ac:dyDescent="0.2">
      <c r="B135" s="210" t="s">
        <v>202</v>
      </c>
      <c r="C135" s="200">
        <f>+'2.2.2.ProdIntermed'!C71</f>
        <v>36323</v>
      </c>
      <c r="D135" s="200">
        <f>+'2.2.2.ProdIntermed'!D71</f>
        <v>50668.531602341129</v>
      </c>
      <c r="E135" s="200">
        <f>+'2.2.2.ProdIntermed'!E71</f>
        <v>29886.533586580554</v>
      </c>
      <c r="F135" s="200">
        <f>+'2.2.2.ProdIntermed'!F71</f>
        <v>47807.102285966284</v>
      </c>
      <c r="G135" s="200">
        <f>+'2.2.2.ProdIntermed'!G71</f>
        <v>79071.439734837011</v>
      </c>
      <c r="H135" s="200">
        <f t="shared" si="9"/>
        <v>83955.615952716806</v>
      </c>
      <c r="I135" s="200">
        <f>+'2.2.2.ProdIntermed'!H71</f>
        <v>83955.615952716806</v>
      </c>
      <c r="J135" s="200">
        <f>+'2.2.2.ProdIntermed'!I71</f>
        <v>47867.177393999416</v>
      </c>
      <c r="K135" s="200">
        <f>+'2.2.2.ProdIntermed'!J71</f>
        <v>49573.920494583414</v>
      </c>
      <c r="L135" s="200">
        <f>+'2.2.2.ProdIntermed'!K71</f>
        <v>37662.323024448036</v>
      </c>
    </row>
    <row r="136" spans="2:12" x14ac:dyDescent="0.2">
      <c r="B136" s="210" t="s">
        <v>203</v>
      </c>
      <c r="C136" s="200">
        <f>+'2.2.2.ProdIntermed'!C72</f>
        <v>29882</v>
      </c>
      <c r="D136" s="200">
        <f>+'2.2.2.ProdIntermed'!D72</f>
        <v>62440.708703158394</v>
      </c>
      <c r="E136" s="200">
        <f>+'2.2.2.ProdIntermed'!E72</f>
        <v>121582.5000051113</v>
      </c>
      <c r="F136" s="200">
        <f>+'2.2.2.ProdIntermed'!F72</f>
        <v>138441.98900372235</v>
      </c>
      <c r="G136" s="200">
        <f>+'2.2.2.ProdIntermed'!G72</f>
        <v>151141.61262825466</v>
      </c>
      <c r="H136" s="200">
        <f t="shared" si="9"/>
        <v>162528.82435480875</v>
      </c>
      <c r="I136" s="200">
        <f>+'2.2.2.ProdIntermed'!H72</f>
        <v>162528.82435480875</v>
      </c>
      <c r="J136" s="200">
        <f>+'2.2.2.ProdIntermed'!I72</f>
        <v>160081.35784891219</v>
      </c>
      <c r="K136" s="200">
        <f>+'2.2.2.ProdIntermed'!J72</f>
        <v>173143.9302504778</v>
      </c>
      <c r="L136" s="200">
        <f>+'2.2.2.ProdIntermed'!K72</f>
        <v>166135.91954666193</v>
      </c>
    </row>
    <row r="137" spans="2:12" x14ac:dyDescent="0.2">
      <c r="B137" s="210" t="s">
        <v>204</v>
      </c>
      <c r="C137" s="200">
        <f>+'2.2.2.ProdIntermed'!C73</f>
        <v>69382</v>
      </c>
      <c r="D137" s="200">
        <f>+'2.2.2.ProdIntermed'!D73</f>
        <v>71283.695209633283</v>
      </c>
      <c r="E137" s="200">
        <f>+'2.2.2.ProdIntermed'!E73</f>
        <v>69059.230213183182</v>
      </c>
      <c r="F137" s="200">
        <f>+'2.2.2.ProdIntermed'!F73</f>
        <v>51133.197386214422</v>
      </c>
      <c r="G137" s="200">
        <f>+'2.2.2.ProdIntermed'!G73</f>
        <v>47985.796582048628</v>
      </c>
      <c r="H137" s="200">
        <f t="shared" si="9"/>
        <v>218996.85023048677</v>
      </c>
      <c r="I137" s="200">
        <f>+'2.2.2.ProdIntermed'!H73</f>
        <v>218996.85023048677</v>
      </c>
      <c r="J137" s="200">
        <f>+'2.2.2.ProdIntermed'!I73</f>
        <v>172500.64386040485</v>
      </c>
      <c r="K137" s="200">
        <f>+'2.2.2.ProdIntermed'!J73</f>
        <v>145156.88228019251</v>
      </c>
      <c r="L137" s="200">
        <f>+'2.2.2.ProdIntermed'!K73</f>
        <v>126589.70886009806</v>
      </c>
    </row>
    <row r="138" spans="2:12" x14ac:dyDescent="0.2">
      <c r="B138" s="210" t="s">
        <v>205</v>
      </c>
      <c r="C138" s="200">
        <f>+'2.2.2.ProdIntermed'!C74</f>
        <v>965268</v>
      </c>
      <c r="D138" s="200">
        <f>+'2.2.2.ProdIntermed'!D74</f>
        <v>1038481.1029033404</v>
      </c>
      <c r="E138" s="200">
        <f>+'2.2.2.ProdIntermed'!E74</f>
        <v>602993.45553054125</v>
      </c>
      <c r="F138" s="200">
        <f>+'2.2.2.ProdIntermed'!F74</f>
        <v>466797.31451938371</v>
      </c>
      <c r="G138" s="200">
        <f>+'2.2.2.ProdIntermed'!G74</f>
        <v>530803.13025444106</v>
      </c>
      <c r="H138" s="200">
        <f t="shared" si="9"/>
        <v>699177.31532538228</v>
      </c>
      <c r="I138" s="200">
        <f>+'2.2.2.ProdIntermed'!H74</f>
        <v>699177.31532538228</v>
      </c>
      <c r="J138" s="200">
        <f>+'2.2.2.ProdIntermed'!I74</f>
        <v>471722.14110437798</v>
      </c>
      <c r="K138" s="200">
        <f>+'2.2.2.ProdIntermed'!J74</f>
        <v>510466.52304252668</v>
      </c>
      <c r="L138" s="200">
        <f>+'2.2.2.ProdIntermed'!K74</f>
        <v>280725.40603034559</v>
      </c>
    </row>
    <row r="139" spans="2:12" x14ac:dyDescent="0.2">
      <c r="B139" s="210" t="s">
        <v>206</v>
      </c>
      <c r="C139" s="200">
        <f>+'2.2.2.ProdIntermed'!C75</f>
        <v>48433</v>
      </c>
      <c r="D139" s="200">
        <f>+'2.2.2.ProdIntermed'!D75</f>
        <v>95626.828695821052</v>
      </c>
      <c r="E139" s="200">
        <f>+'2.2.2.ProdIntermed'!E75</f>
        <v>110464.10627238649</v>
      </c>
      <c r="F139" s="200">
        <f>+'2.2.2.ProdIntermed'!F75</f>
        <v>86485.844459717075</v>
      </c>
      <c r="G139" s="200">
        <f>+'2.2.2.ProdIntermed'!G75</f>
        <v>107101.89017492528</v>
      </c>
      <c r="H139" s="200">
        <f t="shared" si="9"/>
        <v>99116.017452164146</v>
      </c>
      <c r="I139" s="200">
        <f>+'2.2.2.ProdIntermed'!H75</f>
        <v>99116.017452164146</v>
      </c>
      <c r="J139" s="200">
        <f>+'2.2.2.ProdIntermed'!I75</f>
        <v>111073.10238330555</v>
      </c>
      <c r="K139" s="200">
        <f>+'2.2.2.ProdIntermed'!J75</f>
        <v>58117.014620787966</v>
      </c>
      <c r="L139" s="200">
        <f>+'2.2.2.ProdIntermed'!K75</f>
        <v>63716.396993351045</v>
      </c>
    </row>
    <row r="140" spans="2:12" x14ac:dyDescent="0.2">
      <c r="B140" s="210" t="s">
        <v>215</v>
      </c>
      <c r="C140" s="200">
        <f>+'2.2.2.ProdIntermed'!C76</f>
        <v>3967</v>
      </c>
      <c r="D140" s="200">
        <f>+'2.2.2.ProdIntermed'!D76</f>
        <v>8873.5513667020296</v>
      </c>
      <c r="E140" s="200">
        <f>+'2.2.2.ProdIntermed'!E76</f>
        <v>15872.565347926111</v>
      </c>
      <c r="F140" s="200">
        <f>+'2.2.2.ProdIntermed'!F76</f>
        <v>15292.679500649801</v>
      </c>
      <c r="G140" s="200">
        <f>+'2.2.2.ProdIntermed'!G76</f>
        <v>13738.242249518948</v>
      </c>
      <c r="H140" s="200">
        <f t="shared" si="9"/>
        <v>8763.0629798266327</v>
      </c>
      <c r="I140" s="200">
        <f>+'2.2.2.ProdIntermed'!H76</f>
        <v>8763.0629798266327</v>
      </c>
      <c r="J140" s="200">
        <f>+'2.2.2.ProdIntermed'!I76</f>
        <v>20044.83134534179</v>
      </c>
      <c r="K140" s="200">
        <f>+'2.2.2.ProdIntermed'!J76</f>
        <v>19147.350783895119</v>
      </c>
      <c r="L140" s="200">
        <f>+'2.2.2.ProdIntermed'!K76</f>
        <v>15759.69193945488</v>
      </c>
    </row>
    <row r="141" spans="2:12" x14ac:dyDescent="0.2">
      <c r="B141" s="210" t="s">
        <v>208</v>
      </c>
      <c r="C141" s="200">
        <f>+'2.2.2.ProdIntermed'!C77</f>
        <v>25638</v>
      </c>
      <c r="D141" s="200">
        <f>+'2.2.2.ProdIntermed'!D77</f>
        <v>2946.250709168281</v>
      </c>
      <c r="E141" s="200">
        <f>+'2.2.2.ProdIntermed'!E77</f>
        <v>4848.6933888100302</v>
      </c>
      <c r="F141" s="200">
        <f>+'2.2.2.ProdIntermed'!F77</f>
        <v>2129.3454888778215</v>
      </c>
      <c r="G141" s="200">
        <f>+'2.2.2.ProdIntermed'!G77</f>
        <v>5012.9672427593914</v>
      </c>
      <c r="H141" s="200">
        <f t="shared" si="9"/>
        <v>8678.7622526858941</v>
      </c>
      <c r="I141" s="200">
        <f>+'2.2.2.ProdIntermed'!H77</f>
        <v>8678.7622526858941</v>
      </c>
      <c r="J141" s="200">
        <f>+'2.2.2.ProdIntermed'!I77</f>
        <v>26355.003563327275</v>
      </c>
      <c r="K141" s="200">
        <f>+'2.2.2.ProdIntermed'!J77</f>
        <v>54627.926920118487</v>
      </c>
      <c r="L141" s="200">
        <f>+'2.2.2.ProdIntermed'!K77</f>
        <v>53345.797929289423</v>
      </c>
    </row>
    <row r="142" spans="2:12" x14ac:dyDescent="0.2">
      <c r="B142" s="210" t="s">
        <v>209</v>
      </c>
      <c r="C142" s="200">
        <f>+'2.2.2.ProdIntermed'!C78</f>
        <v>37907</v>
      </c>
      <c r="D142" s="200">
        <f>+'2.2.2.ProdIntermed'!D78</f>
        <v>38337.218433024769</v>
      </c>
      <c r="E142" s="200">
        <f>+'2.2.2.ProdIntermed'!E78</f>
        <v>42225.999114267615</v>
      </c>
      <c r="F142" s="200">
        <f>+'2.2.2.ProdIntermed'!F78</f>
        <v>23291.574443139285</v>
      </c>
      <c r="G142" s="200">
        <f>+'2.2.2.ProdIntermed'!G78</f>
        <v>32665.622470566293</v>
      </c>
      <c r="H142" s="200">
        <f t="shared" si="9"/>
        <v>23346.418581999766</v>
      </c>
      <c r="I142" s="200">
        <f>+'2.2.2.ProdIntermed'!H78</f>
        <v>23346.418581999766</v>
      </c>
      <c r="J142" s="200">
        <f>+'2.2.2.ProdIntermed'!I78</f>
        <v>11268.970067429524</v>
      </c>
      <c r="K142" s="200">
        <f>+'2.2.2.ProdIntermed'!J78</f>
        <v>11385.266279814266</v>
      </c>
      <c r="L142" s="200">
        <f>+'2.2.2.ProdIntermed'!K78</f>
        <v>14394.937245287914</v>
      </c>
    </row>
    <row r="143" spans="2:12" x14ac:dyDescent="0.2">
      <c r="B143" s="210" t="s">
        <v>210</v>
      </c>
      <c r="C143" s="200">
        <f>+'2.2.2.ProdIntermed'!C79</f>
        <v>281200</v>
      </c>
      <c r="D143" s="200">
        <f>+'2.2.2.ProdIntermed'!D79</f>
        <v>191243.84947598758</v>
      </c>
      <c r="E143" s="200">
        <f>+'2.2.2.ProdIntermed'!E79</f>
        <v>222586.25585028814</v>
      </c>
      <c r="F143" s="200">
        <f>+'2.2.2.ProdIntermed'!F79</f>
        <v>196915.76354791917</v>
      </c>
      <c r="G143" s="200">
        <f>+'2.2.2.ProdIntermed'!G79</f>
        <v>366914.47868963599</v>
      </c>
      <c r="H143" s="200">
        <f t="shared" si="9"/>
        <v>479322.16784492548</v>
      </c>
      <c r="I143" s="200">
        <f>+'2.2.2.ProdIntermed'!H79</f>
        <v>479322.16784492548</v>
      </c>
      <c r="J143" s="200">
        <f>+'2.2.2.ProdIntermed'!I79</f>
        <v>516662.05909221451</v>
      </c>
      <c r="K143" s="200">
        <f>+'2.2.2.ProdIntermed'!J79</f>
        <v>497008.13732543914</v>
      </c>
      <c r="L143" s="200">
        <f>+'2.2.2.ProdIntermed'!K79</f>
        <v>545849.05778746004</v>
      </c>
    </row>
    <row r="144" spans="2:12" x14ac:dyDescent="0.2">
      <c r="B144" s="209" t="s">
        <v>211</v>
      </c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</row>
    <row r="145" spans="2:12" x14ac:dyDescent="0.2">
      <c r="B145" s="210" t="s">
        <v>212</v>
      </c>
      <c r="C145" s="200">
        <f>+'2.2.2.ProdIntermed'!C81</f>
        <v>25000</v>
      </c>
      <c r="D145" s="200">
        <f>+'2.2.2.ProdIntermed'!D81</f>
        <v>49272.346516860045</v>
      </c>
      <c r="E145" s="200">
        <f>+'2.2.2.ProdIntermed'!E81</f>
        <v>43927.878983483402</v>
      </c>
      <c r="F145" s="200">
        <f>+'2.2.2.ProdIntermed'!F81</f>
        <v>58439.077340840151</v>
      </c>
      <c r="G145" s="200">
        <f>+'2.2.2.ProdIntermed'!G81</f>
        <v>64643.26025461089</v>
      </c>
      <c r="H145" s="200">
        <f t="shared" si="9"/>
        <v>58326.011987022248</v>
      </c>
      <c r="I145" s="200">
        <f>+'2.2.2.ProdIntermed'!H81</f>
        <v>58326.011987022248</v>
      </c>
      <c r="J145" s="200">
        <f>+'2.2.2.ProdIntermed'!I81</f>
        <v>60943.665048591873</v>
      </c>
      <c r="K145" s="200">
        <f>+'2.2.2.ProdIntermed'!J81</f>
        <v>74470.112921225998</v>
      </c>
      <c r="L145" s="200">
        <f>+'2.2.2.ProdIntermed'!K81</f>
        <v>109933.15038778121</v>
      </c>
    </row>
    <row r="146" spans="2:12" x14ac:dyDescent="0.2">
      <c r="B146" s="210" t="s">
        <v>68</v>
      </c>
      <c r="C146" s="200">
        <f>+'2.2.2.ProdIntermed'!C82</f>
        <v>0</v>
      </c>
      <c r="D146" s="200">
        <f>+'2.2.2.ProdIntermed'!D82</f>
        <v>26993.949028328876</v>
      </c>
      <c r="E146" s="200">
        <f>+'2.2.2.ProdIntermed'!E82</f>
        <v>102671.98498709933</v>
      </c>
      <c r="F146" s="200">
        <f>+'2.2.2.ProdIntermed'!F82</f>
        <v>123565.69330931993</v>
      </c>
      <c r="G146" s="200">
        <f>+'2.2.2.ProdIntermed'!G82</f>
        <v>162923.83852098536</v>
      </c>
      <c r="H146" s="200">
        <f t="shared" si="9"/>
        <v>272461.32880196249</v>
      </c>
      <c r="I146" s="200">
        <f>+'2.2.2.ProdIntermed'!H82</f>
        <v>272461.32880196249</v>
      </c>
      <c r="J146" s="200">
        <f>+'2.2.2.ProdIntermed'!I82</f>
        <v>213478.19050658436</v>
      </c>
      <c r="K146" s="200">
        <f>+'2.2.2.ProdIntermed'!J82</f>
        <v>31282.975033584149</v>
      </c>
      <c r="L146" s="200">
        <f>+'2.2.2.ProdIntermed'!K82</f>
        <v>35552.751255874253</v>
      </c>
    </row>
    <row r="147" spans="2:12" x14ac:dyDescent="0.2">
      <c r="B147" s="211" t="s">
        <v>216</v>
      </c>
      <c r="C147" s="65">
        <f>+'2.2.2.ProdIntermed'!C83</f>
        <v>0</v>
      </c>
      <c r="D147" s="65">
        <f>+'2.2.2.ProdIntermed'!D83</f>
        <v>32284.451900618569</v>
      </c>
      <c r="E147" s="65">
        <f>+'2.2.2.ProdIntermed'!E83</f>
        <v>3546.2394620718269</v>
      </c>
      <c r="F147" s="65">
        <f>+'2.2.2.ProdIntermed'!F83</f>
        <v>17201.364321634148</v>
      </c>
      <c r="G147" s="65">
        <f>+'2.2.2.ProdIntermed'!G83</f>
        <v>1779.4392161073358</v>
      </c>
      <c r="H147" s="65">
        <f t="shared" si="9"/>
        <v>29966.979299608684</v>
      </c>
      <c r="I147" s="65">
        <f>+'2.2.2.ProdIntermed'!H83</f>
        <v>29966.979299608684</v>
      </c>
      <c r="J147" s="65">
        <f>+'2.2.2.ProdIntermed'!I83</f>
        <v>62210.615255071614</v>
      </c>
      <c r="K147" s="65">
        <f>+'2.2.2.ProdIntermed'!J83</f>
        <v>3148.3388974850386</v>
      </c>
      <c r="L147" s="65">
        <f>+'2.2.2.ProdIntermed'!K83</f>
        <v>1638.478517503715</v>
      </c>
    </row>
    <row r="148" spans="2:12" x14ac:dyDescent="0.2">
      <c r="B148" s="137" t="s">
        <v>217</v>
      </c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</row>
    <row r="149" spans="2:12" x14ac:dyDescent="0.2">
      <c r="B149" s="210" t="s">
        <v>218</v>
      </c>
      <c r="C149" s="231">
        <f>+'2.2.2.ProdIntermed'!C85</f>
        <v>0</v>
      </c>
      <c r="D149" s="231">
        <f>+'2.2.2.ProdIntermed'!D85</f>
        <v>67218.597091490883</v>
      </c>
      <c r="E149" s="231">
        <f>+'2.2.2.ProdIntermed'!E85</f>
        <v>60502.143029073261</v>
      </c>
      <c r="F149" s="231">
        <f>+'2.2.2.ProdIntermed'!F85</f>
        <v>15039.475009387786</v>
      </c>
      <c r="G149" s="231">
        <f>+'2.2.2.ProdIntermed'!G85</f>
        <v>0</v>
      </c>
      <c r="H149" s="231">
        <f>+I149</f>
        <v>0</v>
      </c>
      <c r="I149" s="231">
        <f>+'2.2.2.ProdIntermed'!H85</f>
        <v>0</v>
      </c>
      <c r="J149" s="231">
        <f>+'2.2.2.ProdIntermed'!I85</f>
        <v>79878.70757431355</v>
      </c>
      <c r="K149" s="231">
        <f>+'2.2.2.ProdIntermed'!J85</f>
        <v>63838.950924339122</v>
      </c>
      <c r="L149" s="231">
        <f>+'2.2.2.ProdIntermed'!K85</f>
        <v>36423.198691672682</v>
      </c>
    </row>
    <row r="150" spans="2:12" x14ac:dyDescent="0.2">
      <c r="B150" s="211" t="s">
        <v>219</v>
      </c>
      <c r="C150" s="65">
        <f>+'2.2.2.ProdIntermed'!C86</f>
        <v>0</v>
      </c>
      <c r="D150" s="65">
        <f>+'2.2.2.ProdIntermed'!D86</f>
        <v>38492.3343913758</v>
      </c>
      <c r="E150" s="65">
        <f>+'2.2.2.ProdIntermed'!E86</f>
        <v>170866.68253274183</v>
      </c>
      <c r="F150" s="65">
        <f>+'2.2.2.ProdIntermed'!F86</f>
        <v>18238.798545820358</v>
      </c>
      <c r="G150" s="65">
        <f>+'2.2.2.ProdIntermed'!G86</f>
        <v>54988.12362845552</v>
      </c>
      <c r="H150" s="65">
        <f>+I150</f>
        <v>18963.73818950191</v>
      </c>
      <c r="I150" s="65">
        <f>+'2.2.2.ProdIntermed'!H86</f>
        <v>18963.73818950191</v>
      </c>
      <c r="J150" s="65">
        <f>+'2.2.2.ProdIntermed'!I86</f>
        <v>12121.940155022476</v>
      </c>
      <c r="K150" s="65">
        <f>+'2.2.2.ProdIntermed'!J86</f>
        <v>16987.845233601969</v>
      </c>
      <c r="L150" s="65">
        <f>+'2.2.2.ProdIntermed'!K86</f>
        <v>7909.859346027536</v>
      </c>
    </row>
    <row r="151" spans="2:12" x14ac:dyDescent="0.2"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2:12" x14ac:dyDescent="0.2">
      <c r="B152" s="60" t="s">
        <v>274</v>
      </c>
      <c r="C152" s="87"/>
      <c r="D152" s="87"/>
      <c r="E152" s="87"/>
      <c r="F152" s="87"/>
      <c r="G152" s="87"/>
      <c r="H152" s="87"/>
      <c r="I152" s="87"/>
      <c r="J152" s="87"/>
      <c r="K152" s="87"/>
      <c r="L152" s="87"/>
    </row>
    <row r="153" spans="2:12" x14ac:dyDescent="0.2">
      <c r="C153" s="87"/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2:12" x14ac:dyDescent="0.2">
      <c r="B154" s="228" t="s">
        <v>252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2:12" x14ac:dyDescent="0.2">
      <c r="B155" s="219" t="s">
        <v>221</v>
      </c>
      <c r="C155" s="200">
        <f>+'2.2.3.7.CantidadCap'!C9</f>
        <v>42761.64</v>
      </c>
      <c r="D155" s="200">
        <f>+'2.2.3.7.CantidadCap'!D9</f>
        <v>41623.57048491246</v>
      </c>
      <c r="E155" s="200">
        <f>+'2.2.3.7.CantidadCap'!E9</f>
        <v>39174.01925956308</v>
      </c>
      <c r="F155" s="200">
        <f>+'2.2.3.7.CantidadCap'!F9</f>
        <v>37235.974959925275</v>
      </c>
      <c r="G155" s="200">
        <f>+'2.2.3.7.CantidadCap'!G9</f>
        <v>375762.91834726819</v>
      </c>
      <c r="H155" s="200">
        <f>+'2.2.3.7.CantidadCap'!H9</f>
        <v>781924.54120514996</v>
      </c>
      <c r="I155" s="200">
        <f>+'2.2.3.7.CantidadCap'!I9</f>
        <v>781924.54120514996</v>
      </c>
      <c r="J155" s="200">
        <f>+'2.2.3.7.CantidadCap'!J9</f>
        <v>839715.11317572161</v>
      </c>
      <c r="K155" s="200">
        <f>+'2.2.3.7.CantidadCap'!K9</f>
        <v>961409.48281746497</v>
      </c>
      <c r="L155" s="200">
        <f>+'2.2.3.7.CantidadCap'!L9</f>
        <v>933362.38087611506</v>
      </c>
    </row>
    <row r="156" spans="2:12" x14ac:dyDescent="0.2">
      <c r="B156" s="219" t="s">
        <v>222</v>
      </c>
      <c r="C156" s="200">
        <f>+'2.2.3.7.CantidadCap'!C10</f>
        <v>524261.64999999997</v>
      </c>
      <c r="D156" s="200">
        <f>+'2.2.3.7.CantidadCap'!D10</f>
        <v>500844.77902189258</v>
      </c>
      <c r="E156" s="200">
        <f>+'2.2.3.7.CantidadCap'!E10</f>
        <v>444326.4120501799</v>
      </c>
      <c r="F156" s="200">
        <f>+'2.2.3.7.CantidadCap'!F10</f>
        <v>387942.70008899749</v>
      </c>
      <c r="G156" s="200">
        <f>+'2.2.3.7.CantidadCap'!G10</f>
        <v>339631.85163591383</v>
      </c>
      <c r="H156" s="200">
        <f>+'2.2.3.7.CantidadCap'!H10</f>
        <v>293166.24523212889</v>
      </c>
      <c r="I156" s="200">
        <f>+'2.2.3.7.CantidadCap'!I10</f>
        <v>293166.24523212889</v>
      </c>
      <c r="J156" s="200">
        <f>+'2.2.3.7.CantidadCap'!J10</f>
        <v>267700.76379691949</v>
      </c>
      <c r="K156" s="200">
        <f>+'2.2.3.7.CantidadCap'!K10</f>
        <v>233891.3964323136</v>
      </c>
      <c r="L156" s="200">
        <f>+'2.2.3.7.CantidadCap'!L10</f>
        <v>217748.79214267596</v>
      </c>
    </row>
    <row r="157" spans="2:12" x14ac:dyDescent="0.2">
      <c r="B157" s="219" t="s">
        <v>223</v>
      </c>
      <c r="C157" s="200">
        <f>+'2.2.3.7.CantidadCap'!C11</f>
        <v>90662.939999999973</v>
      </c>
      <c r="D157" s="200">
        <f>+'2.2.3.7.CantidadCap'!D11</f>
        <v>79228.199574874452</v>
      </c>
      <c r="E157" s="200">
        <f>+'2.2.3.7.CantidadCap'!E11</f>
        <v>56557.391791883929</v>
      </c>
      <c r="F157" s="200">
        <f>+'2.2.3.7.CantidadCap'!F11</f>
        <v>35183.083832360229</v>
      </c>
      <c r="G157" s="200">
        <f>+'2.2.3.7.CantidadCap'!G11</f>
        <v>66384.381776187947</v>
      </c>
      <c r="H157" s="200">
        <f>+'2.2.3.7.CantidadCap'!H11</f>
        <v>88507.889841476135</v>
      </c>
      <c r="I157" s="200">
        <f>+'2.2.3.7.CantidadCap'!I11</f>
        <v>88507.889841476135</v>
      </c>
      <c r="J157" s="200">
        <f>+'2.2.3.7.CantidadCap'!J11</f>
        <v>60569.551283822511</v>
      </c>
      <c r="K157" s="200">
        <f>+'2.2.3.7.CantidadCap'!K11</f>
        <v>42486.691402766592</v>
      </c>
      <c r="L157" s="200">
        <f>+'2.2.3.7.CantidadCap'!L11</f>
        <v>24062.042654310622</v>
      </c>
    </row>
    <row r="158" spans="2:12" x14ac:dyDescent="0.2">
      <c r="B158" s="219" t="s">
        <v>224</v>
      </c>
      <c r="C158" s="200">
        <f>+'2.2.3.7.CantidadCap'!C12</f>
        <v>20642.425000000003</v>
      </c>
      <c r="D158" s="200">
        <f>+'2.2.3.7.CantidadCap'!D12</f>
        <v>42012.70089815688</v>
      </c>
      <c r="E158" s="200">
        <f>+'2.2.3.7.CantidadCap'!E12</f>
        <v>59152.147929608051</v>
      </c>
      <c r="F158" s="200">
        <f>+'2.2.3.7.CantidadCap'!F12</f>
        <v>51929.318071573936</v>
      </c>
      <c r="G158" s="200">
        <f>+'2.2.3.7.CantidadCap'!G12</f>
        <v>47069.684277696542</v>
      </c>
      <c r="H158" s="200">
        <f>+'2.2.3.7.CantidadCap'!H12</f>
        <v>45053.273529348793</v>
      </c>
      <c r="I158" s="200">
        <f>+'2.2.3.7.CantidadCap'!I12</f>
        <v>45053.273529348793</v>
      </c>
      <c r="J158" s="200">
        <f>+'2.2.3.7.CantidadCap'!J12</f>
        <v>41366.216179380441</v>
      </c>
      <c r="K158" s="200">
        <f>+'2.2.3.7.CantidadCap'!K12</f>
        <v>73038.738135172214</v>
      </c>
      <c r="L158" s="200">
        <f>+'2.2.3.7.CantidadCap'!L12</f>
        <v>102068.9672118779</v>
      </c>
    </row>
    <row r="159" spans="2:12" x14ac:dyDescent="0.2">
      <c r="B159" s="219" t="s">
        <v>225</v>
      </c>
      <c r="C159" s="200">
        <f>+'2.2.3.7.CantidadCap'!C13</f>
        <v>24573.199999999983</v>
      </c>
      <c r="D159" s="200">
        <f>+'2.2.3.7.CantidadCap'!D13</f>
        <v>131817.39935663441</v>
      </c>
      <c r="E159" s="200">
        <f>+'2.2.3.7.CantidadCap'!E13</f>
        <v>205304.17682106848</v>
      </c>
      <c r="F159" s="200">
        <f>+'2.2.3.7.CantidadCap'!F13</f>
        <v>141536.53517657169</v>
      </c>
      <c r="G159" s="200">
        <f>+'2.2.3.7.CantidadCap'!G13</f>
        <v>98798.068101402663</v>
      </c>
      <c r="H159" s="200">
        <f>+'2.2.3.7.CantidadCap'!H13</f>
        <v>59208.398671360235</v>
      </c>
      <c r="I159" s="200">
        <f>+'2.2.3.7.CantidadCap'!I13</f>
        <v>59208.398671360235</v>
      </c>
      <c r="J159" s="200">
        <f>+'2.2.3.7.CantidadCap'!J13</f>
        <v>40059.067784812301</v>
      </c>
      <c r="K159" s="200">
        <f>+'2.2.3.7.CantidadCap'!K13</f>
        <v>51541.925912274644</v>
      </c>
      <c r="L159" s="200">
        <f>+'2.2.3.7.CantidadCap'!L13</f>
        <v>56172.252312486002</v>
      </c>
    </row>
    <row r="160" spans="2:12" x14ac:dyDescent="0.2">
      <c r="B160" s="219" t="s">
        <v>226</v>
      </c>
      <c r="C160" s="200">
        <f>+'2.2.3.7.CantidadCap'!C14</f>
        <v>137314.758</v>
      </c>
      <c r="D160" s="200">
        <f>+'2.2.3.7.CantidadCap'!D14</f>
        <v>131541.60294958623</v>
      </c>
      <c r="E160" s="200">
        <f>+'2.2.3.7.CantidadCap'!E14</f>
        <v>127125.09150457152</v>
      </c>
      <c r="F160" s="200">
        <f>+'2.2.3.7.CantidadCap'!F14</f>
        <v>140562.17058409809</v>
      </c>
      <c r="G160" s="200">
        <f>+'2.2.3.7.CantidadCap'!G14</f>
        <v>143246.62041367893</v>
      </c>
      <c r="H160" s="200">
        <f>+'2.2.3.7.CantidadCap'!H14</f>
        <v>164924.64302720403</v>
      </c>
      <c r="I160" s="200">
        <f>+'2.2.3.7.CantidadCap'!I14</f>
        <v>164924.64302720403</v>
      </c>
      <c r="J160" s="200">
        <f>+'2.2.3.7.CantidadCap'!J14</f>
        <v>183080.7538301216</v>
      </c>
      <c r="K160" s="200">
        <f>+'2.2.3.7.CantidadCap'!K14</f>
        <v>176116.94362552531</v>
      </c>
      <c r="L160" s="200">
        <f>+'2.2.3.7.CantidadCap'!L14</f>
        <v>187151.58996354204</v>
      </c>
    </row>
    <row r="161" spans="2:12" x14ac:dyDescent="0.2">
      <c r="B161" s="63" t="s">
        <v>227</v>
      </c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</row>
    <row r="162" spans="2:12" x14ac:dyDescent="0.2">
      <c r="B162" s="219" t="s">
        <v>228</v>
      </c>
      <c r="C162" s="200">
        <f>+'2.2.3.7.CantidadCap'!C16</f>
        <v>940215.16399999999</v>
      </c>
      <c r="D162" s="200">
        <f>+'2.2.3.7.CantidadCap'!D16</f>
        <v>908320.61107755941</v>
      </c>
      <c r="E162" s="200">
        <f>+'2.2.3.7.CantidadCap'!E16</f>
        <v>810322.03767788003</v>
      </c>
      <c r="F162" s="200">
        <f>+'2.2.3.7.CantidadCap'!F16</f>
        <v>692736.30986837973</v>
      </c>
      <c r="G162" s="200">
        <f>+'2.2.3.7.CantidadCap'!G16</f>
        <v>590191.32173630618</v>
      </c>
      <c r="H162" s="200">
        <f>+'2.2.3.7.CantidadCap'!H16</f>
        <v>493890.64020601066</v>
      </c>
      <c r="I162" s="200">
        <f>+'2.2.3.7.CantidadCap'!I16</f>
        <v>493890.64020601066</v>
      </c>
      <c r="J162" s="200">
        <f>+'2.2.3.7.CantidadCap'!J16</f>
        <v>396300.58122671943</v>
      </c>
      <c r="K162" s="200">
        <f>+'2.2.3.7.CantidadCap'!K16</f>
        <v>287374.88475468481</v>
      </c>
      <c r="L162" s="200">
        <f>+'2.2.3.7.CantidadCap'!L16</f>
        <v>176225.34430007444</v>
      </c>
    </row>
    <row r="163" spans="2:12" x14ac:dyDescent="0.2">
      <c r="B163" s="219" t="s">
        <v>229</v>
      </c>
      <c r="C163" s="200">
        <f>+'2.2.3.7.CantidadCap'!C17</f>
        <v>46897886.063561596</v>
      </c>
      <c r="D163" s="200">
        <f>+'2.2.3.7.CantidadCap'!D17</f>
        <v>45649733.409664594</v>
      </c>
      <c r="E163" s="200">
        <f>+'2.2.3.7.CantidadCap'!E17</f>
        <v>42963242.099385262</v>
      </c>
      <c r="F163" s="200">
        <f>+'2.2.3.7.CantidadCap'!F17</f>
        <v>40837734.734594092</v>
      </c>
      <c r="G163" s="200">
        <f>+'2.2.3.7.CantidadCap'!G17</f>
        <v>39510029.515671499</v>
      </c>
      <c r="H163" s="200">
        <f>+'2.2.3.7.CantidadCap'!H17</f>
        <v>38771430.022806197</v>
      </c>
      <c r="I163" s="200">
        <f>+'2.2.3.7.CantidadCap'!I17</f>
        <v>38771430.022806197</v>
      </c>
      <c r="J163" s="200">
        <f>+'2.2.3.7.CantidadCap'!J17</f>
        <v>38146292.900801465</v>
      </c>
      <c r="K163" s="200">
        <f>+'2.2.3.7.CantidadCap'!K17</f>
        <v>36643417.870111451</v>
      </c>
      <c r="L163" s="200">
        <f>+'2.2.3.7.CantidadCap'!L17</f>
        <v>34938392.065930948</v>
      </c>
    </row>
    <row r="164" spans="2:12" x14ac:dyDescent="0.2">
      <c r="B164" s="219" t="s">
        <v>230</v>
      </c>
      <c r="C164" s="200">
        <f>+'2.2.3.7.CantidadCap'!C18</f>
        <v>2718646.8651189241</v>
      </c>
      <c r="D164" s="200">
        <f>+'2.2.3.7.CantidadCap'!D18</f>
        <v>2557535.6249058284</v>
      </c>
      <c r="E164" s="200">
        <f>+'2.2.3.7.CantidadCap'!E18</f>
        <v>2229859.8060198775</v>
      </c>
      <c r="F164" s="200">
        <f>+'2.2.3.7.CantidadCap'!F18</f>
        <v>1936789.6589707267</v>
      </c>
      <c r="G164" s="200">
        <f>+'2.2.3.7.CantidadCap'!G18</f>
        <v>1685111.453776848</v>
      </c>
      <c r="H164" s="200">
        <f>+'2.2.3.7.CantidadCap'!H18</f>
        <v>1452532.0987692904</v>
      </c>
      <c r="I164" s="200">
        <f>+'2.2.3.7.CantidadCap'!I18</f>
        <v>1452532.0987692904</v>
      </c>
      <c r="J164" s="200">
        <f>+'2.2.3.7.CantidadCap'!J18</f>
        <v>1217754.4874852118</v>
      </c>
      <c r="K164" s="200">
        <f>+'2.2.3.7.CantidadCap'!K18</f>
        <v>949728.84798327123</v>
      </c>
      <c r="L164" s="200">
        <f>+'2.2.3.7.CantidadCap'!L18</f>
        <v>674958.17064807273</v>
      </c>
    </row>
    <row r="165" spans="2:12" x14ac:dyDescent="0.2">
      <c r="B165" s="219" t="s">
        <v>231</v>
      </c>
      <c r="C165" s="200">
        <f>+'2.2.3.7.CantidadCap'!C19</f>
        <v>0</v>
      </c>
      <c r="D165" s="200">
        <f>+'2.2.3.7.CantidadCap'!D19</f>
        <v>0</v>
      </c>
      <c r="E165" s="200">
        <f>+'2.2.3.7.CantidadCap'!E19</f>
        <v>0</v>
      </c>
      <c r="F165" s="200">
        <f>+'2.2.3.7.CantidadCap'!F19</f>
        <v>0</v>
      </c>
      <c r="G165" s="200">
        <f>+'2.2.3.7.CantidadCap'!G19</f>
        <v>0</v>
      </c>
      <c r="H165" s="200">
        <f>+'2.2.3.7.CantidadCap'!H19</f>
        <v>0</v>
      </c>
      <c r="I165" s="200">
        <f>+'2.2.3.7.CantidadCap'!I19</f>
        <v>112984076.02734539</v>
      </c>
      <c r="J165" s="200">
        <f>+'2.2.3.7.CantidadCap'!J19</f>
        <v>111444231.18748558</v>
      </c>
      <c r="K165" s="200">
        <f>+'2.2.3.7.CantidadCap'!K19</f>
        <v>107053588.227164</v>
      </c>
      <c r="L165" s="200">
        <f>+'2.2.3.7.CantidadCap'!L19</f>
        <v>102072362.64865154</v>
      </c>
    </row>
    <row r="166" spans="2:12" x14ac:dyDescent="0.2">
      <c r="B166" s="219" t="s">
        <v>232</v>
      </c>
      <c r="C166" s="200">
        <f>+'2.2.3.7.CantidadCap'!C20</f>
        <v>0</v>
      </c>
      <c r="D166" s="200">
        <f>+'2.2.3.7.CantidadCap'!D20</f>
        <v>0</v>
      </c>
      <c r="E166" s="200">
        <f>+'2.2.3.7.CantidadCap'!E20</f>
        <v>0</v>
      </c>
      <c r="F166" s="200">
        <f>+'2.2.3.7.CantidadCap'!F20</f>
        <v>0</v>
      </c>
      <c r="G166" s="200">
        <f>+'2.2.3.7.CantidadCap'!G20</f>
        <v>0</v>
      </c>
      <c r="H166" s="200">
        <f>+'2.2.3.7.CantidadCap'!H20</f>
        <v>0</v>
      </c>
      <c r="I166" s="200">
        <f>+'2.2.3.7.CantidadCap'!I20</f>
        <v>17890619.409327209</v>
      </c>
      <c r="J166" s="200">
        <f>+'2.2.3.7.CantidadCap'!J20</f>
        <v>17102948.000489991</v>
      </c>
      <c r="K166" s="200">
        <f>+'2.2.3.7.CantidadCap'!K20</f>
        <v>15331609.849811662</v>
      </c>
      <c r="L166" s="200">
        <f>+'2.2.3.7.CantidadCap'!L20</f>
        <v>13468182.086068619</v>
      </c>
    </row>
    <row r="167" spans="2:12" x14ac:dyDescent="0.2">
      <c r="B167" s="219" t="s">
        <v>233</v>
      </c>
      <c r="C167" s="200">
        <f>+'2.2.3.7.CantidadCap'!C21</f>
        <v>0</v>
      </c>
      <c r="D167" s="200">
        <f>+'2.2.3.7.CantidadCap'!D21</f>
        <v>0</v>
      </c>
      <c r="E167" s="200">
        <f>+'2.2.3.7.CantidadCap'!E21</f>
        <v>0</v>
      </c>
      <c r="F167" s="200">
        <f>+'2.2.3.7.CantidadCap'!F21</f>
        <v>0</v>
      </c>
      <c r="G167" s="200">
        <f>+'2.2.3.7.CantidadCap'!G21</f>
        <v>0</v>
      </c>
      <c r="H167" s="200">
        <f>+'2.2.3.7.CantidadCap'!H21</f>
        <v>0</v>
      </c>
      <c r="I167" s="200">
        <f>+'2.2.3.7.CantidadCap'!I21</f>
        <v>0</v>
      </c>
      <c r="J167" s="200">
        <f>+'2.2.3.7.CantidadCap'!J21</f>
        <v>15219769.353240753</v>
      </c>
      <c r="K167" s="200">
        <f>+'2.2.3.7.CantidadCap'!K21</f>
        <v>14385805.341054942</v>
      </c>
      <c r="L167" s="200">
        <f>+'2.2.3.7.CantidadCap'!L21</f>
        <v>12815258.884401826</v>
      </c>
    </row>
    <row r="168" spans="2:12" x14ac:dyDescent="0.2">
      <c r="B168" s="219" t="s">
        <v>234</v>
      </c>
      <c r="C168" s="200">
        <f>+'2.2.3.7.CantidadCap'!C22</f>
        <v>0</v>
      </c>
      <c r="D168" s="200">
        <f>+'2.2.3.7.CantidadCap'!D22</f>
        <v>0</v>
      </c>
      <c r="E168" s="200">
        <f>+'2.2.3.7.CantidadCap'!E22</f>
        <v>0</v>
      </c>
      <c r="F168" s="200">
        <f>+'2.2.3.7.CantidadCap'!F22</f>
        <v>0</v>
      </c>
      <c r="G168" s="200">
        <f>+'2.2.3.7.CantidadCap'!G22</f>
        <v>0</v>
      </c>
      <c r="H168" s="200">
        <f>+'2.2.3.7.CantidadCap'!H22</f>
        <v>0</v>
      </c>
      <c r="I168" s="200">
        <f>+'2.2.3.7.CantidadCap'!I22</f>
        <v>0</v>
      </c>
      <c r="J168" s="200">
        <f>+'2.2.3.7.CantidadCap'!J22</f>
        <v>2870928.7424215237</v>
      </c>
      <c r="K168" s="200">
        <f>+'2.2.3.7.CantidadCap'!K22</f>
        <v>2798826.9778590049</v>
      </c>
      <c r="L168" s="200">
        <f>+'2.2.3.7.CantidadCap'!L22</f>
        <v>2673453.8222420905</v>
      </c>
    </row>
    <row r="169" spans="2:12" x14ac:dyDescent="0.2">
      <c r="B169" s="219" t="s">
        <v>235</v>
      </c>
      <c r="C169" s="200">
        <f>+'2.2.3.7.CantidadCap'!C23</f>
        <v>0</v>
      </c>
      <c r="D169" s="200">
        <f>+'2.2.3.7.CantidadCap'!D23</f>
        <v>677751.12179394416</v>
      </c>
      <c r="E169" s="200">
        <f>+'2.2.3.7.CantidadCap'!E23</f>
        <v>653985.1710661042</v>
      </c>
      <c r="F169" s="200">
        <f>+'2.2.3.7.CantidadCap'!F23</f>
        <v>617909.38704581885</v>
      </c>
      <c r="G169" s="200">
        <f>+'2.2.3.7.CantidadCap'!G23</f>
        <v>593977.41274077399</v>
      </c>
      <c r="H169" s="200">
        <f>+'2.2.3.7.CantidadCap'!H23</f>
        <v>578779.09015869861</v>
      </c>
      <c r="I169" s="200">
        <f>+'2.2.3.7.CantidadCap'!I23</f>
        <v>578779.09015869861</v>
      </c>
      <c r="J169" s="200">
        <f>+'2.2.3.7.CantidadCap'!J23</f>
        <v>565143.2111321165</v>
      </c>
      <c r="K169" s="200">
        <f>+'2.2.3.7.CantidadCap'!K23</f>
        <v>538397.05740286584</v>
      </c>
      <c r="L169" s="200">
        <f>+'2.2.3.7.CantidadCap'!L23</f>
        <v>508650.06846271828</v>
      </c>
    </row>
    <row r="170" spans="2:12" x14ac:dyDescent="0.2">
      <c r="B170" s="219" t="s">
        <v>236</v>
      </c>
      <c r="C170" s="200">
        <f>+'2.2.3.7.CantidadCap'!C24</f>
        <v>0</v>
      </c>
      <c r="D170" s="200">
        <f>+'2.2.3.7.CantidadCap'!D24</f>
        <v>31115.652821012496</v>
      </c>
      <c r="E170" s="200">
        <f>+'2.2.3.7.CantidadCap'!E24</f>
        <v>30024.554557904663</v>
      </c>
      <c r="F170" s="200">
        <f>+'2.2.3.7.CantidadCap'!F24</f>
        <v>28368.310053506328</v>
      </c>
      <c r="G170" s="200">
        <f>+'2.2.3.7.CantidadCap'!G24</f>
        <v>27269.58962376196</v>
      </c>
      <c r="H170" s="200">
        <f>+'2.2.3.7.CantidadCap'!H24</f>
        <v>26571.832418028578</v>
      </c>
      <c r="I170" s="200">
        <f>+'2.2.3.7.CantidadCap'!I24</f>
        <v>26571.832418028578</v>
      </c>
      <c r="J170" s="200">
        <f>+'2.2.3.7.CantidadCap'!J24</f>
        <v>25945.807223739852</v>
      </c>
      <c r="K170" s="200">
        <f>+'2.2.3.7.CantidadCap'!K24</f>
        <v>24717.887406308975</v>
      </c>
      <c r="L170" s="200">
        <f>+'2.2.3.7.CantidadCap'!L24</f>
        <v>23352.198806809265</v>
      </c>
    </row>
    <row r="171" spans="2:12" x14ac:dyDescent="0.2">
      <c r="B171" s="219" t="s">
        <v>237</v>
      </c>
      <c r="C171" s="200">
        <f>+'2.2.3.7.CantidadCap'!C25</f>
        <v>0</v>
      </c>
      <c r="D171" s="200">
        <f>+'2.2.3.7.CantidadCap'!D25</f>
        <v>0</v>
      </c>
      <c r="E171" s="200">
        <f>+'2.2.3.7.CantidadCap'!E25</f>
        <v>0</v>
      </c>
      <c r="F171" s="200">
        <f>+'2.2.3.7.CantidadCap'!F25</f>
        <v>0</v>
      </c>
      <c r="G171" s="200">
        <f>+'2.2.3.7.CantidadCap'!G25</f>
        <v>0</v>
      </c>
      <c r="H171" s="200">
        <f>+'2.2.3.7.CantidadCap'!H25</f>
        <v>192694.94144680465</v>
      </c>
      <c r="I171" s="200">
        <f>+'2.2.3.7.CantidadCap'!I25</f>
        <v>192694.94144680465</v>
      </c>
      <c r="J171" s="200">
        <f>+'2.2.3.7.CantidadCap'!J25</f>
        <v>189092.46480250341</v>
      </c>
      <c r="K171" s="200">
        <f>+'2.2.3.7.CantidadCap'!K25</f>
        <v>179672.47805947537</v>
      </c>
      <c r="L171" s="200">
        <f>+'2.2.3.7.CantidadCap'!L25</f>
        <v>169247.81117502996</v>
      </c>
    </row>
    <row r="172" spans="2:12" x14ac:dyDescent="0.2">
      <c r="B172" s="219" t="s">
        <v>238</v>
      </c>
      <c r="C172" s="200">
        <f>+'2.2.3.7.CantidadCap'!C26</f>
        <v>0</v>
      </c>
      <c r="D172" s="200">
        <f>+'2.2.3.7.CantidadCap'!D26</f>
        <v>0</v>
      </c>
      <c r="E172" s="200">
        <f>+'2.2.3.7.CantidadCap'!E26</f>
        <v>0</v>
      </c>
      <c r="F172" s="200">
        <f>+'2.2.3.7.CantidadCap'!F26</f>
        <v>104414.09777737467</v>
      </c>
      <c r="G172" s="200">
        <f>+'2.2.3.7.CantidadCap'!G26</f>
        <v>102592.83021654788</v>
      </c>
      <c r="H172" s="200">
        <f>+'2.2.3.7.CantidadCap'!H26</f>
        <v>100350.22315707078</v>
      </c>
      <c r="I172" s="200">
        <f>+'2.2.3.7.CantidadCap'!I26</f>
        <v>100350.22315707078</v>
      </c>
      <c r="J172" s="200">
        <f>+'2.2.3.7.CantidadCap'!J26</f>
        <v>98390.870183725958</v>
      </c>
      <c r="K172" s="200">
        <f>+'2.2.3.7.CantidadCap'!K26</f>
        <v>94159.12187712919</v>
      </c>
      <c r="L172" s="200">
        <f>+'2.2.3.7.CantidadCap'!L26</f>
        <v>89405.494223472153</v>
      </c>
    </row>
    <row r="173" spans="2:12" x14ac:dyDescent="0.2">
      <c r="B173" s="219" t="s">
        <v>253</v>
      </c>
      <c r="C173" s="200">
        <f>+'2.2.3.7.CantidadCap'!C27</f>
        <v>0</v>
      </c>
      <c r="D173" s="200">
        <f>+'2.2.3.7.CantidadCap'!D27</f>
        <v>0</v>
      </c>
      <c r="E173" s="200">
        <f>+'2.2.3.7.CantidadCap'!E27</f>
        <v>0</v>
      </c>
      <c r="F173" s="200">
        <f>+'2.2.3.7.CantidadCap'!F27</f>
        <v>0</v>
      </c>
      <c r="G173" s="200">
        <f>+'2.2.3.7.CantidadCap'!G27</f>
        <v>1611828.2865813386</v>
      </c>
      <c r="H173" s="200">
        <f>+'2.2.3.7.CantidadCap'!H27</f>
        <v>1606478.8844040758</v>
      </c>
      <c r="I173" s="200">
        <f>+'2.2.3.7.CantidadCap'!I27</f>
        <v>1606478.8844040758</v>
      </c>
      <c r="J173" s="200">
        <f>+'2.2.3.7.CantidadCap'!J27</f>
        <v>1577955.9183019307</v>
      </c>
      <c r="K173" s="200">
        <f>+'2.2.3.7.CantidadCap'!K27</f>
        <v>1513059.7095951224</v>
      </c>
      <c r="L173" s="200">
        <f>+'2.2.3.7.CantidadCap'!L27</f>
        <v>1439797.7341188029</v>
      </c>
    </row>
    <row r="174" spans="2:12" x14ac:dyDescent="0.2">
      <c r="B174" s="219" t="s">
        <v>240</v>
      </c>
      <c r="C174" s="200">
        <f>+'2.2.3.7.CantidadCap'!C28</f>
        <v>0</v>
      </c>
      <c r="D174" s="200">
        <f>+'2.2.3.7.CantidadCap'!D28</f>
        <v>0</v>
      </c>
      <c r="E174" s="200">
        <f>+'2.2.3.7.CantidadCap'!E28</f>
        <v>0</v>
      </c>
      <c r="F174" s="200">
        <f>+'2.2.3.7.CantidadCap'!F28</f>
        <v>0</v>
      </c>
      <c r="G174" s="200">
        <f>+'2.2.3.7.CantidadCap'!G28</f>
        <v>3040758.8220304949</v>
      </c>
      <c r="H174" s="200">
        <f>+'2.2.3.7.CantidadCap'!H28</f>
        <v>3030667.0262737637</v>
      </c>
      <c r="I174" s="200">
        <f>+'2.2.3.7.CantidadCap'!I28</f>
        <v>3030667.0262737637</v>
      </c>
      <c r="J174" s="200">
        <f>+'2.2.3.7.CantidadCap'!J28</f>
        <v>2976857.6586583517</v>
      </c>
      <c r="K174" s="200">
        <f>+'2.2.3.7.CantidadCap'!K28</f>
        <v>2854429.1588085936</v>
      </c>
      <c r="L174" s="200">
        <f>+'2.2.3.7.CantidadCap'!L28</f>
        <v>2716218.4076363975</v>
      </c>
    </row>
    <row r="175" spans="2:12" x14ac:dyDescent="0.2">
      <c r="B175" s="219" t="s">
        <v>241</v>
      </c>
      <c r="C175" s="200">
        <f>+'2.2.3.7.CantidadCap'!C29</f>
        <v>0</v>
      </c>
      <c r="D175" s="200">
        <f>+'2.2.3.7.CantidadCap'!D29</f>
        <v>0</v>
      </c>
      <c r="E175" s="200">
        <f>+'2.2.3.7.CantidadCap'!E29</f>
        <v>0</v>
      </c>
      <c r="F175" s="200">
        <f>+'2.2.3.7.CantidadCap'!F29</f>
        <v>9055925.5591318924</v>
      </c>
      <c r="G175" s="200">
        <f>+'2.2.3.7.CantidadCap'!G29</f>
        <v>8715881.9946207423</v>
      </c>
      <c r="H175" s="200">
        <f>+'2.2.3.7.CantidadCap'!H29</f>
        <v>8144556.1661161575</v>
      </c>
      <c r="I175" s="200">
        <f>+'2.2.3.7.CantidadCap'!I29</f>
        <v>8144556.1661161575</v>
      </c>
      <c r="J175" s="200">
        <f>+'2.2.3.7.CantidadCap'!J29</f>
        <v>7583966.9122263659</v>
      </c>
      <c r="K175" s="200">
        <f>+'2.2.3.7.CantidadCap'!K29</f>
        <v>6838254.5888778036</v>
      </c>
      <c r="L175" s="200">
        <f>+'2.2.3.7.CantidadCap'!L29</f>
        <v>6051759.63365018</v>
      </c>
    </row>
    <row r="176" spans="2:12" x14ac:dyDescent="0.2">
      <c r="B176" s="219" t="s">
        <v>242</v>
      </c>
      <c r="C176" s="200">
        <f>+'2.2.3.7.CantidadCap'!C30</f>
        <v>0</v>
      </c>
      <c r="D176" s="200">
        <f>+'2.2.3.7.CantidadCap'!D30</f>
        <v>0</v>
      </c>
      <c r="E176" s="200">
        <f>+'2.2.3.7.CantidadCap'!E30</f>
        <v>0</v>
      </c>
      <c r="F176" s="200">
        <f>+'2.2.3.7.CantidadCap'!F30</f>
        <v>0</v>
      </c>
      <c r="G176" s="200">
        <f>+'2.2.3.7.CantidadCap'!G30</f>
        <v>1192986.1744526611</v>
      </c>
      <c r="H176" s="200">
        <f>+'2.2.3.7.CantidadCap'!H30</f>
        <v>1189026.8427470503</v>
      </c>
      <c r="I176" s="200">
        <f>+'2.2.3.7.CantidadCap'!I30</f>
        <v>1189026.8427470503</v>
      </c>
      <c r="J176" s="200">
        <f>+'2.2.3.7.CantidadCap'!J30</f>
        <v>1167915.7203666305</v>
      </c>
      <c r="K176" s="200">
        <f>+'2.2.3.7.CantidadCap'!K30</f>
        <v>1119883.135006174</v>
      </c>
      <c r="L176" s="200">
        <f>+'2.2.3.7.CantidadCap'!L30</f>
        <v>1065658.6716536202</v>
      </c>
    </row>
    <row r="177" spans="2:12" x14ac:dyDescent="0.2">
      <c r="B177" s="219" t="s">
        <v>243</v>
      </c>
      <c r="C177" s="200">
        <f>+'2.2.3.7.CantidadCap'!C31</f>
        <v>0</v>
      </c>
      <c r="D177" s="200">
        <f>+'2.2.3.7.CantidadCap'!D31</f>
        <v>0</v>
      </c>
      <c r="E177" s="200">
        <f>+'2.2.3.7.CantidadCap'!E31</f>
        <v>0</v>
      </c>
      <c r="F177" s="200">
        <f>+'2.2.3.7.CantidadCap'!F31</f>
        <v>0</v>
      </c>
      <c r="G177" s="200">
        <f>+'2.2.3.7.CantidadCap'!G31</f>
        <v>543928.07798986009</v>
      </c>
      <c r="H177" s="200">
        <f>+'2.2.3.7.CantidadCap'!H31</f>
        <v>542122.86705709703</v>
      </c>
      <c r="I177" s="200">
        <f>+'2.2.3.7.CantidadCap'!I31</f>
        <v>542122.86705709703</v>
      </c>
      <c r="J177" s="200">
        <f>+'2.2.3.7.CantidadCap'!J31</f>
        <v>532497.49799038609</v>
      </c>
      <c r="K177" s="200">
        <f>+'2.2.3.7.CantidadCap'!K31</f>
        <v>510597.60309178545</v>
      </c>
      <c r="L177" s="200">
        <f>+'2.2.3.7.CantidadCap'!L31</f>
        <v>485874.59392119048</v>
      </c>
    </row>
    <row r="178" spans="2:12" x14ac:dyDescent="0.2">
      <c r="B178" s="219" t="s">
        <v>244</v>
      </c>
      <c r="C178" s="200">
        <f>+'2.2.3.7.CantidadCap'!C32</f>
        <v>0</v>
      </c>
      <c r="D178" s="200">
        <f>+'2.2.3.7.CantidadCap'!D32</f>
        <v>0</v>
      </c>
      <c r="E178" s="200">
        <f>+'2.2.3.7.CantidadCap'!E32</f>
        <v>0</v>
      </c>
      <c r="F178" s="200">
        <f>+'2.2.3.7.CantidadCap'!F32</f>
        <v>0</v>
      </c>
      <c r="G178" s="200">
        <f>+'2.2.3.7.CantidadCap'!G32</f>
        <v>316295.6099923171</v>
      </c>
      <c r="H178" s="200">
        <f>+'2.2.3.7.CantidadCap'!H32</f>
        <v>305427.24569995364</v>
      </c>
      <c r="I178" s="200">
        <f>+'2.2.3.7.CantidadCap'!I32</f>
        <v>305427.24569995364</v>
      </c>
      <c r="J178" s="200">
        <f>+'2.2.3.7.CantidadCap'!J32</f>
        <v>279932.16029666492</v>
      </c>
      <c r="K178" s="200">
        <f>+'2.2.3.7.CantidadCap'!K32</f>
        <v>247487.10193738539</v>
      </c>
      <c r="L178" s="200">
        <f>+'2.2.3.7.CantidadCap'!L32</f>
        <v>213530.19133141788</v>
      </c>
    </row>
    <row r="179" spans="2:12" x14ac:dyDescent="0.2">
      <c r="B179" s="219" t="s">
        <v>245</v>
      </c>
      <c r="C179" s="200">
        <f>+'2.2.3.7.CantidadCap'!C33</f>
        <v>0</v>
      </c>
      <c r="D179" s="200">
        <f>+'2.2.3.7.CantidadCap'!D33</f>
        <v>0</v>
      </c>
      <c r="E179" s="200">
        <f>+'2.2.3.7.CantidadCap'!E33</f>
        <v>0</v>
      </c>
      <c r="F179" s="200">
        <f>+'2.2.3.7.CantidadCap'!F33</f>
        <v>0</v>
      </c>
      <c r="G179" s="200">
        <f>+'2.2.3.7.CantidadCap'!G33</f>
        <v>0</v>
      </c>
      <c r="H179" s="200">
        <f>+'2.2.3.7.CantidadCap'!H33</f>
        <v>0</v>
      </c>
      <c r="I179" s="200">
        <f>+'2.2.3.7.CantidadCap'!I33</f>
        <v>0</v>
      </c>
      <c r="J179" s="200">
        <f>+'2.2.3.7.CantidadCap'!J33</f>
        <v>0</v>
      </c>
      <c r="K179" s="200">
        <f>+'2.2.3.7.CantidadCap'!K33</f>
        <v>1682357.1030888176</v>
      </c>
      <c r="L179" s="200">
        <f>+'2.2.3.7.CantidadCap'!L33</f>
        <v>1646256.0439499058</v>
      </c>
    </row>
    <row r="180" spans="2:12" x14ac:dyDescent="0.2">
      <c r="B180" s="219" t="s">
        <v>246</v>
      </c>
      <c r="C180" s="200">
        <f>+'2.2.3.7.CantidadCap'!C34</f>
        <v>0</v>
      </c>
      <c r="D180" s="200">
        <f>+'2.2.3.7.CantidadCap'!D34</f>
        <v>0</v>
      </c>
      <c r="E180" s="200">
        <f>+'2.2.3.7.CantidadCap'!E34</f>
        <v>0</v>
      </c>
      <c r="F180" s="200">
        <f>+'2.2.3.7.CantidadCap'!F34</f>
        <v>0</v>
      </c>
      <c r="G180" s="200">
        <f>+'2.2.3.7.CantidadCap'!G34</f>
        <v>0</v>
      </c>
      <c r="H180" s="200">
        <f>+'2.2.3.7.CantidadCap'!H34</f>
        <v>0</v>
      </c>
      <c r="I180" s="200">
        <f>+'2.2.3.7.CantidadCap'!I34</f>
        <v>0</v>
      </c>
      <c r="J180" s="200">
        <f>+'2.2.3.7.CantidadCap'!J34</f>
        <v>182285.85397191974</v>
      </c>
      <c r="K180" s="200">
        <f>+'2.2.3.7.CantidadCap'!K34</f>
        <v>177707.84702526341</v>
      </c>
      <c r="L180" s="200">
        <f>+'2.2.3.7.CantidadCap'!L34</f>
        <v>169747.44299325417</v>
      </c>
    </row>
    <row r="181" spans="2:12" x14ac:dyDescent="0.2">
      <c r="B181" s="219" t="s">
        <v>247</v>
      </c>
      <c r="C181" s="200">
        <f>+'2.2.3.7.CantidadCap'!C35</f>
        <v>0</v>
      </c>
      <c r="D181" s="200">
        <f>+'2.2.3.7.CantidadCap'!D35</f>
        <v>0</v>
      </c>
      <c r="E181" s="200">
        <f>+'2.2.3.7.CantidadCap'!E35</f>
        <v>0</v>
      </c>
      <c r="F181" s="200">
        <f>+'2.2.3.7.CantidadCap'!F35</f>
        <v>0</v>
      </c>
      <c r="G181" s="200">
        <f>+'2.2.3.7.CantidadCap'!G35</f>
        <v>0</v>
      </c>
      <c r="H181" s="200">
        <f>+'2.2.3.7.CantidadCap'!H35</f>
        <v>0</v>
      </c>
      <c r="I181" s="200">
        <f>+'2.2.3.7.CantidadCap'!I35</f>
        <v>0</v>
      </c>
      <c r="J181" s="200">
        <f>+'2.2.3.7.CantidadCap'!J35</f>
        <v>0</v>
      </c>
      <c r="K181" s="200">
        <f>+'2.2.3.7.CantidadCap'!K35</f>
        <v>61872.499682392023</v>
      </c>
      <c r="L181" s="200">
        <f>+'2.2.3.7.CantidadCap'!L35</f>
        <v>58854.213519830926</v>
      </c>
    </row>
    <row r="182" spans="2:12" x14ac:dyDescent="0.2">
      <c r="B182" s="219" t="s">
        <v>248</v>
      </c>
      <c r="C182" s="200">
        <f>+'2.2.3.7.CantidadCap'!C36</f>
        <v>0</v>
      </c>
      <c r="D182" s="200">
        <f>+'2.2.3.7.CantidadCap'!D36</f>
        <v>0</v>
      </c>
      <c r="E182" s="200">
        <f>+'2.2.3.7.CantidadCap'!E36</f>
        <v>0</v>
      </c>
      <c r="F182" s="200">
        <f>+'2.2.3.7.CantidadCap'!F36</f>
        <v>0</v>
      </c>
      <c r="G182" s="200">
        <f>+'2.2.3.7.CantidadCap'!G36</f>
        <v>0</v>
      </c>
      <c r="H182" s="200">
        <f>+'2.2.3.7.CantidadCap'!H36</f>
        <v>0</v>
      </c>
      <c r="I182" s="200">
        <f>+'2.2.3.7.CantidadCap'!I36</f>
        <v>0</v>
      </c>
      <c r="J182" s="200">
        <f>+'2.2.3.7.CantidadCap'!J36</f>
        <v>0</v>
      </c>
      <c r="K182" s="200">
        <f>+'2.2.3.7.CantidadCap'!K36</f>
        <v>0</v>
      </c>
      <c r="L182" s="200">
        <f>+'2.2.3.7.CantidadCap'!L36</f>
        <v>7813242.0564776799</v>
      </c>
    </row>
    <row r="183" spans="2:12" x14ac:dyDescent="0.2">
      <c r="B183" s="219" t="s">
        <v>254</v>
      </c>
      <c r="C183" s="200">
        <f>+'2.2.3.7.CantidadCap'!C37</f>
        <v>0</v>
      </c>
      <c r="D183" s="200">
        <f>+'2.2.3.7.CantidadCap'!D37</f>
        <v>0</v>
      </c>
      <c r="E183" s="200">
        <f>+'2.2.3.7.CantidadCap'!E37</f>
        <v>0</v>
      </c>
      <c r="F183" s="200">
        <f>+'2.2.3.7.CantidadCap'!F37</f>
        <v>0</v>
      </c>
      <c r="G183" s="200">
        <f>+'2.2.3.7.CantidadCap'!G37</f>
        <v>0</v>
      </c>
      <c r="H183" s="200">
        <f>+'2.2.3.7.CantidadCap'!H37</f>
        <v>0</v>
      </c>
      <c r="I183" s="200">
        <f>+'2.2.3.7.CantidadCap'!I37</f>
        <v>0</v>
      </c>
      <c r="J183" s="200">
        <f>+'2.2.3.7.CantidadCap'!J37</f>
        <v>0</v>
      </c>
      <c r="K183" s="200">
        <f>+'2.2.3.7.CantidadCap'!K37</f>
        <v>460006.05559054867</v>
      </c>
      <c r="L183" s="200">
        <f>+'2.2.3.7.CantidadCap'!L37</f>
        <v>450134.9611679425</v>
      </c>
    </row>
    <row r="184" spans="2:12" x14ac:dyDescent="0.2">
      <c r="B184" s="220" t="s">
        <v>250</v>
      </c>
      <c r="C184" s="65">
        <f>+'2.2.3.7.CantidadCap'!C38</f>
        <v>179580.804</v>
      </c>
      <c r="D184" s="65">
        <f>+'2.2.3.7.CantidadCap'!D38</f>
        <v>168873.09630945922</v>
      </c>
      <c r="E184" s="65">
        <f>+'2.2.3.7.CantidadCap'!E38</f>
        <v>147101.56933529343</v>
      </c>
      <c r="F184" s="65">
        <f>+'2.2.3.7.CantidadCap'!F38</f>
        <v>127617.46596484129</v>
      </c>
      <c r="G184" s="65">
        <f>+'2.2.3.7.CantidadCap'!G38</f>
        <v>110863.93407860196</v>
      </c>
      <c r="H184" s="65">
        <f>+'2.2.3.7.CantidadCap'!H38</f>
        <v>95360.878451322264</v>
      </c>
      <c r="I184" s="65">
        <f>+'2.2.3.7.CantidadCap'!I38</f>
        <v>95360.878451322264</v>
      </c>
      <c r="J184" s="65">
        <f>+'2.2.3.7.CantidadCap'!J38</f>
        <v>79706.143317353155</v>
      </c>
      <c r="K184" s="65">
        <f>+'2.2.3.7.CantidadCap'!K38</f>
        <v>63356.218824157928</v>
      </c>
      <c r="L184" s="65">
        <f>+'2.2.3.7.CantidadCap'!L38</f>
        <v>36472.339645311054</v>
      </c>
    </row>
    <row r="185" spans="2:12" x14ac:dyDescent="0.2">
      <c r="C185" s="87"/>
      <c r="D185" s="87"/>
      <c r="E185" s="87"/>
      <c r="F185" s="87"/>
      <c r="G185" s="87"/>
      <c r="H185" s="87"/>
      <c r="I185" s="87"/>
      <c r="J185" s="87"/>
      <c r="K185" s="87"/>
      <c r="L185" s="87"/>
    </row>
    <row r="186" spans="2:12" x14ac:dyDescent="0.2"/>
  </sheetData>
  <hyperlinks>
    <hyperlink ref="A2" location="Índice!A1" display="Índice" xr:uid="{3FD58B4C-6B58-4948-B7B0-638685984E32}"/>
  </hyperlink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EB8F-3A21-4BC2-AFF5-DA517BE7729C}">
  <sheetPr>
    <tabColor theme="9" tint="0.39997558519241921"/>
  </sheetPr>
  <dimension ref="A1:U14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26.7109375" style="1" customWidth="1"/>
    <col min="3" max="10" width="9.7109375" style="1" customWidth="1"/>
    <col min="11" max="11" width="8.28515625" style="1" customWidth="1"/>
    <col min="12" max="21" width="0" style="1" hidden="1" customWidth="1"/>
    <col min="22" max="16384" width="11.42578125" style="1" hidden="1"/>
  </cols>
  <sheetData>
    <row r="1" spans="1:10" x14ac:dyDescent="0.2"/>
    <row r="2" spans="1:10" x14ac:dyDescent="0.2">
      <c r="A2" s="10" t="s">
        <v>26</v>
      </c>
    </row>
    <row r="3" spans="1:10" x14ac:dyDescent="0.2"/>
    <row r="4" spans="1:10" x14ac:dyDescent="0.2">
      <c r="B4" s="26" t="s">
        <v>19</v>
      </c>
    </row>
    <row r="5" spans="1:10" x14ac:dyDescent="0.2"/>
    <row r="6" spans="1:10" x14ac:dyDescent="0.2"/>
    <row r="7" spans="1:10" x14ac:dyDescent="0.2">
      <c r="B7" s="27"/>
      <c r="C7" s="61">
        <v>2011</v>
      </c>
      <c r="D7" s="61">
        <v>2012</v>
      </c>
      <c r="E7" s="61">
        <v>2013</v>
      </c>
      <c r="F7" s="61">
        <v>2014</v>
      </c>
      <c r="G7" s="61">
        <v>2015</v>
      </c>
      <c r="H7" s="61">
        <v>2016</v>
      </c>
      <c r="I7" s="61">
        <v>2017</v>
      </c>
      <c r="J7" s="61">
        <v>2018</v>
      </c>
    </row>
    <row r="8" spans="1:10" x14ac:dyDescent="0.2">
      <c r="B8" s="32" t="s">
        <v>132</v>
      </c>
      <c r="C8" s="138">
        <v>5.3507460412873372E-3</v>
      </c>
      <c r="D8" s="138">
        <v>-5.8480525016989041E-3</v>
      </c>
      <c r="E8" s="138">
        <v>9.8613758206650554E-3</v>
      </c>
      <c r="F8" s="138">
        <v>-1.0596258863201289E-2</v>
      </c>
      <c r="G8" s="138">
        <v>-5.7840837105479388E-3</v>
      </c>
      <c r="H8" s="138">
        <v>1.9018252624692155E-2</v>
      </c>
      <c r="I8" s="138">
        <v>-1.878273440530134E-2</v>
      </c>
      <c r="J8" s="139">
        <v>5.7606139760989911E-4</v>
      </c>
    </row>
    <row r="9" spans="1:10" x14ac:dyDescent="0.2">
      <c r="B9" s="103" t="s">
        <v>133</v>
      </c>
    </row>
    <row r="10" spans="1:10" x14ac:dyDescent="0.2">
      <c r="B10" s="103"/>
    </row>
    <row r="11" spans="1:10" x14ac:dyDescent="0.2">
      <c r="B11" s="33" t="s">
        <v>37</v>
      </c>
      <c r="C11" s="78">
        <f>+AVERAGE(C8:J8)</f>
        <v>-7.7558669956187803E-4</v>
      </c>
    </row>
    <row r="12" spans="1:10" x14ac:dyDescent="0.2">
      <c r="B12" s="96"/>
      <c r="C12" s="140"/>
    </row>
    <row r="13" spans="1:10" x14ac:dyDescent="0.2"/>
    <row r="14" spans="1:10" hidden="1" x14ac:dyDescent="0.2"/>
  </sheetData>
  <hyperlinks>
    <hyperlink ref="A2" location="Índice!A1" display="Índice" xr:uid="{635D3527-B22A-4D57-B8F7-79DA71B07545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3C73-64D8-444E-8B46-D8B456BB412E}">
  <sheetPr>
    <tabColor theme="9" tint="0.39997558519241921"/>
  </sheetPr>
  <dimension ref="A1:V3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46" style="141" customWidth="1"/>
    <col min="3" max="11" width="9.140625" style="1" customWidth="1"/>
    <col min="12" max="12" width="7.42578125" style="1" customWidth="1"/>
    <col min="13" max="22" width="0" style="1" hidden="1" customWidth="1"/>
    <col min="23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142" t="s">
        <v>20</v>
      </c>
    </row>
    <row r="5" spans="1:11" x14ac:dyDescent="0.2"/>
    <row r="6" spans="1:11" x14ac:dyDescent="0.2"/>
    <row r="7" spans="1:11" x14ac:dyDescent="0.2">
      <c r="B7" s="143"/>
      <c r="C7" s="144">
        <v>2010</v>
      </c>
      <c r="D7" s="144">
        <v>2011</v>
      </c>
      <c r="E7" s="144">
        <v>2012</v>
      </c>
      <c r="F7" s="144">
        <v>2013</v>
      </c>
      <c r="G7" s="144">
        <v>2014</v>
      </c>
      <c r="H7" s="144">
        <v>2015</v>
      </c>
      <c r="I7" s="144">
        <v>2016</v>
      </c>
      <c r="J7" s="144">
        <v>2017</v>
      </c>
      <c r="K7" s="144">
        <v>2018</v>
      </c>
    </row>
    <row r="8" spans="1:11" x14ac:dyDescent="0.2">
      <c r="B8" s="145" t="s">
        <v>134</v>
      </c>
      <c r="C8" s="147">
        <v>5.3379725571341625</v>
      </c>
      <c r="D8" s="147">
        <v>6.1722582105578105</v>
      </c>
      <c r="E8" s="147">
        <v>6.6294869457641452</v>
      </c>
      <c r="F8" s="147">
        <v>7.0180128391180059</v>
      </c>
      <c r="G8" s="147">
        <v>7.5310888743703783</v>
      </c>
      <c r="H8" s="147">
        <v>8.0452822692696522</v>
      </c>
      <c r="I8" s="147">
        <v>8.7994883461756626</v>
      </c>
      <c r="J8" s="147">
        <v>8.6694884037919522</v>
      </c>
      <c r="K8" s="146">
        <v>8.9056255362449512</v>
      </c>
    </row>
    <row r="9" spans="1:11" x14ac:dyDescent="0.2">
      <c r="B9" s="145"/>
      <c r="C9" s="147"/>
      <c r="D9" s="147"/>
      <c r="E9" s="147"/>
      <c r="F9" s="147"/>
      <c r="G9" s="147"/>
      <c r="H9" s="147"/>
      <c r="I9" s="147"/>
      <c r="J9" s="147"/>
      <c r="K9" s="146"/>
    </row>
    <row r="10" spans="1:11" x14ac:dyDescent="0.2">
      <c r="B10" s="148" t="s">
        <v>135</v>
      </c>
      <c r="C10" s="150"/>
      <c r="D10" s="150">
        <f>D8/C8-1</f>
        <v>0.1562926081942162</v>
      </c>
      <c r="E10" s="150">
        <f t="shared" ref="E10:K10" si="0">E8/D8-1</f>
        <v>7.4078031023432134E-2</v>
      </c>
      <c r="F10" s="150">
        <f t="shared" si="0"/>
        <v>5.8605725681699417E-2</v>
      </c>
      <c r="G10" s="150">
        <f t="shared" si="0"/>
        <v>7.3108449216922944E-2</v>
      </c>
      <c r="H10" s="150">
        <f t="shared" si="0"/>
        <v>6.8276102364050573E-2</v>
      </c>
      <c r="I10" s="150">
        <f t="shared" si="0"/>
        <v>9.3745135554389458E-2</v>
      </c>
      <c r="J10" s="150">
        <f t="shared" si="0"/>
        <v>-1.4773579697984318E-2</v>
      </c>
      <c r="K10" s="150">
        <f t="shared" si="0"/>
        <v>2.7237724010302111E-2</v>
      </c>
    </row>
    <row r="11" spans="1:11" x14ac:dyDescent="0.2">
      <c r="B11" s="151"/>
      <c r="C11" s="151"/>
      <c r="D11" s="151"/>
      <c r="E11" s="151"/>
      <c r="F11" s="151"/>
      <c r="G11" s="151"/>
      <c r="H11" s="151"/>
      <c r="I11" s="151"/>
      <c r="J11" s="151"/>
      <c r="K11" s="151"/>
    </row>
    <row r="12" spans="1:11" x14ac:dyDescent="0.2">
      <c r="B12" s="143"/>
      <c r="C12" s="144">
        <v>2010</v>
      </c>
      <c r="D12" s="144">
        <v>2011</v>
      </c>
      <c r="E12" s="144">
        <v>2012</v>
      </c>
      <c r="F12" s="144">
        <v>2013</v>
      </c>
      <c r="G12" s="144">
        <v>2014</v>
      </c>
      <c r="H12" s="144">
        <v>2015</v>
      </c>
      <c r="I12" s="144">
        <v>2016</v>
      </c>
      <c r="J12" s="144">
        <v>2017</v>
      </c>
      <c r="K12" s="144">
        <v>2018</v>
      </c>
    </row>
    <row r="13" spans="1:11" x14ac:dyDescent="0.2">
      <c r="B13" s="145"/>
      <c r="C13" s="152"/>
      <c r="D13" s="152"/>
      <c r="E13" s="152"/>
      <c r="F13" s="152"/>
      <c r="G13" s="152"/>
      <c r="H13" s="152"/>
      <c r="I13" s="152"/>
      <c r="J13" s="152"/>
      <c r="K13" s="153"/>
    </row>
    <row r="14" spans="1:11" x14ac:dyDescent="0.2">
      <c r="B14" s="154" t="s">
        <v>136</v>
      </c>
      <c r="C14" s="152"/>
      <c r="D14" s="152"/>
      <c r="E14" s="152"/>
      <c r="F14" s="155"/>
      <c r="G14" s="155"/>
      <c r="H14" s="155"/>
      <c r="I14" s="155"/>
      <c r="J14" s="155"/>
      <c r="K14" s="134"/>
    </row>
    <row r="15" spans="1:11" ht="25.5" x14ac:dyDescent="0.2">
      <c r="B15" s="145" t="s">
        <v>137</v>
      </c>
      <c r="C15" s="157"/>
      <c r="D15" s="157">
        <v>-1.6359309086073415E-2</v>
      </c>
      <c r="E15" s="157">
        <v>-1.5863854189206661E-2</v>
      </c>
      <c r="F15" s="156">
        <v>6.3831077412157544E-2</v>
      </c>
      <c r="G15" s="156">
        <v>4.5753840000000157E-2</v>
      </c>
      <c r="H15" s="156">
        <v>9.8442239523595765E-2</v>
      </c>
      <c r="I15" s="156">
        <v>9.2239559915106017E-3</v>
      </c>
      <c r="J15" s="156">
        <v>-3.4115461908663103E-2</v>
      </c>
      <c r="K15" s="156">
        <v>3.0060562671972102E-2</v>
      </c>
    </row>
    <row r="16" spans="1:11" x14ac:dyDescent="0.2">
      <c r="B16" s="158" t="s">
        <v>138</v>
      </c>
      <c r="C16" s="160"/>
      <c r="D16" s="160">
        <v>0.45578926452638446</v>
      </c>
      <c r="E16" s="160">
        <v>0.45373611259810742</v>
      </c>
      <c r="F16" s="159">
        <v>0.43424199321631213</v>
      </c>
      <c r="G16" s="159">
        <v>0.42067315361301644</v>
      </c>
      <c r="H16" s="159">
        <v>0.42329796830033073</v>
      </c>
      <c r="I16" s="159">
        <v>0.40835775807814723</v>
      </c>
      <c r="J16" s="159">
        <v>0.40256640871973426</v>
      </c>
      <c r="K16" s="159">
        <v>0.39746475031115203</v>
      </c>
    </row>
    <row r="17" spans="2:11" x14ac:dyDescent="0.2">
      <c r="B17" s="158"/>
      <c r="C17" s="160"/>
      <c r="D17" s="160"/>
      <c r="E17" s="160"/>
      <c r="F17" s="159"/>
      <c r="G17" s="159"/>
      <c r="H17" s="159"/>
      <c r="I17" s="159"/>
      <c r="J17" s="159"/>
      <c r="K17" s="134"/>
    </row>
    <row r="18" spans="2:11" x14ac:dyDescent="0.2">
      <c r="B18" s="154" t="s">
        <v>139</v>
      </c>
      <c r="C18" s="161"/>
      <c r="D18" s="161"/>
      <c r="E18" s="161"/>
      <c r="F18" s="162"/>
      <c r="G18" s="162"/>
      <c r="H18" s="162"/>
      <c r="I18" s="162"/>
      <c r="J18" s="162"/>
      <c r="K18" s="134"/>
    </row>
    <row r="19" spans="2:11" ht="25.5" x14ac:dyDescent="0.2">
      <c r="B19" s="145" t="s">
        <v>140</v>
      </c>
      <c r="C19" s="157"/>
      <c r="D19" s="157">
        <v>1.5689207380034986E-2</v>
      </c>
      <c r="E19" s="157">
        <v>-2.2537051050548151E-2</v>
      </c>
      <c r="F19" s="156">
        <v>2.0561143297908702E-2</v>
      </c>
      <c r="G19" s="156">
        <v>2.9488020000000059E-2</v>
      </c>
      <c r="H19" s="156">
        <v>2.7616474837657723E-2</v>
      </c>
      <c r="I19" s="156">
        <v>3.1921011710869918E-2</v>
      </c>
      <c r="J19" s="156">
        <v>2.603207330104329E-2</v>
      </c>
      <c r="K19" s="156">
        <v>3.3782745213203125E-2</v>
      </c>
    </row>
    <row r="20" spans="2:11" x14ac:dyDescent="0.2">
      <c r="B20" s="158" t="s">
        <v>141</v>
      </c>
      <c r="C20" s="160"/>
      <c r="D20" s="160">
        <f t="shared" ref="D20:K20" si="1">1-D16</f>
        <v>0.54421073547361554</v>
      </c>
      <c r="E20" s="160">
        <f t="shared" si="1"/>
        <v>0.54626388740189258</v>
      </c>
      <c r="F20" s="159">
        <f t="shared" si="1"/>
        <v>0.56575800678368782</v>
      </c>
      <c r="G20" s="159">
        <f t="shared" si="1"/>
        <v>0.57932684638698362</v>
      </c>
      <c r="H20" s="159">
        <f t="shared" si="1"/>
        <v>0.57670203169966927</v>
      </c>
      <c r="I20" s="159">
        <f t="shared" si="1"/>
        <v>0.59164224192185277</v>
      </c>
      <c r="J20" s="159">
        <f t="shared" si="1"/>
        <v>0.59743359128026574</v>
      </c>
      <c r="K20" s="159">
        <f t="shared" si="1"/>
        <v>0.60253524968884797</v>
      </c>
    </row>
    <row r="21" spans="2:11" x14ac:dyDescent="0.2">
      <c r="B21" s="158"/>
      <c r="C21" s="161"/>
      <c r="D21" s="161"/>
      <c r="E21" s="161"/>
      <c r="F21" s="162"/>
      <c r="G21" s="162"/>
      <c r="H21" s="162"/>
      <c r="I21" s="162"/>
      <c r="J21" s="162"/>
      <c r="K21" s="134"/>
    </row>
    <row r="22" spans="2:11" x14ac:dyDescent="0.2">
      <c r="B22" s="148" t="s">
        <v>142</v>
      </c>
      <c r="C22" s="150"/>
      <c r="D22" s="150">
        <f t="shared" ref="D22:K22" si="2">D15*D16+D19*D20</f>
        <v>1.0818376307857166E-3</v>
      </c>
      <c r="E22" s="150">
        <f t="shared" si="2"/>
        <v>-1.9509180648081173E-2</v>
      </c>
      <c r="F22" s="149">
        <f t="shared" si="2"/>
        <v>3.935076573401862E-2</v>
      </c>
      <c r="G22" s="149">
        <f t="shared" si="2"/>
        <v>3.6330613795501773E-2</v>
      </c>
      <c r="H22" s="149">
        <f t="shared" si="2"/>
        <v>5.7596877132532608E-2</v>
      </c>
      <c r="I22" s="149">
        <f t="shared" si="2"/>
        <v>2.2652492922337557E-2</v>
      </c>
      <c r="J22" s="149">
        <f t="shared" si="2"/>
        <v>1.8186960583280194E-3</v>
      </c>
      <c r="K22" s="149">
        <f t="shared" si="2"/>
        <v>3.230330885884021E-2</v>
      </c>
    </row>
    <row r="23" spans="2:11" x14ac:dyDescent="0.2">
      <c r="C23" s="141"/>
      <c r="D23" s="141"/>
      <c r="E23" s="141"/>
      <c r="F23" s="163"/>
      <c r="G23" s="163"/>
      <c r="H23" s="163"/>
      <c r="I23" s="163"/>
      <c r="J23" s="163"/>
      <c r="K23" s="163"/>
    </row>
    <row r="24" spans="2:11" x14ac:dyDescent="0.2">
      <c r="B24" s="164"/>
      <c r="C24" s="165">
        <v>2010</v>
      </c>
      <c r="D24" s="165">
        <v>2011</v>
      </c>
      <c r="E24" s="165">
        <v>2012</v>
      </c>
      <c r="F24" s="165">
        <v>2013</v>
      </c>
      <c r="G24" s="165">
        <v>2014</v>
      </c>
      <c r="H24" s="165">
        <v>2015</v>
      </c>
      <c r="I24" s="165">
        <v>2016</v>
      </c>
      <c r="J24" s="165">
        <v>2017</v>
      </c>
      <c r="K24" s="165">
        <v>2018</v>
      </c>
    </row>
    <row r="25" spans="2:11" x14ac:dyDescent="0.2">
      <c r="B25" s="166"/>
      <c r="C25" s="168"/>
      <c r="D25" s="168"/>
      <c r="E25" s="168"/>
      <c r="F25" s="169"/>
      <c r="G25" s="169"/>
      <c r="H25" s="169"/>
      <c r="I25" s="169"/>
      <c r="J25" s="169"/>
      <c r="K25" s="167"/>
    </row>
    <row r="26" spans="2:11" x14ac:dyDescent="0.2">
      <c r="B26" s="170" t="s">
        <v>135</v>
      </c>
      <c r="C26" s="172"/>
      <c r="D26" s="172">
        <f t="shared" ref="D26:K26" si="3">D10</f>
        <v>0.1562926081942162</v>
      </c>
      <c r="E26" s="172">
        <f t="shared" si="3"/>
        <v>7.4078031023432134E-2</v>
      </c>
      <c r="F26" s="173">
        <f t="shared" si="3"/>
        <v>5.8605725681699417E-2</v>
      </c>
      <c r="G26" s="173">
        <f t="shared" si="3"/>
        <v>7.3108449216922944E-2</v>
      </c>
      <c r="H26" s="173">
        <f t="shared" si="3"/>
        <v>6.8276102364050573E-2</v>
      </c>
      <c r="I26" s="173">
        <f t="shared" si="3"/>
        <v>9.3745135554389458E-2</v>
      </c>
      <c r="J26" s="173">
        <f t="shared" si="3"/>
        <v>-1.4773579697984318E-2</v>
      </c>
      <c r="K26" s="173">
        <f t="shared" si="3"/>
        <v>2.7237724010302111E-2</v>
      </c>
    </row>
    <row r="27" spans="2:11" x14ac:dyDescent="0.2">
      <c r="B27" s="174" t="s">
        <v>143</v>
      </c>
      <c r="C27" s="160"/>
      <c r="D27" s="160">
        <v>0.33742331288343563</v>
      </c>
      <c r="E27" s="160">
        <v>0.33742331288343563</v>
      </c>
      <c r="F27" s="159">
        <v>0.33742331288343563</v>
      </c>
      <c r="G27" s="159">
        <v>0.33742331288343563</v>
      </c>
      <c r="H27" s="159">
        <v>0.33742331288343563</v>
      </c>
      <c r="I27" s="159">
        <v>0.33742331288343563</v>
      </c>
      <c r="J27" s="159">
        <v>0.33742331288343563</v>
      </c>
      <c r="K27" s="159">
        <v>0.33742331288343563</v>
      </c>
    </row>
    <row r="28" spans="2:11" x14ac:dyDescent="0.2">
      <c r="B28" s="170"/>
      <c r="C28" s="160"/>
      <c r="D28" s="160"/>
      <c r="E28" s="160"/>
      <c r="F28" s="159"/>
      <c r="G28" s="159"/>
      <c r="H28" s="159"/>
      <c r="I28" s="159"/>
      <c r="J28" s="159"/>
      <c r="K28" s="171"/>
    </row>
    <row r="29" spans="2:11" x14ac:dyDescent="0.2">
      <c r="B29" s="170" t="s">
        <v>144</v>
      </c>
      <c r="C29" s="172"/>
      <c r="D29" s="172">
        <f t="shared" ref="D29:K29" si="4">D22</f>
        <v>1.0818376307857166E-3</v>
      </c>
      <c r="E29" s="172">
        <f t="shared" si="4"/>
        <v>-1.9509180648081173E-2</v>
      </c>
      <c r="F29" s="173">
        <f t="shared" si="4"/>
        <v>3.935076573401862E-2</v>
      </c>
      <c r="G29" s="173">
        <f t="shared" si="4"/>
        <v>3.6330613795501773E-2</v>
      </c>
      <c r="H29" s="173">
        <f t="shared" si="4"/>
        <v>5.7596877132532608E-2</v>
      </c>
      <c r="I29" s="173">
        <f t="shared" si="4"/>
        <v>2.2652492922337557E-2</v>
      </c>
      <c r="J29" s="173">
        <f t="shared" si="4"/>
        <v>1.8186960583280194E-3</v>
      </c>
      <c r="K29" s="173">
        <f t="shared" si="4"/>
        <v>3.230330885884021E-2</v>
      </c>
    </row>
    <row r="30" spans="2:11" x14ac:dyDescent="0.2">
      <c r="B30" s="174" t="s">
        <v>145</v>
      </c>
      <c r="C30" s="160"/>
      <c r="D30" s="160">
        <f t="shared" ref="D30:K30" si="5">1-D27</f>
        <v>0.66257668711656437</v>
      </c>
      <c r="E30" s="160">
        <f t="shared" si="5"/>
        <v>0.66257668711656437</v>
      </c>
      <c r="F30" s="159">
        <f t="shared" si="5"/>
        <v>0.66257668711656437</v>
      </c>
      <c r="G30" s="159">
        <f t="shared" si="5"/>
        <v>0.66257668711656437</v>
      </c>
      <c r="H30" s="159">
        <f t="shared" si="5"/>
        <v>0.66257668711656437</v>
      </c>
      <c r="I30" s="159">
        <f t="shared" si="5"/>
        <v>0.66257668711656437</v>
      </c>
      <c r="J30" s="159">
        <f t="shared" si="5"/>
        <v>0.66257668711656437</v>
      </c>
      <c r="K30" s="159">
        <f t="shared" si="5"/>
        <v>0.66257668711656437</v>
      </c>
    </row>
    <row r="31" spans="2:11" x14ac:dyDescent="0.2">
      <c r="B31" s="153"/>
      <c r="C31" s="161"/>
      <c r="D31" s="161"/>
      <c r="E31" s="161"/>
      <c r="F31" s="162"/>
      <c r="G31" s="162"/>
      <c r="H31" s="162"/>
      <c r="I31" s="162"/>
      <c r="J31" s="162"/>
      <c r="K31" s="134"/>
    </row>
    <row r="32" spans="2:11" ht="25.5" x14ac:dyDescent="0.2">
      <c r="B32" s="175" t="s">
        <v>146</v>
      </c>
      <c r="C32" s="150"/>
      <c r="D32" s="150">
        <f t="shared" ref="D32:K32" si="6">D26*D27+D30*D29</f>
        <v>5.3453570029489264E-2</v>
      </c>
      <c r="E32" s="150">
        <f t="shared" si="6"/>
        <v>1.2069326357644182E-2</v>
      </c>
      <c r="F32" s="149">
        <f t="shared" si="6"/>
        <v>4.5847838109002934E-2</v>
      </c>
      <c r="G32" s="149">
        <f t="shared" si="6"/>
        <v>4.8740312864079469E-2</v>
      </c>
      <c r="H32" s="149">
        <f t="shared" si="6"/>
        <v>6.120029668917977E-2</v>
      </c>
      <c r="I32" s="149">
        <f t="shared" si="6"/>
        <v>4.6640807920882682E-2</v>
      </c>
      <c r="J32" s="149">
        <f t="shared" si="6"/>
        <v>-3.7799245956424022E-3</v>
      </c>
      <c r="K32" s="149">
        <f t="shared" si="6"/>
        <v>3.0594062437554349E-2</v>
      </c>
    </row>
    <row r="33" spans="2:11" x14ac:dyDescent="0.2">
      <c r="B33" s="176"/>
      <c r="C33" s="177"/>
      <c r="D33" s="177"/>
      <c r="E33" s="177"/>
      <c r="F33" s="178"/>
      <c r="G33" s="178"/>
      <c r="H33" s="178"/>
      <c r="I33" s="178"/>
      <c r="J33" s="178"/>
      <c r="K33" s="155"/>
    </row>
    <row r="34" spans="2:11" x14ac:dyDescent="0.2">
      <c r="B34" s="179" t="s">
        <v>37</v>
      </c>
      <c r="C34" s="247">
        <f>+AVERAGE(D32:K32)</f>
        <v>3.6845786226523784E-2</v>
      </c>
      <c r="D34" s="141"/>
      <c r="E34" s="141"/>
      <c r="F34" s="141"/>
      <c r="G34" s="141"/>
      <c r="H34" s="141"/>
      <c r="I34" s="141"/>
      <c r="J34" s="141"/>
      <c r="K34" s="141"/>
    </row>
    <row r="35" spans="2:11" x14ac:dyDescent="0.2"/>
    <row r="36" spans="2:11" x14ac:dyDescent="0.2"/>
  </sheetData>
  <hyperlinks>
    <hyperlink ref="A2" location="Índice!A1" display="Índice" xr:uid="{B62F1556-B698-4EF0-AD43-F1ABDA53998B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01A6D-1C91-4AC9-A9A2-E7C0BBE1C159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3" style="1" customWidth="1"/>
    <col min="3" max="11" width="10.85546875" style="1" customWidth="1"/>
    <col min="12" max="12" width="7.28515625" style="1" customWidth="1"/>
    <col min="13" max="22" width="0" style="1" hidden="1" customWidth="1"/>
    <col min="23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22</v>
      </c>
    </row>
    <row r="5" spans="1:12" x14ac:dyDescent="0.2"/>
    <row r="6" spans="1:12" x14ac:dyDescent="0.2"/>
    <row r="7" spans="1:12" x14ac:dyDescent="0.2">
      <c r="A7" s="180"/>
      <c r="B7" s="181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  <c r="L7" s="180"/>
    </row>
    <row r="8" spans="1:12" x14ac:dyDescent="0.2">
      <c r="B8" s="182" t="s">
        <v>147</v>
      </c>
      <c r="C8" s="183">
        <v>91.254999833333329</v>
      </c>
      <c r="D8" s="183">
        <v>97.038615499999992</v>
      </c>
      <c r="E8" s="183">
        <v>98.756892250000007</v>
      </c>
      <c r="F8" s="183">
        <v>99.132920000000013</v>
      </c>
      <c r="G8" s="183">
        <v>100.95011183333332</v>
      </c>
      <c r="H8" s="183">
        <v>102.73841633333332</v>
      </c>
      <c r="I8" s="183">
        <v>104.36584416666666</v>
      </c>
      <c r="J8" s="183">
        <v>105.56187274999998</v>
      </c>
      <c r="K8" s="183">
        <v>107.28539633333334</v>
      </c>
    </row>
    <row r="9" spans="1:12" x14ac:dyDescent="0.2">
      <c r="B9" s="30" t="s">
        <v>148</v>
      </c>
      <c r="C9" s="31">
        <f>+(C8/$C8)*100</f>
        <v>100</v>
      </c>
      <c r="D9" s="31">
        <f t="shared" ref="D9:K9" si="0">+(D8/$C8)*100</f>
        <v>106.33786168125556</v>
      </c>
      <c r="E9" s="31">
        <f t="shared" si="0"/>
        <v>108.22080152360749</v>
      </c>
      <c r="F9" s="31">
        <f t="shared" si="0"/>
        <v>108.63286415106546</v>
      </c>
      <c r="G9" s="31">
        <f t="shared" si="0"/>
        <v>110.62419814553392</v>
      </c>
      <c r="H9" s="31">
        <f t="shared" si="0"/>
        <v>112.58387652290078</v>
      </c>
      <c r="I9" s="31">
        <f t="shared" si="0"/>
        <v>114.36726136351847</v>
      </c>
      <c r="J9" s="31">
        <f t="shared" si="0"/>
        <v>115.67790580548628</v>
      </c>
      <c r="K9" s="31">
        <f t="shared" si="0"/>
        <v>117.56659528713786</v>
      </c>
    </row>
    <row r="10" spans="1:12" x14ac:dyDescent="0.2"/>
    <row r="11" spans="1:12" x14ac:dyDescent="0.2">
      <c r="B11" s="181"/>
      <c r="C11" s="61">
        <v>2010</v>
      </c>
      <c r="D11" s="61">
        <v>2011</v>
      </c>
      <c r="E11" s="61">
        <v>2012</v>
      </c>
      <c r="F11" s="61">
        <v>2013</v>
      </c>
      <c r="G11" s="61">
        <v>2014</v>
      </c>
      <c r="H11" s="61">
        <v>2015</v>
      </c>
      <c r="I11" s="61">
        <v>2016</v>
      </c>
      <c r="J11" s="61">
        <v>2017</v>
      </c>
      <c r="K11" s="61">
        <v>2018</v>
      </c>
    </row>
    <row r="12" spans="1:12" x14ac:dyDescent="0.2">
      <c r="B12" s="182" t="s">
        <v>149</v>
      </c>
      <c r="C12" s="183">
        <v>2.8257854861131699</v>
      </c>
      <c r="D12" s="183">
        <v>2.7547087220274</v>
      </c>
      <c r="E12" s="183">
        <v>2.6381924723424701</v>
      </c>
      <c r="F12" s="183">
        <v>2.7027819881142299</v>
      </c>
      <c r="G12" s="183">
        <v>2.83938113275613</v>
      </c>
      <c r="H12" s="183">
        <v>3.1860907106782101</v>
      </c>
      <c r="I12" s="183">
        <v>3.3771255534670002</v>
      </c>
      <c r="J12" s="183">
        <v>3.2621647955803001</v>
      </c>
      <c r="K12" s="183">
        <v>3.2881337472469068</v>
      </c>
    </row>
    <row r="13" spans="1:12" x14ac:dyDescent="0.2">
      <c r="B13" s="30" t="s">
        <v>150</v>
      </c>
      <c r="C13" s="31">
        <f>+(C12/$C12)*100</f>
        <v>100</v>
      </c>
      <c r="D13" s="31">
        <f t="shared" ref="D13:K13" si="1">+(D12/$C12)*100</f>
        <v>97.484707723390045</v>
      </c>
      <c r="E13" s="31">
        <f t="shared" si="1"/>
        <v>93.36138519032697</v>
      </c>
      <c r="F13" s="31">
        <f t="shared" si="1"/>
        <v>95.647104190908365</v>
      </c>
      <c r="G13" s="31">
        <f t="shared" si="1"/>
        <v>100.48112805128957</v>
      </c>
      <c r="H13" s="31">
        <f t="shared" si="1"/>
        <v>112.7506219539911</v>
      </c>
      <c r="I13" s="31">
        <f t="shared" si="1"/>
        <v>119.51103755268385</v>
      </c>
      <c r="J13" s="31">
        <f t="shared" si="1"/>
        <v>115.44276137065748</v>
      </c>
      <c r="K13" s="31">
        <f t="shared" si="1"/>
        <v>116.36176077079689</v>
      </c>
    </row>
    <row r="14" spans="1:12" x14ac:dyDescent="0.2"/>
    <row r="15" spans="1:12" x14ac:dyDescent="0.2">
      <c r="A15" s="180"/>
      <c r="B15" s="181"/>
      <c r="C15" s="61">
        <v>2010</v>
      </c>
      <c r="D15" s="61">
        <v>2011</v>
      </c>
      <c r="E15" s="61">
        <v>2012</v>
      </c>
      <c r="F15" s="61">
        <v>2013</v>
      </c>
      <c r="G15" s="61">
        <v>2014</v>
      </c>
      <c r="H15" s="61">
        <v>2015</v>
      </c>
      <c r="I15" s="61">
        <v>2016</v>
      </c>
      <c r="J15" s="61">
        <v>2017</v>
      </c>
      <c r="K15" s="61">
        <v>2018</v>
      </c>
      <c r="L15" s="180"/>
    </row>
    <row r="16" spans="1:12" x14ac:dyDescent="0.2">
      <c r="B16" s="32" t="s">
        <v>151</v>
      </c>
      <c r="C16" s="68">
        <f t="shared" ref="C16:K16" si="2">+C9/C13</f>
        <v>1</v>
      </c>
      <c r="D16" s="68">
        <f t="shared" si="2"/>
        <v>1.0908158229594951</v>
      </c>
      <c r="E16" s="68">
        <f t="shared" si="2"/>
        <v>1.1591601956524964</v>
      </c>
      <c r="F16" s="68">
        <f t="shared" si="2"/>
        <v>1.1357674136609297</v>
      </c>
      <c r="G16" s="68">
        <f t="shared" si="2"/>
        <v>1.1009450261054685</v>
      </c>
      <c r="H16" s="68">
        <f t="shared" si="2"/>
        <v>0.99852111298190127</v>
      </c>
      <c r="I16" s="68">
        <f t="shared" si="2"/>
        <v>0.95695982317199901</v>
      </c>
      <c r="J16" s="68">
        <f t="shared" si="2"/>
        <v>1.0020368919803799</v>
      </c>
      <c r="K16" s="68">
        <f t="shared" si="2"/>
        <v>1.0103542135179115</v>
      </c>
    </row>
    <row r="17" spans="2:2" x14ac:dyDescent="0.2">
      <c r="B17" s="184" t="s">
        <v>152</v>
      </c>
    </row>
    <row r="18" spans="2:2" x14ac:dyDescent="0.2"/>
  </sheetData>
  <hyperlinks>
    <hyperlink ref="A2" location="Índice!A1" display="Índice" xr:uid="{825B260E-67E2-41E4-909D-98CDD71182CB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E3AE-70A2-4298-92C9-EFD0EF1A2FF1}">
  <sheetPr>
    <tabColor rgb="FF00B0F0"/>
  </sheetPr>
  <dimension ref="A1:V1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2.85546875" style="1" customWidth="1"/>
    <col min="3" max="11" width="9.7109375" style="1" customWidth="1"/>
    <col min="12" max="12" width="9" style="1" customWidth="1"/>
    <col min="13" max="22" width="0" style="1" hidden="1" customWidth="1"/>
    <col min="23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23</v>
      </c>
    </row>
    <row r="5" spans="1:11" x14ac:dyDescent="0.2"/>
    <row r="6" spans="1:11" x14ac:dyDescent="0.2"/>
    <row r="7" spans="1:11" x14ac:dyDescent="0.2">
      <c r="B7" s="181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</row>
    <row r="8" spans="1:11" x14ac:dyDescent="0.2">
      <c r="B8" s="182" t="s">
        <v>153</v>
      </c>
      <c r="C8" s="183">
        <v>101.52952908333333</v>
      </c>
      <c r="D8" s="183">
        <v>104.95073458333336</v>
      </c>
      <c r="E8" s="183">
        <v>108.78711833333335</v>
      </c>
      <c r="F8" s="183">
        <v>111.83949716666666</v>
      </c>
      <c r="G8" s="183">
        <v>115.46976366666665</v>
      </c>
      <c r="H8" s="183">
        <v>119.56645625</v>
      </c>
      <c r="I8" s="183">
        <v>123.86257933333331</v>
      </c>
      <c r="J8" s="183">
        <v>127.33547775</v>
      </c>
      <c r="K8" s="183">
        <v>129.01211741666665</v>
      </c>
    </row>
    <row r="9" spans="1:11" x14ac:dyDescent="0.2">
      <c r="B9" s="30" t="s">
        <v>154</v>
      </c>
      <c r="C9" s="31">
        <f>+(C8/$C8)*100</f>
        <v>100</v>
      </c>
      <c r="D9" s="31">
        <f t="shared" ref="D9:K9" si="0">+(D8/$C8)*100</f>
        <v>103.36966548637487</v>
      </c>
      <c r="E9" s="31">
        <f t="shared" si="0"/>
        <v>107.14825461668707</v>
      </c>
      <c r="F9" s="31">
        <f t="shared" si="0"/>
        <v>110.15464976191423</v>
      </c>
      <c r="G9" s="31">
        <f t="shared" si="0"/>
        <v>113.73022677165328</v>
      </c>
      <c r="H9" s="31">
        <f t="shared" si="0"/>
        <v>117.76520321675316</v>
      </c>
      <c r="I9" s="31">
        <f t="shared" si="0"/>
        <v>121.9966057674408</v>
      </c>
      <c r="J9" s="31">
        <f t="shared" si="0"/>
        <v>125.41718542345023</v>
      </c>
      <c r="K9" s="31">
        <f t="shared" si="0"/>
        <v>127.06856673271496</v>
      </c>
    </row>
    <row r="10" spans="1:11" x14ac:dyDescent="0.2"/>
    <row r="11" spans="1:11" x14ac:dyDescent="0.2">
      <c r="B11" s="181"/>
      <c r="C11" s="61">
        <v>2010</v>
      </c>
      <c r="D11" s="61">
        <v>2011</v>
      </c>
      <c r="E11" s="61">
        <v>2012</v>
      </c>
      <c r="F11" s="61">
        <v>2013</v>
      </c>
      <c r="G11" s="61">
        <v>2014</v>
      </c>
      <c r="H11" s="61">
        <v>2015</v>
      </c>
      <c r="I11" s="61">
        <v>2016</v>
      </c>
      <c r="J11" s="61">
        <v>2017</v>
      </c>
      <c r="K11" s="61">
        <v>2018</v>
      </c>
    </row>
    <row r="12" spans="1:11" x14ac:dyDescent="0.2">
      <c r="B12" s="182" t="s">
        <v>149</v>
      </c>
      <c r="C12" s="183">
        <v>2.8257854861131699</v>
      </c>
      <c r="D12" s="183">
        <v>2.7547087220274</v>
      </c>
      <c r="E12" s="183">
        <v>2.6381924723424701</v>
      </c>
      <c r="F12" s="183">
        <v>2.7027819881142299</v>
      </c>
      <c r="G12" s="183">
        <v>2.83938113275613</v>
      </c>
      <c r="H12" s="183">
        <v>3.1860907106782101</v>
      </c>
      <c r="I12" s="183">
        <v>3.3771255534670002</v>
      </c>
      <c r="J12" s="183">
        <v>3.2621647955803001</v>
      </c>
      <c r="K12" s="183">
        <v>3.2881337472469068</v>
      </c>
    </row>
    <row r="13" spans="1:11" x14ac:dyDescent="0.2">
      <c r="B13" s="30" t="s">
        <v>150</v>
      </c>
      <c r="C13" s="31">
        <f>+(C12/$C12)*100</f>
        <v>100</v>
      </c>
      <c r="D13" s="31">
        <f t="shared" ref="D13:K13" si="1">+(D12/$C12)*100</f>
        <v>97.484707723390045</v>
      </c>
      <c r="E13" s="31">
        <f t="shared" si="1"/>
        <v>93.36138519032697</v>
      </c>
      <c r="F13" s="31">
        <f t="shared" si="1"/>
        <v>95.647104190908365</v>
      </c>
      <c r="G13" s="31">
        <f t="shared" si="1"/>
        <v>100.48112805128957</v>
      </c>
      <c r="H13" s="31">
        <f t="shared" si="1"/>
        <v>112.7506219539911</v>
      </c>
      <c r="I13" s="31">
        <f t="shared" si="1"/>
        <v>119.51103755268385</v>
      </c>
      <c r="J13" s="31">
        <f t="shared" si="1"/>
        <v>115.44276137065748</v>
      </c>
      <c r="K13" s="31">
        <f t="shared" si="1"/>
        <v>116.36176077079689</v>
      </c>
    </row>
    <row r="14" spans="1:11" x14ac:dyDescent="0.2"/>
    <row r="15" spans="1:11" x14ac:dyDescent="0.2">
      <c r="B15" s="181"/>
      <c r="C15" s="61">
        <v>2010</v>
      </c>
      <c r="D15" s="61">
        <v>2011</v>
      </c>
      <c r="E15" s="61">
        <v>2012</v>
      </c>
      <c r="F15" s="61">
        <v>2013</v>
      </c>
      <c r="G15" s="61">
        <v>2014</v>
      </c>
      <c r="H15" s="61">
        <v>2015</v>
      </c>
      <c r="I15" s="61">
        <v>2016</v>
      </c>
      <c r="J15" s="61">
        <v>2017</v>
      </c>
      <c r="K15" s="61">
        <v>2018</v>
      </c>
    </row>
    <row r="16" spans="1:11" x14ac:dyDescent="0.2">
      <c r="B16" s="32" t="s">
        <v>54</v>
      </c>
      <c r="C16" s="68">
        <f t="shared" ref="C16:K16" si="2">+C9/C13</f>
        <v>1</v>
      </c>
      <c r="D16" s="68">
        <f t="shared" si="2"/>
        <v>1.0603680095106118</v>
      </c>
      <c r="E16" s="68">
        <f t="shared" si="2"/>
        <v>1.1476720744690552</v>
      </c>
      <c r="F16" s="68">
        <f t="shared" si="2"/>
        <v>1.1516778337799887</v>
      </c>
      <c r="G16" s="68">
        <f t="shared" si="2"/>
        <v>1.1318565881704756</v>
      </c>
      <c r="H16" s="68">
        <f t="shared" si="2"/>
        <v>1.0444749765088508</v>
      </c>
      <c r="I16" s="68">
        <f t="shared" si="2"/>
        <v>1.020797813035982</v>
      </c>
      <c r="J16" s="68">
        <f t="shared" si="2"/>
        <v>1.0864014680034151</v>
      </c>
      <c r="K16" s="68">
        <f t="shared" si="2"/>
        <v>1.0920130968369217</v>
      </c>
    </row>
    <row r="17" spans="2:2" x14ac:dyDescent="0.2">
      <c r="B17" s="184" t="s">
        <v>152</v>
      </c>
    </row>
    <row r="18" spans="2:2" x14ac:dyDescent="0.2"/>
  </sheetData>
  <hyperlinks>
    <hyperlink ref="A2" location="Índice!A1" display="Índice" xr:uid="{2B233F60-D334-483B-9B5B-C1FBA0F413F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4430F-D713-4119-BC67-FAF22A797DD5}">
  <sheetPr>
    <tabColor rgb="FF00B0F0"/>
  </sheetPr>
  <dimension ref="A1:W30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45.85546875" style="1" customWidth="1"/>
    <col min="3" max="12" width="8.5703125" style="1" customWidth="1"/>
    <col min="13" max="13" width="9.5703125" style="1" customWidth="1"/>
    <col min="14" max="23" width="0" style="1" hidden="1" customWidth="1"/>
    <col min="24" max="16384" width="11.42578125" style="1" hidden="1"/>
  </cols>
  <sheetData>
    <row r="1" spans="1:12" x14ac:dyDescent="0.2"/>
    <row r="2" spans="1:12" x14ac:dyDescent="0.2">
      <c r="A2" s="10" t="s">
        <v>26</v>
      </c>
    </row>
    <row r="3" spans="1:12" x14ac:dyDescent="0.2"/>
    <row r="4" spans="1:12" x14ac:dyDescent="0.2">
      <c r="B4" s="26" t="s">
        <v>24</v>
      </c>
      <c r="C4" s="246"/>
      <c r="D4" s="246"/>
      <c r="E4" s="246"/>
      <c r="F4" s="246"/>
      <c r="G4" s="246"/>
      <c r="H4" s="246"/>
      <c r="I4" s="246"/>
      <c r="J4" s="246"/>
      <c r="K4" s="246"/>
      <c r="L4" s="246"/>
    </row>
    <row r="5" spans="1:12" x14ac:dyDescent="0.2">
      <c r="B5" s="26"/>
    </row>
    <row r="6" spans="1:12" x14ac:dyDescent="0.2"/>
    <row r="7" spans="1:12" x14ac:dyDescent="0.2">
      <c r="B7" s="181"/>
      <c r="C7" s="61">
        <v>2009</v>
      </c>
      <c r="D7" s="61">
        <v>2010</v>
      </c>
      <c r="E7" s="61">
        <v>2011</v>
      </c>
      <c r="F7" s="61">
        <v>2012</v>
      </c>
      <c r="G7" s="61">
        <v>2013</v>
      </c>
      <c r="H7" s="61">
        <v>2014</v>
      </c>
      <c r="I7" s="61">
        <v>2015</v>
      </c>
      <c r="J7" s="61">
        <v>2016</v>
      </c>
      <c r="K7" s="61">
        <v>2017</v>
      </c>
      <c r="L7" s="61">
        <v>2018</v>
      </c>
    </row>
    <row r="8" spans="1:12" x14ac:dyDescent="0.2">
      <c r="B8" s="182" t="s">
        <v>155</v>
      </c>
      <c r="C8" s="183">
        <v>100.18228091666667</v>
      </c>
      <c r="D8" s="183">
        <v>96.66296475</v>
      </c>
      <c r="E8" s="183">
        <v>96.211765416666665</v>
      </c>
      <c r="F8" s="183">
        <v>95.128097333333343</v>
      </c>
      <c r="G8" s="183">
        <v>97.193235916666666</v>
      </c>
      <c r="H8" s="183">
        <v>101.56430425000001</v>
      </c>
      <c r="I8" s="183">
        <v>110.13848383333332</v>
      </c>
      <c r="J8" s="183">
        <v>115.21303308333331</v>
      </c>
      <c r="K8" s="183">
        <v>112.48965166666666</v>
      </c>
      <c r="L8" s="183">
        <v>113.07916366666667</v>
      </c>
    </row>
    <row r="9" spans="1:12" x14ac:dyDescent="0.2">
      <c r="B9" s="30" t="s">
        <v>156</v>
      </c>
      <c r="C9" s="31">
        <f>+(C8/$D$8)*100</f>
        <v>103.64081132393228</v>
      </c>
      <c r="D9" s="31">
        <f>+(D8/$D$8)*100</f>
        <v>100</v>
      </c>
      <c r="E9" s="31">
        <f t="shared" ref="E9:L9" si="0">+(E8/$D$8)*100</f>
        <v>99.533224193464093</v>
      </c>
      <c r="F9" s="31">
        <f t="shared" si="0"/>
        <v>98.412145312699337</v>
      </c>
      <c r="G9" s="31">
        <f t="shared" si="0"/>
        <v>100.54857738745973</v>
      </c>
      <c r="H9" s="31">
        <f t="shared" si="0"/>
        <v>105.07054538692908</v>
      </c>
      <c r="I9" s="31">
        <f t="shared" si="0"/>
        <v>113.94072602488983</v>
      </c>
      <c r="J9" s="31">
        <f t="shared" si="0"/>
        <v>119.19046077399909</v>
      </c>
      <c r="K9" s="31">
        <f t="shared" si="0"/>
        <v>116.37306175907113</v>
      </c>
      <c r="L9" s="31">
        <f t="shared" si="0"/>
        <v>116.98292511420894</v>
      </c>
    </row>
    <row r="10" spans="1:12" x14ac:dyDescent="0.2">
      <c r="B10" s="87"/>
    </row>
    <row r="11" spans="1:12" x14ac:dyDescent="0.2">
      <c r="B11" s="181"/>
      <c r="C11" s="61">
        <v>2009</v>
      </c>
      <c r="D11" s="61">
        <v>2010</v>
      </c>
      <c r="E11" s="61">
        <v>2011</v>
      </c>
      <c r="F11" s="61">
        <v>2012</v>
      </c>
      <c r="G11" s="61">
        <v>2013</v>
      </c>
      <c r="H11" s="61">
        <v>2014</v>
      </c>
      <c r="I11" s="61">
        <v>2015</v>
      </c>
      <c r="J11" s="61">
        <v>2016</v>
      </c>
      <c r="K11" s="61">
        <v>2017</v>
      </c>
      <c r="L11" s="61">
        <v>2018</v>
      </c>
    </row>
    <row r="12" spans="1:12" x14ac:dyDescent="0.2">
      <c r="B12" s="182" t="s">
        <v>157</v>
      </c>
      <c r="C12" s="185"/>
      <c r="D12" s="185">
        <f t="shared" ref="D12:L12" si="1">+C9</f>
        <v>103.64081132393228</v>
      </c>
      <c r="E12" s="185">
        <f t="shared" si="1"/>
        <v>100</v>
      </c>
      <c r="F12" s="185">
        <f t="shared" si="1"/>
        <v>99.533224193464093</v>
      </c>
      <c r="G12" s="185">
        <f t="shared" si="1"/>
        <v>98.412145312699337</v>
      </c>
      <c r="H12" s="185">
        <f t="shared" si="1"/>
        <v>100.54857738745973</v>
      </c>
      <c r="I12" s="185">
        <f t="shared" si="1"/>
        <v>105.07054538692908</v>
      </c>
      <c r="J12" s="185">
        <f t="shared" si="1"/>
        <v>113.94072602488983</v>
      </c>
      <c r="K12" s="185">
        <f t="shared" si="1"/>
        <v>119.19046077399909</v>
      </c>
      <c r="L12" s="185">
        <f t="shared" si="1"/>
        <v>116.37306175907113</v>
      </c>
    </row>
    <row r="13" spans="1:12" x14ac:dyDescent="0.2">
      <c r="B13" s="87" t="s">
        <v>158</v>
      </c>
      <c r="C13" s="186">
        <f t="shared" ref="C13:L13" si="2">+C9</f>
        <v>103.64081132393228</v>
      </c>
      <c r="D13" s="186">
        <f t="shared" si="2"/>
        <v>100</v>
      </c>
      <c r="E13" s="186">
        <f t="shared" si="2"/>
        <v>99.533224193464093</v>
      </c>
      <c r="F13" s="186">
        <f t="shared" si="2"/>
        <v>98.412145312699337</v>
      </c>
      <c r="G13" s="186">
        <f t="shared" si="2"/>
        <v>100.54857738745973</v>
      </c>
      <c r="H13" s="186">
        <f t="shared" si="2"/>
        <v>105.07054538692908</v>
      </c>
      <c r="I13" s="186">
        <f t="shared" si="2"/>
        <v>113.94072602488983</v>
      </c>
      <c r="J13" s="186">
        <f t="shared" si="2"/>
        <v>119.19046077399909</v>
      </c>
      <c r="K13" s="186">
        <f t="shared" si="2"/>
        <v>116.37306175907113</v>
      </c>
      <c r="L13" s="186">
        <f t="shared" si="2"/>
        <v>116.98292511420894</v>
      </c>
    </row>
    <row r="14" spans="1:12" x14ac:dyDescent="0.2">
      <c r="B14" s="30" t="s">
        <v>159</v>
      </c>
      <c r="C14" s="187"/>
      <c r="D14" s="187">
        <f t="shared" ref="D14:L14" si="3">+D13/C13-1</f>
        <v>-3.5129127970185636E-2</v>
      </c>
      <c r="E14" s="187">
        <f t="shared" si="3"/>
        <v>-4.6677580653590178E-3</v>
      </c>
      <c r="F14" s="187">
        <f t="shared" si="3"/>
        <v>-1.1263363463296483E-2</v>
      </c>
      <c r="G14" s="187">
        <f t="shared" si="3"/>
        <v>2.170902857540602E-2</v>
      </c>
      <c r="H14" s="187">
        <f t="shared" si="3"/>
        <v>4.4972968459256579E-2</v>
      </c>
      <c r="I14" s="187">
        <f t="shared" si="3"/>
        <v>8.4421191546077301E-2</v>
      </c>
      <c r="J14" s="187">
        <f t="shared" si="3"/>
        <v>4.6074260997446048E-2</v>
      </c>
      <c r="K14" s="187">
        <f t="shared" si="3"/>
        <v>-2.363778943912398E-2</v>
      </c>
      <c r="L14" s="187">
        <f t="shared" si="3"/>
        <v>5.2405887231909976E-3</v>
      </c>
    </row>
    <row r="15" spans="1:12" x14ac:dyDescent="0.2"/>
    <row r="16" spans="1:12" x14ac:dyDescent="0.2">
      <c r="B16" s="181"/>
      <c r="C16" s="61">
        <v>2009</v>
      </c>
      <c r="D16" s="61">
        <v>2010</v>
      </c>
      <c r="E16" s="61">
        <v>2011</v>
      </c>
      <c r="F16" s="61">
        <v>2012</v>
      </c>
      <c r="G16" s="61">
        <v>2013</v>
      </c>
      <c r="H16" s="61">
        <v>2014</v>
      </c>
      <c r="I16" s="61">
        <v>2015</v>
      </c>
      <c r="J16" s="61">
        <v>2016</v>
      </c>
      <c r="K16" s="61">
        <v>2017</v>
      </c>
      <c r="L16" s="61">
        <v>2018</v>
      </c>
    </row>
    <row r="17" spans="2:12" x14ac:dyDescent="0.2">
      <c r="B17" s="182" t="s">
        <v>149</v>
      </c>
      <c r="C17" s="183">
        <v>3.0122044030530901</v>
      </c>
      <c r="D17" s="183">
        <v>2.8257854861131699</v>
      </c>
      <c r="E17" s="183">
        <v>2.7547087220274</v>
      </c>
      <c r="F17" s="183">
        <v>2.6381924723424701</v>
      </c>
      <c r="G17" s="183">
        <v>2.7027819881142299</v>
      </c>
      <c r="H17" s="183">
        <v>2.83938113275613</v>
      </c>
      <c r="I17" s="183">
        <v>3.1860907106782101</v>
      </c>
      <c r="J17" s="183">
        <v>3.3771255534670002</v>
      </c>
      <c r="K17" s="183">
        <v>3.2621647955803001</v>
      </c>
      <c r="L17" s="183">
        <v>3.2881337472469068</v>
      </c>
    </row>
    <row r="18" spans="2:12" x14ac:dyDescent="0.2">
      <c r="B18" s="30" t="s">
        <v>150</v>
      </c>
      <c r="C18" s="31">
        <f>+(C17/$D17)*100</f>
        <v>106.59706541264519</v>
      </c>
      <c r="D18" s="31">
        <f>+(D17/$D17)*100</f>
        <v>100</v>
      </c>
      <c r="E18" s="31">
        <f t="shared" ref="E18:L18" si="4">+(E17/$D17)*100</f>
        <v>97.484707723390045</v>
      </c>
      <c r="F18" s="31">
        <f t="shared" si="4"/>
        <v>93.36138519032697</v>
      </c>
      <c r="G18" s="31">
        <f t="shared" si="4"/>
        <v>95.647104190908365</v>
      </c>
      <c r="H18" s="31">
        <f t="shared" si="4"/>
        <v>100.48112805128957</v>
      </c>
      <c r="I18" s="31">
        <f t="shared" si="4"/>
        <v>112.7506219539911</v>
      </c>
      <c r="J18" s="31">
        <f t="shared" si="4"/>
        <v>119.51103755268385</v>
      </c>
      <c r="K18" s="31">
        <f t="shared" si="4"/>
        <v>115.44276137065748</v>
      </c>
      <c r="L18" s="31">
        <f t="shared" si="4"/>
        <v>116.36176077079689</v>
      </c>
    </row>
    <row r="19" spans="2:12" x14ac:dyDescent="0.2"/>
    <row r="20" spans="2:12" x14ac:dyDescent="0.2">
      <c r="B20" s="181"/>
      <c r="C20" s="61">
        <v>2009</v>
      </c>
      <c r="D20" s="61">
        <v>2010</v>
      </c>
      <c r="E20" s="61">
        <v>2011</v>
      </c>
      <c r="F20" s="61">
        <v>2012</v>
      </c>
      <c r="G20" s="61">
        <v>2013</v>
      </c>
      <c r="H20" s="61">
        <v>2014</v>
      </c>
      <c r="I20" s="61">
        <v>2015</v>
      </c>
      <c r="J20" s="61">
        <v>2016</v>
      </c>
      <c r="K20" s="61">
        <v>2017</v>
      </c>
      <c r="L20" s="61">
        <v>2018</v>
      </c>
    </row>
    <row r="21" spans="2:12" x14ac:dyDescent="0.2">
      <c r="B21" s="182" t="s">
        <v>160</v>
      </c>
      <c r="C21" s="185"/>
      <c r="D21" s="185">
        <f t="shared" ref="D21:L21" si="5">+C22</f>
        <v>0.97226702182401525</v>
      </c>
      <c r="E21" s="185">
        <f t="shared" si="5"/>
        <v>1</v>
      </c>
      <c r="F21" s="185">
        <f t="shared" si="5"/>
        <v>1.0210137212072961</v>
      </c>
      <c r="G21" s="185">
        <f t="shared" si="5"/>
        <v>1.054099027259245</v>
      </c>
      <c r="H21" s="185">
        <f t="shared" si="5"/>
        <v>1.0512453904173429</v>
      </c>
      <c r="I21" s="185">
        <f t="shared" si="5"/>
        <v>1.0456744209051563</v>
      </c>
      <c r="J21" s="185">
        <f t="shared" si="5"/>
        <v>1.010555188523788</v>
      </c>
      <c r="K21" s="185">
        <f t="shared" si="5"/>
        <v>0.99731759689105337</v>
      </c>
      <c r="L21" s="185">
        <f t="shared" si="5"/>
        <v>1.0080585424098329</v>
      </c>
    </row>
    <row r="22" spans="2:12" x14ac:dyDescent="0.2">
      <c r="B22" s="87" t="s">
        <v>161</v>
      </c>
      <c r="C22" s="186">
        <f>+C9/C18</f>
        <v>0.97226702182401525</v>
      </c>
      <c r="D22" s="186">
        <f t="shared" ref="D22:L22" si="6">+D9/D18</f>
        <v>1</v>
      </c>
      <c r="E22" s="186">
        <f t="shared" si="6"/>
        <v>1.0210137212072961</v>
      </c>
      <c r="F22" s="186">
        <f t="shared" si="6"/>
        <v>1.054099027259245</v>
      </c>
      <c r="G22" s="186">
        <f t="shared" si="6"/>
        <v>1.0512453904173429</v>
      </c>
      <c r="H22" s="186">
        <f t="shared" si="6"/>
        <v>1.0456744209051563</v>
      </c>
      <c r="I22" s="186">
        <f t="shared" si="6"/>
        <v>1.010555188523788</v>
      </c>
      <c r="J22" s="186">
        <f t="shared" si="6"/>
        <v>0.99731759689105337</v>
      </c>
      <c r="K22" s="186">
        <f t="shared" si="6"/>
        <v>1.0080585424098329</v>
      </c>
      <c r="L22" s="186">
        <f t="shared" si="6"/>
        <v>1.0053382171195877</v>
      </c>
    </row>
    <row r="23" spans="2:12" x14ac:dyDescent="0.2">
      <c r="B23" s="30" t="s">
        <v>159</v>
      </c>
      <c r="C23" s="187"/>
      <c r="D23" s="187">
        <f t="shared" ref="D23:L23" si="7">+D22/C22-1</f>
        <v>2.8524034605181381E-2</v>
      </c>
      <c r="E23" s="187">
        <f t="shared" si="7"/>
        <v>2.1013721207296054E-2</v>
      </c>
      <c r="F23" s="187">
        <f t="shared" si="7"/>
        <v>3.240436966197402E-2</v>
      </c>
      <c r="G23" s="187">
        <f t="shared" si="7"/>
        <v>-2.7071809840502059E-3</v>
      </c>
      <c r="H23" s="187">
        <f t="shared" si="7"/>
        <v>-5.2993997053104591E-3</v>
      </c>
      <c r="I23" s="187">
        <f t="shared" si="7"/>
        <v>-3.358524573161914E-2</v>
      </c>
      <c r="J23" s="187">
        <f t="shared" si="7"/>
        <v>-1.3099325779596493E-2</v>
      </c>
      <c r="K23" s="187">
        <f t="shared" si="7"/>
        <v>1.0769834556476621E-2</v>
      </c>
      <c r="L23" s="187">
        <f t="shared" si="7"/>
        <v>-2.6985786795101774E-3</v>
      </c>
    </row>
    <row r="24" spans="2:12" x14ac:dyDescent="0.2">
      <c r="B24" s="184" t="s">
        <v>152</v>
      </c>
    </row>
    <row r="25" spans="2:12" x14ac:dyDescent="0.2"/>
    <row r="26" spans="2:12" hidden="1" x14ac:dyDescent="0.2"/>
    <row r="27" spans="2:12" hidden="1" x14ac:dyDescent="0.2"/>
    <row r="28" spans="2:12" hidden="1" x14ac:dyDescent="0.2"/>
    <row r="29" spans="2:12" hidden="1" x14ac:dyDescent="0.2"/>
    <row r="30" spans="2:12" hidden="1" x14ac:dyDescent="0.2"/>
  </sheetData>
  <hyperlinks>
    <hyperlink ref="A2" location="Índice!A1" display="Índice" xr:uid="{8D7FEE61-157A-4755-851F-6F6399919A46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CC0E5-FD38-411B-93C6-A1C2258FCE75}">
  <sheetPr>
    <tabColor rgb="FF00B0F0"/>
  </sheetPr>
  <dimension ref="A1:W1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25.42578125" style="1" customWidth="1"/>
    <col min="3" max="11" width="9.42578125" style="1" customWidth="1"/>
    <col min="12" max="12" width="11.42578125" style="1" customWidth="1"/>
    <col min="13" max="22" width="0" style="1" hidden="1" customWidth="1"/>
    <col min="23" max="23" width="0" style="1" hidden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25</v>
      </c>
      <c r="C4" s="29"/>
      <c r="D4" s="29"/>
      <c r="E4" s="29"/>
      <c r="F4" s="29"/>
      <c r="G4" s="29"/>
      <c r="H4" s="29"/>
      <c r="I4" s="29"/>
      <c r="J4" s="29"/>
      <c r="K4" s="29"/>
    </row>
    <row r="5" spans="1:11" x14ac:dyDescent="0.2">
      <c r="B5" s="26"/>
    </row>
    <row r="6" spans="1:11" x14ac:dyDescent="0.2"/>
    <row r="7" spans="1:11" x14ac:dyDescent="0.2">
      <c r="B7" s="181"/>
      <c r="C7" s="61">
        <v>2010</v>
      </c>
      <c r="D7" s="61">
        <v>2011</v>
      </c>
      <c r="E7" s="61">
        <v>2012</v>
      </c>
      <c r="F7" s="61">
        <v>2013</v>
      </c>
      <c r="G7" s="61">
        <v>2014</v>
      </c>
      <c r="H7" s="61">
        <v>2015</v>
      </c>
      <c r="I7" s="61">
        <v>2016</v>
      </c>
      <c r="J7" s="61">
        <v>2017</v>
      </c>
      <c r="K7" s="61">
        <v>2018</v>
      </c>
    </row>
    <row r="8" spans="1:11" x14ac:dyDescent="0.2">
      <c r="B8" s="32" t="s">
        <v>162</v>
      </c>
      <c r="C8" s="138">
        <v>0.33499999999999996</v>
      </c>
      <c r="D8" s="138">
        <v>0.33499999999999996</v>
      </c>
      <c r="E8" s="138">
        <v>0.33499999999999996</v>
      </c>
      <c r="F8" s="138">
        <v>0.33499999999999996</v>
      </c>
      <c r="G8" s="138">
        <v>0.33499999999999996</v>
      </c>
      <c r="H8" s="138">
        <v>0.316</v>
      </c>
      <c r="I8" s="138">
        <v>0.316</v>
      </c>
      <c r="J8" s="138">
        <v>0.33024999999999999</v>
      </c>
      <c r="K8" s="138">
        <v>0.33024999999999999</v>
      </c>
    </row>
    <row r="9" spans="1:11" x14ac:dyDescent="0.2">
      <c r="B9" s="184" t="s">
        <v>163</v>
      </c>
    </row>
    <row r="10" spans="1:11" x14ac:dyDescent="0.2"/>
    <row r="11" spans="1:11" hidden="1" x14ac:dyDescent="0.2"/>
  </sheetData>
  <hyperlinks>
    <hyperlink ref="A2" location="Índice!A1" display="Índice" xr:uid="{177EBA1A-3DEC-4B87-9453-6AF411AF152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C01C-62EB-4B15-9D2F-3C940567D8A6}">
  <sheetPr>
    <tabColor theme="9" tint="0.39997558519241921"/>
  </sheetPr>
  <dimension ref="A1:L17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35" style="1" customWidth="1"/>
    <col min="3" max="10" width="9" style="1" customWidth="1"/>
    <col min="11" max="11" width="11.42578125" style="1" customWidth="1"/>
    <col min="12" max="12" width="0" style="1" hidden="1" customWidth="1"/>
    <col min="13" max="16384" width="11.42578125" style="1" hidden="1"/>
  </cols>
  <sheetData>
    <row r="1" spans="1:10" x14ac:dyDescent="0.2"/>
    <row r="2" spans="1:10" x14ac:dyDescent="0.2">
      <c r="A2" s="10" t="s">
        <v>26</v>
      </c>
    </row>
    <row r="3" spans="1:10" x14ac:dyDescent="0.2"/>
    <row r="4" spans="1:10" x14ac:dyDescent="0.2">
      <c r="B4" s="26" t="s">
        <v>2</v>
      </c>
    </row>
    <row r="5" spans="1:10" x14ac:dyDescent="0.2"/>
    <row r="6" spans="1:10" x14ac:dyDescent="0.2"/>
    <row r="7" spans="1:10" x14ac:dyDescent="0.2">
      <c r="B7" s="27"/>
      <c r="C7" s="28">
        <v>2011</v>
      </c>
      <c r="D7" s="28">
        <v>2012</v>
      </c>
      <c r="E7" s="28">
        <v>2013</v>
      </c>
      <c r="F7" s="28">
        <v>2014</v>
      </c>
      <c r="G7" s="28">
        <v>2015</v>
      </c>
      <c r="H7" s="28">
        <v>2016</v>
      </c>
      <c r="I7" s="28">
        <v>2017</v>
      </c>
      <c r="J7" s="28">
        <v>2018</v>
      </c>
    </row>
    <row r="8" spans="1:10" x14ac:dyDescent="0.2">
      <c r="B8" s="1" t="s">
        <v>35</v>
      </c>
      <c r="C8" s="29">
        <f>+'2.1.ÍndCantProd'!C10</f>
        <v>1.1294307640148806</v>
      </c>
      <c r="D8" s="29">
        <f>+'2.1.ÍndCantProd'!D10</f>
        <v>1.1297606276624252</v>
      </c>
      <c r="E8" s="29">
        <f>+'2.1.ÍndCantProd'!E10</f>
        <v>1.1009228695459103</v>
      </c>
      <c r="F8" s="29">
        <f>+'2.1.ÍndCantProd'!F10</f>
        <v>1.015472912605609</v>
      </c>
      <c r="G8" s="29">
        <f>+'2.1.ÍndCantProd'!G10</f>
        <v>1.1292173843924578</v>
      </c>
      <c r="H8" s="29">
        <f>+'2.1.ÍndCantProd'!H10</f>
        <v>1.043847357991702</v>
      </c>
      <c r="I8" s="29">
        <f>+'2.1.ÍndCantProd'!I10</f>
        <v>0.9803324101056502</v>
      </c>
      <c r="J8" s="29">
        <f>+'2.1.ÍndCantProd'!J10</f>
        <v>1.186701736887424</v>
      </c>
    </row>
    <row r="9" spans="1:10" x14ac:dyDescent="0.2">
      <c r="B9" s="1" t="s">
        <v>278</v>
      </c>
      <c r="C9" s="29">
        <f>+'2.2.ÍndCantInsum'!C12</f>
        <v>1.0506273312404053</v>
      </c>
      <c r="D9" s="29">
        <f>+'2.2.ÍndCantInsum'!D12</f>
        <v>1.0388093691117308</v>
      </c>
      <c r="E9" s="29">
        <f>+'2.2.ÍndCantInsum'!E12</f>
        <v>1.1343629549423626</v>
      </c>
      <c r="F9" s="29">
        <f>+'2.2.ÍndCantInsum'!F12</f>
        <v>1.1146461191952552</v>
      </c>
      <c r="G9" s="29">
        <f>+'2.2.ÍndCantInsum'!G12</f>
        <v>1.0407838620890206</v>
      </c>
      <c r="H9" s="29">
        <f>+'2.2.ÍndCantInsum'!H12</f>
        <v>1.0891580860619516</v>
      </c>
      <c r="I9" s="29">
        <f>+'2.2.ÍndCantInsum'!I12</f>
        <v>0.93866462542780926</v>
      </c>
      <c r="J9" s="29">
        <f>+'2.2.ÍndCantInsum'!J12</f>
        <v>1.0265649842410449</v>
      </c>
    </row>
    <row r="10" spans="1:10" x14ac:dyDescent="0.2">
      <c r="C10" s="29"/>
      <c r="D10" s="29"/>
      <c r="E10" s="29"/>
      <c r="F10" s="29"/>
      <c r="G10" s="29"/>
      <c r="H10" s="29"/>
      <c r="I10" s="29"/>
      <c r="J10" s="29"/>
    </row>
    <row r="11" spans="1:10" x14ac:dyDescent="0.2">
      <c r="B11" s="30" t="s">
        <v>30</v>
      </c>
      <c r="C11" s="31">
        <f>+C8/C9</f>
        <v>1.0750060753525585</v>
      </c>
      <c r="D11" s="31">
        <f t="shared" ref="D11:J11" si="0">+D8/D9</f>
        <v>1.0875533675908846</v>
      </c>
      <c r="E11" s="31">
        <f t="shared" si="0"/>
        <v>0.97052082382384275</v>
      </c>
      <c r="F11" s="31">
        <f t="shared" si="0"/>
        <v>0.91102718173796127</v>
      </c>
      <c r="G11" s="31">
        <f t="shared" si="0"/>
        <v>1.0849681913072104</v>
      </c>
      <c r="H11" s="31">
        <f t="shared" si="0"/>
        <v>0.95839839170264185</v>
      </c>
      <c r="I11" s="31">
        <f t="shared" si="0"/>
        <v>1.044390492140737</v>
      </c>
      <c r="J11" s="31">
        <f t="shared" si="0"/>
        <v>1.1559928062077538</v>
      </c>
    </row>
    <row r="12" spans="1:10" x14ac:dyDescent="0.2">
      <c r="B12" s="32"/>
      <c r="C12" s="32"/>
      <c r="D12" s="32"/>
      <c r="E12" s="32"/>
      <c r="F12" s="32"/>
      <c r="G12" s="32"/>
      <c r="H12" s="32"/>
      <c r="I12" s="32"/>
      <c r="J12" s="32"/>
    </row>
    <row r="13" spans="1:10" x14ac:dyDescent="0.2">
      <c r="B13" s="33" t="s">
        <v>36</v>
      </c>
      <c r="C13" s="34">
        <f>+LN(C11)</f>
        <v>7.2326313054408634E-2</v>
      </c>
      <c r="D13" s="34">
        <f t="shared" ref="D13:J13" si="1">+LN(D11)</f>
        <v>8.3930556423420538E-2</v>
      </c>
      <c r="E13" s="34">
        <f t="shared" si="1"/>
        <v>-2.9922419803840122E-2</v>
      </c>
      <c r="F13" s="34">
        <f t="shared" si="1"/>
        <v>-9.3182544913775742E-2</v>
      </c>
      <c r="G13" s="34">
        <f t="shared" si="1"/>
        <v>8.1550669795130079E-2</v>
      </c>
      <c r="H13" s="34">
        <f t="shared" si="1"/>
        <v>-4.2491729728952564E-2</v>
      </c>
      <c r="I13" s="34">
        <f t="shared" si="1"/>
        <v>4.3433454144501393E-2</v>
      </c>
      <c r="J13" s="34">
        <f t="shared" si="1"/>
        <v>0.14495954722714957</v>
      </c>
    </row>
    <row r="14" spans="1:10" x14ac:dyDescent="0.2">
      <c r="B14" s="32"/>
      <c r="C14" s="32"/>
    </row>
    <row r="15" spans="1:10" x14ac:dyDescent="0.2">
      <c r="B15" s="35" t="s">
        <v>37</v>
      </c>
      <c r="C15" s="36">
        <f>+AVERAGE(C13:J13)</f>
        <v>3.2575480774755222E-2</v>
      </c>
      <c r="D15" s="37"/>
      <c r="E15" s="37"/>
      <c r="F15" s="37"/>
      <c r="G15" s="37"/>
      <c r="H15" s="37"/>
      <c r="I15" s="37"/>
      <c r="J15" s="37"/>
    </row>
    <row r="16" spans="1:10" x14ac:dyDescent="0.2"/>
    <row r="17" x14ac:dyDescent="0.2"/>
  </sheetData>
  <hyperlinks>
    <hyperlink ref="A2" location="Índice!A1" display="Índice" xr:uid="{D4820FBF-834E-442B-9841-4260D2867FF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1837-ABB8-4A64-AE4A-816053FE1673}">
  <sheetPr>
    <tabColor theme="9" tint="0.39997558519241921"/>
  </sheetPr>
  <dimension ref="A1:U16"/>
  <sheetViews>
    <sheetView showGridLines="0" zoomScale="90" zoomScaleNormal="90" workbookViewId="0"/>
  </sheetViews>
  <sheetFormatPr baseColWidth="10" defaultColWidth="0" defaultRowHeight="12.75" customHeight="1" zeroHeight="1" x14ac:dyDescent="0.2"/>
  <cols>
    <col min="1" max="1" width="11.42578125" style="1" customWidth="1"/>
    <col min="2" max="2" width="25.85546875" style="1" customWidth="1"/>
    <col min="3" max="9" width="9.5703125" style="1" customWidth="1"/>
    <col min="10" max="10" width="10.42578125" style="1" customWidth="1"/>
    <col min="11" max="11" width="10.5703125" style="1" customWidth="1"/>
    <col min="12" max="21" width="0" style="1" hidden="1" customWidth="1"/>
    <col min="22" max="16384" width="11.42578125" style="1" hidden="1"/>
  </cols>
  <sheetData>
    <row r="1" spans="1:11" x14ac:dyDescent="0.2"/>
    <row r="2" spans="1:11" ht="15" x14ac:dyDescent="0.25">
      <c r="A2" s="10" t="s">
        <v>26</v>
      </c>
      <c r="K2"/>
    </row>
    <row r="3" spans="1:11" x14ac:dyDescent="0.2"/>
    <row r="4" spans="1:11" x14ac:dyDescent="0.2">
      <c r="B4" s="26" t="s">
        <v>3</v>
      </c>
    </row>
    <row r="5" spans="1:11" x14ac:dyDescent="0.2"/>
    <row r="6" spans="1:11" x14ac:dyDescent="0.2"/>
    <row r="7" spans="1:11" x14ac:dyDescent="0.2">
      <c r="B7" s="38"/>
      <c r="C7" s="28">
        <v>2011</v>
      </c>
      <c r="D7" s="28">
        <v>2012</v>
      </c>
      <c r="E7" s="28">
        <v>2013</v>
      </c>
      <c r="F7" s="28">
        <v>2014</v>
      </c>
      <c r="G7" s="28">
        <v>2015</v>
      </c>
      <c r="H7" s="28">
        <v>2016</v>
      </c>
      <c r="I7" s="28">
        <v>2017</v>
      </c>
      <c r="J7" s="28">
        <v>2018</v>
      </c>
    </row>
    <row r="8" spans="1:11" x14ac:dyDescent="0.2">
      <c r="B8" s="1" t="s">
        <v>38</v>
      </c>
      <c r="C8" s="39">
        <f>+SUMPRODUCT('2.1.3.PrecioServ'!D10:D37,'2.1.2.CantidadesServ'!E10:E37)/SUMPRODUCT('2.1.3.PrecioServ'!D10:D37,'2.1.2.CantidadesServ'!D10:D37)</f>
        <v>1.1102318986909467</v>
      </c>
      <c r="D8" s="39">
        <f>+SUMPRODUCT('2.1.3.PrecioServ'!F10:F37,'2.1.2.CantidadesServ'!G10:G37)/SUMPRODUCT('2.1.3.PrecioServ'!F10:F37,'2.1.2.CantidadesServ'!F10:F37)</f>
        <v>1.1253050747167921</v>
      </c>
      <c r="E8" s="39">
        <f>+SUMPRODUCT('2.1.3.PrecioServ'!G10:G37,'2.1.2.CantidadesServ'!H10:H37)/SUMPRODUCT('2.1.3.PrecioServ'!G10:G37,'2.1.2.CantidadesServ'!G10:G37)</f>
        <v>1.1024583819172213</v>
      </c>
      <c r="F8" s="39">
        <f>+SUMPRODUCT('2.1.3.PrecioServ'!H10:H37,'2.1.2.CantidadesServ'!I10:I37)/SUMPRODUCT('2.1.3.PrecioServ'!H10:H37,'2.1.2.CantidadesServ'!H10:H37)</f>
        <v>1.0173411947320679</v>
      </c>
      <c r="G8" s="39">
        <f>+SUMPRODUCT('2.1.3.PrecioServ'!I10:I37,'2.1.2.CantidadesServ'!J10:J37)/SUMPRODUCT('2.1.3.PrecioServ'!I10:I37,'2.1.2.CantidadesServ'!I10:I37)</f>
        <v>1.1249428858046882</v>
      </c>
      <c r="H8" s="39">
        <f>+SUMPRODUCT('2.1.3.PrecioServ'!K10:K37,'2.1.2.CantidadesServ'!L10:L37)/SUMPRODUCT('2.1.3.PrecioServ'!K10:K37,'2.1.2.CantidadesServ'!K10:K37)</f>
        <v>1.0405497647272408</v>
      </c>
      <c r="I8" s="39">
        <f>+SUMPRODUCT('2.1.3.PrecioServ'!L10:L37,'2.1.2.CantidadesServ'!M10:M37)/SUMPRODUCT('2.1.3.PrecioServ'!L10:L37,'2.1.2.CantidadesServ'!L10:L37)</f>
        <v>0.97752443174576498</v>
      </c>
      <c r="J8" s="39">
        <f>+SUMPRODUCT('2.1.3.PrecioServ'!M10:M37,'2.1.2.CantidadesServ'!N10:N37)/SUMPRODUCT('2.1.3.PrecioServ'!M10:M37,'2.1.2.CantidadesServ'!M10:M37)</f>
        <v>1.1896979415521636</v>
      </c>
      <c r="K8" s="39"/>
    </row>
    <row r="9" spans="1:11" x14ac:dyDescent="0.2">
      <c r="B9" s="1" t="s">
        <v>39</v>
      </c>
      <c r="C9" s="39">
        <f>+SUMPRODUCT('2.1.3.PrecioServ'!E10:E37,'2.1.2.CantidadesServ'!E10:E37)/SUMPRODUCT('2.1.3.PrecioServ'!E10:E37,'2.1.2.CantidadesServ'!D10:D37)</f>
        <v>1.1489616288338398</v>
      </c>
      <c r="D9" s="39">
        <f>+SUMPRODUCT('2.1.3.PrecioServ'!G10:G37,'2.1.2.CantidadesServ'!G10:G37)/SUMPRODUCT('2.1.3.PrecioServ'!G10:G37,'2.1.2.CantidadesServ'!F10:F37)</f>
        <v>1.1342338220037094</v>
      </c>
      <c r="E9" s="39">
        <f>+SUMPRODUCT('2.1.3.PrecioServ'!H10:H37,'2.1.2.CantidadesServ'!H10:H37)/SUMPRODUCT('2.1.3.PrecioServ'!H10:H37,'2.1.2.CantidadesServ'!G10:G37)</f>
        <v>1.0993894958478418</v>
      </c>
      <c r="F9" s="39">
        <f>+SUMPRODUCT('2.1.3.PrecioServ'!I10:I37,'2.1.2.CantidadesServ'!I10:I37)/SUMPRODUCT('2.1.3.PrecioServ'!I10:I37,'2.1.2.CantidadesServ'!H10:H37)</f>
        <v>1.0136080614599483</v>
      </c>
      <c r="G9" s="39">
        <f>+SUMPRODUCT('2.1.3.PrecioServ'!J10:J37,'2.1.2.CantidadesServ'!J10:J37)/SUMPRODUCT('2.1.3.PrecioServ'!J10:J37,'2.1.2.CantidadesServ'!I10:I37)</f>
        <v>1.1335081249942955</v>
      </c>
      <c r="H9" s="39">
        <f>+SUMPRODUCT('2.1.3.PrecioServ'!L10:L37,'2.1.2.CantidadesServ'!L10:L37)/SUMPRODUCT('2.1.3.PrecioServ'!L10:L37,'2.1.2.CantidadesServ'!K10:K37)</f>
        <v>1.0471554016177957</v>
      </c>
      <c r="I9" s="39">
        <f>+SUMPRODUCT('2.1.3.PrecioServ'!M10:M37,'2.1.2.CantidadesServ'!M10:M37)/SUMPRODUCT('2.1.3.PrecioServ'!M10:M37,'2.1.2.CantidadesServ'!L10:L37)</f>
        <v>0.98314845449663768</v>
      </c>
      <c r="J9" s="39">
        <f>+SUMPRODUCT('2.1.3.PrecioServ'!N10:N37,'2.1.2.CantidadesServ'!N10:N37)/SUMPRODUCT('2.1.3.PrecioServ'!N10:N37,'2.1.2.CantidadesServ'!M10:M37)</f>
        <v>1.1837130780392142</v>
      </c>
      <c r="K9" s="39"/>
    </row>
    <row r="10" spans="1:11" x14ac:dyDescent="0.2">
      <c r="B10" s="1" t="s">
        <v>40</v>
      </c>
      <c r="C10" s="39">
        <f t="shared" ref="C10:J10" si="0">+SQRT(C8*C9)</f>
        <v>1.1294307640148806</v>
      </c>
      <c r="D10" s="39">
        <f t="shared" si="0"/>
        <v>1.1297606276624252</v>
      </c>
      <c r="E10" s="39">
        <f t="shared" si="0"/>
        <v>1.1009228695459103</v>
      </c>
      <c r="F10" s="39">
        <f t="shared" si="0"/>
        <v>1.015472912605609</v>
      </c>
      <c r="G10" s="39">
        <f t="shared" si="0"/>
        <v>1.1292173843924578</v>
      </c>
      <c r="H10" s="39">
        <f t="shared" si="0"/>
        <v>1.043847357991702</v>
      </c>
      <c r="I10" s="39">
        <f t="shared" si="0"/>
        <v>0.9803324101056502</v>
      </c>
      <c r="J10" s="39">
        <f t="shared" si="0"/>
        <v>1.186701736887424</v>
      </c>
    </row>
    <row r="11" spans="1:11" x14ac:dyDescent="0.2">
      <c r="C11" s="39"/>
      <c r="D11" s="39"/>
      <c r="E11" s="39"/>
      <c r="F11" s="39"/>
      <c r="G11" s="39"/>
      <c r="H11" s="39"/>
      <c r="I11" s="39"/>
      <c r="J11" s="39"/>
    </row>
    <row r="12" spans="1:11" x14ac:dyDescent="0.2">
      <c r="B12" s="33" t="s">
        <v>41</v>
      </c>
      <c r="C12" s="34">
        <f>+LN(C10)</f>
        <v>0.12171375714086863</v>
      </c>
      <c r="D12" s="34">
        <f t="shared" ref="D12:J12" si="1">+LN(D10)</f>
        <v>0.12200577635721647</v>
      </c>
      <c r="E12" s="34">
        <f t="shared" si="1"/>
        <v>9.614880037823656E-2</v>
      </c>
      <c r="F12" s="34">
        <f t="shared" si="1"/>
        <v>1.535442773435226E-2</v>
      </c>
      <c r="G12" s="34">
        <f t="shared" si="1"/>
        <v>0.12152481259613454</v>
      </c>
      <c r="H12" s="34">
        <f t="shared" si="1"/>
        <v>4.2913269950686686E-2</v>
      </c>
      <c r="I12" s="34">
        <f t="shared" si="1"/>
        <v>-1.9863570845436884E-2</v>
      </c>
      <c r="J12" s="34">
        <f t="shared" si="1"/>
        <v>0.17117780931594959</v>
      </c>
    </row>
    <row r="13" spans="1:11" x14ac:dyDescent="0.2">
      <c r="B13" s="32"/>
      <c r="C13" s="32"/>
    </row>
    <row r="14" spans="1:11" x14ac:dyDescent="0.2">
      <c r="B14" s="35" t="s">
        <v>37</v>
      </c>
      <c r="C14" s="40">
        <f>+AVERAGE(C12:J12)</f>
        <v>8.3871885328500984E-2</v>
      </c>
      <c r="F14" s="29"/>
    </row>
    <row r="15" spans="1:11" x14ac:dyDescent="0.2"/>
    <row r="16" spans="1:11" x14ac:dyDescent="0.2"/>
  </sheetData>
  <hyperlinks>
    <hyperlink ref="A2" location="Índice!A1" display="Índice" xr:uid="{194E5D31-BC24-43AF-9AD0-075EE3CAB437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2A250-790A-45A9-90BC-4CA75DE443BD}">
  <sheetPr>
    <tabColor theme="4" tint="-0.249977111117893"/>
  </sheetPr>
  <dimension ref="A1:O158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4" width="12.42578125" style="1" customWidth="1"/>
    <col min="15" max="15" width="9.5703125" style="1" customWidth="1"/>
    <col min="16" max="16384" width="0" style="1" hidden="1"/>
  </cols>
  <sheetData>
    <row r="1" spans="1:15" x14ac:dyDescent="0.2"/>
    <row r="2" spans="1:15" x14ac:dyDescent="0.2">
      <c r="A2" s="10" t="s">
        <v>26</v>
      </c>
    </row>
    <row r="3" spans="1:15" x14ac:dyDescent="0.2"/>
    <row r="4" spans="1:15" x14ac:dyDescent="0.2">
      <c r="B4" s="26" t="s">
        <v>276</v>
      </c>
    </row>
    <row r="5" spans="1:15" x14ac:dyDescent="0.2"/>
    <row r="6" spans="1:15" x14ac:dyDescent="0.2"/>
    <row r="7" spans="1:15" x14ac:dyDescent="0.2">
      <c r="B7" s="198" t="s">
        <v>164</v>
      </c>
      <c r="C7" s="28" t="s">
        <v>186</v>
      </c>
      <c r="D7" s="28">
        <v>2010</v>
      </c>
      <c r="E7" s="28" t="s">
        <v>188</v>
      </c>
      <c r="F7" s="28">
        <v>2011</v>
      </c>
      <c r="G7" s="28">
        <v>2012</v>
      </c>
      <c r="H7" s="28">
        <v>2013</v>
      </c>
      <c r="I7" s="28">
        <v>2014</v>
      </c>
      <c r="J7" s="28" t="s">
        <v>187</v>
      </c>
      <c r="K7" s="28">
        <v>2015</v>
      </c>
      <c r="L7" s="28">
        <v>2016</v>
      </c>
      <c r="M7" s="28">
        <v>2017</v>
      </c>
      <c r="N7" s="28">
        <v>2018</v>
      </c>
    </row>
    <row r="8" spans="1:15" x14ac:dyDescent="0.2">
      <c r="B8" s="188" t="s">
        <v>165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5" x14ac:dyDescent="0.2">
      <c r="B9" s="189" t="s">
        <v>166</v>
      </c>
      <c r="C9" s="87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  <c r="O9" s="87"/>
    </row>
    <row r="10" spans="1:15" x14ac:dyDescent="0.2">
      <c r="B10" s="190" t="s">
        <v>42</v>
      </c>
      <c r="C10" s="201" t="s">
        <v>190</v>
      </c>
      <c r="D10" s="48">
        <v>742833.0046610001</v>
      </c>
      <c r="E10" s="48">
        <v>681485.54904899967</v>
      </c>
      <c r="F10" s="48">
        <v>681485.54904899967</v>
      </c>
      <c r="G10" s="197">
        <v>893526.50814199983</v>
      </c>
      <c r="H10" s="197">
        <v>943812.0564</v>
      </c>
      <c r="I10" s="197">
        <v>824053.50900000019</v>
      </c>
      <c r="J10" s="197">
        <v>809489.19757605181</v>
      </c>
      <c r="K10" s="197">
        <v>656040.75959999999</v>
      </c>
      <c r="L10" s="197">
        <v>717177.22120000015</v>
      </c>
      <c r="M10" s="197">
        <v>835515.60129999975</v>
      </c>
      <c r="N10" s="197">
        <v>465372.40889999992</v>
      </c>
      <c r="O10" s="87"/>
    </row>
    <row r="11" spans="1:15" x14ac:dyDescent="0.2">
      <c r="B11" s="189" t="s">
        <v>167</v>
      </c>
      <c r="C11" s="201"/>
      <c r="D11" s="48"/>
      <c r="E11" s="48"/>
      <c r="F11" s="48"/>
      <c r="G11" s="197"/>
      <c r="H11" s="197"/>
      <c r="I11" s="197"/>
      <c r="J11" s="197"/>
      <c r="K11" s="197"/>
      <c r="L11" s="197"/>
      <c r="M11" s="197"/>
      <c r="N11" s="197"/>
      <c r="O11" s="87"/>
    </row>
    <row r="12" spans="1:15" x14ac:dyDescent="0.2">
      <c r="B12" s="191" t="s">
        <v>44</v>
      </c>
      <c r="C12" s="201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87"/>
    </row>
    <row r="13" spans="1:15" x14ac:dyDescent="0.2">
      <c r="B13" s="192" t="s">
        <v>168</v>
      </c>
      <c r="C13" s="201" t="s">
        <v>191</v>
      </c>
      <c r="D13" s="48">
        <v>1619327.7397699999</v>
      </c>
      <c r="E13" s="48">
        <v>1987354.9537999572</v>
      </c>
      <c r="F13" s="48">
        <v>1987354.9537999572</v>
      </c>
      <c r="G13" s="48">
        <v>2203111.3360000285</v>
      </c>
      <c r="H13" s="48">
        <v>2064895.8711000248</v>
      </c>
      <c r="I13" s="48">
        <v>1639015.014</v>
      </c>
      <c r="J13" s="48">
        <v>2077227.9966776061</v>
      </c>
      <c r="K13" s="48">
        <v>174865.63449999996</v>
      </c>
      <c r="L13" s="48">
        <v>126191.29639999999</v>
      </c>
      <c r="M13" s="48">
        <v>80654.908299999952</v>
      </c>
      <c r="N13" s="48">
        <v>25353.384699999999</v>
      </c>
      <c r="O13" s="87"/>
    </row>
    <row r="14" spans="1:15" x14ac:dyDescent="0.2">
      <c r="B14" s="192" t="s">
        <v>169</v>
      </c>
      <c r="C14" s="201" t="s">
        <v>191</v>
      </c>
      <c r="D14" s="48">
        <v>4516899.8563000001</v>
      </c>
      <c r="E14" s="48">
        <v>6102534.9749000985</v>
      </c>
      <c r="F14" s="48">
        <v>6102534.9749000985</v>
      </c>
      <c r="G14" s="197">
        <v>7178103.1982996752</v>
      </c>
      <c r="H14" s="197">
        <v>7412130.9854988912</v>
      </c>
      <c r="I14" s="197">
        <v>7099383.4982001204</v>
      </c>
      <c r="J14" s="197">
        <v>7866415.9179940941</v>
      </c>
      <c r="K14" s="197">
        <v>1887409.9367999982</v>
      </c>
      <c r="L14" s="197">
        <v>1381886.4051999901</v>
      </c>
      <c r="M14" s="197">
        <v>590467.00389999337</v>
      </c>
      <c r="N14" s="197">
        <v>302745.98220000073</v>
      </c>
      <c r="O14" s="87"/>
    </row>
    <row r="15" spans="1:15" x14ac:dyDescent="0.2">
      <c r="B15" s="192" t="s">
        <v>170</v>
      </c>
      <c r="C15" s="201" t="s">
        <v>191</v>
      </c>
      <c r="D15" s="48">
        <v>1405877.7449999999</v>
      </c>
      <c r="E15" s="48">
        <v>1493833.8433000008</v>
      </c>
      <c r="F15" s="48">
        <v>1493833.8433000008</v>
      </c>
      <c r="G15" s="197">
        <v>1534066.5720999995</v>
      </c>
      <c r="H15" s="197">
        <v>1454687.4174999997</v>
      </c>
      <c r="I15" s="197">
        <v>1062780.3545000001</v>
      </c>
      <c r="J15" s="197">
        <v>1064598.7630562738</v>
      </c>
      <c r="K15" s="197">
        <v>135044.0111</v>
      </c>
      <c r="L15" s="197">
        <v>36037.546699999999</v>
      </c>
      <c r="M15" s="197">
        <v>53040.143199999999</v>
      </c>
      <c r="N15" s="197">
        <v>11227.614199999998</v>
      </c>
      <c r="O15" s="87"/>
    </row>
    <row r="16" spans="1:15" x14ac:dyDescent="0.2">
      <c r="B16" s="192" t="s">
        <v>171</v>
      </c>
      <c r="C16" s="201" t="s">
        <v>191</v>
      </c>
      <c r="D16" s="48">
        <v>4141713.9249</v>
      </c>
      <c r="E16" s="48">
        <v>5452543.3583999984</v>
      </c>
      <c r="F16" s="48">
        <v>5452543.3583999984</v>
      </c>
      <c r="G16" s="197">
        <v>6146810.1787000019</v>
      </c>
      <c r="H16" s="197">
        <v>6531120.2987000775</v>
      </c>
      <c r="I16" s="197">
        <v>6405945.4071000004</v>
      </c>
      <c r="J16" s="197">
        <v>7057252.2930392493</v>
      </c>
      <c r="K16" s="197">
        <v>1694908.4607000002</v>
      </c>
      <c r="L16" s="197">
        <v>1253800.3107999999</v>
      </c>
      <c r="M16" s="197">
        <v>462807.4767</v>
      </c>
      <c r="N16" s="197">
        <v>421865.25109999994</v>
      </c>
      <c r="O16" s="87"/>
    </row>
    <row r="17" spans="2:15" x14ac:dyDescent="0.2">
      <c r="B17" s="193" t="s">
        <v>43</v>
      </c>
      <c r="C17" s="201" t="s">
        <v>192</v>
      </c>
      <c r="D17" s="48">
        <v>612579.1666005291</v>
      </c>
      <c r="E17" s="48">
        <v>433792.76181600022</v>
      </c>
      <c r="F17" s="48">
        <v>433792.76181600022</v>
      </c>
      <c r="G17" s="197">
        <v>504549.4643900001</v>
      </c>
      <c r="H17" s="197">
        <v>752853.28769999987</v>
      </c>
      <c r="I17" s="197">
        <v>663424.71</v>
      </c>
      <c r="J17" s="197">
        <v>300497.27</v>
      </c>
      <c r="K17" s="197">
        <v>300497.27</v>
      </c>
      <c r="L17" s="197">
        <v>537269.42000000004</v>
      </c>
      <c r="M17" s="197">
        <v>492267.24</v>
      </c>
      <c r="N17" s="197">
        <v>601440.49749999994</v>
      </c>
      <c r="O17" s="87"/>
    </row>
    <row r="18" spans="2:15" x14ac:dyDescent="0.2">
      <c r="B18" s="193" t="s">
        <v>172</v>
      </c>
      <c r="C18" s="201" t="s">
        <v>192</v>
      </c>
      <c r="D18" s="48">
        <v>756540.56906999997</v>
      </c>
      <c r="E18" s="48">
        <v>767058.68259000021</v>
      </c>
      <c r="F18" s="48">
        <v>767058.68259000021</v>
      </c>
      <c r="G18" s="197">
        <v>757805.01644999988</v>
      </c>
      <c r="H18" s="197">
        <v>952483.4780999996</v>
      </c>
      <c r="I18" s="197">
        <v>1071356.27</v>
      </c>
      <c r="J18" s="197">
        <v>3462531.4</v>
      </c>
      <c r="K18" s="197">
        <v>3462531.4</v>
      </c>
      <c r="L18" s="197">
        <v>2488273.1</v>
      </c>
      <c r="M18" s="197">
        <v>2102568.12</v>
      </c>
      <c r="N18" s="197">
        <v>2247422.6141000004</v>
      </c>
      <c r="O18" s="87"/>
    </row>
    <row r="19" spans="2:15" x14ac:dyDescent="0.2">
      <c r="B19" s="193" t="s">
        <v>173</v>
      </c>
      <c r="C19" s="201" t="s">
        <v>192</v>
      </c>
      <c r="D19" s="48">
        <v>63754.064800000007</v>
      </c>
      <c r="E19" s="48">
        <v>32737.761899999998</v>
      </c>
      <c r="F19" s="48">
        <v>32737.761899999998</v>
      </c>
      <c r="G19" s="197">
        <v>78312.189908</v>
      </c>
      <c r="H19" s="197">
        <v>64539.308900000011</v>
      </c>
      <c r="I19" s="197">
        <v>105966.68</v>
      </c>
      <c r="J19" s="197">
        <v>56201.799999999996</v>
      </c>
      <c r="K19" s="197">
        <v>56201.799999999996</v>
      </c>
      <c r="L19" s="197">
        <v>128259.22</v>
      </c>
      <c r="M19" s="197">
        <v>90241.04</v>
      </c>
      <c r="N19" s="197">
        <v>113527.97549999999</v>
      </c>
      <c r="O19" s="87"/>
    </row>
    <row r="20" spans="2:15" x14ac:dyDescent="0.2">
      <c r="B20" s="193" t="s">
        <v>174</v>
      </c>
      <c r="C20" s="201" t="s">
        <v>192</v>
      </c>
      <c r="D20" s="48">
        <v>0</v>
      </c>
      <c r="E20" s="48">
        <v>0</v>
      </c>
      <c r="F20" s="48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  <c r="O20" s="87"/>
    </row>
    <row r="21" spans="2:15" x14ac:dyDescent="0.2">
      <c r="B21" s="188" t="s">
        <v>175</v>
      </c>
      <c r="C21" s="202"/>
      <c r="D21" s="49"/>
      <c r="E21" s="49"/>
      <c r="F21" s="49"/>
      <c r="G21" s="50"/>
      <c r="H21" s="50"/>
      <c r="I21" s="50"/>
      <c r="J21" s="50"/>
      <c r="K21" s="50"/>
      <c r="L21" s="50"/>
      <c r="M21" s="50"/>
      <c r="N21" s="50"/>
      <c r="O21" s="87"/>
    </row>
    <row r="22" spans="2:15" x14ac:dyDescent="0.2">
      <c r="B22" s="189" t="s">
        <v>176</v>
      </c>
      <c r="C22" s="201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87"/>
    </row>
    <row r="23" spans="2:15" x14ac:dyDescent="0.2">
      <c r="B23" s="190" t="s">
        <v>42</v>
      </c>
      <c r="C23" s="201" t="s">
        <v>190</v>
      </c>
      <c r="D23" s="204"/>
      <c r="E23" s="204"/>
      <c r="F23" s="204"/>
      <c r="G23" s="204"/>
      <c r="H23" s="204"/>
      <c r="I23" s="48">
        <v>0</v>
      </c>
      <c r="J23" s="48">
        <v>0</v>
      </c>
      <c r="K23" s="48">
        <v>673935.21290000004</v>
      </c>
      <c r="L23" s="48">
        <v>730173.93110000005</v>
      </c>
      <c r="M23" s="48">
        <v>693058.29730000009</v>
      </c>
      <c r="N23" s="48">
        <v>732373.12480000011</v>
      </c>
      <c r="O23" s="87"/>
    </row>
    <row r="24" spans="2:15" x14ac:dyDescent="0.2">
      <c r="B24" s="189" t="s">
        <v>177</v>
      </c>
      <c r="C24" s="201"/>
      <c r="D24" s="48"/>
      <c r="E24" s="48"/>
      <c r="F24" s="48"/>
      <c r="G24" s="197"/>
      <c r="H24" s="197"/>
      <c r="I24" s="197"/>
      <c r="J24" s="197"/>
      <c r="K24" s="197"/>
      <c r="L24" s="197"/>
      <c r="M24" s="197"/>
      <c r="N24" s="197"/>
      <c r="O24" s="87"/>
    </row>
    <row r="25" spans="2:15" x14ac:dyDescent="0.2">
      <c r="B25" s="191" t="s">
        <v>44</v>
      </c>
      <c r="C25" s="201"/>
      <c r="D25" s="48"/>
      <c r="E25" s="48"/>
      <c r="F25" s="48"/>
      <c r="G25" s="197"/>
      <c r="H25" s="197"/>
      <c r="I25" s="197"/>
      <c r="J25" s="197"/>
      <c r="K25" s="197"/>
      <c r="L25" s="197"/>
      <c r="M25" s="197"/>
      <c r="N25" s="197"/>
      <c r="O25" s="87"/>
    </row>
    <row r="26" spans="2:15" x14ac:dyDescent="0.2">
      <c r="B26" s="192" t="s">
        <v>168</v>
      </c>
      <c r="C26" s="201" t="s">
        <v>191</v>
      </c>
      <c r="D26" s="204"/>
      <c r="E26" s="204"/>
      <c r="F26" s="204"/>
      <c r="G26" s="204"/>
      <c r="H26" s="204"/>
      <c r="I26" s="48">
        <v>0</v>
      </c>
      <c r="J26" s="48">
        <v>0</v>
      </c>
      <c r="K26" s="48">
        <v>1770114.4328000001</v>
      </c>
      <c r="L26" s="48">
        <v>2081917.0430999994</v>
      </c>
      <c r="M26" s="48">
        <v>2312311.8213999984</v>
      </c>
      <c r="N26" s="48">
        <v>2575727.7470999951</v>
      </c>
      <c r="O26" s="87"/>
    </row>
    <row r="27" spans="2:15" x14ac:dyDescent="0.2">
      <c r="B27" s="192" t="s">
        <v>169</v>
      </c>
      <c r="C27" s="201" t="s">
        <v>191</v>
      </c>
      <c r="D27" s="204"/>
      <c r="E27" s="204"/>
      <c r="F27" s="204"/>
      <c r="G27" s="205"/>
      <c r="H27" s="205"/>
      <c r="I27" s="197">
        <v>0</v>
      </c>
      <c r="J27" s="197">
        <v>0</v>
      </c>
      <c r="K27" s="197">
        <v>5440593.4531000182</v>
      </c>
      <c r="L27" s="197">
        <v>6049323.2095999271</v>
      </c>
      <c r="M27" s="197">
        <v>6689423.5711997841</v>
      </c>
      <c r="N27" s="197">
        <v>9360879.6385998055</v>
      </c>
      <c r="O27" s="87"/>
    </row>
    <row r="28" spans="2:15" x14ac:dyDescent="0.2">
      <c r="B28" s="192" t="s">
        <v>170</v>
      </c>
      <c r="C28" s="201" t="s">
        <v>191</v>
      </c>
      <c r="D28" s="204"/>
      <c r="E28" s="204"/>
      <c r="F28" s="204"/>
      <c r="G28" s="205"/>
      <c r="H28" s="205"/>
      <c r="I28" s="197">
        <v>0</v>
      </c>
      <c r="J28" s="197">
        <v>0</v>
      </c>
      <c r="K28" s="197">
        <v>1193164.3886000002</v>
      </c>
      <c r="L28" s="197">
        <v>1457184.7115999998</v>
      </c>
      <c r="M28" s="197">
        <v>1438285.3673999999</v>
      </c>
      <c r="N28" s="197">
        <v>1301372.8646999998</v>
      </c>
      <c r="O28" s="87"/>
    </row>
    <row r="29" spans="2:15" x14ac:dyDescent="0.2">
      <c r="B29" s="192" t="s">
        <v>171</v>
      </c>
      <c r="C29" s="201" t="s">
        <v>191</v>
      </c>
      <c r="D29" s="204"/>
      <c r="E29" s="204"/>
      <c r="F29" s="204"/>
      <c r="G29" s="204"/>
      <c r="H29" s="204"/>
      <c r="I29" s="48">
        <v>0</v>
      </c>
      <c r="J29" s="48">
        <v>0</v>
      </c>
      <c r="K29" s="48">
        <v>4986511.2913000006</v>
      </c>
      <c r="L29" s="48">
        <v>5327045.8059999999</v>
      </c>
      <c r="M29" s="48">
        <v>6196476.3514999999</v>
      </c>
      <c r="N29" s="48">
        <v>8113213.695100002</v>
      </c>
      <c r="O29" s="87"/>
    </row>
    <row r="30" spans="2:15" x14ac:dyDescent="0.2">
      <c r="B30" s="188" t="s">
        <v>178</v>
      </c>
      <c r="C30" s="202" t="s">
        <v>191</v>
      </c>
      <c r="D30" s="49">
        <v>12299.949200000001</v>
      </c>
      <c r="E30" s="49">
        <v>1586.2701</v>
      </c>
      <c r="F30" s="49">
        <v>1586.2701</v>
      </c>
      <c r="G30" s="49">
        <v>1120.835</v>
      </c>
      <c r="H30" s="49">
        <v>17668.482100000001</v>
      </c>
      <c r="I30" s="49">
        <v>45172.880599999997</v>
      </c>
      <c r="J30" s="49">
        <v>20485.2166</v>
      </c>
      <c r="K30" s="49">
        <v>20485.2166</v>
      </c>
      <c r="L30" s="49">
        <v>12449.7269</v>
      </c>
      <c r="M30" s="49">
        <v>232868.15220000004</v>
      </c>
      <c r="N30" s="49">
        <v>24831.020299999989</v>
      </c>
      <c r="O30" s="87"/>
    </row>
    <row r="31" spans="2:15" x14ac:dyDescent="0.2">
      <c r="B31" s="199" t="s">
        <v>179</v>
      </c>
      <c r="C31" s="202"/>
      <c r="D31" s="49"/>
      <c r="E31" s="49"/>
      <c r="F31" s="49"/>
      <c r="G31" s="50"/>
      <c r="H31" s="50"/>
      <c r="I31" s="50"/>
      <c r="J31" s="50"/>
      <c r="K31" s="50"/>
      <c r="L31" s="50"/>
      <c r="M31" s="50"/>
      <c r="N31" s="50"/>
      <c r="O31" s="87"/>
    </row>
    <row r="32" spans="2:15" x14ac:dyDescent="0.2">
      <c r="B32" s="194" t="s">
        <v>180</v>
      </c>
      <c r="C32" s="203" t="s">
        <v>193</v>
      </c>
      <c r="D32" s="42">
        <v>79379.95</v>
      </c>
      <c r="E32" s="42">
        <v>171903.4</v>
      </c>
      <c r="F32" s="42">
        <v>171903.4</v>
      </c>
      <c r="G32" s="43">
        <v>401017.39999999997</v>
      </c>
      <c r="H32" s="43">
        <v>409495.2</v>
      </c>
      <c r="I32" s="43">
        <v>349103</v>
      </c>
      <c r="J32" s="43">
        <v>334417.2</v>
      </c>
      <c r="K32" s="43">
        <v>334417.2</v>
      </c>
      <c r="L32" s="43">
        <v>424336.2</v>
      </c>
      <c r="M32" s="43">
        <v>519027.6</v>
      </c>
      <c r="N32" s="43">
        <v>618667.93999999994</v>
      </c>
      <c r="O32" s="87"/>
    </row>
    <row r="33" spans="2:15" x14ac:dyDescent="0.2">
      <c r="B33" s="195" t="s">
        <v>181</v>
      </c>
      <c r="C33" s="201" t="s">
        <v>194</v>
      </c>
      <c r="D33" s="48">
        <v>0</v>
      </c>
      <c r="E33" s="48">
        <v>0</v>
      </c>
      <c r="F33" s="48">
        <v>148035.57999999999</v>
      </c>
      <c r="G33" s="48">
        <v>194783.75999999998</v>
      </c>
      <c r="H33" s="48">
        <v>206245.28</v>
      </c>
      <c r="I33" s="48">
        <v>214742.47999999998</v>
      </c>
      <c r="J33" s="48">
        <v>259137.44</v>
      </c>
      <c r="K33" s="48">
        <v>259137.44</v>
      </c>
      <c r="L33" s="48">
        <v>277039.76</v>
      </c>
      <c r="M33" s="48">
        <v>291294.88</v>
      </c>
      <c r="N33" s="48">
        <v>404358.08</v>
      </c>
      <c r="O33" s="87"/>
    </row>
    <row r="34" spans="2:15" x14ac:dyDescent="0.2">
      <c r="B34" s="195" t="s">
        <v>182</v>
      </c>
      <c r="C34" s="201" t="s">
        <v>195</v>
      </c>
      <c r="D34" s="48">
        <v>0</v>
      </c>
      <c r="E34" s="48">
        <v>0</v>
      </c>
      <c r="F34" s="48">
        <v>69580.462920000005</v>
      </c>
      <c r="G34" s="48">
        <v>101638.49149999999</v>
      </c>
      <c r="H34" s="48">
        <v>374127.18609999999</v>
      </c>
      <c r="I34" s="48">
        <v>304217.73409999994</v>
      </c>
      <c r="J34" s="48">
        <v>91681.198999999993</v>
      </c>
      <c r="K34" s="48">
        <v>91681.198999999993</v>
      </c>
      <c r="L34" s="48">
        <v>675715.9486</v>
      </c>
      <c r="M34" s="48">
        <v>242056.71</v>
      </c>
      <c r="N34" s="48">
        <v>180384.77929999999</v>
      </c>
      <c r="O34" s="87"/>
    </row>
    <row r="35" spans="2:15" x14ac:dyDescent="0.2">
      <c r="B35" s="195" t="s">
        <v>183</v>
      </c>
      <c r="C35" s="201" t="s">
        <v>194</v>
      </c>
      <c r="D35" s="204"/>
      <c r="E35" s="204"/>
      <c r="F35" s="204"/>
      <c r="G35" s="205"/>
      <c r="H35" s="205"/>
      <c r="I35" s="197">
        <v>0</v>
      </c>
      <c r="J35" s="197">
        <v>0</v>
      </c>
      <c r="K35" s="197">
        <v>3387379.350199996</v>
      </c>
      <c r="L35" s="197">
        <v>3669591.4799999986</v>
      </c>
      <c r="M35" s="197">
        <v>4289532.6226000031</v>
      </c>
      <c r="N35" s="197">
        <v>5729047.0382000003</v>
      </c>
      <c r="O35" s="87"/>
    </row>
    <row r="36" spans="2:15" x14ac:dyDescent="0.2">
      <c r="B36" s="195" t="s">
        <v>184</v>
      </c>
      <c r="C36" s="201" t="s">
        <v>196</v>
      </c>
      <c r="D36" s="48">
        <v>0</v>
      </c>
      <c r="E36" s="48">
        <v>600621.75347999972</v>
      </c>
      <c r="F36" s="48">
        <v>600621.75347999972</v>
      </c>
      <c r="G36" s="197">
        <v>1852099.9289000009</v>
      </c>
      <c r="H36" s="197">
        <v>2026823.1673999988</v>
      </c>
      <c r="I36" s="197">
        <v>3110244.3944000062</v>
      </c>
      <c r="J36" s="197">
        <v>3671822.3054000027</v>
      </c>
      <c r="K36" s="197">
        <v>3671822.3054000027</v>
      </c>
      <c r="L36" s="197">
        <v>3819900.0804000073</v>
      </c>
      <c r="M36" s="197">
        <v>4236032.2144000018</v>
      </c>
      <c r="N36" s="197">
        <v>6393351.4605999878</v>
      </c>
      <c r="O36" s="87"/>
    </row>
    <row r="37" spans="2:15" x14ac:dyDescent="0.2">
      <c r="B37" s="196" t="s">
        <v>185</v>
      </c>
      <c r="C37" s="206" t="s">
        <v>197</v>
      </c>
      <c r="D37" s="44">
        <v>1557435.0423109785</v>
      </c>
      <c r="E37" s="44">
        <v>1337657.0420479998</v>
      </c>
      <c r="F37" s="44">
        <v>1337657.0420479998</v>
      </c>
      <c r="G37" s="45">
        <v>1436301.7677430001</v>
      </c>
      <c r="H37" s="45">
        <v>2815353.8407999994</v>
      </c>
      <c r="I37" s="45">
        <v>3475190.4120847736</v>
      </c>
      <c r="J37" s="45">
        <v>3650925.3407457485</v>
      </c>
      <c r="K37" s="45">
        <v>3650925.3407457485</v>
      </c>
      <c r="L37" s="45">
        <v>4146976.5261568213</v>
      </c>
      <c r="M37" s="45">
        <v>2543183.3159000003</v>
      </c>
      <c r="N37" s="45">
        <v>3036229.8821851984</v>
      </c>
      <c r="O37" s="87"/>
    </row>
    <row r="38" spans="2:15" x14ac:dyDescent="0.2">
      <c r="B38" s="47"/>
      <c r="C38" s="48"/>
      <c r="D38" s="48"/>
      <c r="E38" s="48"/>
      <c r="F38" s="48"/>
      <c r="G38" s="197"/>
      <c r="H38" s="197"/>
      <c r="I38" s="197"/>
      <c r="J38" s="197"/>
      <c r="K38" s="197"/>
      <c r="L38" s="197"/>
      <c r="M38" s="197"/>
      <c r="N38" s="197"/>
      <c r="O38" s="87"/>
    </row>
    <row r="39" spans="2:15" x14ac:dyDescent="0.2">
      <c r="B39" s="47"/>
      <c r="C39" s="48"/>
      <c r="D39" s="48"/>
      <c r="E39" s="48"/>
      <c r="F39" s="48"/>
      <c r="G39" s="197"/>
      <c r="H39" s="197"/>
      <c r="I39" s="197"/>
      <c r="J39" s="197"/>
      <c r="K39" s="197"/>
      <c r="L39" s="197"/>
      <c r="M39" s="197"/>
      <c r="N39" s="197"/>
      <c r="O39" s="87"/>
    </row>
    <row r="40" spans="2:15" hidden="1" x14ac:dyDescent="0.2">
      <c r="B40" s="47"/>
      <c r="C40" s="48"/>
      <c r="D40" s="48"/>
      <c r="E40" s="48"/>
      <c r="F40" s="48"/>
      <c r="G40" s="197"/>
      <c r="H40" s="197"/>
      <c r="I40" s="197"/>
      <c r="J40" s="197"/>
      <c r="K40" s="197"/>
      <c r="L40" s="197"/>
      <c r="M40" s="197"/>
      <c r="N40" s="197"/>
      <c r="O40" s="87"/>
    </row>
    <row r="41" spans="2:15" hidden="1" x14ac:dyDescent="0.2">
      <c r="B41" s="47"/>
      <c r="C41" s="48"/>
      <c r="D41" s="48"/>
      <c r="E41" s="48"/>
      <c r="F41" s="48"/>
      <c r="G41" s="197"/>
      <c r="H41" s="197"/>
      <c r="I41" s="197"/>
      <c r="J41" s="197"/>
      <c r="K41" s="197"/>
      <c r="L41" s="197"/>
      <c r="M41" s="197"/>
      <c r="N41" s="197"/>
      <c r="O41" s="87"/>
    </row>
    <row r="42" spans="2:15" hidden="1" x14ac:dyDescent="0.2"/>
    <row r="43" spans="2:15" hidden="1" x14ac:dyDescent="0.2"/>
    <row r="44" spans="2:15" hidden="1" x14ac:dyDescent="0.2"/>
    <row r="45" spans="2:15" hidden="1" x14ac:dyDescent="0.2"/>
    <row r="46" spans="2:15" hidden="1" x14ac:dyDescent="0.2"/>
    <row r="47" spans="2:15" hidden="1" x14ac:dyDescent="0.2"/>
    <row r="48" spans="2:15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</sheetData>
  <hyperlinks>
    <hyperlink ref="A2" location="Índice!A1" display="Índice" xr:uid="{8A1A54EF-42CF-4788-9125-18AC41B41CC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2E48A-97C3-436A-9C8D-0E27AA389280}">
  <sheetPr>
    <tabColor theme="4" tint="-0.249977111117893"/>
  </sheetPr>
  <dimension ref="A1:Y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3" width="12.7109375" style="51" customWidth="1"/>
    <col min="4" max="14" width="12.7109375" style="1" customWidth="1"/>
    <col min="15" max="15" width="9.42578125" style="1" customWidth="1"/>
    <col min="16" max="25" width="0" style="1" hidden="1" customWidth="1"/>
    <col min="26" max="16384" width="11.42578125" style="1" hidden="1"/>
  </cols>
  <sheetData>
    <row r="1" spans="1:14" x14ac:dyDescent="0.2"/>
    <row r="2" spans="1:14" x14ac:dyDescent="0.2">
      <c r="A2" s="10" t="s">
        <v>26</v>
      </c>
    </row>
    <row r="3" spans="1:14" x14ac:dyDescent="0.2"/>
    <row r="4" spans="1:14" x14ac:dyDescent="0.2">
      <c r="B4" s="26" t="s">
        <v>4</v>
      </c>
      <c r="C4" s="52"/>
    </row>
    <row r="5" spans="1:14" x14ac:dyDescent="0.2">
      <c r="B5" s="26"/>
      <c r="C5" s="52"/>
    </row>
    <row r="6" spans="1:14" x14ac:dyDescent="0.2"/>
    <row r="7" spans="1:14" x14ac:dyDescent="0.2">
      <c r="B7" s="198" t="s">
        <v>164</v>
      </c>
      <c r="C7" s="28" t="s">
        <v>186</v>
      </c>
      <c r="D7" s="28">
        <v>2010</v>
      </c>
      <c r="E7" s="28" t="s">
        <v>188</v>
      </c>
      <c r="F7" s="28">
        <v>2011</v>
      </c>
      <c r="G7" s="28">
        <v>2012</v>
      </c>
      <c r="H7" s="28">
        <v>2013</v>
      </c>
      <c r="I7" s="28">
        <v>2014</v>
      </c>
      <c r="J7" s="28" t="s">
        <v>187</v>
      </c>
      <c r="K7" s="28">
        <v>2015</v>
      </c>
      <c r="L7" s="28">
        <v>2016</v>
      </c>
      <c r="M7" s="28">
        <v>2017</v>
      </c>
      <c r="N7" s="28">
        <v>2018</v>
      </c>
    </row>
    <row r="8" spans="1:14" x14ac:dyDescent="0.2">
      <c r="B8" s="188" t="s">
        <v>165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B9" s="189" t="s">
        <v>166</v>
      </c>
      <c r="C9" s="87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</row>
    <row r="10" spans="1:14" x14ac:dyDescent="0.2">
      <c r="B10" s="190" t="s">
        <v>42</v>
      </c>
      <c r="C10" s="201" t="s">
        <v>190</v>
      </c>
      <c r="D10" s="48">
        <v>1441534.9746666679</v>
      </c>
      <c r="E10" s="48">
        <v>1346216.7240000004</v>
      </c>
      <c r="F10" s="48">
        <v>1346216.7240000004</v>
      </c>
      <c r="G10" s="197">
        <v>1623534.1740000006</v>
      </c>
      <c r="H10" s="197">
        <v>1671907.3910000001</v>
      </c>
      <c r="I10" s="197">
        <v>1393089.625</v>
      </c>
      <c r="J10" s="197">
        <v>1394100.8746326191</v>
      </c>
      <c r="K10" s="197">
        <v>1129832.2442000001</v>
      </c>
      <c r="L10" s="197">
        <v>1218585.9622</v>
      </c>
      <c r="M10" s="197">
        <v>1414431.7320147543</v>
      </c>
      <c r="N10" s="197">
        <v>783630.15475409827</v>
      </c>
    </row>
    <row r="11" spans="1:14" x14ac:dyDescent="0.2">
      <c r="B11" s="189" t="s">
        <v>167</v>
      </c>
      <c r="C11" s="201"/>
      <c r="D11" s="48"/>
      <c r="E11" s="48"/>
      <c r="F11" s="48"/>
      <c r="G11" s="197"/>
      <c r="H11" s="197"/>
      <c r="I11" s="197"/>
      <c r="J11" s="197"/>
      <c r="K11" s="197"/>
      <c r="L11" s="197"/>
      <c r="M11" s="197"/>
      <c r="N11" s="197"/>
    </row>
    <row r="12" spans="1:14" x14ac:dyDescent="0.2">
      <c r="B12" s="191" t="s">
        <v>44</v>
      </c>
      <c r="C12" s="201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14" x14ac:dyDescent="0.2">
      <c r="B13" s="192" t="s">
        <v>168</v>
      </c>
      <c r="C13" s="201" t="s">
        <v>191</v>
      </c>
      <c r="D13" s="48">
        <v>13762</v>
      </c>
      <c r="E13" s="48">
        <v>15745</v>
      </c>
      <c r="F13" s="48">
        <v>15745</v>
      </c>
      <c r="G13" s="48">
        <v>16868</v>
      </c>
      <c r="H13" s="48">
        <v>15423</v>
      </c>
      <c r="I13" s="48">
        <v>12082</v>
      </c>
      <c r="J13" s="48">
        <v>11819.600018059689</v>
      </c>
      <c r="K13" s="48">
        <v>995</v>
      </c>
      <c r="L13" s="48">
        <v>843</v>
      </c>
      <c r="M13" s="48">
        <v>556</v>
      </c>
      <c r="N13" s="48">
        <v>136</v>
      </c>
    </row>
    <row r="14" spans="1:14" x14ac:dyDescent="0.2">
      <c r="B14" s="192" t="s">
        <v>169</v>
      </c>
      <c r="C14" s="201" t="s">
        <v>191</v>
      </c>
      <c r="D14" s="48">
        <v>52662</v>
      </c>
      <c r="E14" s="48">
        <v>65660</v>
      </c>
      <c r="F14" s="48">
        <v>65660</v>
      </c>
      <c r="G14" s="197">
        <v>70774</v>
      </c>
      <c r="H14" s="197">
        <v>71506</v>
      </c>
      <c r="I14" s="197">
        <v>69730</v>
      </c>
      <c r="J14" s="197">
        <v>75137.755399358808</v>
      </c>
      <c r="K14" s="197">
        <v>18028</v>
      </c>
      <c r="L14" s="197">
        <v>13424</v>
      </c>
      <c r="M14" s="197">
        <v>6274</v>
      </c>
      <c r="N14" s="197">
        <v>3386</v>
      </c>
    </row>
    <row r="15" spans="1:14" x14ac:dyDescent="0.2">
      <c r="B15" s="192" t="s">
        <v>170</v>
      </c>
      <c r="C15" s="201" t="s">
        <v>191</v>
      </c>
      <c r="D15" s="48">
        <v>11672</v>
      </c>
      <c r="E15" s="48">
        <v>11912</v>
      </c>
      <c r="F15" s="48">
        <v>11912</v>
      </c>
      <c r="G15" s="197">
        <v>11851</v>
      </c>
      <c r="H15" s="197">
        <v>11003</v>
      </c>
      <c r="I15" s="197">
        <v>8055</v>
      </c>
      <c r="J15" s="197">
        <v>7402.4625776969469</v>
      </c>
      <c r="K15" s="197">
        <v>939</v>
      </c>
      <c r="L15" s="197">
        <v>281</v>
      </c>
      <c r="M15" s="197">
        <v>433</v>
      </c>
      <c r="N15" s="197">
        <v>83</v>
      </c>
    </row>
    <row r="16" spans="1:14" x14ac:dyDescent="0.2">
      <c r="B16" s="192" t="s">
        <v>171</v>
      </c>
      <c r="C16" s="201" t="s">
        <v>191</v>
      </c>
      <c r="D16" s="48">
        <v>48274</v>
      </c>
      <c r="E16" s="48">
        <v>58818</v>
      </c>
      <c r="F16" s="48">
        <v>58818</v>
      </c>
      <c r="G16" s="197">
        <v>65926</v>
      </c>
      <c r="H16" s="197">
        <v>67772</v>
      </c>
      <c r="I16" s="197">
        <v>64620</v>
      </c>
      <c r="J16" s="197">
        <v>69801.868468842644</v>
      </c>
      <c r="K16" s="197">
        <v>16764</v>
      </c>
      <c r="L16" s="197">
        <v>13258</v>
      </c>
      <c r="M16" s="197">
        <v>6578</v>
      </c>
      <c r="N16" s="197">
        <v>3482</v>
      </c>
    </row>
    <row r="17" spans="2:14" x14ac:dyDescent="0.2">
      <c r="B17" s="193" t="s">
        <v>43</v>
      </c>
      <c r="C17" s="201" t="s">
        <v>192</v>
      </c>
      <c r="D17" s="48">
        <v>45602</v>
      </c>
      <c r="E17" s="48">
        <v>32901.957999999999</v>
      </c>
      <c r="F17" s="48">
        <v>32901.957999999999</v>
      </c>
      <c r="G17" s="197">
        <v>43996.546999999991</v>
      </c>
      <c r="H17" s="197">
        <v>59468.840000000011</v>
      </c>
      <c r="I17" s="197">
        <v>53873.149420000009</v>
      </c>
      <c r="J17" s="197">
        <v>23428.994680000003</v>
      </c>
      <c r="K17" s="197">
        <v>23428.994680000003</v>
      </c>
      <c r="L17" s="197">
        <v>40511.950000000004</v>
      </c>
      <c r="M17" s="197">
        <v>35623.675999999999</v>
      </c>
      <c r="N17" s="197">
        <v>43784.892</v>
      </c>
    </row>
    <row r="18" spans="2:14" x14ac:dyDescent="0.2">
      <c r="B18" s="193" t="s">
        <v>172</v>
      </c>
      <c r="C18" s="201" t="s">
        <v>192</v>
      </c>
      <c r="D18" s="48">
        <v>212215</v>
      </c>
      <c r="E18" s="48">
        <v>193721.4</v>
      </c>
      <c r="F18" s="48">
        <v>193721.4</v>
      </c>
      <c r="G18" s="197">
        <v>159565.01</v>
      </c>
      <c r="H18" s="197">
        <v>213703.08000000002</v>
      </c>
      <c r="I18" s="197">
        <v>280390.27</v>
      </c>
      <c r="J18" s="197">
        <v>739833.89500000002</v>
      </c>
      <c r="K18" s="197">
        <v>739833.89500000002</v>
      </c>
      <c r="L18" s="197">
        <v>573735.1449999999</v>
      </c>
      <c r="M18" s="197">
        <v>515542.74499999994</v>
      </c>
      <c r="N18" s="197">
        <v>517169.4499999999</v>
      </c>
    </row>
    <row r="19" spans="2:14" x14ac:dyDescent="0.2">
      <c r="B19" s="193" t="s">
        <v>173</v>
      </c>
      <c r="C19" s="201" t="s">
        <v>192</v>
      </c>
      <c r="D19" s="48">
        <v>52676</v>
      </c>
      <c r="E19" s="48">
        <v>27406.09</v>
      </c>
      <c r="F19" s="48">
        <v>27406.09</v>
      </c>
      <c r="G19" s="197">
        <v>50893.96699999999</v>
      </c>
      <c r="H19" s="197">
        <v>41215.256999999998</v>
      </c>
      <c r="I19" s="197">
        <v>67613.962</v>
      </c>
      <c r="J19" s="197">
        <v>35792.310999999994</v>
      </c>
      <c r="K19" s="197">
        <v>35792.310999999994</v>
      </c>
      <c r="L19" s="197">
        <v>81820.08</v>
      </c>
      <c r="M19" s="197">
        <v>52544.178</v>
      </c>
      <c r="N19" s="197">
        <v>71811.997999999992</v>
      </c>
    </row>
    <row r="20" spans="2:14" x14ac:dyDescent="0.2">
      <c r="B20" s="193" t="s">
        <v>174</v>
      </c>
      <c r="C20" s="201" t="s">
        <v>192</v>
      </c>
      <c r="D20" s="48">
        <v>0</v>
      </c>
      <c r="E20" s="48">
        <v>0</v>
      </c>
      <c r="F20" s="48">
        <v>0</v>
      </c>
      <c r="G20" s="197">
        <v>0</v>
      </c>
      <c r="H20" s="197">
        <v>0</v>
      </c>
      <c r="I20" s="197">
        <v>0</v>
      </c>
      <c r="J20" s="197">
        <v>0</v>
      </c>
      <c r="K20" s="197">
        <v>0</v>
      </c>
      <c r="L20" s="197">
        <v>0</v>
      </c>
      <c r="M20" s="197">
        <v>0</v>
      </c>
      <c r="N20" s="197">
        <v>0</v>
      </c>
    </row>
    <row r="21" spans="2:14" x14ac:dyDescent="0.2">
      <c r="B21" s="188" t="s">
        <v>175</v>
      </c>
      <c r="C21" s="202"/>
      <c r="D21" s="49"/>
      <c r="E21" s="49"/>
      <c r="F21" s="49"/>
      <c r="G21" s="50"/>
      <c r="H21" s="50"/>
      <c r="I21" s="50"/>
      <c r="J21" s="50"/>
      <c r="K21" s="50"/>
      <c r="L21" s="50"/>
      <c r="M21" s="50"/>
      <c r="N21" s="50"/>
    </row>
    <row r="22" spans="2:14" x14ac:dyDescent="0.2">
      <c r="B22" s="189" t="s">
        <v>176</v>
      </c>
      <c r="C22" s="201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</row>
    <row r="23" spans="2:14" x14ac:dyDescent="0.2">
      <c r="B23" s="190" t="s">
        <v>42</v>
      </c>
      <c r="C23" s="201" t="s">
        <v>190</v>
      </c>
      <c r="D23" s="204"/>
      <c r="E23" s="204"/>
      <c r="F23" s="204"/>
      <c r="G23" s="204"/>
      <c r="H23" s="204"/>
      <c r="I23" s="48">
        <v>0</v>
      </c>
      <c r="J23" s="48">
        <v>0</v>
      </c>
      <c r="K23" s="48">
        <v>694778.57000000007</v>
      </c>
      <c r="L23" s="48">
        <v>752416.88249999995</v>
      </c>
      <c r="M23" s="48">
        <v>711049.00199999998</v>
      </c>
      <c r="N23" s="48">
        <v>744210.91</v>
      </c>
    </row>
    <row r="24" spans="2:14" x14ac:dyDescent="0.2">
      <c r="B24" s="189" t="s">
        <v>177</v>
      </c>
      <c r="C24" s="201"/>
      <c r="D24" s="48"/>
      <c r="E24" s="48"/>
      <c r="F24" s="48"/>
      <c r="G24" s="197"/>
      <c r="H24" s="197"/>
      <c r="I24" s="197"/>
      <c r="J24" s="197"/>
      <c r="K24" s="197"/>
      <c r="L24" s="197"/>
      <c r="M24" s="197"/>
      <c r="N24" s="197"/>
    </row>
    <row r="25" spans="2:14" x14ac:dyDescent="0.2">
      <c r="B25" s="191" t="s">
        <v>44</v>
      </c>
      <c r="C25" s="201"/>
      <c r="D25" s="48"/>
      <c r="E25" s="48"/>
      <c r="F25" s="48"/>
      <c r="G25" s="197"/>
      <c r="H25" s="197"/>
      <c r="I25" s="197"/>
      <c r="J25" s="197"/>
      <c r="K25" s="197"/>
      <c r="L25" s="197"/>
      <c r="M25" s="197"/>
      <c r="N25" s="197"/>
    </row>
    <row r="26" spans="2:14" x14ac:dyDescent="0.2">
      <c r="B26" s="192" t="s">
        <v>168</v>
      </c>
      <c r="C26" s="201" t="s">
        <v>191</v>
      </c>
      <c r="D26" s="204"/>
      <c r="E26" s="204"/>
      <c r="F26" s="204"/>
      <c r="G26" s="204"/>
      <c r="H26" s="204"/>
      <c r="I26" s="48">
        <v>0</v>
      </c>
      <c r="J26" s="48">
        <v>0</v>
      </c>
      <c r="K26" s="48">
        <v>15642</v>
      </c>
      <c r="L26" s="48">
        <v>17914</v>
      </c>
      <c r="M26" s="48">
        <v>19789</v>
      </c>
      <c r="N26" s="48">
        <v>21475</v>
      </c>
    </row>
    <row r="27" spans="2:14" x14ac:dyDescent="0.2">
      <c r="B27" s="192" t="s">
        <v>169</v>
      </c>
      <c r="C27" s="201" t="s">
        <v>191</v>
      </c>
      <c r="D27" s="204"/>
      <c r="E27" s="204"/>
      <c r="F27" s="204"/>
      <c r="G27" s="205"/>
      <c r="H27" s="205"/>
      <c r="I27" s="197">
        <v>0</v>
      </c>
      <c r="J27" s="197">
        <v>0</v>
      </c>
      <c r="K27" s="197">
        <v>76444</v>
      </c>
      <c r="L27" s="197">
        <v>82620</v>
      </c>
      <c r="M27" s="197">
        <v>89348</v>
      </c>
      <c r="N27" s="197">
        <v>121278</v>
      </c>
    </row>
    <row r="28" spans="2:14" x14ac:dyDescent="0.2">
      <c r="B28" s="192" t="s">
        <v>170</v>
      </c>
      <c r="C28" s="201" t="s">
        <v>191</v>
      </c>
      <c r="D28" s="204"/>
      <c r="E28" s="204"/>
      <c r="F28" s="204"/>
      <c r="G28" s="205"/>
      <c r="H28" s="205"/>
      <c r="I28" s="197">
        <v>0</v>
      </c>
      <c r="J28" s="197">
        <v>0</v>
      </c>
      <c r="K28" s="197">
        <v>10539</v>
      </c>
      <c r="L28" s="197">
        <v>12983</v>
      </c>
      <c r="M28" s="197">
        <v>12253</v>
      </c>
      <c r="N28" s="197">
        <v>10891</v>
      </c>
    </row>
    <row r="29" spans="2:14" x14ac:dyDescent="0.2">
      <c r="B29" s="192" t="s">
        <v>171</v>
      </c>
      <c r="C29" s="201" t="s">
        <v>191</v>
      </c>
      <c r="D29" s="204"/>
      <c r="E29" s="204"/>
      <c r="F29" s="204"/>
      <c r="G29" s="204"/>
      <c r="H29" s="204"/>
      <c r="I29" s="48">
        <v>0</v>
      </c>
      <c r="J29" s="48">
        <v>0</v>
      </c>
      <c r="K29" s="48">
        <v>70992</v>
      </c>
      <c r="L29" s="48">
        <v>73568</v>
      </c>
      <c r="M29" s="48">
        <v>85160</v>
      </c>
      <c r="N29" s="48">
        <v>109858</v>
      </c>
    </row>
    <row r="30" spans="2:14" x14ac:dyDescent="0.2">
      <c r="B30" s="188" t="s">
        <v>178</v>
      </c>
      <c r="C30" s="202" t="s">
        <v>191</v>
      </c>
      <c r="D30" s="49">
        <v>96</v>
      </c>
      <c r="E30" s="49">
        <v>40</v>
      </c>
      <c r="F30" s="49">
        <v>40</v>
      </c>
      <c r="G30" s="49">
        <v>18</v>
      </c>
      <c r="H30" s="49">
        <v>312</v>
      </c>
      <c r="I30" s="49">
        <v>612</v>
      </c>
      <c r="J30" s="49">
        <v>288.00020000000001</v>
      </c>
      <c r="K30" s="49">
        <v>288.00020000000001</v>
      </c>
      <c r="L30" s="49">
        <v>144.0001</v>
      </c>
      <c r="M30" s="49">
        <v>3002</v>
      </c>
      <c r="N30" s="49">
        <v>309.99596351013156</v>
      </c>
    </row>
    <row r="31" spans="2:14" x14ac:dyDescent="0.2">
      <c r="B31" s="199" t="s">
        <v>179</v>
      </c>
      <c r="C31" s="202"/>
      <c r="D31" s="49"/>
      <c r="E31" s="49"/>
      <c r="F31" s="49"/>
      <c r="G31" s="50"/>
      <c r="H31" s="50"/>
      <c r="I31" s="50"/>
      <c r="J31" s="50"/>
      <c r="K31" s="50"/>
      <c r="L31" s="50"/>
      <c r="M31" s="50"/>
      <c r="N31" s="50"/>
    </row>
    <row r="32" spans="2:14" x14ac:dyDescent="0.2">
      <c r="B32" s="194" t="s">
        <v>180</v>
      </c>
      <c r="C32" s="203" t="s">
        <v>193</v>
      </c>
      <c r="D32" s="42">
        <v>1089</v>
      </c>
      <c r="E32" s="42">
        <v>2219</v>
      </c>
      <c r="F32" s="42">
        <v>2219</v>
      </c>
      <c r="G32" s="43">
        <v>3492</v>
      </c>
      <c r="H32" s="43">
        <v>3431</v>
      </c>
      <c r="I32" s="43">
        <v>3101</v>
      </c>
      <c r="J32" s="43">
        <v>2797</v>
      </c>
      <c r="K32" s="43">
        <v>2797</v>
      </c>
      <c r="L32" s="43">
        <v>3425</v>
      </c>
      <c r="M32" s="43">
        <v>4172</v>
      </c>
      <c r="N32" s="43">
        <v>4906.169230769231</v>
      </c>
    </row>
    <row r="33" spans="2:15" x14ac:dyDescent="0.2">
      <c r="B33" s="195" t="s">
        <v>181</v>
      </c>
      <c r="C33" s="201" t="s">
        <v>194</v>
      </c>
      <c r="D33" s="48">
        <v>0</v>
      </c>
      <c r="E33" s="48">
        <v>0</v>
      </c>
      <c r="F33" s="48">
        <v>20031</v>
      </c>
      <c r="G33" s="48">
        <v>25101</v>
      </c>
      <c r="H33" s="48">
        <v>26578</v>
      </c>
      <c r="I33" s="48">
        <v>27673</v>
      </c>
      <c r="J33" s="48">
        <v>33758</v>
      </c>
      <c r="K33" s="48">
        <v>33758</v>
      </c>
      <c r="L33" s="48">
        <v>35701</v>
      </c>
      <c r="M33" s="48">
        <v>39249</v>
      </c>
      <c r="N33" s="48">
        <v>52108</v>
      </c>
    </row>
    <row r="34" spans="2:15" x14ac:dyDescent="0.2">
      <c r="B34" s="195" t="s">
        <v>182</v>
      </c>
      <c r="C34" s="201" t="s">
        <v>195</v>
      </c>
      <c r="D34" s="48">
        <v>0</v>
      </c>
      <c r="E34" s="48">
        <v>0</v>
      </c>
      <c r="F34" s="48">
        <v>4546.8159999999998</v>
      </c>
      <c r="G34" s="48">
        <v>6698.4749999999985</v>
      </c>
      <c r="H34" s="48">
        <v>24041.150999999998</v>
      </c>
      <c r="I34" s="48">
        <v>15423.228999999998</v>
      </c>
      <c r="J34" s="48">
        <v>4961.3509999999997</v>
      </c>
      <c r="K34" s="48">
        <v>4961.3509999999997</v>
      </c>
      <c r="L34" s="48">
        <v>29466.035000000014</v>
      </c>
      <c r="M34" s="48">
        <v>13390.095000000003</v>
      </c>
      <c r="N34" s="48">
        <v>8657.1420000000016</v>
      </c>
    </row>
    <row r="35" spans="2:15" s="54" customFormat="1" x14ac:dyDescent="0.2">
      <c r="B35" s="195" t="s">
        <v>183</v>
      </c>
      <c r="C35" s="201" t="s">
        <v>194</v>
      </c>
      <c r="D35" s="204"/>
      <c r="E35" s="204"/>
      <c r="F35" s="204"/>
      <c r="G35" s="204"/>
      <c r="H35" s="204"/>
      <c r="I35" s="197">
        <v>0</v>
      </c>
      <c r="J35" s="197">
        <v>0</v>
      </c>
      <c r="K35" s="197">
        <v>99573</v>
      </c>
      <c r="L35" s="197">
        <v>106373</v>
      </c>
      <c r="M35" s="197">
        <v>124880</v>
      </c>
      <c r="N35" s="197">
        <v>148116</v>
      </c>
      <c r="O35" s="84"/>
    </row>
    <row r="36" spans="2:15" s="54" customFormat="1" x14ac:dyDescent="0.2">
      <c r="B36" s="195" t="s">
        <v>184</v>
      </c>
      <c r="C36" s="201" t="s">
        <v>196</v>
      </c>
      <c r="D36" s="48">
        <v>0</v>
      </c>
      <c r="E36" s="48">
        <v>495174.79000000004</v>
      </c>
      <c r="F36" s="48">
        <v>495174.79000000004</v>
      </c>
      <c r="G36" s="197">
        <v>1143244</v>
      </c>
      <c r="H36" s="197">
        <v>1308968</v>
      </c>
      <c r="I36" s="197">
        <v>1983310</v>
      </c>
      <c r="J36" s="197">
        <v>2422000.34</v>
      </c>
      <c r="K36" s="197">
        <v>2422000.34</v>
      </c>
      <c r="L36" s="197">
        <v>2497539</v>
      </c>
      <c r="M36" s="197">
        <v>2823260.61</v>
      </c>
      <c r="N36" s="197">
        <v>4104086.0699999989</v>
      </c>
      <c r="O36" s="84"/>
    </row>
    <row r="37" spans="2:15" s="54" customFormat="1" x14ac:dyDescent="0.2">
      <c r="B37" s="196" t="s">
        <v>185</v>
      </c>
      <c r="C37" s="206" t="s">
        <v>198</v>
      </c>
      <c r="D37" s="44">
        <f>+'2.1.1.IngresosServ'!D37/'6.1.IPM'!C16</f>
        <v>1557435.0423109785</v>
      </c>
      <c r="E37" s="44">
        <f>+'2.1.1.IngresosServ'!E37/'6.1.IPM'!D16</f>
        <v>1226290.4643414498</v>
      </c>
      <c r="F37" s="44">
        <f>+'2.1.1.IngresosServ'!F37/'6.1.IPM'!D16</f>
        <v>1226290.4643414498</v>
      </c>
      <c r="G37" s="44">
        <f>+'2.1.1.IngresosServ'!G37/'6.1.IPM'!E16</f>
        <v>1239088.2408919325</v>
      </c>
      <c r="H37" s="44">
        <f>+'2.1.1.IngresosServ'!H37/'6.1.IPM'!F16</f>
        <v>2478811.9529906595</v>
      </c>
      <c r="I37" s="44">
        <f>+'2.1.1.IngresosServ'!I37/'6.1.IPM'!G16</f>
        <v>3156552.1708000856</v>
      </c>
      <c r="J37" s="44">
        <f>+'2.1.1.IngresosServ'!J37/'6.1.IPM'!H16</f>
        <v>3656332.6436262578</v>
      </c>
      <c r="K37" s="44">
        <f>+'2.1.1.IngresosServ'!K37/'6.1.IPM'!H16</f>
        <v>3656332.6436262578</v>
      </c>
      <c r="L37" s="44">
        <f>+'2.1.1.IngresosServ'!L37/'6.1.IPM'!I16</f>
        <v>4333490.733614075</v>
      </c>
      <c r="M37" s="44">
        <f>+'2.1.1.IngresosServ'!M37/'6.1.IPM'!J16</f>
        <v>2538013.6562375152</v>
      </c>
      <c r="N37" s="44">
        <f>+'2.1.1.IngresosServ'!N37/'6.1.IPM'!K16</f>
        <v>3005114.2872097027</v>
      </c>
      <c r="O37" s="48"/>
    </row>
    <row r="38" spans="2:15" s="54" customFormat="1" x14ac:dyDescent="0.2">
      <c r="B38" s="47"/>
      <c r="C38" s="53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84"/>
    </row>
    <row r="39" spans="2:15" s="54" customFormat="1" x14ac:dyDescent="0.2">
      <c r="B39" s="47"/>
      <c r="C39" s="53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</row>
    <row r="40" spans="2:15" hidden="1" x14ac:dyDescent="0.2"/>
    <row r="41" spans="2:15" hidden="1" x14ac:dyDescent="0.2"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</row>
  </sheetData>
  <hyperlinks>
    <hyperlink ref="A2" location="Índice!A1" display="Índice" xr:uid="{443419B3-D6E5-4843-824A-0CF02BEFAE27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FB8E-48C8-42C8-BF41-03952442F3E0}">
  <sheetPr>
    <tabColor theme="4" tint="-0.249977111117893"/>
  </sheetPr>
  <dimension ref="A1:Y41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5" width="11.42578125" style="1" customWidth="1"/>
    <col min="16" max="25" width="0" style="1" hidden="1" customWidth="1"/>
    <col min="26" max="16384" width="11.42578125" style="1" hidden="1"/>
  </cols>
  <sheetData>
    <row r="1" spans="1:14" x14ac:dyDescent="0.2"/>
    <row r="2" spans="1:14" x14ac:dyDescent="0.2">
      <c r="A2" s="10" t="s">
        <v>26</v>
      </c>
    </row>
    <row r="3" spans="1:14" x14ac:dyDescent="0.2"/>
    <row r="4" spans="1:14" x14ac:dyDescent="0.2">
      <c r="B4" s="26" t="s">
        <v>45</v>
      </c>
    </row>
    <row r="5" spans="1:14" x14ac:dyDescent="0.2">
      <c r="B5" s="26"/>
    </row>
    <row r="6" spans="1:14" x14ac:dyDescent="0.2"/>
    <row r="7" spans="1:14" x14ac:dyDescent="0.2">
      <c r="B7" s="198" t="s">
        <v>164</v>
      </c>
      <c r="C7" s="28" t="s">
        <v>186</v>
      </c>
      <c r="D7" s="28">
        <v>2010</v>
      </c>
      <c r="E7" s="28" t="s">
        <v>188</v>
      </c>
      <c r="F7" s="28">
        <v>2011</v>
      </c>
      <c r="G7" s="28">
        <v>2012</v>
      </c>
      <c r="H7" s="28">
        <v>2013</v>
      </c>
      <c r="I7" s="28">
        <v>2014</v>
      </c>
      <c r="J7" s="28" t="s">
        <v>187</v>
      </c>
      <c r="K7" s="28">
        <v>2015</v>
      </c>
      <c r="L7" s="28">
        <v>2016</v>
      </c>
      <c r="M7" s="28">
        <v>2017</v>
      </c>
      <c r="N7" s="28">
        <v>2018</v>
      </c>
    </row>
    <row r="8" spans="1:14" x14ac:dyDescent="0.2">
      <c r="B8" s="188" t="s">
        <v>165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x14ac:dyDescent="0.2">
      <c r="B9" s="189" t="s">
        <v>166</v>
      </c>
      <c r="C9" s="87"/>
      <c r="D9" s="200"/>
      <c r="E9" s="200"/>
      <c r="F9" s="200"/>
      <c r="G9" s="200"/>
      <c r="H9" s="200"/>
      <c r="I9" s="200"/>
      <c r="J9" s="200"/>
      <c r="K9" s="200"/>
      <c r="L9" s="200"/>
      <c r="M9" s="200"/>
      <c r="N9" s="200"/>
    </row>
    <row r="10" spans="1:14" x14ac:dyDescent="0.2">
      <c r="B10" s="190" t="s">
        <v>42</v>
      </c>
      <c r="C10" s="201" t="s">
        <v>190</v>
      </c>
      <c r="D10" s="58">
        <f>+'2.1.1.IngresosServ'!D10/'2.1.2.CantidadesServ'!D10</f>
        <v>0.51530695939775484</v>
      </c>
      <c r="E10" s="58">
        <f>+'2.1.1.IngresosServ'!E10/'2.1.2.CantidadesServ'!E10</f>
        <v>0.50622276257578236</v>
      </c>
      <c r="F10" s="58">
        <f>+'2.1.1.IngresosServ'!F10/'2.1.2.CantidadesServ'!F10</f>
        <v>0.50622276257578236</v>
      </c>
      <c r="G10" s="58">
        <f>+'2.1.1.IngresosServ'!G10/'2.1.2.CantidadesServ'!G10</f>
        <v>0.55035891603104592</v>
      </c>
      <c r="H10" s="58">
        <f>+'2.1.1.IngresosServ'!H10/'2.1.2.CantidadesServ'!H10</f>
        <v>0.56451216226485357</v>
      </c>
      <c r="I10" s="58">
        <f>+'2.1.1.IngresosServ'!I10/'2.1.2.CantidadesServ'!I10</f>
        <v>0.59152942797919428</v>
      </c>
      <c r="J10" s="58">
        <f>+'2.1.1.IngresosServ'!J10/'2.1.2.CantidadesServ'!J10</f>
        <v>0.58065324561924025</v>
      </c>
      <c r="K10" s="58">
        <f>+'2.1.1.IngresosServ'!K10/'2.1.2.CantidadesServ'!K10</f>
        <v>0.58065324561924014</v>
      </c>
      <c r="L10" s="58">
        <f>+'2.1.1.IngresosServ'!L10/'2.1.2.CantidadesServ'!L10</f>
        <v>0.58853231815113727</v>
      </c>
      <c r="M10" s="58">
        <f>+'2.1.1.IngresosServ'!M10/'2.1.2.CantidadesServ'!M10</f>
        <v>0.59070761945496586</v>
      </c>
      <c r="N10" s="58">
        <f>+'2.1.1.IngresosServ'!N10/'2.1.2.CantidadesServ'!N10</f>
        <v>0.59386740808364236</v>
      </c>
    </row>
    <row r="11" spans="1:14" x14ac:dyDescent="0.2">
      <c r="B11" s="189" t="s">
        <v>167</v>
      </c>
      <c r="C11" s="201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x14ac:dyDescent="0.2">
      <c r="B12" s="191" t="s">
        <v>44</v>
      </c>
      <c r="C12" s="201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</row>
    <row r="13" spans="1:14" x14ac:dyDescent="0.2">
      <c r="B13" s="192" t="s">
        <v>168</v>
      </c>
      <c r="C13" s="201" t="s">
        <v>191</v>
      </c>
      <c r="D13" s="58">
        <f>+'2.1.1.IngresosServ'!D13/'2.1.2.CantidadesServ'!D13</f>
        <v>117.66659931477982</v>
      </c>
      <c r="E13" s="58">
        <f>+'2.1.1.IngresosServ'!E13/'2.1.2.CantidadesServ'!E13</f>
        <v>126.22133717370322</v>
      </c>
      <c r="F13" s="58">
        <f>+'2.1.1.IngresosServ'!F13/'2.1.2.CantidadesServ'!F13</f>
        <v>126.22133717370322</v>
      </c>
      <c r="G13" s="58">
        <f>+'2.1.1.IngresosServ'!G13/'2.1.2.CantidadesServ'!G13</f>
        <v>130.60892435380771</v>
      </c>
      <c r="H13" s="58">
        <f>+'2.1.1.IngresosServ'!H13/'2.1.2.CantidadesServ'!H13</f>
        <v>133.88419056603934</v>
      </c>
      <c r="I13" s="58">
        <f>+'2.1.1.IngresosServ'!I13/'2.1.2.CantidadesServ'!I13</f>
        <v>135.65759096176129</v>
      </c>
      <c r="J13" s="58">
        <f>+'2.1.1.IngresosServ'!J13/'2.1.2.CantidadesServ'!J13</f>
        <v>175.74435628140697</v>
      </c>
      <c r="K13" s="58">
        <f>+'2.1.1.IngresosServ'!K13/'2.1.2.CantidadesServ'!K13</f>
        <v>175.74435628140699</v>
      </c>
      <c r="L13" s="58">
        <f>+'2.1.1.IngresosServ'!L13/'2.1.2.CantidadesServ'!L13</f>
        <v>149.69311553973901</v>
      </c>
      <c r="M13" s="58">
        <f>+'2.1.1.IngresosServ'!M13/'2.1.2.CantidadesServ'!M13</f>
        <v>145.06278471223013</v>
      </c>
      <c r="N13" s="58">
        <f>+'2.1.1.IngresosServ'!N13/'2.1.2.CantidadesServ'!N13</f>
        <v>186.4219463235294</v>
      </c>
    </row>
    <row r="14" spans="1:14" x14ac:dyDescent="0.2">
      <c r="B14" s="192" t="s">
        <v>169</v>
      </c>
      <c r="C14" s="201" t="s">
        <v>191</v>
      </c>
      <c r="D14" s="58">
        <f>+'2.1.1.IngresosServ'!D14/'2.1.2.CantidadesServ'!D14</f>
        <v>85.771521330371044</v>
      </c>
      <c r="E14" s="58">
        <f>+'2.1.1.IngresosServ'!E14/'2.1.2.CantidadesServ'!E14</f>
        <v>92.941440373135833</v>
      </c>
      <c r="F14" s="58">
        <f>+'2.1.1.IngresosServ'!F14/'2.1.2.CantidadesServ'!F14</f>
        <v>92.941440373135833</v>
      </c>
      <c r="G14" s="58">
        <f>+'2.1.1.IngresosServ'!G14/'2.1.2.CantidadesServ'!G14</f>
        <v>101.42288408595918</v>
      </c>
      <c r="H14" s="58">
        <f>+'2.1.1.IngresosServ'!H14/'2.1.2.CantidadesServ'!H14</f>
        <v>103.65746910047956</v>
      </c>
      <c r="I14" s="58">
        <f>+'2.1.1.IngresosServ'!I14/'2.1.2.CantidadesServ'!I14</f>
        <v>101.81246949949978</v>
      </c>
      <c r="J14" s="58">
        <f>+'2.1.1.IngresosServ'!J14/'2.1.2.CantidadesServ'!J14</f>
        <v>104.69325143110706</v>
      </c>
      <c r="K14" s="58">
        <f>+'2.1.1.IngresosServ'!K14/'2.1.2.CantidadesServ'!K14</f>
        <v>104.69325143110706</v>
      </c>
      <c r="L14" s="58">
        <f>+'2.1.1.IngresosServ'!L14/'2.1.2.CantidadesServ'!L14</f>
        <v>102.94147833730558</v>
      </c>
      <c r="M14" s="58">
        <f>+'2.1.1.IngresosServ'!M14/'2.1.2.CantidadesServ'!M14</f>
        <v>94.113325454254607</v>
      </c>
      <c r="N14" s="58">
        <f>+'2.1.1.IngresosServ'!N14/'2.1.2.CantidadesServ'!N14</f>
        <v>89.411099291199264</v>
      </c>
    </row>
    <row r="15" spans="1:14" x14ac:dyDescent="0.2">
      <c r="B15" s="192" t="s">
        <v>170</v>
      </c>
      <c r="C15" s="201" t="s">
        <v>191</v>
      </c>
      <c r="D15" s="58">
        <f>+'2.1.1.IngresosServ'!D15/'2.1.2.CantidadesServ'!D15</f>
        <v>120.44874443111719</v>
      </c>
      <c r="E15" s="58">
        <f>+'2.1.1.IngresosServ'!E15/'2.1.2.CantidadesServ'!E15</f>
        <v>125.40579611316326</v>
      </c>
      <c r="F15" s="58">
        <f>+'2.1.1.IngresosServ'!F15/'2.1.2.CantidadesServ'!F15</f>
        <v>125.40579611316326</v>
      </c>
      <c r="G15" s="58">
        <f>+'2.1.1.IngresosServ'!G15/'2.1.2.CantidadesServ'!G15</f>
        <v>129.44617096447553</v>
      </c>
      <c r="H15" s="58">
        <f>+'2.1.1.IngresosServ'!H15/'2.1.2.CantidadesServ'!H15</f>
        <v>132.20825388530398</v>
      </c>
      <c r="I15" s="58">
        <f>+'2.1.1.IngresosServ'!I15/'2.1.2.CantidadesServ'!I15</f>
        <v>131.94045369335817</v>
      </c>
      <c r="J15" s="58">
        <f>+'2.1.1.IngresosServ'!J15/'2.1.2.CantidadesServ'!J15</f>
        <v>143.81683823216187</v>
      </c>
      <c r="K15" s="58">
        <f>+'2.1.1.IngresosServ'!K15/'2.1.2.CantidadesServ'!K15</f>
        <v>143.81683823216187</v>
      </c>
      <c r="L15" s="58">
        <f>+'2.1.1.IngresosServ'!L15/'2.1.2.CantidadesServ'!L15</f>
        <v>128.24749715302491</v>
      </c>
      <c r="M15" s="58">
        <f>+'2.1.1.IngresosServ'!M15/'2.1.2.CantidadesServ'!M15</f>
        <v>122.49455704387991</v>
      </c>
      <c r="N15" s="58">
        <f>+'2.1.1.IngresosServ'!N15/'2.1.2.CantidadesServ'!N15</f>
        <v>135.27246024096382</v>
      </c>
    </row>
    <row r="16" spans="1:14" x14ac:dyDescent="0.2">
      <c r="B16" s="192" t="s">
        <v>171</v>
      </c>
      <c r="C16" s="201" t="s">
        <v>191</v>
      </c>
      <c r="D16" s="58">
        <f>+'2.1.1.IngresosServ'!D16/'2.1.2.CantidadesServ'!D16</f>
        <v>85.795954859758879</v>
      </c>
      <c r="E16" s="58">
        <f>+'2.1.1.IngresosServ'!E16/'2.1.2.CantidadesServ'!E16</f>
        <v>92.701951076201141</v>
      </c>
      <c r="F16" s="58">
        <f>+'2.1.1.IngresosServ'!F16/'2.1.2.CantidadesServ'!F16</f>
        <v>92.701951076201141</v>
      </c>
      <c r="G16" s="58">
        <f>+'2.1.1.IngresosServ'!G16/'2.1.2.CantidadesServ'!G16</f>
        <v>93.238027162272886</v>
      </c>
      <c r="H16" s="58">
        <f>+'2.1.1.IngresosServ'!H16/'2.1.2.CantidadesServ'!H16</f>
        <v>96.369006355133052</v>
      </c>
      <c r="I16" s="58">
        <f>+'2.1.1.IngresosServ'!I16/'2.1.2.CantidadesServ'!I16</f>
        <v>99.132550403899728</v>
      </c>
      <c r="J16" s="58">
        <f>+'2.1.1.IngresosServ'!J16/'2.1.2.CantidadesServ'!J16</f>
        <v>101.10405993199716</v>
      </c>
      <c r="K16" s="58">
        <f>+'2.1.1.IngresosServ'!K16/'2.1.2.CantidadesServ'!K16</f>
        <v>101.10405993199714</v>
      </c>
      <c r="L16" s="58">
        <f>+'2.1.1.IngresosServ'!L16/'2.1.2.CantidadesServ'!L16</f>
        <v>94.56934008146024</v>
      </c>
      <c r="M16" s="58">
        <f>+'2.1.1.IngresosServ'!M16/'2.1.2.CantidadesServ'!M16</f>
        <v>70.356867847370026</v>
      </c>
      <c r="N16" s="58">
        <f>+'2.1.1.IngresosServ'!N16/'2.1.2.CantidadesServ'!N16</f>
        <v>121.156016973004</v>
      </c>
    </row>
    <row r="17" spans="2:14" x14ac:dyDescent="0.2">
      <c r="B17" s="193" t="s">
        <v>43</v>
      </c>
      <c r="C17" s="201" t="s">
        <v>192</v>
      </c>
      <c r="D17" s="58">
        <f>+'2.1.1.IngresosServ'!D17/'2.1.2.CantidadesServ'!D17</f>
        <v>13.433164479639689</v>
      </c>
      <c r="E17" s="58">
        <f>+'2.1.1.IngresosServ'!E17/'2.1.2.CantidadesServ'!E17</f>
        <v>13.184405676282251</v>
      </c>
      <c r="F17" s="58">
        <f>+'2.1.1.IngresosServ'!F17/'2.1.2.CantidadesServ'!F17</f>
        <v>13.184405676282251</v>
      </c>
      <c r="G17" s="58">
        <f>+'2.1.1.IngresosServ'!G17/'2.1.2.CantidadesServ'!G17</f>
        <v>11.467933253716483</v>
      </c>
      <c r="H17" s="58">
        <f>+'2.1.1.IngresosServ'!H17/'2.1.2.CantidadesServ'!H17</f>
        <v>12.659626246282922</v>
      </c>
      <c r="I17" s="58">
        <f>+'2.1.1.IngresosServ'!I17/'2.1.2.CantidadesServ'!I17</f>
        <v>12.314570748925037</v>
      </c>
      <c r="J17" s="58">
        <f>+'2.1.1.IngresosServ'!J17/'2.1.2.CantidadesServ'!J17</f>
        <v>12.825871280619539</v>
      </c>
      <c r="K17" s="58">
        <f>+'2.1.1.IngresosServ'!K17/'2.1.2.CantidadesServ'!K17</f>
        <v>12.825871280619539</v>
      </c>
      <c r="L17" s="58">
        <f>+'2.1.1.IngresosServ'!L17/'2.1.2.CantidadesServ'!L17</f>
        <v>13.261998496739851</v>
      </c>
      <c r="M17" s="58">
        <f>+'2.1.1.IngresosServ'!M17/'2.1.2.CantidadesServ'!M17</f>
        <v>13.818541354350966</v>
      </c>
      <c r="N17" s="58">
        <f>+'2.1.1.IngresosServ'!N17/'2.1.2.CantidadesServ'!N17</f>
        <v>13.736256275338077</v>
      </c>
    </row>
    <row r="18" spans="2:14" x14ac:dyDescent="0.2">
      <c r="B18" s="193" t="s">
        <v>172</v>
      </c>
      <c r="C18" s="201" t="s">
        <v>192</v>
      </c>
      <c r="D18" s="58">
        <f>+'2.1.1.IngresosServ'!D18/'2.1.2.CantidadesServ'!D18</f>
        <v>3.564972170063379</v>
      </c>
      <c r="E18" s="58">
        <f>+'2.1.1.IngresosServ'!E18/'2.1.2.CantidadesServ'!E18</f>
        <v>3.9595970429183365</v>
      </c>
      <c r="F18" s="58">
        <f>+'2.1.1.IngresosServ'!F18/'2.1.2.CantidadesServ'!F18</f>
        <v>3.9595970429183365</v>
      </c>
      <c r="G18" s="58">
        <f>+'2.1.1.IngresosServ'!G18/'2.1.2.CantidadesServ'!G18</f>
        <v>4.7491929242507478</v>
      </c>
      <c r="H18" s="58">
        <f>+'2.1.1.IngresosServ'!H18/'2.1.2.CantidadesServ'!H18</f>
        <v>4.4570414151260689</v>
      </c>
      <c r="I18" s="58">
        <f>+'2.1.1.IngresosServ'!I18/'2.1.2.CantidadesServ'!I18</f>
        <v>3.8209466755033974</v>
      </c>
      <c r="J18" s="58">
        <f>+'2.1.1.IngresosServ'!J18/'2.1.2.CantidadesServ'!J18</f>
        <v>4.6801470213797112</v>
      </c>
      <c r="K18" s="58">
        <f>+'2.1.1.IngresosServ'!K18/'2.1.2.CantidadesServ'!K18</f>
        <v>4.6801470213797112</v>
      </c>
      <c r="L18" s="58">
        <f>+'2.1.1.IngresosServ'!L18/'2.1.2.CantidadesServ'!L18</f>
        <v>4.3369717223789745</v>
      </c>
      <c r="M18" s="58">
        <f>+'2.1.1.IngresosServ'!M18/'2.1.2.CantidadesServ'!M18</f>
        <v>4.0783584686076813</v>
      </c>
      <c r="N18" s="58">
        <f>+'2.1.1.IngresosServ'!N18/'2.1.2.CantidadesServ'!N18</f>
        <v>4.345621370519857</v>
      </c>
    </row>
    <row r="19" spans="2:14" x14ac:dyDescent="0.2">
      <c r="B19" s="193" t="s">
        <v>173</v>
      </c>
      <c r="C19" s="201" t="s">
        <v>192</v>
      </c>
      <c r="D19" s="58">
        <f>+'2.1.1.IngresosServ'!D19/'2.1.2.CantidadesServ'!D19</f>
        <v>1.2103057331612121</v>
      </c>
      <c r="E19" s="58">
        <f>+'2.1.1.IngresosServ'!E19/'2.1.2.CantidadesServ'!E19</f>
        <v>1.1945433259541947</v>
      </c>
      <c r="F19" s="58">
        <f>+'2.1.1.IngresosServ'!F19/'2.1.2.CantidadesServ'!F19</f>
        <v>1.1945433259541947</v>
      </c>
      <c r="G19" s="58">
        <f>+'2.1.1.IngresosServ'!G19/'2.1.2.CantidadesServ'!G19</f>
        <v>1.5387322805471229</v>
      </c>
      <c r="H19" s="58">
        <f>+'2.1.1.IngresosServ'!H19/'2.1.2.CantidadesServ'!H19</f>
        <v>1.5659081999658528</v>
      </c>
      <c r="I19" s="58">
        <f>+'2.1.1.IngresosServ'!I19/'2.1.2.CantidadesServ'!I19</f>
        <v>1.5672307444429894</v>
      </c>
      <c r="J19" s="58">
        <f>+'2.1.1.IngresosServ'!J19/'2.1.2.CantidadesServ'!J19</f>
        <v>1.5702199279616229</v>
      </c>
      <c r="K19" s="58">
        <f>+'2.1.1.IngresosServ'!K19/'2.1.2.CantidadesServ'!K19</f>
        <v>1.5702199279616229</v>
      </c>
      <c r="L19" s="58">
        <f>+'2.1.1.IngresosServ'!L19/'2.1.2.CantidadesServ'!L19</f>
        <v>1.567576321118239</v>
      </c>
      <c r="M19" s="58">
        <f>+'2.1.1.IngresosServ'!M19/'2.1.2.CantidadesServ'!M19</f>
        <v>1.7174317580912579</v>
      </c>
      <c r="N19" s="58">
        <f>+'2.1.1.IngresosServ'!N19/'2.1.2.CantidadesServ'!N19</f>
        <v>1.5809054010723946</v>
      </c>
    </row>
    <row r="20" spans="2:14" x14ac:dyDescent="0.2">
      <c r="B20" s="193" t="s">
        <v>174</v>
      </c>
      <c r="C20" s="201" t="s">
        <v>192</v>
      </c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</row>
    <row r="21" spans="2:14" x14ac:dyDescent="0.2">
      <c r="B21" s="188" t="s">
        <v>175</v>
      </c>
      <c r="C21" s="202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</row>
    <row r="22" spans="2:14" x14ac:dyDescent="0.2">
      <c r="B22" s="189" t="s">
        <v>176</v>
      </c>
      <c r="C22" s="201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</row>
    <row r="23" spans="2:14" x14ac:dyDescent="0.2">
      <c r="B23" s="190" t="s">
        <v>42</v>
      </c>
      <c r="C23" s="201" t="s">
        <v>190</v>
      </c>
      <c r="D23" s="207"/>
      <c r="E23" s="207"/>
      <c r="F23" s="207"/>
      <c r="G23" s="207"/>
      <c r="H23" s="207"/>
      <c r="I23" s="58">
        <v>0</v>
      </c>
      <c r="J23" s="58">
        <v>0</v>
      </c>
      <c r="K23" s="58">
        <f>+'2.1.1.IngresosServ'!K23/'2.1.2.CantidadesServ'!K23</f>
        <v>0.97</v>
      </c>
      <c r="L23" s="58">
        <f>+'2.1.1.IngresosServ'!L23/'2.1.2.CantidadesServ'!L23</f>
        <v>0.97043799532236052</v>
      </c>
      <c r="M23" s="58">
        <f>+'2.1.1.IngresosServ'!M23/'2.1.2.CantidadesServ'!M23</f>
        <v>0.97469836164681112</v>
      </c>
      <c r="N23" s="58">
        <f>+'2.1.1.IngresosServ'!N23/'2.1.2.CantidadesServ'!N23</f>
        <v>0.98409350757838265</v>
      </c>
    </row>
    <row r="24" spans="2:14" x14ac:dyDescent="0.2">
      <c r="B24" s="189" t="s">
        <v>177</v>
      </c>
      <c r="C24" s="201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</row>
    <row r="25" spans="2:14" x14ac:dyDescent="0.2">
      <c r="B25" s="191" t="s">
        <v>44</v>
      </c>
      <c r="C25" s="201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</row>
    <row r="26" spans="2:14" x14ac:dyDescent="0.2">
      <c r="B26" s="192" t="s">
        <v>168</v>
      </c>
      <c r="C26" s="201" t="s">
        <v>191</v>
      </c>
      <c r="D26" s="207"/>
      <c r="E26" s="207"/>
      <c r="F26" s="207"/>
      <c r="G26" s="207"/>
      <c r="H26" s="207"/>
      <c r="I26" s="58">
        <v>0</v>
      </c>
      <c r="J26" s="58">
        <v>0</v>
      </c>
      <c r="K26" s="58">
        <f>+'2.1.1.IngresosServ'!K26/'2.1.2.CantidadesServ'!K26</f>
        <v>113.16420104845928</v>
      </c>
      <c r="L26" s="58">
        <f>+'2.1.1.IngresosServ'!L26/'2.1.2.CantidadesServ'!L26</f>
        <v>116.21731847158644</v>
      </c>
      <c r="M26" s="58">
        <f>+'2.1.1.IngresosServ'!M26/'2.1.2.CantidadesServ'!M26</f>
        <v>116.84834106827017</v>
      </c>
      <c r="N26" s="58">
        <f>+'2.1.1.IngresosServ'!N26/'2.1.2.CantidadesServ'!N26</f>
        <v>119.94075655878906</v>
      </c>
    </row>
    <row r="27" spans="2:14" x14ac:dyDescent="0.2">
      <c r="B27" s="192" t="s">
        <v>169</v>
      </c>
      <c r="C27" s="201" t="s">
        <v>191</v>
      </c>
      <c r="D27" s="207"/>
      <c r="E27" s="207"/>
      <c r="F27" s="207"/>
      <c r="G27" s="207"/>
      <c r="H27" s="207"/>
      <c r="I27" s="58">
        <v>0</v>
      </c>
      <c r="J27" s="58">
        <v>0</v>
      </c>
      <c r="K27" s="58">
        <f>+'2.1.1.IngresosServ'!K27/'2.1.2.CantidadesServ'!K27</f>
        <v>71.170967676992547</v>
      </c>
      <c r="L27" s="58">
        <f>+'2.1.1.IngresosServ'!L27/'2.1.2.CantidadesServ'!L27</f>
        <v>73.218629987895511</v>
      </c>
      <c r="M27" s="58">
        <f>+'2.1.1.IngresosServ'!M27/'2.1.2.CantidadesServ'!M27</f>
        <v>74.869315163179749</v>
      </c>
      <c r="N27" s="58">
        <f>+'2.1.1.IngresosServ'!N27/'2.1.2.CantidadesServ'!N27</f>
        <v>77.185306804200309</v>
      </c>
    </row>
    <row r="28" spans="2:14" x14ac:dyDescent="0.2">
      <c r="B28" s="192" t="s">
        <v>170</v>
      </c>
      <c r="C28" s="201" t="s">
        <v>191</v>
      </c>
      <c r="D28" s="207"/>
      <c r="E28" s="207"/>
      <c r="F28" s="207"/>
      <c r="G28" s="207"/>
      <c r="H28" s="207"/>
      <c r="I28" s="58">
        <v>0</v>
      </c>
      <c r="J28" s="58">
        <v>0</v>
      </c>
      <c r="K28" s="58">
        <f>+'2.1.1.IngresosServ'!K28/'2.1.2.CantidadesServ'!K28</f>
        <v>113.2141938134548</v>
      </c>
      <c r="L28" s="58">
        <f>+'2.1.1.IngresosServ'!L28/'2.1.2.CantidadesServ'!L28</f>
        <v>112.23790430563042</v>
      </c>
      <c r="M28" s="58">
        <f>+'2.1.1.IngresosServ'!M28/'2.1.2.CantidadesServ'!M28</f>
        <v>117.3823037133763</v>
      </c>
      <c r="N28" s="58">
        <f>+'2.1.1.IngresosServ'!N28/'2.1.2.CantidadesServ'!N28</f>
        <v>119.49066795519234</v>
      </c>
    </row>
    <row r="29" spans="2:14" x14ac:dyDescent="0.2">
      <c r="B29" s="192" t="s">
        <v>171</v>
      </c>
      <c r="C29" s="201" t="s">
        <v>191</v>
      </c>
      <c r="D29" s="207"/>
      <c r="E29" s="207"/>
      <c r="F29" s="207"/>
      <c r="G29" s="207"/>
      <c r="H29" s="207"/>
      <c r="I29" s="58">
        <v>0</v>
      </c>
      <c r="J29" s="58">
        <v>0</v>
      </c>
      <c r="K29" s="58">
        <f>+'2.1.1.IngresosServ'!K29/'2.1.2.CantidadesServ'!K29</f>
        <v>70.240467817500573</v>
      </c>
      <c r="L29" s="58">
        <f>+'2.1.1.IngresosServ'!L29/'2.1.2.CantidadesServ'!L29</f>
        <v>72.409822286863857</v>
      </c>
      <c r="M29" s="58">
        <f>+'2.1.1.IngresosServ'!M29/'2.1.2.CantidadesServ'!M29</f>
        <v>72.76275659347111</v>
      </c>
      <c r="N29" s="58">
        <f>+'2.1.1.IngresosServ'!N29/'2.1.2.CantidadesServ'!N29</f>
        <v>73.851824128420347</v>
      </c>
    </row>
    <row r="30" spans="2:14" x14ac:dyDescent="0.2">
      <c r="B30" s="188" t="s">
        <v>178</v>
      </c>
      <c r="C30" s="202" t="s">
        <v>191</v>
      </c>
      <c r="D30" s="59">
        <f>+'2.1.1.IngresosServ'!D30/'2.1.2.CantidadesServ'!D30</f>
        <v>128.12447083333333</v>
      </c>
      <c r="E30" s="59">
        <f>+'2.1.1.IngresosServ'!E30/'2.1.2.CantidadesServ'!E30</f>
        <v>39.656752499999996</v>
      </c>
      <c r="F30" s="59">
        <f>+'2.1.1.IngresosServ'!F30/'2.1.2.CantidadesServ'!F30</f>
        <v>39.656752499999996</v>
      </c>
      <c r="G30" s="59">
        <f>+'2.1.1.IngresosServ'!G30/'2.1.2.CantidadesServ'!G30</f>
        <v>62.268611111111113</v>
      </c>
      <c r="H30" s="59">
        <f>+'2.1.1.IngresosServ'!H30/'2.1.2.CantidadesServ'!H30</f>
        <v>56.629750320512827</v>
      </c>
      <c r="I30" s="59">
        <f>+'2.1.1.IngresosServ'!I30/'2.1.2.CantidadesServ'!I30</f>
        <v>73.811896405228751</v>
      </c>
      <c r="J30" s="59">
        <f>+'2.1.1.IngresosServ'!J30/'2.1.2.CantidadesServ'!J30</f>
        <v>71.129174910295205</v>
      </c>
      <c r="K30" s="59">
        <f>+'2.1.1.IngresosServ'!K30/'2.1.2.CantidadesServ'!K30</f>
        <v>71.129174910295205</v>
      </c>
      <c r="L30" s="59">
        <f>+'2.1.1.IngresosServ'!L30/'2.1.2.CantidadesServ'!L30</f>
        <v>86.456376766405015</v>
      </c>
      <c r="M30" s="59">
        <f>+'2.1.1.IngresosServ'!M30/'2.1.2.CantidadesServ'!M30</f>
        <v>77.571003397734856</v>
      </c>
      <c r="N30" s="59">
        <f>+'2.1.1.IngresosServ'!N30/'2.1.2.CantidadesServ'!N30</f>
        <v>80.101108475202579</v>
      </c>
    </row>
    <row r="31" spans="2:14" x14ac:dyDescent="0.2">
      <c r="B31" s="199" t="s">
        <v>179</v>
      </c>
      <c r="C31" s="202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2:14" x14ac:dyDescent="0.2">
      <c r="B32" s="194" t="s">
        <v>180</v>
      </c>
      <c r="C32" s="203" t="s">
        <v>193</v>
      </c>
      <c r="D32" s="56">
        <f>+'2.1.1.IngresosServ'!D32/'2.1.2.CantidadesServ'!D32</f>
        <v>72.892516069788797</v>
      </c>
      <c r="E32" s="56">
        <f>+'2.1.1.IngresosServ'!E32/'2.1.2.CantidadesServ'!E32</f>
        <v>77.468859846777832</v>
      </c>
      <c r="F32" s="56">
        <f>+'2.1.1.IngresosServ'!F32/'2.1.2.CantidadesServ'!F32</f>
        <v>77.468859846777832</v>
      </c>
      <c r="G32" s="56">
        <f>+'2.1.1.IngresosServ'!G32/'2.1.2.CantidadesServ'!G32</f>
        <v>114.83888888888887</v>
      </c>
      <c r="H32" s="56">
        <f>+'2.1.1.IngresosServ'!H32/'2.1.2.CantidadesServ'!H32</f>
        <v>119.3515593121539</v>
      </c>
      <c r="I32" s="56">
        <f>+'2.1.1.IngresosServ'!I32/'2.1.2.CantidadesServ'!I32</f>
        <v>112.57755562721702</v>
      </c>
      <c r="J32" s="56">
        <f>+'2.1.1.IngresosServ'!J32/'2.1.2.CantidadesServ'!J32</f>
        <v>119.56281730425457</v>
      </c>
      <c r="K32" s="56">
        <f>+'2.1.1.IngresosServ'!K32/'2.1.2.CantidadesServ'!K32</f>
        <v>119.56281730425457</v>
      </c>
      <c r="L32" s="56">
        <f>+'2.1.1.IngresosServ'!L32/'2.1.2.CantidadesServ'!L32</f>
        <v>123.89378102189781</v>
      </c>
      <c r="M32" s="56">
        <f>+'2.1.1.IngresosServ'!M32/'2.1.2.CantidadesServ'!M32</f>
        <v>124.40738255033557</v>
      </c>
      <c r="N32" s="56">
        <f>+'2.1.1.IngresosServ'!N32/'2.1.2.CantidadesServ'!N32</f>
        <v>126.09999999999998</v>
      </c>
    </row>
    <row r="33" spans="2:14" x14ac:dyDescent="0.2">
      <c r="B33" s="195" t="s">
        <v>181</v>
      </c>
      <c r="C33" s="201" t="s">
        <v>194</v>
      </c>
      <c r="D33" s="58">
        <v>0</v>
      </c>
      <c r="E33" s="58">
        <v>0</v>
      </c>
      <c r="F33" s="58">
        <f>+'2.1.1.IngresosServ'!F33/'2.1.2.CantidadesServ'!F33</f>
        <v>7.3903239978034039</v>
      </c>
      <c r="G33" s="58">
        <f>+'2.1.1.IngresosServ'!G33/'2.1.2.CantidadesServ'!G33</f>
        <v>7.7599999999999989</v>
      </c>
      <c r="H33" s="58">
        <f>+'2.1.1.IngresosServ'!H33/'2.1.2.CantidadesServ'!H33</f>
        <v>7.76</v>
      </c>
      <c r="I33" s="58">
        <f>+'2.1.1.IngresosServ'!I33/'2.1.2.CantidadesServ'!I33</f>
        <v>7.7599999999999989</v>
      </c>
      <c r="J33" s="58">
        <f>+'2.1.1.IngresosServ'!J33/'2.1.2.CantidadesServ'!J33</f>
        <v>7.6763267966111739</v>
      </c>
      <c r="K33" s="58">
        <f>+'2.1.1.IngresosServ'!K33/'2.1.2.CantidadesServ'!K33</f>
        <v>7.6763267966111739</v>
      </c>
      <c r="L33" s="58">
        <f>+'2.1.1.IngresosServ'!L33/'2.1.2.CantidadesServ'!L33</f>
        <v>7.7600000000000007</v>
      </c>
      <c r="M33" s="58">
        <f>+'2.1.1.IngresosServ'!M33/'2.1.2.CantidadesServ'!M33</f>
        <v>7.4217146933679841</v>
      </c>
      <c r="N33" s="58">
        <f>+'2.1.1.IngresosServ'!N33/'2.1.2.CantidadesServ'!N33</f>
        <v>7.7600000000000007</v>
      </c>
    </row>
    <row r="34" spans="2:14" x14ac:dyDescent="0.2">
      <c r="B34" s="195" t="s">
        <v>182</v>
      </c>
      <c r="C34" s="201" t="s">
        <v>195</v>
      </c>
      <c r="D34" s="58">
        <v>0</v>
      </c>
      <c r="E34" s="58">
        <v>0</v>
      </c>
      <c r="F34" s="58">
        <f>+'2.1.1.IngresosServ'!F34/'2.1.2.CantidadesServ'!F34</f>
        <v>15.303118252421037</v>
      </c>
      <c r="G34" s="58">
        <f>+'2.1.1.IngresosServ'!G34/'2.1.2.CantidadesServ'!G34</f>
        <v>15.173377746427359</v>
      </c>
      <c r="H34" s="58">
        <f>+'2.1.1.IngresosServ'!H34/'2.1.2.CantidadesServ'!H34</f>
        <v>15.561949845912121</v>
      </c>
      <c r="I34" s="58">
        <f>+'2.1.1.IngresosServ'!I34/'2.1.2.CantidadesServ'!I34</f>
        <v>19.724646123065408</v>
      </c>
      <c r="J34" s="58">
        <f>+'2.1.1.IngresosServ'!J34/'2.1.2.CantidadesServ'!J34</f>
        <v>18.47907938785222</v>
      </c>
      <c r="K34" s="58">
        <f>+'2.1.1.IngresosServ'!K34/'2.1.2.CantidadesServ'!K34</f>
        <v>18.47907938785222</v>
      </c>
      <c r="L34" s="58">
        <f>+'2.1.1.IngresosServ'!L34/'2.1.2.CantidadesServ'!L34</f>
        <v>22.9320283030954</v>
      </c>
      <c r="M34" s="58">
        <f>+'2.1.1.IngresosServ'!M34/'2.1.2.CantidadesServ'!M34</f>
        <v>18.077295941514972</v>
      </c>
      <c r="N34" s="58">
        <f>+'2.1.1.IngresosServ'!N34/'2.1.2.CantidadesServ'!N34</f>
        <v>20.836527724738716</v>
      </c>
    </row>
    <row r="35" spans="2:14" x14ac:dyDescent="0.2">
      <c r="B35" s="195" t="s">
        <v>183</v>
      </c>
      <c r="C35" s="201" t="s">
        <v>194</v>
      </c>
      <c r="D35" s="207"/>
      <c r="E35" s="207"/>
      <c r="F35" s="207"/>
      <c r="G35" s="207"/>
      <c r="H35" s="207"/>
      <c r="I35" s="58">
        <v>0</v>
      </c>
      <c r="J35" s="58">
        <v>0</v>
      </c>
      <c r="K35" s="58">
        <f>+'2.1.1.IngresosServ'!K35/'2.1.2.CantidadesServ'!K35</f>
        <v>34.019054866278971</v>
      </c>
      <c r="L35" s="58">
        <f>+'2.1.1.IngresosServ'!L35/'2.1.2.CantidadesServ'!L35</f>
        <v>34.497395767722999</v>
      </c>
      <c r="M35" s="58">
        <f>+'2.1.1.IngresosServ'!M35/'2.1.2.CantidadesServ'!M35</f>
        <v>34.349236247597716</v>
      </c>
      <c r="N35" s="58">
        <f>+'2.1.1.IngresosServ'!N35/'2.1.2.CantidadesServ'!N35</f>
        <v>38.67946095087634</v>
      </c>
    </row>
    <row r="36" spans="2:14" x14ac:dyDescent="0.2">
      <c r="B36" s="195" t="s">
        <v>184</v>
      </c>
      <c r="C36" s="201" t="s">
        <v>196</v>
      </c>
      <c r="D36" s="58"/>
      <c r="E36" s="58">
        <f>+'2.1.1.IngresosServ'!E36/'2.1.2.CantidadesServ'!E36</f>
        <v>1.2129489739976458</v>
      </c>
      <c r="F36" s="58">
        <f>+'2.1.1.IngresosServ'!F36/'2.1.2.CantidadesServ'!F36</f>
        <v>1.2129489739976458</v>
      </c>
      <c r="G36" s="58">
        <f>+'2.1.1.IngresosServ'!G36/'2.1.2.CantidadesServ'!G36</f>
        <v>1.6200390545675296</v>
      </c>
      <c r="H36" s="58">
        <f>+'2.1.1.IngresosServ'!H36/'2.1.2.CantidadesServ'!H36</f>
        <v>1.5484130761026997</v>
      </c>
      <c r="I36" s="58">
        <f>+'2.1.1.IngresosServ'!I36/'2.1.2.CantidadesServ'!I36</f>
        <v>1.5682089004744624</v>
      </c>
      <c r="J36" s="58">
        <f>+'2.1.1.IngresosServ'!J36/'2.1.2.CantidadesServ'!J36</f>
        <v>1.5160288150083427</v>
      </c>
      <c r="K36" s="58">
        <f>+'2.1.1.IngresosServ'!K36/'2.1.2.CantidadesServ'!K36</f>
        <v>1.5160288150083427</v>
      </c>
      <c r="L36" s="58">
        <f>+'2.1.1.IngresosServ'!L36/'2.1.2.CantidadesServ'!L36</f>
        <v>1.5294656381341822</v>
      </c>
      <c r="M36" s="58">
        <f>+'2.1.1.IngresosServ'!M36/'2.1.2.CantidadesServ'!M36</f>
        <v>1.5004042486888951</v>
      </c>
      <c r="N36" s="58">
        <f>+'2.1.1.IngresosServ'!N36/'2.1.2.CantidadesServ'!N36</f>
        <v>1.5578015060000896</v>
      </c>
    </row>
    <row r="37" spans="2:14" x14ac:dyDescent="0.2">
      <c r="B37" s="196" t="s">
        <v>185</v>
      </c>
      <c r="C37" s="206" t="s">
        <v>199</v>
      </c>
      <c r="D37" s="57">
        <f>+'2.1.1.IngresosServ'!D37/'2.1.2.CantidadesServ'!D37</f>
        <v>1</v>
      </c>
      <c r="E37" s="57">
        <f>+'2.1.1.IngresosServ'!E37/'2.1.2.CantidadesServ'!E37</f>
        <v>1.0908158229594951</v>
      </c>
      <c r="F37" s="57">
        <f>+'2.1.1.IngresosServ'!F37/'2.1.2.CantidadesServ'!F37</f>
        <v>1.0908158229594951</v>
      </c>
      <c r="G37" s="57">
        <f>+'2.1.1.IngresosServ'!G37/'2.1.2.CantidadesServ'!G37</f>
        <v>1.1591601956524964</v>
      </c>
      <c r="H37" s="57">
        <f>+'2.1.1.IngresosServ'!H37/'2.1.2.CantidadesServ'!H37</f>
        <v>1.1357674136609297</v>
      </c>
      <c r="I37" s="57">
        <f>+'2.1.1.IngresosServ'!I37/'2.1.2.CantidadesServ'!I37</f>
        <v>1.1009450261054685</v>
      </c>
      <c r="J37" s="57">
        <f>+'2.1.1.IngresosServ'!J37/'2.1.2.CantidadesServ'!J37</f>
        <v>0.99852111298190127</v>
      </c>
      <c r="K37" s="57">
        <f>+'2.1.1.IngresosServ'!K37/'2.1.2.CantidadesServ'!K37</f>
        <v>0.99852111298190127</v>
      </c>
      <c r="L37" s="57">
        <f>+'2.1.1.IngresosServ'!L37/'2.1.2.CantidadesServ'!L37</f>
        <v>0.95695982317199901</v>
      </c>
      <c r="M37" s="57">
        <f>+'2.1.1.IngresosServ'!M37/'2.1.2.CantidadesServ'!M37</f>
        <v>1.0020368919803799</v>
      </c>
      <c r="N37" s="57">
        <f>+'2.1.1.IngresosServ'!N37/'2.1.2.CantidadesServ'!N37</f>
        <v>1.0103542135179115</v>
      </c>
    </row>
    <row r="38" spans="2:14" x14ac:dyDescent="0.2">
      <c r="B38" s="47"/>
      <c r="C38" s="58"/>
      <c r="D38" s="58"/>
      <c r="E38" s="58"/>
      <c r="F38" s="58"/>
      <c r="G38" s="12"/>
      <c r="H38" s="12"/>
      <c r="I38" s="12"/>
      <c r="J38" s="12"/>
      <c r="K38" s="12"/>
      <c r="L38" s="12"/>
      <c r="M38" s="12"/>
      <c r="N38" s="12"/>
    </row>
    <row r="39" spans="2:14" x14ac:dyDescent="0.2">
      <c r="B39" s="47"/>
      <c r="C39" s="58"/>
      <c r="D39" s="58"/>
      <c r="E39" s="58"/>
      <c r="F39" s="58"/>
      <c r="G39" s="12"/>
      <c r="H39" s="12"/>
      <c r="I39" s="12"/>
      <c r="J39" s="12"/>
      <c r="K39" s="12"/>
      <c r="L39" s="12"/>
      <c r="M39" s="12"/>
      <c r="N39" s="12"/>
    </row>
    <row r="40" spans="2:14" hidden="1" x14ac:dyDescent="0.2"/>
    <row r="41" spans="2:14" hidden="1" x14ac:dyDescent="0.2"/>
  </sheetData>
  <hyperlinks>
    <hyperlink ref="A2" location="Índice!A1" display="Índice" xr:uid="{9D44095B-9080-4739-9695-91DE0DEB814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888E9-4E20-4901-AFF7-879D09467902}">
  <sheetPr>
    <tabColor theme="9" tint="0.39997558519241921"/>
  </sheetPr>
  <dimension ref="A1:N186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42578125" style="1" customWidth="1"/>
    <col min="2" max="2" width="67.7109375" style="1" bestFit="1" customWidth="1"/>
    <col min="3" max="12" width="12.7109375" style="1" customWidth="1"/>
    <col min="13" max="13" width="11.42578125" customWidth="1"/>
    <col min="14" max="14" width="11.42578125" hidden="1"/>
    <col min="15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277</v>
      </c>
    </row>
    <row r="5" spans="1:11" x14ac:dyDescent="0.2">
      <c r="E5" s="268"/>
      <c r="F5" s="29"/>
    </row>
    <row r="6" spans="1:11" x14ac:dyDescent="0.2"/>
    <row r="7" spans="1:11" x14ac:dyDescent="0.2">
      <c r="B7" s="41" t="s">
        <v>280</v>
      </c>
    </row>
    <row r="8" spans="1:11" x14ac:dyDescent="0.2"/>
    <row r="9" spans="1:11" x14ac:dyDescent="0.2">
      <c r="B9" s="38"/>
      <c r="C9" s="28">
        <v>2011</v>
      </c>
      <c r="D9" s="28">
        <v>2012</v>
      </c>
      <c r="E9" s="28">
        <v>2013</v>
      </c>
      <c r="F9" s="28">
        <v>2014</v>
      </c>
      <c r="G9" s="28">
        <v>2015</v>
      </c>
      <c r="H9" s="28">
        <v>2016</v>
      </c>
      <c r="I9" s="28">
        <v>2017</v>
      </c>
      <c r="J9" s="28">
        <v>2018</v>
      </c>
    </row>
    <row r="10" spans="1:11" x14ac:dyDescent="0.2">
      <c r="B10" s="1" t="s">
        <v>38</v>
      </c>
      <c r="C10" s="39">
        <f>+SUMPRODUCT(C27:C100,D111:D184)/SUMPRODUCT(C27:C100,C111:C184)</f>
        <v>1.0516395895134401</v>
      </c>
      <c r="D10" s="39">
        <f t="shared" ref="D10:G10" si="0">+SUMPRODUCT(D27:D100,E111:E184)/SUMPRODUCT(D27:D100,D111:D184)</f>
        <v>1.0245701541541241</v>
      </c>
      <c r="E10" s="39">
        <f t="shared" si="0"/>
        <v>1.1365404574708415</v>
      </c>
      <c r="F10" s="39">
        <f t="shared" si="0"/>
        <v>1.1158572916854921</v>
      </c>
      <c r="G10" s="39">
        <f t="shared" si="0"/>
        <v>1.0481659593860695</v>
      </c>
      <c r="H10" s="39">
        <f>+SUMPRODUCT(I27:I100,J111:J184)/SUMPRODUCT(I27:I100,I111:I184)</f>
        <v>1.0886324735131576</v>
      </c>
      <c r="I10" s="39">
        <f t="shared" ref="I10:J10" si="1">+SUMPRODUCT(J27:J100,K111:K184)/SUMPRODUCT(J27:J100,J111:J184)</f>
        <v>0.94144882146541276</v>
      </c>
      <c r="J10" s="39">
        <f t="shared" si="1"/>
        <v>1.0303019173083647</v>
      </c>
      <c r="K10" s="39"/>
    </row>
    <row r="11" spans="1:11" x14ac:dyDescent="0.2">
      <c r="B11" s="1" t="s">
        <v>39</v>
      </c>
      <c r="C11" s="39">
        <f>+SUMPRODUCT(D27:D100,D111:D184)/SUMPRODUCT(D27:D100,C111:C184)</f>
        <v>1.0496160473190606</v>
      </c>
      <c r="D11" s="39">
        <f t="shared" ref="D11:G11" si="2">+SUMPRODUCT(E27:E100,E111:E184)/SUMPRODUCT(E27:E100,D111:D184)</f>
        <v>1.053246477050884</v>
      </c>
      <c r="E11" s="39">
        <f t="shared" si="2"/>
        <v>1.1321896242999177</v>
      </c>
      <c r="F11" s="39">
        <f t="shared" si="2"/>
        <v>1.113436261334418</v>
      </c>
      <c r="G11" s="39">
        <f t="shared" si="2"/>
        <v>1.0334537559485391</v>
      </c>
      <c r="H11" s="39">
        <f>+SUMPRODUCT(J27:J100,J111:J184)/SUMPRODUCT(J27:J100,I111:I184)</f>
        <v>1.0896839523865223</v>
      </c>
      <c r="I11" s="39">
        <f t="shared" ref="I11:J11" si="3">+SUMPRODUCT(K27:K100,K111:K184)/SUMPRODUCT(K27:K100,J111:J184)</f>
        <v>0.93588866323935305</v>
      </c>
      <c r="J11" s="39">
        <f t="shared" si="3"/>
        <v>1.022841605131565</v>
      </c>
      <c r="K11" s="39"/>
    </row>
    <row r="12" spans="1:11" x14ac:dyDescent="0.2">
      <c r="B12" s="1" t="s">
        <v>40</v>
      </c>
      <c r="C12" s="39">
        <f t="shared" ref="C12" si="4">+SQRT(C10*C11)</f>
        <v>1.0506273312404053</v>
      </c>
      <c r="D12" s="39">
        <f>+SQRT(D10*D11)</f>
        <v>1.0388093691117308</v>
      </c>
      <c r="E12" s="39">
        <f t="shared" ref="E12:J12" si="5">+SQRT(E10*E11)</f>
        <v>1.1343629549423626</v>
      </c>
      <c r="F12" s="39">
        <f t="shared" si="5"/>
        <v>1.1146461191952552</v>
      </c>
      <c r="G12" s="39">
        <f t="shared" si="5"/>
        <v>1.0407838620890206</v>
      </c>
      <c r="H12" s="39">
        <f t="shared" si="5"/>
        <v>1.0891580860619516</v>
      </c>
      <c r="I12" s="39">
        <f t="shared" si="5"/>
        <v>0.93866462542780926</v>
      </c>
      <c r="J12" s="39">
        <f t="shared" si="5"/>
        <v>1.0265649842410449</v>
      </c>
    </row>
    <row r="13" spans="1:11" x14ac:dyDescent="0.2">
      <c r="C13" s="39"/>
      <c r="D13" s="39"/>
      <c r="E13" s="39"/>
      <c r="F13" s="39"/>
      <c r="G13" s="39"/>
      <c r="H13" s="39"/>
      <c r="I13" s="39"/>
      <c r="J13" s="39"/>
    </row>
    <row r="14" spans="1:11" x14ac:dyDescent="0.2">
      <c r="B14" s="33" t="s">
        <v>41</v>
      </c>
      <c r="C14" s="34">
        <f t="shared" ref="C14:J14" si="6">+LN(C12)</f>
        <v>4.9387444086459981E-2</v>
      </c>
      <c r="D14" s="34">
        <f t="shared" si="6"/>
        <v>3.807521993379584E-2</v>
      </c>
      <c r="E14" s="34">
        <f t="shared" si="6"/>
        <v>0.12607122018207673</v>
      </c>
      <c r="F14" s="34">
        <f t="shared" si="6"/>
        <v>0.10853697264812802</v>
      </c>
      <c r="G14" s="34">
        <f t="shared" si="6"/>
        <v>3.9974142801004545E-2</v>
      </c>
      <c r="H14" s="34">
        <f t="shared" si="6"/>
        <v>8.5404999679639257E-2</v>
      </c>
      <c r="I14" s="34">
        <f t="shared" si="6"/>
        <v>-6.3297024989938222E-2</v>
      </c>
      <c r="J14" s="34">
        <f t="shared" si="6"/>
        <v>2.6218262088800105E-2</v>
      </c>
    </row>
    <row r="15" spans="1:11" x14ac:dyDescent="0.2">
      <c r="B15" s="32"/>
    </row>
    <row r="16" spans="1:11" x14ac:dyDescent="0.2">
      <c r="B16" s="35" t="s">
        <v>37</v>
      </c>
      <c r="C16" s="78">
        <f>+AVERAGE(C14:J14)</f>
        <v>5.1296404553745782E-2</v>
      </c>
    </row>
    <row r="17" spans="2:12" x14ac:dyDescent="0.2"/>
    <row r="18" spans="2:12" x14ac:dyDescent="0.2"/>
    <row r="19" spans="2:12" x14ac:dyDescent="0.2">
      <c r="B19" s="41" t="s">
        <v>46</v>
      </c>
    </row>
    <row r="20" spans="2:12" x14ac:dyDescent="0.2"/>
    <row r="21" spans="2:12" x14ac:dyDescent="0.2">
      <c r="B21" s="60" t="s">
        <v>47</v>
      </c>
    </row>
    <row r="22" spans="2:12" x14ac:dyDescent="0.2"/>
    <row r="23" spans="2:12" x14ac:dyDescent="0.2">
      <c r="B23" s="27"/>
      <c r="C23" s="227">
        <v>2010</v>
      </c>
      <c r="D23" s="227">
        <v>2011</v>
      </c>
      <c r="E23" s="227">
        <v>2012</v>
      </c>
      <c r="F23" s="227">
        <v>2013</v>
      </c>
      <c r="G23" s="227">
        <v>2014</v>
      </c>
      <c r="H23" s="227" t="s">
        <v>189</v>
      </c>
      <c r="I23" s="227">
        <v>2015</v>
      </c>
      <c r="J23" s="227">
        <v>2016</v>
      </c>
      <c r="K23" s="227">
        <v>2017</v>
      </c>
      <c r="L23" s="227">
        <v>2018</v>
      </c>
    </row>
    <row r="24" spans="2:12" x14ac:dyDescent="0.2"/>
    <row r="25" spans="2:12" x14ac:dyDescent="0.2">
      <c r="B25" s="63" t="s">
        <v>48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</row>
    <row r="26" spans="2:12" x14ac:dyDescent="0.2">
      <c r="B26" s="1" t="s">
        <v>49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</row>
    <row r="27" spans="2:12" x14ac:dyDescent="0.2">
      <c r="B27" s="64" t="s">
        <v>50</v>
      </c>
      <c r="C27" s="260">
        <f>+'2.2.1.ManoObra'!C31</f>
        <v>26.882190887588816</v>
      </c>
      <c r="D27" s="260">
        <f>+'2.2.1.ManoObra'!D31</f>
        <v>28.394091779626756</v>
      </c>
      <c r="E27" s="260">
        <f>+'2.2.1.ManoObra'!E31</f>
        <v>36.96374611483639</v>
      </c>
      <c r="F27" s="260">
        <f>+'2.2.1.ManoObra'!F31</f>
        <v>50.509146592174979</v>
      </c>
      <c r="G27" s="260">
        <f>+'2.2.1.ManoObra'!G31</f>
        <v>48.398184344452879</v>
      </c>
      <c r="H27" s="260">
        <f>+I27</f>
        <v>59.6446686117296</v>
      </c>
      <c r="I27" s="260">
        <f>+'2.2.1.ManoObra'!H31</f>
        <v>59.6446686117296</v>
      </c>
      <c r="J27" s="260">
        <f>+'2.2.1.ManoObra'!I31</f>
        <v>58.613415928735456</v>
      </c>
      <c r="K27" s="260">
        <f>+'2.2.1.ManoObra'!J31</f>
        <v>76.39768258461163</v>
      </c>
      <c r="L27" s="260">
        <f>+'2.2.1.ManoObra'!K31</f>
        <v>79.662851516857714</v>
      </c>
    </row>
    <row r="28" spans="2:12" x14ac:dyDescent="0.2">
      <c r="B28" s="64" t="s">
        <v>51</v>
      </c>
      <c r="C28" s="260">
        <f>+'2.2.1.ManoObra'!C32</f>
        <v>4.6964916791139846</v>
      </c>
      <c r="D28" s="260">
        <f>+'2.2.1.ManoObra'!D32</f>
        <v>6.7984020881413212</v>
      </c>
      <c r="E28" s="260">
        <f>+'2.2.1.ManoObra'!E32</f>
        <v>6.8836880071853628</v>
      </c>
      <c r="F28" s="260">
        <f>+'2.2.1.ManoObra'!F32</f>
        <v>7.1305004392211844</v>
      </c>
      <c r="G28" s="260">
        <f>+'2.2.1.ManoObra'!G32</f>
        <v>8.6109435922067412</v>
      </c>
      <c r="H28" s="260">
        <f>+I28</f>
        <v>7.2660611088448199</v>
      </c>
      <c r="I28" s="260">
        <f>+'2.2.1.ManoObra'!H32</f>
        <v>7.2660611088448199</v>
      </c>
      <c r="J28" s="260">
        <f>+'2.2.1.ManoObra'!I32</f>
        <v>5.756342729051104</v>
      </c>
      <c r="K28" s="260">
        <f>+'2.2.1.ManoObra'!J32</f>
        <v>5.7079053699418685</v>
      </c>
      <c r="L28" s="260">
        <f>+'2.2.1.ManoObra'!K32</f>
        <v>5.8441997859061523</v>
      </c>
    </row>
    <row r="29" spans="2:12" x14ac:dyDescent="0.2">
      <c r="C29" s="260"/>
      <c r="D29" s="260"/>
      <c r="E29" s="260"/>
      <c r="F29" s="260"/>
      <c r="G29" s="260"/>
      <c r="H29" s="260"/>
      <c r="I29" s="260"/>
      <c r="J29" s="260"/>
      <c r="K29" s="260"/>
      <c r="L29" s="260"/>
    </row>
    <row r="30" spans="2:12" x14ac:dyDescent="0.2">
      <c r="B30" s="30" t="s">
        <v>52</v>
      </c>
      <c r="C30" s="261">
        <f>+'2.2.1.ManoObra'!C34</f>
        <v>4.0440875842895645</v>
      </c>
      <c r="D30" s="261">
        <f>+'2.2.1.ManoObra'!D34</f>
        <v>4.0203913300850411</v>
      </c>
      <c r="E30" s="261">
        <f>+'2.2.1.ManoObra'!E34</f>
        <v>4.4113906238738876</v>
      </c>
      <c r="F30" s="261">
        <f>+'2.2.1.ManoObra'!F34</f>
        <v>3.7228783752609944</v>
      </c>
      <c r="G30" s="261">
        <f>+'2.2.1.ManoObra'!G34</f>
        <v>4.1087653331981855</v>
      </c>
      <c r="H30" s="261">
        <f>+I30</f>
        <v>3.3742669165918313</v>
      </c>
      <c r="I30" s="261">
        <f>+'2.2.1.ManoObra'!H34</f>
        <v>3.3742669165918313</v>
      </c>
      <c r="J30" s="261">
        <f>+'2.2.1.ManoObra'!I34</f>
        <v>2.4622116824946034</v>
      </c>
      <c r="K30" s="261">
        <f>+'2.2.1.ManoObra'!J34</f>
        <v>2.3758042850177339</v>
      </c>
      <c r="L30" s="261">
        <f>+'2.2.1.ManoObra'!K34</f>
        <v>3.1840589258497181</v>
      </c>
    </row>
    <row r="31" spans="2:12" x14ac:dyDescent="0.2"/>
    <row r="32" spans="2:12" x14ac:dyDescent="0.2">
      <c r="B32" s="60" t="s">
        <v>53</v>
      </c>
    </row>
    <row r="33" spans="1:12" x14ac:dyDescent="0.2"/>
    <row r="34" spans="1:12" x14ac:dyDescent="0.2">
      <c r="B34" s="208" t="s">
        <v>200</v>
      </c>
      <c r="C34" s="66"/>
      <c r="D34" s="66"/>
      <c r="E34" s="67"/>
      <c r="F34" s="66"/>
      <c r="G34" s="66"/>
      <c r="H34" s="66"/>
      <c r="I34" s="66"/>
      <c r="J34" s="66"/>
      <c r="K34" s="66"/>
      <c r="L34" s="66"/>
    </row>
    <row r="35" spans="1:12" x14ac:dyDescent="0.2">
      <c r="B35" s="209" t="s">
        <v>201</v>
      </c>
      <c r="C35" s="135"/>
      <c r="D35" s="135"/>
      <c r="E35" s="262"/>
      <c r="F35" s="135"/>
      <c r="G35" s="135"/>
      <c r="H35" s="135"/>
      <c r="I35" s="135"/>
      <c r="J35" s="135"/>
      <c r="K35" s="135"/>
      <c r="L35" s="135"/>
    </row>
    <row r="36" spans="1:12" x14ac:dyDescent="0.2">
      <c r="A36" s="54"/>
      <c r="B36" s="210" t="s">
        <v>202</v>
      </c>
      <c r="C36" s="263">
        <f>+'2.2.2.ProdIntermed'!C$48</f>
        <v>1</v>
      </c>
      <c r="D36" s="263">
        <f>+'2.2.2.ProdIntermed'!D$48</f>
        <v>1.0603680095106118</v>
      </c>
      <c r="E36" s="263">
        <f>+'2.2.2.ProdIntermed'!E$48</f>
        <v>1.1476720744690552</v>
      </c>
      <c r="F36" s="263">
        <f>+'2.2.2.ProdIntermed'!F$48</f>
        <v>1.1516778337799887</v>
      </c>
      <c r="G36" s="263">
        <f>+'2.2.2.ProdIntermed'!G$48</f>
        <v>1.1318565881704756</v>
      </c>
      <c r="H36" s="263">
        <f>+I36</f>
        <v>1.0444749765088508</v>
      </c>
      <c r="I36" s="263">
        <f>+'2.2.2.ProdIntermed'!H$48</f>
        <v>1.0444749765088508</v>
      </c>
      <c r="J36" s="263">
        <f>+'2.2.2.ProdIntermed'!I$48</f>
        <v>1.020797813035982</v>
      </c>
      <c r="K36" s="263">
        <f>+'2.2.2.ProdIntermed'!J$48</f>
        <v>1.0864014680034151</v>
      </c>
      <c r="L36" s="263">
        <f>+'2.2.2.ProdIntermed'!K$48</f>
        <v>1.0920130968369217</v>
      </c>
    </row>
    <row r="37" spans="1:12" x14ac:dyDescent="0.2">
      <c r="B37" s="210" t="s">
        <v>203</v>
      </c>
      <c r="C37" s="263">
        <f>+'2.2.2.ProdIntermed'!C$48</f>
        <v>1</v>
      </c>
      <c r="D37" s="263">
        <f>+'2.2.2.ProdIntermed'!D$48</f>
        <v>1.0603680095106118</v>
      </c>
      <c r="E37" s="263">
        <f>+'2.2.2.ProdIntermed'!E$48</f>
        <v>1.1476720744690552</v>
      </c>
      <c r="F37" s="263">
        <f>+'2.2.2.ProdIntermed'!F$48</f>
        <v>1.1516778337799887</v>
      </c>
      <c r="G37" s="263">
        <f>+'2.2.2.ProdIntermed'!G$48</f>
        <v>1.1318565881704756</v>
      </c>
      <c r="H37" s="263">
        <f t="shared" ref="H37:H66" si="7">+I37</f>
        <v>1.0444749765088508</v>
      </c>
      <c r="I37" s="263">
        <f>+'2.2.2.ProdIntermed'!H$48</f>
        <v>1.0444749765088508</v>
      </c>
      <c r="J37" s="263">
        <f>+'2.2.2.ProdIntermed'!I$48</f>
        <v>1.020797813035982</v>
      </c>
      <c r="K37" s="263">
        <f>+'2.2.2.ProdIntermed'!J$48</f>
        <v>1.0864014680034151</v>
      </c>
      <c r="L37" s="263">
        <f>+'2.2.2.ProdIntermed'!K$48</f>
        <v>1.0920130968369217</v>
      </c>
    </row>
    <row r="38" spans="1:12" x14ac:dyDescent="0.2">
      <c r="B38" s="210" t="s">
        <v>204</v>
      </c>
      <c r="C38" s="263">
        <f>+'2.2.2.ProdIntermed'!C$48</f>
        <v>1</v>
      </c>
      <c r="D38" s="263">
        <f>+'2.2.2.ProdIntermed'!D$48</f>
        <v>1.0603680095106118</v>
      </c>
      <c r="E38" s="263">
        <f>+'2.2.2.ProdIntermed'!E$48</f>
        <v>1.1476720744690552</v>
      </c>
      <c r="F38" s="263">
        <f>+'2.2.2.ProdIntermed'!F$48</f>
        <v>1.1516778337799887</v>
      </c>
      <c r="G38" s="263">
        <f>+'2.2.2.ProdIntermed'!G$48</f>
        <v>1.1318565881704756</v>
      </c>
      <c r="H38" s="263">
        <f t="shared" si="7"/>
        <v>1.0444749765088508</v>
      </c>
      <c r="I38" s="263">
        <f>+'2.2.2.ProdIntermed'!H$48</f>
        <v>1.0444749765088508</v>
      </c>
      <c r="J38" s="263">
        <f>+'2.2.2.ProdIntermed'!I$48</f>
        <v>1.020797813035982</v>
      </c>
      <c r="K38" s="263">
        <f>+'2.2.2.ProdIntermed'!J$48</f>
        <v>1.0864014680034151</v>
      </c>
      <c r="L38" s="263">
        <f>+'2.2.2.ProdIntermed'!K$48</f>
        <v>1.0920130968369217</v>
      </c>
    </row>
    <row r="39" spans="1:12" x14ac:dyDescent="0.2">
      <c r="B39" s="210" t="s">
        <v>205</v>
      </c>
      <c r="C39" s="263">
        <f>+'2.2.2.ProdIntermed'!C$48</f>
        <v>1</v>
      </c>
      <c r="D39" s="263">
        <f>+'2.2.2.ProdIntermed'!D$48</f>
        <v>1.0603680095106118</v>
      </c>
      <c r="E39" s="263">
        <f>+'2.2.2.ProdIntermed'!E$48</f>
        <v>1.1476720744690552</v>
      </c>
      <c r="F39" s="263">
        <f>+'2.2.2.ProdIntermed'!F$48</f>
        <v>1.1516778337799887</v>
      </c>
      <c r="G39" s="263">
        <f>+'2.2.2.ProdIntermed'!G$48</f>
        <v>1.1318565881704756</v>
      </c>
      <c r="H39" s="263">
        <f t="shared" si="7"/>
        <v>1.0444749765088508</v>
      </c>
      <c r="I39" s="263">
        <f>+'2.2.2.ProdIntermed'!H$48</f>
        <v>1.0444749765088508</v>
      </c>
      <c r="J39" s="263">
        <f>+'2.2.2.ProdIntermed'!I$48</f>
        <v>1.020797813035982</v>
      </c>
      <c r="K39" s="263">
        <f>+'2.2.2.ProdIntermed'!J$48</f>
        <v>1.0864014680034151</v>
      </c>
      <c r="L39" s="263">
        <f>+'2.2.2.ProdIntermed'!K$48</f>
        <v>1.0920130968369217</v>
      </c>
    </row>
    <row r="40" spans="1:12" x14ac:dyDescent="0.2">
      <c r="B40" s="210" t="s">
        <v>206</v>
      </c>
      <c r="C40" s="263">
        <f>+'2.2.2.ProdIntermed'!C$48</f>
        <v>1</v>
      </c>
      <c r="D40" s="263">
        <f>+'2.2.2.ProdIntermed'!D$48</f>
        <v>1.0603680095106118</v>
      </c>
      <c r="E40" s="263">
        <f>+'2.2.2.ProdIntermed'!E$48</f>
        <v>1.1476720744690552</v>
      </c>
      <c r="F40" s="263">
        <f>+'2.2.2.ProdIntermed'!F$48</f>
        <v>1.1516778337799887</v>
      </c>
      <c r="G40" s="263">
        <f>+'2.2.2.ProdIntermed'!G$48</f>
        <v>1.1318565881704756</v>
      </c>
      <c r="H40" s="263">
        <f t="shared" si="7"/>
        <v>1.0444749765088508</v>
      </c>
      <c r="I40" s="263">
        <f>+'2.2.2.ProdIntermed'!H$48</f>
        <v>1.0444749765088508</v>
      </c>
      <c r="J40" s="263">
        <f>+'2.2.2.ProdIntermed'!I$48</f>
        <v>1.020797813035982</v>
      </c>
      <c r="K40" s="263">
        <f>+'2.2.2.ProdIntermed'!J$48</f>
        <v>1.0864014680034151</v>
      </c>
      <c r="L40" s="263">
        <f>+'2.2.2.ProdIntermed'!K$48</f>
        <v>1.0920130968369217</v>
      </c>
    </row>
    <row r="41" spans="1:12" x14ac:dyDescent="0.2">
      <c r="B41" s="210" t="s">
        <v>207</v>
      </c>
      <c r="C41" s="263">
        <f>+'2.2.2.ProdIntermed'!C$48</f>
        <v>1</v>
      </c>
      <c r="D41" s="263">
        <f>+'2.2.2.ProdIntermed'!D$48</f>
        <v>1.0603680095106118</v>
      </c>
      <c r="E41" s="263">
        <f>+'2.2.2.ProdIntermed'!E$48</f>
        <v>1.1476720744690552</v>
      </c>
      <c r="F41" s="263">
        <f>+'2.2.2.ProdIntermed'!F$48</f>
        <v>1.1516778337799887</v>
      </c>
      <c r="G41" s="263">
        <f>+'2.2.2.ProdIntermed'!G$48</f>
        <v>1.1318565881704756</v>
      </c>
      <c r="H41" s="263">
        <f t="shared" si="7"/>
        <v>1.0444749765088508</v>
      </c>
      <c r="I41" s="263">
        <f>+'2.2.2.ProdIntermed'!H$48</f>
        <v>1.0444749765088508</v>
      </c>
      <c r="J41" s="263">
        <f>+'2.2.2.ProdIntermed'!I$48</f>
        <v>1.020797813035982</v>
      </c>
      <c r="K41" s="263">
        <f>+'2.2.2.ProdIntermed'!J$48</f>
        <v>1.0864014680034151</v>
      </c>
      <c r="L41" s="263">
        <f>+'2.2.2.ProdIntermed'!K$48</f>
        <v>1.0920130968369217</v>
      </c>
    </row>
    <row r="42" spans="1:12" x14ac:dyDescent="0.2">
      <c r="B42" s="210" t="s">
        <v>208</v>
      </c>
      <c r="C42" s="263">
        <f>+'2.2.2.ProdIntermed'!C$48</f>
        <v>1</v>
      </c>
      <c r="D42" s="263">
        <f>+'2.2.2.ProdIntermed'!D$48</f>
        <v>1.0603680095106118</v>
      </c>
      <c r="E42" s="263">
        <f>+'2.2.2.ProdIntermed'!E$48</f>
        <v>1.1476720744690552</v>
      </c>
      <c r="F42" s="263">
        <f>+'2.2.2.ProdIntermed'!F$48</f>
        <v>1.1516778337799887</v>
      </c>
      <c r="G42" s="263">
        <f>+'2.2.2.ProdIntermed'!G$48</f>
        <v>1.1318565881704756</v>
      </c>
      <c r="H42" s="263">
        <f t="shared" si="7"/>
        <v>1.0444749765088508</v>
      </c>
      <c r="I42" s="263">
        <f>+'2.2.2.ProdIntermed'!H$48</f>
        <v>1.0444749765088508</v>
      </c>
      <c r="J42" s="263">
        <f>+'2.2.2.ProdIntermed'!I$48</f>
        <v>1.020797813035982</v>
      </c>
      <c r="K42" s="263">
        <f>+'2.2.2.ProdIntermed'!J$48</f>
        <v>1.0864014680034151</v>
      </c>
      <c r="L42" s="263">
        <f>+'2.2.2.ProdIntermed'!K$48</f>
        <v>1.0920130968369217</v>
      </c>
    </row>
    <row r="43" spans="1:12" x14ac:dyDescent="0.2">
      <c r="B43" s="210" t="s">
        <v>209</v>
      </c>
      <c r="C43" s="263">
        <f>+'2.2.2.ProdIntermed'!C$48</f>
        <v>1</v>
      </c>
      <c r="D43" s="263">
        <f>+'2.2.2.ProdIntermed'!D$48</f>
        <v>1.0603680095106118</v>
      </c>
      <c r="E43" s="263">
        <f>+'2.2.2.ProdIntermed'!E$48</f>
        <v>1.1476720744690552</v>
      </c>
      <c r="F43" s="263">
        <f>+'2.2.2.ProdIntermed'!F$48</f>
        <v>1.1516778337799887</v>
      </c>
      <c r="G43" s="263">
        <f>+'2.2.2.ProdIntermed'!G$48</f>
        <v>1.1318565881704756</v>
      </c>
      <c r="H43" s="263">
        <f t="shared" si="7"/>
        <v>1.0444749765088508</v>
      </c>
      <c r="I43" s="263">
        <f>+'2.2.2.ProdIntermed'!H$48</f>
        <v>1.0444749765088508</v>
      </c>
      <c r="J43" s="263">
        <f>+'2.2.2.ProdIntermed'!I$48</f>
        <v>1.020797813035982</v>
      </c>
      <c r="K43" s="263">
        <f>+'2.2.2.ProdIntermed'!J$48</f>
        <v>1.0864014680034151</v>
      </c>
      <c r="L43" s="263">
        <f>+'2.2.2.ProdIntermed'!K$48</f>
        <v>1.0920130968369217</v>
      </c>
    </row>
    <row r="44" spans="1:12" x14ac:dyDescent="0.2">
      <c r="B44" s="210" t="s">
        <v>210</v>
      </c>
      <c r="C44" s="263">
        <f>+'2.2.2.ProdIntermed'!C$48</f>
        <v>1</v>
      </c>
      <c r="D44" s="263">
        <f>+'2.2.2.ProdIntermed'!D$48</f>
        <v>1.0603680095106118</v>
      </c>
      <c r="E44" s="263">
        <f>+'2.2.2.ProdIntermed'!E$48</f>
        <v>1.1476720744690552</v>
      </c>
      <c r="F44" s="263">
        <f>+'2.2.2.ProdIntermed'!F$48</f>
        <v>1.1516778337799887</v>
      </c>
      <c r="G44" s="263">
        <f>+'2.2.2.ProdIntermed'!G$48</f>
        <v>1.1318565881704756</v>
      </c>
      <c r="H44" s="263">
        <f t="shared" si="7"/>
        <v>1.0444749765088508</v>
      </c>
      <c r="I44" s="263">
        <f>+'2.2.2.ProdIntermed'!H$48</f>
        <v>1.0444749765088508</v>
      </c>
      <c r="J44" s="263">
        <f>+'2.2.2.ProdIntermed'!I$48</f>
        <v>1.020797813035982</v>
      </c>
      <c r="K44" s="263">
        <f>+'2.2.2.ProdIntermed'!J$48</f>
        <v>1.0864014680034151</v>
      </c>
      <c r="L44" s="263">
        <f>+'2.2.2.ProdIntermed'!K$48</f>
        <v>1.0920130968369217</v>
      </c>
    </row>
    <row r="45" spans="1:12" x14ac:dyDescent="0.2">
      <c r="B45" s="209" t="s">
        <v>211</v>
      </c>
      <c r="C45" s="263"/>
      <c r="D45" s="263"/>
      <c r="E45" s="263"/>
      <c r="F45" s="263"/>
      <c r="G45" s="263"/>
      <c r="H45" s="263"/>
      <c r="I45" s="263"/>
      <c r="J45" s="263"/>
      <c r="K45" s="263"/>
      <c r="L45" s="263"/>
    </row>
    <row r="46" spans="1:12" x14ac:dyDescent="0.2">
      <c r="B46" s="210" t="s">
        <v>212</v>
      </c>
      <c r="C46" s="263">
        <f>+'2.2.2.ProdIntermed'!C$48</f>
        <v>1</v>
      </c>
      <c r="D46" s="263">
        <f>+'2.2.2.ProdIntermed'!D$48</f>
        <v>1.0603680095106118</v>
      </c>
      <c r="E46" s="263">
        <f>+'2.2.2.ProdIntermed'!E$48</f>
        <v>1.1476720744690552</v>
      </c>
      <c r="F46" s="263">
        <f>+'2.2.2.ProdIntermed'!F$48</f>
        <v>1.1516778337799887</v>
      </c>
      <c r="G46" s="263">
        <f>+'2.2.2.ProdIntermed'!G$48</f>
        <v>1.1318565881704756</v>
      </c>
      <c r="H46" s="263">
        <f t="shared" si="7"/>
        <v>1.0444749765088508</v>
      </c>
      <c r="I46" s="263">
        <f>+'2.2.2.ProdIntermed'!H$48</f>
        <v>1.0444749765088508</v>
      </c>
      <c r="J46" s="263">
        <f>+'2.2.2.ProdIntermed'!I$48</f>
        <v>1.020797813035982</v>
      </c>
      <c r="K46" s="263">
        <f>+'2.2.2.ProdIntermed'!J$48</f>
        <v>1.0864014680034151</v>
      </c>
      <c r="L46" s="263">
        <f>+'2.2.2.ProdIntermed'!K$48</f>
        <v>1.0920130968369217</v>
      </c>
    </row>
    <row r="47" spans="1:12" x14ac:dyDescent="0.2">
      <c r="B47" s="210" t="s">
        <v>68</v>
      </c>
      <c r="C47" s="263">
        <f>+'2.2.2.ProdIntermed'!C$48</f>
        <v>1</v>
      </c>
      <c r="D47" s="263">
        <f>+'2.2.2.ProdIntermed'!D$48</f>
        <v>1.0603680095106118</v>
      </c>
      <c r="E47" s="263">
        <f>+'2.2.2.ProdIntermed'!E$48</f>
        <v>1.1476720744690552</v>
      </c>
      <c r="F47" s="263">
        <f>+'2.2.2.ProdIntermed'!F$48</f>
        <v>1.1516778337799887</v>
      </c>
      <c r="G47" s="263">
        <f>+'2.2.2.ProdIntermed'!G$48</f>
        <v>1.1318565881704756</v>
      </c>
      <c r="H47" s="263">
        <f t="shared" si="7"/>
        <v>1.0444749765088508</v>
      </c>
      <c r="I47" s="263">
        <f>+'2.2.2.ProdIntermed'!H$48</f>
        <v>1.0444749765088508</v>
      </c>
      <c r="J47" s="263">
        <f>+'2.2.2.ProdIntermed'!I$48</f>
        <v>1.020797813035982</v>
      </c>
      <c r="K47" s="263">
        <f>+'2.2.2.ProdIntermed'!J$48</f>
        <v>1.0864014680034151</v>
      </c>
      <c r="L47" s="263">
        <f>+'2.2.2.ProdIntermed'!K$48</f>
        <v>1.0920130968369217</v>
      </c>
    </row>
    <row r="48" spans="1:12" x14ac:dyDescent="0.2">
      <c r="B48" s="210" t="s">
        <v>213</v>
      </c>
      <c r="C48" s="263">
        <f>+'2.2.2.ProdIntermed'!C$48</f>
        <v>1</v>
      </c>
      <c r="D48" s="263">
        <f>+'2.2.2.ProdIntermed'!D$48</f>
        <v>1.0603680095106118</v>
      </c>
      <c r="E48" s="263">
        <f>+'2.2.2.ProdIntermed'!E$48</f>
        <v>1.1476720744690552</v>
      </c>
      <c r="F48" s="263">
        <f>+'2.2.2.ProdIntermed'!F$48</f>
        <v>1.1516778337799887</v>
      </c>
      <c r="G48" s="263">
        <f>+'2.2.2.ProdIntermed'!G$48</f>
        <v>1.1318565881704756</v>
      </c>
      <c r="H48" s="263">
        <f t="shared" si="7"/>
        <v>1.0444749765088508</v>
      </c>
      <c r="I48" s="263">
        <f>+'2.2.2.ProdIntermed'!H$48</f>
        <v>1.0444749765088508</v>
      </c>
      <c r="J48" s="263">
        <f>+'2.2.2.ProdIntermed'!I$48</f>
        <v>1.020797813035982</v>
      </c>
      <c r="K48" s="263">
        <f>+'2.2.2.ProdIntermed'!J$48</f>
        <v>1.0864014680034151</v>
      </c>
      <c r="L48" s="263">
        <f>+'2.2.2.ProdIntermed'!K$48</f>
        <v>1.0920130968369217</v>
      </c>
    </row>
    <row r="49" spans="1:12" x14ac:dyDescent="0.2">
      <c r="B49" s="208"/>
      <c r="C49" s="264"/>
      <c r="D49" s="264"/>
      <c r="E49" s="264"/>
      <c r="F49" s="264"/>
      <c r="G49" s="264"/>
      <c r="H49" s="264"/>
      <c r="I49" s="264"/>
      <c r="J49" s="264"/>
      <c r="K49" s="264"/>
      <c r="L49" s="264"/>
    </row>
    <row r="50" spans="1:12" x14ac:dyDescent="0.2">
      <c r="B50" s="209" t="s">
        <v>201</v>
      </c>
      <c r="C50" s="265"/>
      <c r="D50" s="265"/>
      <c r="E50" s="265"/>
      <c r="F50" s="265"/>
      <c r="G50" s="265"/>
      <c r="H50" s="265"/>
      <c r="I50" s="265"/>
      <c r="J50" s="265"/>
      <c r="K50" s="265"/>
      <c r="L50" s="265"/>
    </row>
    <row r="51" spans="1:12" x14ac:dyDescent="0.2">
      <c r="B51" s="210" t="s">
        <v>202</v>
      </c>
      <c r="C51" s="263">
        <f>+'2.2.2.ProdIntermed'!C$48</f>
        <v>1</v>
      </c>
      <c r="D51" s="263">
        <f>+'2.2.2.ProdIntermed'!D$48</f>
        <v>1.0603680095106118</v>
      </c>
      <c r="E51" s="263">
        <f>+'2.2.2.ProdIntermed'!E$48</f>
        <v>1.1476720744690552</v>
      </c>
      <c r="F51" s="263">
        <f>+'2.2.2.ProdIntermed'!F$48</f>
        <v>1.1516778337799887</v>
      </c>
      <c r="G51" s="263">
        <f>+'2.2.2.ProdIntermed'!G$48</f>
        <v>1.1318565881704756</v>
      </c>
      <c r="H51" s="263">
        <f t="shared" si="7"/>
        <v>1.0444749765088508</v>
      </c>
      <c r="I51" s="263">
        <f>+'2.2.2.ProdIntermed'!H$48</f>
        <v>1.0444749765088508</v>
      </c>
      <c r="J51" s="263">
        <f>+'2.2.2.ProdIntermed'!I$48</f>
        <v>1.020797813035982</v>
      </c>
      <c r="K51" s="263">
        <f>+'2.2.2.ProdIntermed'!J$48</f>
        <v>1.0864014680034151</v>
      </c>
      <c r="L51" s="263">
        <f>+'2.2.2.ProdIntermed'!K$48</f>
        <v>1.0920130968369217</v>
      </c>
    </row>
    <row r="52" spans="1:12" x14ac:dyDescent="0.2">
      <c r="B52" s="210" t="s">
        <v>203</v>
      </c>
      <c r="C52" s="263">
        <f>+'2.2.2.ProdIntermed'!C$48</f>
        <v>1</v>
      </c>
      <c r="D52" s="263">
        <f>+'2.2.2.ProdIntermed'!D$48</f>
        <v>1.0603680095106118</v>
      </c>
      <c r="E52" s="263">
        <f>+'2.2.2.ProdIntermed'!E$48</f>
        <v>1.1476720744690552</v>
      </c>
      <c r="F52" s="263">
        <f>+'2.2.2.ProdIntermed'!F$48</f>
        <v>1.1516778337799887</v>
      </c>
      <c r="G52" s="263">
        <f>+'2.2.2.ProdIntermed'!G$48</f>
        <v>1.1318565881704756</v>
      </c>
      <c r="H52" s="263">
        <f t="shared" si="7"/>
        <v>1.0444749765088508</v>
      </c>
      <c r="I52" s="263">
        <f>+'2.2.2.ProdIntermed'!H$48</f>
        <v>1.0444749765088508</v>
      </c>
      <c r="J52" s="263">
        <f>+'2.2.2.ProdIntermed'!I$48</f>
        <v>1.020797813035982</v>
      </c>
      <c r="K52" s="263">
        <f>+'2.2.2.ProdIntermed'!J$48</f>
        <v>1.0864014680034151</v>
      </c>
      <c r="L52" s="263">
        <f>+'2.2.2.ProdIntermed'!K$48</f>
        <v>1.0920130968369217</v>
      </c>
    </row>
    <row r="53" spans="1:12" x14ac:dyDescent="0.2">
      <c r="B53" s="210" t="s">
        <v>204</v>
      </c>
      <c r="C53" s="263">
        <f>+'2.2.2.ProdIntermed'!C$48</f>
        <v>1</v>
      </c>
      <c r="D53" s="263">
        <f>+'2.2.2.ProdIntermed'!D$48</f>
        <v>1.0603680095106118</v>
      </c>
      <c r="E53" s="263">
        <f>+'2.2.2.ProdIntermed'!E$48</f>
        <v>1.1476720744690552</v>
      </c>
      <c r="F53" s="263">
        <f>+'2.2.2.ProdIntermed'!F$48</f>
        <v>1.1516778337799887</v>
      </c>
      <c r="G53" s="263">
        <f>+'2.2.2.ProdIntermed'!G$48</f>
        <v>1.1318565881704756</v>
      </c>
      <c r="H53" s="263">
        <f t="shared" si="7"/>
        <v>1.0444749765088508</v>
      </c>
      <c r="I53" s="263">
        <f>+'2.2.2.ProdIntermed'!H$48</f>
        <v>1.0444749765088508</v>
      </c>
      <c r="J53" s="263">
        <f>+'2.2.2.ProdIntermed'!I$48</f>
        <v>1.020797813035982</v>
      </c>
      <c r="K53" s="263">
        <f>+'2.2.2.ProdIntermed'!J$48</f>
        <v>1.0864014680034151</v>
      </c>
      <c r="L53" s="263">
        <f>+'2.2.2.ProdIntermed'!K$48</f>
        <v>1.0920130968369217</v>
      </c>
    </row>
    <row r="54" spans="1:12" x14ac:dyDescent="0.2">
      <c r="B54" s="210" t="s">
        <v>205</v>
      </c>
      <c r="C54" s="263">
        <f>+'2.2.2.ProdIntermed'!C$48</f>
        <v>1</v>
      </c>
      <c r="D54" s="263">
        <f>+'2.2.2.ProdIntermed'!D$48</f>
        <v>1.0603680095106118</v>
      </c>
      <c r="E54" s="263">
        <f>+'2.2.2.ProdIntermed'!E$48</f>
        <v>1.1476720744690552</v>
      </c>
      <c r="F54" s="263">
        <f>+'2.2.2.ProdIntermed'!F$48</f>
        <v>1.1516778337799887</v>
      </c>
      <c r="G54" s="263">
        <f>+'2.2.2.ProdIntermed'!G$48</f>
        <v>1.1318565881704756</v>
      </c>
      <c r="H54" s="263">
        <f t="shared" si="7"/>
        <v>1.0444749765088508</v>
      </c>
      <c r="I54" s="263">
        <f>+'2.2.2.ProdIntermed'!H$48</f>
        <v>1.0444749765088508</v>
      </c>
      <c r="J54" s="263">
        <f>+'2.2.2.ProdIntermed'!I$48</f>
        <v>1.020797813035982</v>
      </c>
      <c r="K54" s="263">
        <f>+'2.2.2.ProdIntermed'!J$48</f>
        <v>1.0864014680034151</v>
      </c>
      <c r="L54" s="263">
        <f>+'2.2.2.ProdIntermed'!K$48</f>
        <v>1.0920130968369217</v>
      </c>
    </row>
    <row r="55" spans="1:12" x14ac:dyDescent="0.2">
      <c r="B55" s="210" t="s">
        <v>206</v>
      </c>
      <c r="C55" s="263">
        <f>+'2.2.2.ProdIntermed'!C$48</f>
        <v>1</v>
      </c>
      <c r="D55" s="263">
        <f>+'2.2.2.ProdIntermed'!D$48</f>
        <v>1.0603680095106118</v>
      </c>
      <c r="E55" s="263">
        <f>+'2.2.2.ProdIntermed'!E$48</f>
        <v>1.1476720744690552</v>
      </c>
      <c r="F55" s="263">
        <f>+'2.2.2.ProdIntermed'!F$48</f>
        <v>1.1516778337799887</v>
      </c>
      <c r="G55" s="263">
        <f>+'2.2.2.ProdIntermed'!G$48</f>
        <v>1.1318565881704756</v>
      </c>
      <c r="H55" s="263">
        <f t="shared" si="7"/>
        <v>1.0444749765088508</v>
      </c>
      <c r="I55" s="263">
        <f>+'2.2.2.ProdIntermed'!H$48</f>
        <v>1.0444749765088508</v>
      </c>
      <c r="J55" s="263">
        <f>+'2.2.2.ProdIntermed'!I$48</f>
        <v>1.020797813035982</v>
      </c>
      <c r="K55" s="263">
        <f>+'2.2.2.ProdIntermed'!J$48</f>
        <v>1.0864014680034151</v>
      </c>
      <c r="L55" s="263">
        <f>+'2.2.2.ProdIntermed'!K$48</f>
        <v>1.0920130968369217</v>
      </c>
    </row>
    <row r="56" spans="1:12" x14ac:dyDescent="0.2">
      <c r="B56" s="210" t="s">
        <v>215</v>
      </c>
      <c r="C56" s="263">
        <f>+'2.2.2.ProdIntermed'!C$48</f>
        <v>1</v>
      </c>
      <c r="D56" s="263">
        <f>+'2.2.2.ProdIntermed'!D$48</f>
        <v>1.0603680095106118</v>
      </c>
      <c r="E56" s="263">
        <f>+'2.2.2.ProdIntermed'!E$48</f>
        <v>1.1476720744690552</v>
      </c>
      <c r="F56" s="263">
        <f>+'2.2.2.ProdIntermed'!F$48</f>
        <v>1.1516778337799887</v>
      </c>
      <c r="G56" s="263">
        <f>+'2.2.2.ProdIntermed'!G$48</f>
        <v>1.1318565881704756</v>
      </c>
      <c r="H56" s="263">
        <f t="shared" si="7"/>
        <v>1.0444749765088508</v>
      </c>
      <c r="I56" s="263">
        <f>+'2.2.2.ProdIntermed'!H$48</f>
        <v>1.0444749765088508</v>
      </c>
      <c r="J56" s="263">
        <f>+'2.2.2.ProdIntermed'!I$48</f>
        <v>1.020797813035982</v>
      </c>
      <c r="K56" s="263">
        <f>+'2.2.2.ProdIntermed'!J$48</f>
        <v>1.0864014680034151</v>
      </c>
      <c r="L56" s="263">
        <f>+'2.2.2.ProdIntermed'!K$48</f>
        <v>1.0920130968369217</v>
      </c>
    </row>
    <row r="57" spans="1:12" x14ac:dyDescent="0.2">
      <c r="B57" s="210" t="s">
        <v>208</v>
      </c>
      <c r="C57" s="263">
        <f>+'2.2.2.ProdIntermed'!C$48</f>
        <v>1</v>
      </c>
      <c r="D57" s="263">
        <f>+'2.2.2.ProdIntermed'!D$48</f>
        <v>1.0603680095106118</v>
      </c>
      <c r="E57" s="263">
        <f>+'2.2.2.ProdIntermed'!E$48</f>
        <v>1.1476720744690552</v>
      </c>
      <c r="F57" s="263">
        <f>+'2.2.2.ProdIntermed'!F$48</f>
        <v>1.1516778337799887</v>
      </c>
      <c r="G57" s="263">
        <f>+'2.2.2.ProdIntermed'!G$48</f>
        <v>1.1318565881704756</v>
      </c>
      <c r="H57" s="263">
        <f t="shared" si="7"/>
        <v>1.0444749765088508</v>
      </c>
      <c r="I57" s="263">
        <f>+'2.2.2.ProdIntermed'!H$48</f>
        <v>1.0444749765088508</v>
      </c>
      <c r="J57" s="263">
        <f>+'2.2.2.ProdIntermed'!I$48</f>
        <v>1.020797813035982</v>
      </c>
      <c r="K57" s="263">
        <f>+'2.2.2.ProdIntermed'!J$48</f>
        <v>1.0864014680034151</v>
      </c>
      <c r="L57" s="263">
        <f>+'2.2.2.ProdIntermed'!K$48</f>
        <v>1.0920130968369217</v>
      </c>
    </row>
    <row r="58" spans="1:12" x14ac:dyDescent="0.2">
      <c r="B58" s="210" t="s">
        <v>209</v>
      </c>
      <c r="C58" s="263">
        <f>+'2.2.2.ProdIntermed'!C$48</f>
        <v>1</v>
      </c>
      <c r="D58" s="263">
        <f>+'2.2.2.ProdIntermed'!D$48</f>
        <v>1.0603680095106118</v>
      </c>
      <c r="E58" s="263">
        <f>+'2.2.2.ProdIntermed'!E$48</f>
        <v>1.1476720744690552</v>
      </c>
      <c r="F58" s="263">
        <f>+'2.2.2.ProdIntermed'!F$48</f>
        <v>1.1516778337799887</v>
      </c>
      <c r="G58" s="263">
        <f>+'2.2.2.ProdIntermed'!G$48</f>
        <v>1.1318565881704756</v>
      </c>
      <c r="H58" s="263">
        <f t="shared" si="7"/>
        <v>1.0444749765088508</v>
      </c>
      <c r="I58" s="263">
        <f>+'2.2.2.ProdIntermed'!H$48</f>
        <v>1.0444749765088508</v>
      </c>
      <c r="J58" s="263">
        <f>+'2.2.2.ProdIntermed'!I$48</f>
        <v>1.020797813035982</v>
      </c>
      <c r="K58" s="263">
        <f>+'2.2.2.ProdIntermed'!J$48</f>
        <v>1.0864014680034151</v>
      </c>
      <c r="L58" s="263">
        <f>+'2.2.2.ProdIntermed'!K$48</f>
        <v>1.0920130968369217</v>
      </c>
    </row>
    <row r="59" spans="1:12" x14ac:dyDescent="0.2">
      <c r="B59" s="210" t="s">
        <v>210</v>
      </c>
      <c r="C59" s="263">
        <f>+'2.2.2.ProdIntermed'!C$48</f>
        <v>1</v>
      </c>
      <c r="D59" s="263">
        <f>+'2.2.2.ProdIntermed'!D$48</f>
        <v>1.0603680095106118</v>
      </c>
      <c r="E59" s="263">
        <f>+'2.2.2.ProdIntermed'!E$48</f>
        <v>1.1476720744690552</v>
      </c>
      <c r="F59" s="263">
        <f>+'2.2.2.ProdIntermed'!F$48</f>
        <v>1.1516778337799887</v>
      </c>
      <c r="G59" s="263">
        <f>+'2.2.2.ProdIntermed'!G$48</f>
        <v>1.1318565881704756</v>
      </c>
      <c r="H59" s="263">
        <f t="shared" si="7"/>
        <v>1.0444749765088508</v>
      </c>
      <c r="I59" s="263">
        <f>+'2.2.2.ProdIntermed'!H$48</f>
        <v>1.0444749765088508</v>
      </c>
      <c r="J59" s="263">
        <f>+'2.2.2.ProdIntermed'!I$48</f>
        <v>1.020797813035982</v>
      </c>
      <c r="K59" s="263">
        <f>+'2.2.2.ProdIntermed'!J$48</f>
        <v>1.0864014680034151</v>
      </c>
      <c r="L59" s="263">
        <f>+'2.2.2.ProdIntermed'!K$48</f>
        <v>1.0920130968369217</v>
      </c>
    </row>
    <row r="60" spans="1:12" x14ac:dyDescent="0.2">
      <c r="B60" s="209" t="s">
        <v>211</v>
      </c>
      <c r="C60" s="263"/>
      <c r="D60" s="263"/>
      <c r="E60" s="263"/>
      <c r="F60" s="263"/>
      <c r="G60" s="263"/>
      <c r="H60" s="263"/>
      <c r="I60" s="263"/>
      <c r="J60" s="263"/>
      <c r="K60" s="263"/>
      <c r="L60" s="263"/>
    </row>
    <row r="61" spans="1:12" x14ac:dyDescent="0.2">
      <c r="B61" s="210" t="s">
        <v>212</v>
      </c>
      <c r="C61" s="263">
        <f>+'2.2.2.ProdIntermed'!C$48</f>
        <v>1</v>
      </c>
      <c r="D61" s="263">
        <f>+'2.2.2.ProdIntermed'!D$48</f>
        <v>1.0603680095106118</v>
      </c>
      <c r="E61" s="263">
        <f>+'2.2.2.ProdIntermed'!E$48</f>
        <v>1.1476720744690552</v>
      </c>
      <c r="F61" s="263">
        <f>+'2.2.2.ProdIntermed'!F$48</f>
        <v>1.1516778337799887</v>
      </c>
      <c r="G61" s="263">
        <f>+'2.2.2.ProdIntermed'!G$48</f>
        <v>1.1318565881704756</v>
      </c>
      <c r="H61" s="263">
        <f t="shared" si="7"/>
        <v>1.0444749765088508</v>
      </c>
      <c r="I61" s="263">
        <f>+'2.2.2.ProdIntermed'!H$48</f>
        <v>1.0444749765088508</v>
      </c>
      <c r="J61" s="263">
        <f>+'2.2.2.ProdIntermed'!I$48</f>
        <v>1.020797813035982</v>
      </c>
      <c r="K61" s="263">
        <f>+'2.2.2.ProdIntermed'!J$48</f>
        <v>1.0864014680034151</v>
      </c>
      <c r="L61" s="263">
        <f>+'2.2.2.ProdIntermed'!K$48</f>
        <v>1.0920130968369217</v>
      </c>
    </row>
    <row r="62" spans="1:12" x14ac:dyDescent="0.2">
      <c r="A62" s="54"/>
      <c r="B62" s="210" t="s">
        <v>68</v>
      </c>
      <c r="C62" s="263">
        <f>+'2.2.2.ProdIntermed'!C$48</f>
        <v>1</v>
      </c>
      <c r="D62" s="263">
        <f>+'2.2.2.ProdIntermed'!D$48</f>
        <v>1.0603680095106118</v>
      </c>
      <c r="E62" s="263">
        <f>+'2.2.2.ProdIntermed'!E$48</f>
        <v>1.1476720744690552</v>
      </c>
      <c r="F62" s="263">
        <f>+'2.2.2.ProdIntermed'!F$48</f>
        <v>1.1516778337799887</v>
      </c>
      <c r="G62" s="263">
        <f>+'2.2.2.ProdIntermed'!G$48</f>
        <v>1.1318565881704756</v>
      </c>
      <c r="H62" s="263">
        <f t="shared" si="7"/>
        <v>1.0444749765088508</v>
      </c>
      <c r="I62" s="263">
        <f>+'2.2.2.ProdIntermed'!H$48</f>
        <v>1.0444749765088508</v>
      </c>
      <c r="J62" s="263">
        <f>+'2.2.2.ProdIntermed'!I$48</f>
        <v>1.020797813035982</v>
      </c>
      <c r="K62" s="263">
        <f>+'2.2.2.ProdIntermed'!J$48</f>
        <v>1.0864014680034151</v>
      </c>
      <c r="L62" s="263">
        <f>+'2.2.2.ProdIntermed'!K$48</f>
        <v>1.0920130968369217</v>
      </c>
    </row>
    <row r="63" spans="1:12" x14ac:dyDescent="0.2">
      <c r="A63" s="54"/>
      <c r="B63" s="211" t="s">
        <v>216</v>
      </c>
      <c r="C63" s="263">
        <f>+'2.2.2.ProdIntermed'!C$48</f>
        <v>1</v>
      </c>
      <c r="D63" s="263">
        <f>+'2.2.2.ProdIntermed'!D$48</f>
        <v>1.0603680095106118</v>
      </c>
      <c r="E63" s="263">
        <f>+'2.2.2.ProdIntermed'!E$48</f>
        <v>1.1476720744690552</v>
      </c>
      <c r="F63" s="263">
        <f>+'2.2.2.ProdIntermed'!F$48</f>
        <v>1.1516778337799887</v>
      </c>
      <c r="G63" s="263">
        <f>+'2.2.2.ProdIntermed'!G$48</f>
        <v>1.1318565881704756</v>
      </c>
      <c r="H63" s="263">
        <f t="shared" si="7"/>
        <v>1.0444749765088508</v>
      </c>
      <c r="I63" s="263">
        <f>+'2.2.2.ProdIntermed'!H$48</f>
        <v>1.0444749765088508</v>
      </c>
      <c r="J63" s="263">
        <f>+'2.2.2.ProdIntermed'!I$48</f>
        <v>1.020797813035982</v>
      </c>
      <c r="K63" s="263">
        <f>+'2.2.2.ProdIntermed'!J$48</f>
        <v>1.0864014680034151</v>
      </c>
      <c r="L63" s="263">
        <f>+'2.2.2.ProdIntermed'!K$48</f>
        <v>1.0920130968369217</v>
      </c>
    </row>
    <row r="64" spans="1:12" x14ac:dyDescent="0.2">
      <c r="B64" s="137" t="s">
        <v>217</v>
      </c>
      <c r="C64" s="264"/>
      <c r="D64" s="264"/>
      <c r="E64" s="264"/>
      <c r="F64" s="264"/>
      <c r="G64" s="264"/>
      <c r="H64" s="264"/>
      <c r="I64" s="264"/>
      <c r="J64" s="264"/>
      <c r="K64" s="264"/>
      <c r="L64" s="264"/>
    </row>
    <row r="65" spans="2:12" x14ac:dyDescent="0.2">
      <c r="B65" s="210" t="s">
        <v>218</v>
      </c>
      <c r="C65" s="263">
        <f>+'2.2.2.ProdIntermed'!C$48</f>
        <v>1</v>
      </c>
      <c r="D65" s="263">
        <f>+'2.2.2.ProdIntermed'!D$48</f>
        <v>1.0603680095106118</v>
      </c>
      <c r="E65" s="263">
        <f>+'2.2.2.ProdIntermed'!E$48</f>
        <v>1.1476720744690552</v>
      </c>
      <c r="F65" s="263">
        <f>+'2.2.2.ProdIntermed'!F$48</f>
        <v>1.1516778337799887</v>
      </c>
      <c r="G65" s="263">
        <f>+'2.2.2.ProdIntermed'!G$48</f>
        <v>1.1318565881704756</v>
      </c>
      <c r="H65" s="263">
        <f t="shared" si="7"/>
        <v>1.0444749765088508</v>
      </c>
      <c r="I65" s="263">
        <f>+'2.2.2.ProdIntermed'!H$48</f>
        <v>1.0444749765088508</v>
      </c>
      <c r="J65" s="263">
        <f>+'2.2.2.ProdIntermed'!I$48</f>
        <v>1.020797813035982</v>
      </c>
      <c r="K65" s="263">
        <f>+'2.2.2.ProdIntermed'!J$48</f>
        <v>1.0864014680034151</v>
      </c>
      <c r="L65" s="263">
        <f>+'2.2.2.ProdIntermed'!K$48</f>
        <v>1.0920130968369217</v>
      </c>
    </row>
    <row r="66" spans="2:12" x14ac:dyDescent="0.2">
      <c r="B66" s="211" t="s">
        <v>219</v>
      </c>
      <c r="C66" s="266">
        <f>+'2.2.2.ProdIntermed'!C$48</f>
        <v>1</v>
      </c>
      <c r="D66" s="266">
        <f>+'2.2.2.ProdIntermed'!D$48</f>
        <v>1.0603680095106118</v>
      </c>
      <c r="E66" s="266">
        <f>+'2.2.2.ProdIntermed'!E$48</f>
        <v>1.1476720744690552</v>
      </c>
      <c r="F66" s="266">
        <f>+'2.2.2.ProdIntermed'!F$48</f>
        <v>1.1516778337799887</v>
      </c>
      <c r="G66" s="266">
        <f>+'2.2.2.ProdIntermed'!G$48</f>
        <v>1.1318565881704756</v>
      </c>
      <c r="H66" s="266">
        <f t="shared" si="7"/>
        <v>1.0444749765088508</v>
      </c>
      <c r="I66" s="266">
        <f>+'2.2.2.ProdIntermed'!H$48</f>
        <v>1.0444749765088508</v>
      </c>
      <c r="J66" s="266">
        <f>+'2.2.2.ProdIntermed'!I$48</f>
        <v>1.020797813035982</v>
      </c>
      <c r="K66" s="266">
        <f>+'2.2.2.ProdIntermed'!J$48</f>
        <v>1.0864014680034151</v>
      </c>
      <c r="L66" s="266">
        <f>+'2.2.2.ProdIntermed'!K$48</f>
        <v>1.0920130968369217</v>
      </c>
    </row>
    <row r="67" spans="2:12" x14ac:dyDescent="0.2"/>
    <row r="68" spans="2:12" x14ac:dyDescent="0.2">
      <c r="B68" s="60" t="s">
        <v>55</v>
      </c>
    </row>
    <row r="69" spans="2:12" x14ac:dyDescent="0.2"/>
    <row r="70" spans="2:12" x14ac:dyDescent="0.2">
      <c r="B70" s="228" t="s">
        <v>252</v>
      </c>
      <c r="C70" s="182"/>
      <c r="D70" s="182"/>
      <c r="E70" s="182"/>
      <c r="F70" s="182"/>
      <c r="G70" s="182"/>
      <c r="H70" s="182"/>
      <c r="I70" s="182"/>
      <c r="J70" s="182"/>
      <c r="K70" s="182"/>
      <c r="L70" s="182"/>
    </row>
    <row r="71" spans="2:12" x14ac:dyDescent="0.2">
      <c r="B71" s="219" t="s">
        <v>221</v>
      </c>
      <c r="C71" s="69">
        <f>+'2.2.3.9.PrecioCapital'!C9</f>
        <v>0.15263420811169656</v>
      </c>
      <c r="D71" s="69">
        <f>+'2.2.3.9.PrecioCapital'!D9</f>
        <v>0.16966816630652176</v>
      </c>
      <c r="E71" s="69">
        <f>+'2.2.3.9.PrecioCapital'!E9</f>
        <v>9.2478234364445702E-2</v>
      </c>
      <c r="F71" s="69">
        <f>+'2.2.3.9.PrecioCapital'!F9</f>
        <v>0.18087020624090791</v>
      </c>
      <c r="G71" s="69">
        <f>+'2.2.3.9.PrecioCapital'!G9</f>
        <v>0.18690785539719676</v>
      </c>
      <c r="H71" s="69">
        <f>+I71</f>
        <v>0.23743684920702252</v>
      </c>
      <c r="I71" s="69">
        <f>+'2.2.3.9.PrecioCapital'!H9</f>
        <v>0.23743684920702252</v>
      </c>
      <c r="J71" s="69">
        <f>+'2.2.3.9.PrecioCapital'!I9</f>
        <v>0.19021779496954236</v>
      </c>
      <c r="K71" s="69">
        <f>+'2.2.3.9.PrecioCapital'!J9</f>
        <v>0.15097245247424507</v>
      </c>
      <c r="L71" s="69">
        <f>+'2.2.3.9.PrecioCapital'!K9</f>
        <v>0.18808392221919135</v>
      </c>
    </row>
    <row r="72" spans="2:12" x14ac:dyDescent="0.2">
      <c r="B72" s="219" t="s">
        <v>222</v>
      </c>
      <c r="C72" s="70">
        <f>+'2.2.3.9.PrecioCapital'!C10</f>
        <v>0.25288483468312517</v>
      </c>
      <c r="D72" s="70">
        <f>+'2.2.3.9.PrecioCapital'!D10</f>
        <v>0.27202543159557913</v>
      </c>
      <c r="E72" s="70">
        <f>+'2.2.3.9.PrecioCapital'!E10</f>
        <v>0.19815232231551838</v>
      </c>
      <c r="F72" s="70">
        <f>+'2.2.3.9.PrecioCapital'!F10</f>
        <v>0.28625821531057261</v>
      </c>
      <c r="G72" s="70">
        <f>+'2.2.3.9.PrecioCapital'!G10</f>
        <v>0.29173737128265442</v>
      </c>
      <c r="H72" s="70">
        <f t="shared" ref="H72:H100" si="8">+I72</f>
        <v>0.33593150696280377</v>
      </c>
      <c r="I72" s="70">
        <f>+'2.2.3.9.PrecioCapital'!H10</f>
        <v>0.33593150696280377</v>
      </c>
      <c r="J72" s="70">
        <f>+'2.2.3.9.PrecioCapital'!I10</f>
        <v>0.28742223911583081</v>
      </c>
      <c r="K72" s="70">
        <f>+'2.2.3.9.PrecioCapital'!J10</f>
        <v>0.25131422601763054</v>
      </c>
      <c r="L72" s="70">
        <f>+'2.2.3.9.PrecioCapital'!K10</f>
        <v>0.28815491559182838</v>
      </c>
    </row>
    <row r="73" spans="2:12" x14ac:dyDescent="0.2">
      <c r="B73" s="219" t="s">
        <v>223</v>
      </c>
      <c r="C73" s="70">
        <f>+'2.2.3.9.PrecioCapital'!C11</f>
        <v>0.40326077453274922</v>
      </c>
      <c r="D73" s="70">
        <f>+'2.2.3.9.PrecioCapital'!D11</f>
        <v>0.42556132952148829</v>
      </c>
      <c r="E73" s="70">
        <f>+'2.2.3.9.PrecioCapital'!E11</f>
        <v>0.35666345423420187</v>
      </c>
      <c r="F73" s="70">
        <f>+'2.2.3.9.PrecioCapital'!F11</f>
        <v>0.44434022890716551</v>
      </c>
      <c r="G73" s="70">
        <f>+'2.2.3.9.PrecioCapital'!G11</f>
        <v>0.44898164510297861</v>
      </c>
      <c r="H73" s="70">
        <f t="shared" si="8"/>
        <v>0.48367349358908857</v>
      </c>
      <c r="I73" s="70">
        <f>+'2.2.3.9.PrecioCapital'!H11</f>
        <v>0.48367349358908857</v>
      </c>
      <c r="J73" s="70">
        <f>+'2.2.3.9.PrecioCapital'!I11</f>
        <v>0.43322890532797309</v>
      </c>
      <c r="K73" s="70">
        <f>+'2.2.3.9.PrecioCapital'!J11</f>
        <v>0.40182688632518293</v>
      </c>
      <c r="L73" s="70">
        <f>+'2.2.3.9.PrecioCapital'!K11</f>
        <v>0.43826140564327859</v>
      </c>
    </row>
    <row r="74" spans="2:12" x14ac:dyDescent="0.2">
      <c r="B74" s="219" t="s">
        <v>224</v>
      </c>
      <c r="C74" s="70">
        <f>+'2.2.3.9.PrecioCapital'!C12</f>
        <v>0.25288483468312517</v>
      </c>
      <c r="D74" s="70">
        <f>+'2.2.3.9.PrecioCapital'!D12</f>
        <v>0.27202543159557913</v>
      </c>
      <c r="E74" s="70">
        <f>+'2.2.3.9.PrecioCapital'!E12</f>
        <v>0.19815232231551838</v>
      </c>
      <c r="F74" s="70">
        <f>+'2.2.3.9.PrecioCapital'!F12</f>
        <v>0.28625821531057261</v>
      </c>
      <c r="G74" s="70">
        <f>+'2.2.3.9.PrecioCapital'!G12</f>
        <v>0.29173737128265442</v>
      </c>
      <c r="H74" s="70">
        <f t="shared" si="8"/>
        <v>0.33593150696280377</v>
      </c>
      <c r="I74" s="70">
        <f>+'2.2.3.9.PrecioCapital'!H12</f>
        <v>0.33593150696280377</v>
      </c>
      <c r="J74" s="70">
        <f>+'2.2.3.9.PrecioCapital'!I12</f>
        <v>0.28742223911583081</v>
      </c>
      <c r="K74" s="70">
        <f>+'2.2.3.9.PrecioCapital'!J12</f>
        <v>0.25131422601763054</v>
      </c>
      <c r="L74" s="70">
        <f>+'2.2.3.9.PrecioCapital'!K12</f>
        <v>0.28815491559182838</v>
      </c>
    </row>
    <row r="75" spans="2:12" x14ac:dyDescent="0.2">
      <c r="B75" s="219" t="s">
        <v>225</v>
      </c>
      <c r="C75" s="70">
        <f>+'2.2.3.9.PrecioCapital'!C13</f>
        <v>0.47844874445756125</v>
      </c>
      <c r="D75" s="70">
        <f>+'2.2.3.9.PrecioCapital'!D13</f>
        <v>0.50232927848444286</v>
      </c>
      <c r="E75" s="70">
        <f>+'2.2.3.9.PrecioCapital'!E13</f>
        <v>0.43591902019354356</v>
      </c>
      <c r="F75" s="70">
        <f>+'2.2.3.9.PrecioCapital'!F13</f>
        <v>0.52338123570546191</v>
      </c>
      <c r="G75" s="70">
        <f>+'2.2.3.9.PrecioCapital'!G13</f>
        <v>0.52760378201314073</v>
      </c>
      <c r="H75" s="70">
        <f t="shared" si="8"/>
        <v>0.55754448690223102</v>
      </c>
      <c r="I75" s="70">
        <f>+'2.2.3.9.PrecioCapital'!H13</f>
        <v>0.55754448690223102</v>
      </c>
      <c r="J75" s="70">
        <f>+'2.2.3.9.PrecioCapital'!I13</f>
        <v>0.5061322384340442</v>
      </c>
      <c r="K75" s="70">
        <f>+'2.2.3.9.PrecioCapital'!J13</f>
        <v>0.47708321647895924</v>
      </c>
      <c r="L75" s="70">
        <f>+'2.2.3.9.PrecioCapital'!K13</f>
        <v>0.51331465066900361</v>
      </c>
    </row>
    <row r="76" spans="2:12" x14ac:dyDescent="0.2">
      <c r="B76" s="219" t="s">
        <v>226</v>
      </c>
      <c r="C76" s="71">
        <f>+'2.2.3.9.PrecioCapital'!C14</f>
        <v>0.25288483468312517</v>
      </c>
      <c r="D76" s="71">
        <f>+'2.2.3.9.PrecioCapital'!D14</f>
        <v>0.27202543159557913</v>
      </c>
      <c r="E76" s="71">
        <f>+'2.2.3.9.PrecioCapital'!E14</f>
        <v>0.19815232231551838</v>
      </c>
      <c r="F76" s="71">
        <f>+'2.2.3.9.PrecioCapital'!F14</f>
        <v>0.28625821531057261</v>
      </c>
      <c r="G76" s="71">
        <f>+'2.2.3.9.PrecioCapital'!G14</f>
        <v>0.29173737128265442</v>
      </c>
      <c r="H76" s="71">
        <f t="shared" si="8"/>
        <v>0.33593150696280377</v>
      </c>
      <c r="I76" s="71">
        <f>+'2.2.3.9.PrecioCapital'!H14</f>
        <v>0.33593150696280377</v>
      </c>
      <c r="J76" s="71">
        <f>+'2.2.3.9.PrecioCapital'!I14</f>
        <v>0.28742223911583081</v>
      </c>
      <c r="K76" s="71">
        <f>+'2.2.3.9.PrecioCapital'!J14</f>
        <v>0.25131422601763054</v>
      </c>
      <c r="L76" s="71">
        <f>+'2.2.3.9.PrecioCapital'!K14</f>
        <v>0.28815491559182838</v>
      </c>
    </row>
    <row r="77" spans="2:12" x14ac:dyDescent="0.2">
      <c r="B77" s="63" t="s">
        <v>227</v>
      </c>
      <c r="C77" s="70"/>
      <c r="D77" s="70"/>
      <c r="E77" s="70"/>
      <c r="F77" s="70"/>
      <c r="G77" s="70"/>
      <c r="H77" s="70"/>
      <c r="I77" s="70"/>
      <c r="J77" s="70"/>
      <c r="K77" s="70"/>
      <c r="L77" s="70"/>
    </row>
    <row r="78" spans="2:12" x14ac:dyDescent="0.2">
      <c r="B78" s="219" t="s">
        <v>228</v>
      </c>
      <c r="C78" s="69">
        <f>+'2.2.3.9.PrecioCapital'!C16</f>
        <v>0.25288483468312517</v>
      </c>
      <c r="D78" s="69">
        <f>+'2.2.3.9.PrecioCapital'!D16</f>
        <v>0.27202543159557913</v>
      </c>
      <c r="E78" s="69">
        <f>+'2.2.3.9.PrecioCapital'!E16</f>
        <v>0.19815232231551838</v>
      </c>
      <c r="F78" s="69">
        <f>+'2.2.3.9.PrecioCapital'!F16</f>
        <v>0.28625821531057261</v>
      </c>
      <c r="G78" s="69">
        <f>+'2.2.3.9.PrecioCapital'!G16</f>
        <v>0.29173737128265442</v>
      </c>
      <c r="H78" s="69">
        <f t="shared" si="8"/>
        <v>0.33593150696280377</v>
      </c>
      <c r="I78" s="69">
        <f>+'2.2.3.9.PrecioCapital'!H16</f>
        <v>0.33593150696280377</v>
      </c>
      <c r="J78" s="69">
        <f>+'2.2.3.9.PrecioCapital'!I16</f>
        <v>0.28742223911583081</v>
      </c>
      <c r="K78" s="69">
        <f>+'2.2.3.9.PrecioCapital'!J16</f>
        <v>0.25131422601763054</v>
      </c>
      <c r="L78" s="69">
        <f>+'2.2.3.9.PrecioCapital'!K16</f>
        <v>0.28815491559182838</v>
      </c>
    </row>
    <row r="79" spans="2:12" x14ac:dyDescent="0.2">
      <c r="B79" s="219" t="s">
        <v>229</v>
      </c>
      <c r="C79" s="70">
        <f>+'2.2.3.9.PrecioCapital'!C17</f>
        <v>0.15263420811169656</v>
      </c>
      <c r="D79" s="70">
        <f>+'2.2.3.9.PrecioCapital'!D17</f>
        <v>0.16966816630652176</v>
      </c>
      <c r="E79" s="70">
        <f>+'2.2.3.9.PrecioCapital'!E17</f>
        <v>9.2478234364445702E-2</v>
      </c>
      <c r="F79" s="70">
        <f>+'2.2.3.9.PrecioCapital'!F17</f>
        <v>0.18087020624090791</v>
      </c>
      <c r="G79" s="70">
        <f>+'2.2.3.9.PrecioCapital'!G17</f>
        <v>0.18690785539719676</v>
      </c>
      <c r="H79" s="70">
        <f t="shared" si="8"/>
        <v>0.23743684920702252</v>
      </c>
      <c r="I79" s="70">
        <f>+'2.2.3.9.PrecioCapital'!H17</f>
        <v>0.23743684920702252</v>
      </c>
      <c r="J79" s="70">
        <f>+'2.2.3.9.PrecioCapital'!I17</f>
        <v>0.19021779496954236</v>
      </c>
      <c r="K79" s="70">
        <f>+'2.2.3.9.PrecioCapital'!J17</f>
        <v>0.15097245247424507</v>
      </c>
      <c r="L79" s="70">
        <f>+'2.2.3.9.PrecioCapital'!K17</f>
        <v>0.18808392221919135</v>
      </c>
    </row>
    <row r="80" spans="2:12" x14ac:dyDescent="0.2">
      <c r="B80" s="219" t="s">
        <v>230</v>
      </c>
      <c r="C80" s="70">
        <f>+'2.2.3.9.PrecioCapital'!C18</f>
        <v>0.25288483468312517</v>
      </c>
      <c r="D80" s="70">
        <f>+'2.2.3.9.PrecioCapital'!D18</f>
        <v>0.27202543159557913</v>
      </c>
      <c r="E80" s="70">
        <f>+'2.2.3.9.PrecioCapital'!E18</f>
        <v>0.19815232231551838</v>
      </c>
      <c r="F80" s="70">
        <f>+'2.2.3.9.PrecioCapital'!F18</f>
        <v>0.28625821531057261</v>
      </c>
      <c r="G80" s="70">
        <f>+'2.2.3.9.PrecioCapital'!G18</f>
        <v>0.29173737128265442</v>
      </c>
      <c r="H80" s="70">
        <f t="shared" si="8"/>
        <v>0.33593150696280377</v>
      </c>
      <c r="I80" s="70">
        <f>+'2.2.3.9.PrecioCapital'!H18</f>
        <v>0.33593150696280377</v>
      </c>
      <c r="J80" s="70">
        <f>+'2.2.3.9.PrecioCapital'!I18</f>
        <v>0.28742223911583081</v>
      </c>
      <c r="K80" s="70">
        <f>+'2.2.3.9.PrecioCapital'!J18</f>
        <v>0.25131422601763054</v>
      </c>
      <c r="L80" s="70">
        <f>+'2.2.3.9.PrecioCapital'!K18</f>
        <v>0.28815491559182838</v>
      </c>
    </row>
    <row r="81" spans="2:12" x14ac:dyDescent="0.2">
      <c r="B81" s="219" t="s">
        <v>231</v>
      </c>
      <c r="C81" s="70">
        <f>+'2.2.3.9.PrecioCapital'!C19</f>
        <v>0.16265927077335074</v>
      </c>
      <c r="D81" s="70">
        <f>+'2.2.3.9.PrecioCapital'!D19</f>
        <v>0.17990389284003358</v>
      </c>
      <c r="E81" s="70">
        <f>+'2.2.3.9.PrecioCapital'!E19</f>
        <v>0.10304564316430831</v>
      </c>
      <c r="F81" s="70">
        <f>+'2.2.3.9.PrecioCapital'!F19</f>
        <v>0.19140900715261686</v>
      </c>
      <c r="G81" s="70">
        <f>+'2.2.3.9.PrecioCapital'!G19</f>
        <v>0.19739080699045988</v>
      </c>
      <c r="H81" s="70">
        <f t="shared" si="8"/>
        <v>0.24728631498703288</v>
      </c>
      <c r="I81" s="70">
        <f>+'2.2.3.9.PrecioCapital'!H19</f>
        <v>0.24728631498703288</v>
      </c>
      <c r="J81" s="70">
        <f>+'2.2.3.9.PrecioCapital'!I19</f>
        <v>0.19993823938854541</v>
      </c>
      <c r="K81" s="70">
        <f>+'2.2.3.9.PrecioCapital'!J19</f>
        <v>0.16100662983309899</v>
      </c>
      <c r="L81" s="70">
        <f>+'2.2.3.9.PrecioCapital'!K19</f>
        <v>0.19809102156095823</v>
      </c>
    </row>
    <row r="82" spans="2:12" x14ac:dyDescent="0.2">
      <c r="B82" s="219" t="s">
        <v>232</v>
      </c>
      <c r="C82" s="70">
        <f>+'2.2.3.9.PrecioCapital'!C20</f>
        <v>0.25288483468312517</v>
      </c>
      <c r="D82" s="70">
        <f>+'2.2.3.9.PrecioCapital'!D20</f>
        <v>0.27202543159557913</v>
      </c>
      <c r="E82" s="70">
        <f>+'2.2.3.9.PrecioCapital'!E20</f>
        <v>0.19815232231551838</v>
      </c>
      <c r="F82" s="70">
        <f>+'2.2.3.9.PrecioCapital'!F20</f>
        <v>0.28625821531057261</v>
      </c>
      <c r="G82" s="70">
        <f>+'2.2.3.9.PrecioCapital'!G20</f>
        <v>0.29173737128265442</v>
      </c>
      <c r="H82" s="70">
        <f t="shared" si="8"/>
        <v>0.33593150696280377</v>
      </c>
      <c r="I82" s="70">
        <f>+'2.2.3.9.PrecioCapital'!H20</f>
        <v>0.33593150696280377</v>
      </c>
      <c r="J82" s="70">
        <f>+'2.2.3.9.PrecioCapital'!I20</f>
        <v>0.28742223911583081</v>
      </c>
      <c r="K82" s="70">
        <f>+'2.2.3.9.PrecioCapital'!J20</f>
        <v>0.25131422601763054</v>
      </c>
      <c r="L82" s="70">
        <f>+'2.2.3.9.PrecioCapital'!K20</f>
        <v>0.28815491559182838</v>
      </c>
    </row>
    <row r="83" spans="2:12" x14ac:dyDescent="0.2">
      <c r="B83" s="219" t="s">
        <v>233</v>
      </c>
      <c r="C83" s="70">
        <f>+'2.2.3.9.PrecioCapital'!C21</f>
        <v>0.25288483468312517</v>
      </c>
      <c r="D83" s="70">
        <f>+'2.2.3.9.PrecioCapital'!D21</f>
        <v>0.27202543159557913</v>
      </c>
      <c r="E83" s="70">
        <f>+'2.2.3.9.PrecioCapital'!E21</f>
        <v>0.19815232231551838</v>
      </c>
      <c r="F83" s="70">
        <f>+'2.2.3.9.PrecioCapital'!F21</f>
        <v>0.28625821531057261</v>
      </c>
      <c r="G83" s="70">
        <f>+'2.2.3.9.PrecioCapital'!G21</f>
        <v>0.29173737128265442</v>
      </c>
      <c r="H83" s="70">
        <f t="shared" si="8"/>
        <v>0.33593150696280377</v>
      </c>
      <c r="I83" s="70">
        <f>+'2.2.3.9.PrecioCapital'!H21</f>
        <v>0.33593150696280377</v>
      </c>
      <c r="J83" s="70">
        <f>+'2.2.3.9.PrecioCapital'!I21</f>
        <v>0.28742223911583081</v>
      </c>
      <c r="K83" s="70">
        <f>+'2.2.3.9.PrecioCapital'!J21</f>
        <v>0.25131422601763054</v>
      </c>
      <c r="L83" s="70">
        <f>+'2.2.3.9.PrecioCapital'!K21</f>
        <v>0.28815491559182838</v>
      </c>
    </row>
    <row r="84" spans="2:12" x14ac:dyDescent="0.2">
      <c r="B84" s="219" t="s">
        <v>234</v>
      </c>
      <c r="C84" s="70">
        <f>+'2.2.3.9.PrecioCapital'!C22</f>
        <v>0.16265927077335074</v>
      </c>
      <c r="D84" s="70">
        <f>+'2.2.3.9.PrecioCapital'!D22</f>
        <v>0.17990389284003358</v>
      </c>
      <c r="E84" s="70">
        <f>+'2.2.3.9.PrecioCapital'!E22</f>
        <v>0.10304564316430831</v>
      </c>
      <c r="F84" s="70">
        <f>+'2.2.3.9.PrecioCapital'!F22</f>
        <v>0.19140900715261686</v>
      </c>
      <c r="G84" s="70">
        <f>+'2.2.3.9.PrecioCapital'!G22</f>
        <v>0.19739080699045988</v>
      </c>
      <c r="H84" s="70">
        <f t="shared" si="8"/>
        <v>0.24728631498703288</v>
      </c>
      <c r="I84" s="70">
        <f>+'2.2.3.9.PrecioCapital'!H22</f>
        <v>0.24728631498703288</v>
      </c>
      <c r="J84" s="70">
        <f>+'2.2.3.9.PrecioCapital'!I22</f>
        <v>0.19993823938854541</v>
      </c>
      <c r="K84" s="70">
        <f>+'2.2.3.9.PrecioCapital'!J22</f>
        <v>0.16100662983309899</v>
      </c>
      <c r="L84" s="70">
        <f>+'2.2.3.9.PrecioCapital'!K22</f>
        <v>0.19809102156095823</v>
      </c>
    </row>
    <row r="85" spans="2:12" x14ac:dyDescent="0.2">
      <c r="B85" s="219" t="s">
        <v>235</v>
      </c>
      <c r="C85" s="70">
        <f>+'2.2.3.9.PrecioCapital'!C23</f>
        <v>0.16265927077335074</v>
      </c>
      <c r="D85" s="70">
        <f>+'2.2.3.9.PrecioCapital'!D23</f>
        <v>0.17990389284003358</v>
      </c>
      <c r="E85" s="70">
        <f>+'2.2.3.9.PrecioCapital'!E23</f>
        <v>0.10304564316430831</v>
      </c>
      <c r="F85" s="70">
        <f>+'2.2.3.9.PrecioCapital'!F23</f>
        <v>0.19140900715261686</v>
      </c>
      <c r="G85" s="70">
        <f>+'2.2.3.9.PrecioCapital'!G23</f>
        <v>0.19739080699045988</v>
      </c>
      <c r="H85" s="70">
        <f t="shared" si="8"/>
        <v>0.24728631498703288</v>
      </c>
      <c r="I85" s="70">
        <f>+'2.2.3.9.PrecioCapital'!H23</f>
        <v>0.24728631498703288</v>
      </c>
      <c r="J85" s="70">
        <f>+'2.2.3.9.PrecioCapital'!I23</f>
        <v>0.19993823938854541</v>
      </c>
      <c r="K85" s="70">
        <f>+'2.2.3.9.PrecioCapital'!J23</f>
        <v>0.16100662983309899</v>
      </c>
      <c r="L85" s="70">
        <f>+'2.2.3.9.PrecioCapital'!K23</f>
        <v>0.19809102156095823</v>
      </c>
    </row>
    <row r="86" spans="2:12" x14ac:dyDescent="0.2">
      <c r="B86" s="219" t="s">
        <v>236</v>
      </c>
      <c r="C86" s="70">
        <f>+'2.2.3.9.PrecioCapital'!C24</f>
        <v>0.16265927077335074</v>
      </c>
      <c r="D86" s="70">
        <f>+'2.2.3.9.PrecioCapital'!D24</f>
        <v>0.17990389284003358</v>
      </c>
      <c r="E86" s="70">
        <f>+'2.2.3.9.PrecioCapital'!E24</f>
        <v>0.10304564316430831</v>
      </c>
      <c r="F86" s="70">
        <f>+'2.2.3.9.PrecioCapital'!F24</f>
        <v>0.19140900715261686</v>
      </c>
      <c r="G86" s="70">
        <f>+'2.2.3.9.PrecioCapital'!G24</f>
        <v>0.19739080699045988</v>
      </c>
      <c r="H86" s="70">
        <f t="shared" si="8"/>
        <v>0.24728631498703288</v>
      </c>
      <c r="I86" s="70">
        <f>+'2.2.3.9.PrecioCapital'!H24</f>
        <v>0.24728631498703288</v>
      </c>
      <c r="J86" s="70">
        <f>+'2.2.3.9.PrecioCapital'!I24</f>
        <v>0.19993823938854541</v>
      </c>
      <c r="K86" s="70">
        <f>+'2.2.3.9.PrecioCapital'!J24</f>
        <v>0.16100662983309899</v>
      </c>
      <c r="L86" s="70">
        <f>+'2.2.3.9.PrecioCapital'!K24</f>
        <v>0.19809102156095823</v>
      </c>
    </row>
    <row r="87" spans="2:12" x14ac:dyDescent="0.2">
      <c r="B87" s="219" t="s">
        <v>237</v>
      </c>
      <c r="C87" s="70">
        <f>+'2.2.3.9.PrecioCapital'!C25</f>
        <v>0.17769686475831312</v>
      </c>
      <c r="D87" s="70">
        <f>+'2.2.3.9.PrecioCapital'!D25</f>
        <v>0.19525748263262446</v>
      </c>
      <c r="E87" s="70">
        <f>+'2.2.3.9.PrecioCapital'!E25</f>
        <v>0.11889675635617666</v>
      </c>
      <c r="F87" s="70">
        <f>+'2.2.3.9.PrecioCapital'!F25</f>
        <v>0.20721720851227615</v>
      </c>
      <c r="G87" s="70">
        <f>+'2.2.3.9.PrecioCapital'!G25</f>
        <v>0.2131152343724923</v>
      </c>
      <c r="H87" s="70">
        <f t="shared" si="8"/>
        <v>0.26206051364966132</v>
      </c>
      <c r="I87" s="70">
        <f>+'2.2.3.9.PrecioCapital'!H25</f>
        <v>0.26206051364966132</v>
      </c>
      <c r="J87" s="70">
        <f>+'2.2.3.9.PrecioCapital'!I25</f>
        <v>0.21451890600975962</v>
      </c>
      <c r="K87" s="70">
        <f>+'2.2.3.9.PrecioCapital'!J25</f>
        <v>0.17605789586385426</v>
      </c>
      <c r="L87" s="70">
        <f>+'2.2.3.9.PrecioCapital'!K25</f>
        <v>0.21310167056610327</v>
      </c>
    </row>
    <row r="88" spans="2:12" x14ac:dyDescent="0.2">
      <c r="B88" s="219" t="s">
        <v>238</v>
      </c>
      <c r="C88" s="70">
        <f>+'2.2.3.9.PrecioCapital'!C26</f>
        <v>0.16265927077335074</v>
      </c>
      <c r="D88" s="70">
        <f>+'2.2.3.9.PrecioCapital'!D26</f>
        <v>0.17990389284003358</v>
      </c>
      <c r="E88" s="70">
        <f>+'2.2.3.9.PrecioCapital'!E26</f>
        <v>0.10304564316430831</v>
      </c>
      <c r="F88" s="70">
        <f>+'2.2.3.9.PrecioCapital'!F26</f>
        <v>0.19140900715261686</v>
      </c>
      <c r="G88" s="70">
        <f>+'2.2.3.9.PrecioCapital'!G26</f>
        <v>0.19739080699045988</v>
      </c>
      <c r="H88" s="70">
        <f t="shared" si="8"/>
        <v>0.24728631498703288</v>
      </c>
      <c r="I88" s="70">
        <f>+'2.2.3.9.PrecioCapital'!H26</f>
        <v>0.24728631498703288</v>
      </c>
      <c r="J88" s="70">
        <f>+'2.2.3.9.PrecioCapital'!I26</f>
        <v>0.19993823938854541</v>
      </c>
      <c r="K88" s="70">
        <f>+'2.2.3.9.PrecioCapital'!J26</f>
        <v>0.16100662983309899</v>
      </c>
      <c r="L88" s="70">
        <f>+'2.2.3.9.PrecioCapital'!K26</f>
        <v>0.19809102156095823</v>
      </c>
    </row>
    <row r="89" spans="2:12" x14ac:dyDescent="0.2">
      <c r="B89" s="219" t="s">
        <v>253</v>
      </c>
      <c r="C89" s="70">
        <f>+'2.2.3.9.PrecioCapital'!C27</f>
        <v>0.16265927077335074</v>
      </c>
      <c r="D89" s="70">
        <f>+'2.2.3.9.PrecioCapital'!D27</f>
        <v>0.17990389284003358</v>
      </c>
      <c r="E89" s="70">
        <f>+'2.2.3.9.PrecioCapital'!E27</f>
        <v>0.10304564316430831</v>
      </c>
      <c r="F89" s="70">
        <f>+'2.2.3.9.PrecioCapital'!F27</f>
        <v>0.19140900715261686</v>
      </c>
      <c r="G89" s="70">
        <f>+'2.2.3.9.PrecioCapital'!G27</f>
        <v>0.19739080699045988</v>
      </c>
      <c r="H89" s="70">
        <f t="shared" si="8"/>
        <v>0.24728631498703288</v>
      </c>
      <c r="I89" s="70">
        <f>+'2.2.3.9.PrecioCapital'!H27</f>
        <v>0.24728631498703288</v>
      </c>
      <c r="J89" s="70">
        <f>+'2.2.3.9.PrecioCapital'!I27</f>
        <v>0.19993823938854541</v>
      </c>
      <c r="K89" s="70">
        <f>+'2.2.3.9.PrecioCapital'!J27</f>
        <v>0.16100662983309899</v>
      </c>
      <c r="L89" s="70">
        <f>+'2.2.3.9.PrecioCapital'!K27</f>
        <v>0.19809102156095823</v>
      </c>
    </row>
    <row r="90" spans="2:12" x14ac:dyDescent="0.2">
      <c r="B90" s="219" t="s">
        <v>240</v>
      </c>
      <c r="C90" s="70">
        <f>+'2.2.3.9.PrecioCapital'!C28</f>
        <v>0.16265927077335074</v>
      </c>
      <c r="D90" s="70">
        <f>+'2.2.3.9.PrecioCapital'!D28</f>
        <v>0.17990389284003358</v>
      </c>
      <c r="E90" s="70">
        <f>+'2.2.3.9.PrecioCapital'!E28</f>
        <v>0.10304564316430831</v>
      </c>
      <c r="F90" s="70">
        <f>+'2.2.3.9.PrecioCapital'!F28</f>
        <v>0.19140900715261686</v>
      </c>
      <c r="G90" s="70">
        <f>+'2.2.3.9.PrecioCapital'!G28</f>
        <v>0.19739080699045988</v>
      </c>
      <c r="H90" s="70">
        <f t="shared" si="8"/>
        <v>0.24728631498703288</v>
      </c>
      <c r="I90" s="70">
        <f>+'2.2.3.9.PrecioCapital'!H28</f>
        <v>0.24728631498703288</v>
      </c>
      <c r="J90" s="70">
        <f>+'2.2.3.9.PrecioCapital'!I28</f>
        <v>0.19993823938854541</v>
      </c>
      <c r="K90" s="70">
        <f>+'2.2.3.9.PrecioCapital'!J28</f>
        <v>0.16100662983309899</v>
      </c>
      <c r="L90" s="70">
        <f>+'2.2.3.9.PrecioCapital'!K28</f>
        <v>0.19809102156095823</v>
      </c>
    </row>
    <row r="91" spans="2:12" x14ac:dyDescent="0.2">
      <c r="B91" s="219" t="s">
        <v>241</v>
      </c>
      <c r="C91" s="70">
        <f>+'2.2.3.9.PrecioCapital'!C29</f>
        <v>0.22280964671320036</v>
      </c>
      <c r="D91" s="70">
        <f>+'2.2.3.9.PrecioCapital'!D29</f>
        <v>0.24131825201039722</v>
      </c>
      <c r="E91" s="70">
        <f>+'2.2.3.9.PrecioCapital'!E29</f>
        <v>0.1664500959317817</v>
      </c>
      <c r="F91" s="70">
        <f>+'2.2.3.9.PrecioCapital'!F29</f>
        <v>0.25464181259125396</v>
      </c>
      <c r="G91" s="70">
        <f>+'2.2.3.9.PrecioCapital'!G29</f>
        <v>0.26028851651858953</v>
      </c>
      <c r="H91" s="70">
        <f t="shared" si="8"/>
        <v>0.30638310963754678</v>
      </c>
      <c r="I91" s="70">
        <f>+'2.2.3.9.PrecioCapital'!H29</f>
        <v>0.30638310963754678</v>
      </c>
      <c r="J91" s="70">
        <f>+'2.2.3.9.PrecioCapital'!I29</f>
        <v>0.25826090587340234</v>
      </c>
      <c r="K91" s="70">
        <f>+'2.2.3.9.PrecioCapital'!J29</f>
        <v>0.22121169395611998</v>
      </c>
      <c r="L91" s="70">
        <f>+'2.2.3.9.PrecioCapital'!K29</f>
        <v>0.2581336175815383</v>
      </c>
    </row>
    <row r="92" spans="2:12" x14ac:dyDescent="0.2">
      <c r="B92" s="219" t="s">
        <v>242</v>
      </c>
      <c r="C92" s="70">
        <f>+'2.2.3.9.PrecioCapital'!C30</f>
        <v>0.16265927077335074</v>
      </c>
      <c r="D92" s="70">
        <f>+'2.2.3.9.PrecioCapital'!D30</f>
        <v>0.17990389284003358</v>
      </c>
      <c r="E92" s="70">
        <f>+'2.2.3.9.PrecioCapital'!E30</f>
        <v>0.10304564316430831</v>
      </c>
      <c r="F92" s="70">
        <f>+'2.2.3.9.PrecioCapital'!F30</f>
        <v>0.19140900715261686</v>
      </c>
      <c r="G92" s="70">
        <f>+'2.2.3.9.PrecioCapital'!G30</f>
        <v>0.19739080699045988</v>
      </c>
      <c r="H92" s="70">
        <f t="shared" si="8"/>
        <v>0.24728631498703288</v>
      </c>
      <c r="I92" s="70">
        <f>+'2.2.3.9.PrecioCapital'!H30</f>
        <v>0.24728631498703288</v>
      </c>
      <c r="J92" s="70">
        <f>+'2.2.3.9.PrecioCapital'!I30</f>
        <v>0.19993823938854541</v>
      </c>
      <c r="K92" s="70">
        <f>+'2.2.3.9.PrecioCapital'!J30</f>
        <v>0.16100662983309899</v>
      </c>
      <c r="L92" s="70">
        <f>+'2.2.3.9.PrecioCapital'!K30</f>
        <v>0.19809102156095823</v>
      </c>
    </row>
    <row r="93" spans="2:12" x14ac:dyDescent="0.2">
      <c r="B93" s="219" t="s">
        <v>243</v>
      </c>
      <c r="C93" s="70">
        <f>+'2.2.3.9.PrecioCapital'!C31</f>
        <v>0.16265927077335074</v>
      </c>
      <c r="D93" s="70">
        <f>+'2.2.3.9.PrecioCapital'!D31</f>
        <v>0.17990389284003358</v>
      </c>
      <c r="E93" s="70">
        <f>+'2.2.3.9.PrecioCapital'!E31</f>
        <v>0.10304564316430831</v>
      </c>
      <c r="F93" s="70">
        <f>+'2.2.3.9.PrecioCapital'!F31</f>
        <v>0.19140900715261686</v>
      </c>
      <c r="G93" s="70">
        <f>+'2.2.3.9.PrecioCapital'!G31</f>
        <v>0.19739080699045988</v>
      </c>
      <c r="H93" s="70">
        <f t="shared" si="8"/>
        <v>0.24728631498703288</v>
      </c>
      <c r="I93" s="70">
        <f>+'2.2.3.9.PrecioCapital'!H31</f>
        <v>0.24728631498703288</v>
      </c>
      <c r="J93" s="70">
        <f>+'2.2.3.9.PrecioCapital'!I31</f>
        <v>0.19993823938854541</v>
      </c>
      <c r="K93" s="70">
        <f>+'2.2.3.9.PrecioCapital'!J31</f>
        <v>0.16100662983309899</v>
      </c>
      <c r="L93" s="70">
        <f>+'2.2.3.9.PrecioCapital'!K31</f>
        <v>0.19809102156095823</v>
      </c>
    </row>
    <row r="94" spans="2:12" x14ac:dyDescent="0.2">
      <c r="B94" s="219" t="s">
        <v>244</v>
      </c>
      <c r="C94" s="70">
        <f>+'2.2.3.9.PrecioCapital'!C32</f>
        <v>0.25288483468312517</v>
      </c>
      <c r="D94" s="70">
        <f>+'2.2.3.9.PrecioCapital'!D32</f>
        <v>0.27202543159557913</v>
      </c>
      <c r="E94" s="70">
        <f>+'2.2.3.9.PrecioCapital'!E32</f>
        <v>0.19815232231551838</v>
      </c>
      <c r="F94" s="70">
        <f>+'2.2.3.9.PrecioCapital'!F32</f>
        <v>0.28625821531057261</v>
      </c>
      <c r="G94" s="70">
        <f>+'2.2.3.9.PrecioCapital'!G32</f>
        <v>0.29173737128265442</v>
      </c>
      <c r="H94" s="70">
        <f t="shared" si="8"/>
        <v>0.33593150696280377</v>
      </c>
      <c r="I94" s="70">
        <f>+'2.2.3.9.PrecioCapital'!H32</f>
        <v>0.33593150696280377</v>
      </c>
      <c r="J94" s="70">
        <f>+'2.2.3.9.PrecioCapital'!I32</f>
        <v>0.28742223911583081</v>
      </c>
      <c r="K94" s="70">
        <f>+'2.2.3.9.PrecioCapital'!J32</f>
        <v>0.25131422601763054</v>
      </c>
      <c r="L94" s="70">
        <f>+'2.2.3.9.PrecioCapital'!K32</f>
        <v>0.28815491559182838</v>
      </c>
    </row>
    <row r="95" spans="2:12" x14ac:dyDescent="0.2">
      <c r="B95" s="219" t="s">
        <v>245</v>
      </c>
      <c r="C95" s="70">
        <f>+'2.2.3.9.PrecioCapital'!C33</f>
        <v>0.17092994746508003</v>
      </c>
      <c r="D95" s="70">
        <f>+'2.2.3.9.PrecioCapital'!D33</f>
        <v>0.18834836722595857</v>
      </c>
      <c r="E95" s="70">
        <f>+'2.2.3.9.PrecioCapital'!E33</f>
        <v>0.11176375541983589</v>
      </c>
      <c r="F95" s="70">
        <f>+'2.2.3.9.PrecioCapital'!F33</f>
        <v>0.20010351790042943</v>
      </c>
      <c r="G95" s="70">
        <f>+'2.2.3.9.PrecioCapital'!G33</f>
        <v>0.20603924205057769</v>
      </c>
      <c r="H95" s="70">
        <f t="shared" si="8"/>
        <v>0.25541212425147852</v>
      </c>
      <c r="I95" s="70">
        <f>+'2.2.3.9.PrecioCapital'!H33</f>
        <v>0.25541212425147852</v>
      </c>
      <c r="J95" s="70">
        <f>+'2.2.3.9.PrecioCapital'!I33</f>
        <v>0.20795760603021324</v>
      </c>
      <c r="K95" s="70">
        <f>+'2.2.3.9.PrecioCapital'!J33</f>
        <v>0.16928482615001436</v>
      </c>
      <c r="L95" s="70">
        <f>+'2.2.3.9.PrecioCapital'!K33</f>
        <v>0.20634687851378802</v>
      </c>
    </row>
    <row r="96" spans="2:12" x14ac:dyDescent="0.2">
      <c r="B96" s="219" t="s">
        <v>246</v>
      </c>
      <c r="C96" s="70">
        <f>+'2.2.3.9.PrecioCapital'!C34</f>
        <v>0.16265927077335074</v>
      </c>
      <c r="D96" s="70">
        <f>+'2.2.3.9.PrecioCapital'!D34</f>
        <v>0.17990389284003358</v>
      </c>
      <c r="E96" s="70">
        <f>+'2.2.3.9.PrecioCapital'!E34</f>
        <v>0.10304564316430831</v>
      </c>
      <c r="F96" s="70">
        <f>+'2.2.3.9.PrecioCapital'!F34</f>
        <v>0.19140900715261686</v>
      </c>
      <c r="G96" s="70">
        <f>+'2.2.3.9.PrecioCapital'!G34</f>
        <v>0.19739080699045988</v>
      </c>
      <c r="H96" s="70">
        <f t="shared" si="8"/>
        <v>0.24728631498703288</v>
      </c>
      <c r="I96" s="70">
        <f>+'2.2.3.9.PrecioCapital'!H34</f>
        <v>0.24728631498703288</v>
      </c>
      <c r="J96" s="70">
        <f>+'2.2.3.9.PrecioCapital'!I34</f>
        <v>0.19993823938854541</v>
      </c>
      <c r="K96" s="70">
        <f>+'2.2.3.9.PrecioCapital'!J34</f>
        <v>0.16100662983309899</v>
      </c>
      <c r="L96" s="70">
        <f>+'2.2.3.9.PrecioCapital'!K34</f>
        <v>0.19809102156095823</v>
      </c>
    </row>
    <row r="97" spans="2:12" x14ac:dyDescent="0.2">
      <c r="B97" s="219" t="s">
        <v>247</v>
      </c>
      <c r="C97" s="70">
        <f>+'2.2.3.9.PrecioCapital'!C35</f>
        <v>0.25288483468312517</v>
      </c>
      <c r="D97" s="70">
        <f>+'2.2.3.9.PrecioCapital'!D35</f>
        <v>0.27202543159557913</v>
      </c>
      <c r="E97" s="70">
        <f>+'2.2.3.9.PrecioCapital'!E35</f>
        <v>0.19815232231551838</v>
      </c>
      <c r="F97" s="70">
        <f>+'2.2.3.9.PrecioCapital'!F35</f>
        <v>0.28625821531057261</v>
      </c>
      <c r="G97" s="70">
        <f>+'2.2.3.9.PrecioCapital'!G35</f>
        <v>0.29173737128265442</v>
      </c>
      <c r="H97" s="70">
        <f t="shared" si="8"/>
        <v>0.33593150696280377</v>
      </c>
      <c r="I97" s="70">
        <f>+'2.2.3.9.PrecioCapital'!H35</f>
        <v>0.33593150696280377</v>
      </c>
      <c r="J97" s="70">
        <f>+'2.2.3.9.PrecioCapital'!I35</f>
        <v>0.28742223911583081</v>
      </c>
      <c r="K97" s="70">
        <f>+'2.2.3.9.PrecioCapital'!J35</f>
        <v>0.25131422601763054</v>
      </c>
      <c r="L97" s="70">
        <f>+'2.2.3.9.PrecioCapital'!K35</f>
        <v>0.28815491559182838</v>
      </c>
    </row>
    <row r="98" spans="2:12" x14ac:dyDescent="0.2">
      <c r="B98" s="219" t="s">
        <v>248</v>
      </c>
      <c r="C98" s="70">
        <f>+'2.2.3.9.PrecioCapital'!C36</f>
        <v>0.17769686475831312</v>
      </c>
      <c r="D98" s="70">
        <f>+'2.2.3.9.PrecioCapital'!D36</f>
        <v>0.19525748263262446</v>
      </c>
      <c r="E98" s="70">
        <f>+'2.2.3.9.PrecioCapital'!E36</f>
        <v>0.11889675635617666</v>
      </c>
      <c r="F98" s="70">
        <f>+'2.2.3.9.PrecioCapital'!F36</f>
        <v>0.20721720851227615</v>
      </c>
      <c r="G98" s="70">
        <f>+'2.2.3.9.PrecioCapital'!G36</f>
        <v>0.2131152343724923</v>
      </c>
      <c r="H98" s="70">
        <f t="shared" si="8"/>
        <v>0.26206051364966132</v>
      </c>
      <c r="I98" s="70">
        <f>+'2.2.3.9.PrecioCapital'!H36</f>
        <v>0.26206051364966132</v>
      </c>
      <c r="J98" s="70">
        <f>+'2.2.3.9.PrecioCapital'!I36</f>
        <v>0.21451890600975962</v>
      </c>
      <c r="K98" s="70">
        <f>+'2.2.3.9.PrecioCapital'!J36</f>
        <v>0.17605789586385426</v>
      </c>
      <c r="L98" s="70">
        <f>+'2.2.3.9.PrecioCapital'!K36</f>
        <v>0.21310167056610327</v>
      </c>
    </row>
    <row r="99" spans="2:12" x14ac:dyDescent="0.2">
      <c r="B99" s="219" t="s">
        <v>254</v>
      </c>
      <c r="C99" s="70">
        <f>+'2.2.3.9.PrecioCapital'!C37</f>
        <v>0.17092994746508003</v>
      </c>
      <c r="D99" s="70">
        <f>+'2.2.3.9.PrecioCapital'!D37</f>
        <v>0.18834836722595857</v>
      </c>
      <c r="E99" s="70">
        <f>+'2.2.3.9.PrecioCapital'!E37</f>
        <v>0.11176375541983589</v>
      </c>
      <c r="F99" s="70">
        <f>+'2.2.3.9.PrecioCapital'!F37</f>
        <v>0.20010351790042943</v>
      </c>
      <c r="G99" s="70">
        <f>+'2.2.3.9.PrecioCapital'!G37</f>
        <v>0.20603924205057769</v>
      </c>
      <c r="H99" s="70">
        <f t="shared" si="8"/>
        <v>0.25541212425147852</v>
      </c>
      <c r="I99" s="70">
        <f>+'2.2.3.9.PrecioCapital'!H37</f>
        <v>0.25541212425147852</v>
      </c>
      <c r="J99" s="70">
        <f>+'2.2.3.9.PrecioCapital'!I37</f>
        <v>0.20795760603021324</v>
      </c>
      <c r="K99" s="70">
        <f>+'2.2.3.9.PrecioCapital'!J37</f>
        <v>0.16928482615001436</v>
      </c>
      <c r="L99" s="70">
        <f>+'2.2.3.9.PrecioCapital'!K37</f>
        <v>0.20634687851378802</v>
      </c>
    </row>
    <row r="100" spans="2:12" x14ac:dyDescent="0.2">
      <c r="B100" s="220" t="s">
        <v>250</v>
      </c>
      <c r="C100" s="71">
        <f>+'2.2.3.9.PrecioCapital'!C38</f>
        <v>0.25288483468312517</v>
      </c>
      <c r="D100" s="71">
        <f>+'2.2.3.9.PrecioCapital'!D38</f>
        <v>0.27202543159557913</v>
      </c>
      <c r="E100" s="71">
        <f>+'2.2.3.9.PrecioCapital'!E38</f>
        <v>0.19815232231551838</v>
      </c>
      <c r="F100" s="71">
        <f>+'2.2.3.9.PrecioCapital'!F38</f>
        <v>0.28625821531057261</v>
      </c>
      <c r="G100" s="71">
        <f>+'2.2.3.9.PrecioCapital'!G38</f>
        <v>0.29173737128265442</v>
      </c>
      <c r="H100" s="71">
        <f t="shared" si="8"/>
        <v>0.33593150696280377</v>
      </c>
      <c r="I100" s="71">
        <f>+'2.2.3.9.PrecioCapital'!H38</f>
        <v>0.33593150696280377</v>
      </c>
      <c r="J100" s="71">
        <f>+'2.2.3.9.PrecioCapital'!I38</f>
        <v>0.28742223911583081</v>
      </c>
      <c r="K100" s="71">
        <f>+'2.2.3.9.PrecioCapital'!J38</f>
        <v>0.25131422601763054</v>
      </c>
      <c r="L100" s="71">
        <f>+'2.2.3.9.PrecioCapital'!K38</f>
        <v>0.28815491559182838</v>
      </c>
    </row>
    <row r="101" spans="2:12" x14ac:dyDescent="0.2">
      <c r="C101" s="70"/>
      <c r="D101" s="70"/>
      <c r="E101" s="70"/>
      <c r="F101" s="70"/>
      <c r="G101" s="70"/>
      <c r="H101" s="70"/>
      <c r="I101" s="70"/>
      <c r="J101" s="70"/>
      <c r="K101" s="70"/>
      <c r="L101" s="70"/>
    </row>
    <row r="102" spans="2:12" x14ac:dyDescent="0.2">
      <c r="C102" s="70"/>
      <c r="D102" s="70"/>
      <c r="E102" s="70"/>
      <c r="F102" s="70"/>
      <c r="G102" s="70"/>
      <c r="H102" s="70"/>
      <c r="I102" s="70"/>
      <c r="J102" s="70"/>
      <c r="K102" s="70"/>
      <c r="L102" s="70"/>
    </row>
    <row r="103" spans="2:12" x14ac:dyDescent="0.2">
      <c r="B103" s="41" t="s">
        <v>56</v>
      </c>
    </row>
    <row r="104" spans="2:12" x14ac:dyDescent="0.2"/>
    <row r="105" spans="2:12" x14ac:dyDescent="0.2">
      <c r="B105" s="60" t="s">
        <v>57</v>
      </c>
    </row>
    <row r="106" spans="2:12" x14ac:dyDescent="0.2"/>
    <row r="107" spans="2:12" x14ac:dyDescent="0.2">
      <c r="B107" s="27"/>
      <c r="C107" s="227">
        <v>2010</v>
      </c>
      <c r="D107" s="227">
        <v>2011</v>
      </c>
      <c r="E107" s="227">
        <v>2012</v>
      </c>
      <c r="F107" s="227">
        <v>2013</v>
      </c>
      <c r="G107" s="227">
        <v>2014</v>
      </c>
      <c r="H107" s="227" t="s">
        <v>189</v>
      </c>
      <c r="I107" s="227">
        <v>2015</v>
      </c>
      <c r="J107" s="227">
        <v>2016</v>
      </c>
      <c r="K107" s="227">
        <v>2017</v>
      </c>
      <c r="L107" s="227">
        <v>2018</v>
      </c>
    </row>
    <row r="108" spans="2:12" x14ac:dyDescent="0.2">
      <c r="C108" s="74"/>
      <c r="D108" s="74"/>
      <c r="E108" s="74"/>
      <c r="F108" s="74"/>
      <c r="G108" s="74"/>
      <c r="H108" s="74"/>
      <c r="I108" s="74"/>
      <c r="J108" s="74"/>
      <c r="K108" s="74"/>
      <c r="L108" s="74"/>
    </row>
    <row r="109" spans="2:12" x14ac:dyDescent="0.2">
      <c r="B109" s="63" t="s">
        <v>48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</row>
    <row r="110" spans="2:12" x14ac:dyDescent="0.2">
      <c r="B110" s="1" t="s">
        <v>49</v>
      </c>
      <c r="C110" s="182"/>
      <c r="D110" s="182"/>
      <c r="E110" s="182"/>
      <c r="F110" s="182"/>
      <c r="G110" s="182"/>
      <c r="H110" s="182"/>
      <c r="I110" s="182"/>
      <c r="J110" s="182"/>
      <c r="K110" s="182"/>
      <c r="L110" s="182"/>
    </row>
    <row r="111" spans="2:12" x14ac:dyDescent="0.2">
      <c r="B111" s="64" t="s">
        <v>50</v>
      </c>
      <c r="C111" s="200">
        <f>+'2.2.1.ManoObra'!C11</f>
        <v>16160</v>
      </c>
      <c r="D111" s="200">
        <f>+'2.2.1.ManoObra'!D11</f>
        <v>19056</v>
      </c>
      <c r="E111" s="200">
        <f>+'2.2.1.ManoObra'!E11</f>
        <v>19264</v>
      </c>
      <c r="F111" s="200">
        <f>+'2.2.1.ManoObra'!F11</f>
        <v>17152</v>
      </c>
      <c r="G111" s="200">
        <f>+'2.2.1.ManoObra'!G11</f>
        <v>17296</v>
      </c>
      <c r="H111" s="267">
        <f>+I111</f>
        <v>13736</v>
      </c>
      <c r="I111" s="200">
        <f>+'2.2.1.ManoObra'!H11</f>
        <v>13736</v>
      </c>
      <c r="J111" s="200">
        <f>+'2.2.1.ManoObra'!I11</f>
        <v>17280</v>
      </c>
      <c r="K111" s="200">
        <f>+'2.2.1.ManoObra'!J11</f>
        <v>14400</v>
      </c>
      <c r="L111" s="200">
        <f>+'2.2.1.ManoObra'!K11</f>
        <v>14400</v>
      </c>
    </row>
    <row r="112" spans="2:12" x14ac:dyDescent="0.2">
      <c r="B112" s="64" t="s">
        <v>51</v>
      </c>
      <c r="C112" s="200">
        <f>+'2.2.1.ManoObra'!C12</f>
        <v>120803.13</v>
      </c>
      <c r="D112" s="200">
        <f>+'2.2.1.ManoObra'!D12</f>
        <v>123507.62</v>
      </c>
      <c r="E112" s="200">
        <f>+'2.2.1.ManoObra'!E12</f>
        <v>152618.29</v>
      </c>
      <c r="F112" s="200">
        <f>+'2.2.1.ManoObra'!F12</f>
        <v>182327.11000000002</v>
      </c>
      <c r="G112" s="200">
        <f>+'2.2.1.ManoObra'!G12</f>
        <v>181394.86000000004</v>
      </c>
      <c r="H112" s="267">
        <f>+I112</f>
        <v>235149.3</v>
      </c>
      <c r="I112" s="200">
        <f>+'2.2.1.ManoObra'!H12</f>
        <v>235149.3</v>
      </c>
      <c r="J112" s="200">
        <f>+'2.2.1.ManoObra'!I12</f>
        <v>291600</v>
      </c>
      <c r="K112" s="200">
        <f>+'2.2.1.ManoObra'!J12</f>
        <v>320819</v>
      </c>
      <c r="L112" s="200">
        <f>+'2.2.1.ManoObra'!K12</f>
        <v>335440</v>
      </c>
    </row>
    <row r="113" spans="2:12" x14ac:dyDescent="0.2">
      <c r="C113" s="200"/>
      <c r="D113" s="200"/>
      <c r="E113" s="200"/>
      <c r="F113" s="200"/>
      <c r="G113" s="200"/>
      <c r="H113" s="87"/>
      <c r="I113" s="200"/>
      <c r="J113" s="200"/>
      <c r="K113" s="200"/>
      <c r="L113" s="200"/>
    </row>
    <row r="114" spans="2:12" x14ac:dyDescent="0.2">
      <c r="B114" s="30" t="s">
        <v>52</v>
      </c>
      <c r="C114" s="65">
        <f>+'2.2.1.ManoObra'!C14</f>
        <v>89818.809999999983</v>
      </c>
      <c r="D114" s="65">
        <f>+'2.2.1.ManoObra'!D14</f>
        <v>94915.11</v>
      </c>
      <c r="E114" s="65">
        <f>+'2.2.1.ManoObra'!E14</f>
        <v>110392.75</v>
      </c>
      <c r="F114" s="65">
        <f>+'2.2.1.ManoObra'!F14</f>
        <v>138012.75999999998</v>
      </c>
      <c r="G114" s="65">
        <f>+'2.2.1.ManoObra'!G14</f>
        <v>140711.16</v>
      </c>
      <c r="H114" s="242">
        <f>+I114</f>
        <v>216242.86</v>
      </c>
      <c r="I114" s="65">
        <f>+'2.2.1.ManoObra'!H14</f>
        <v>216242.86</v>
      </c>
      <c r="J114" s="65">
        <f>+'2.2.1.ManoObra'!I14</f>
        <v>250200</v>
      </c>
      <c r="K114" s="65">
        <f>+'2.2.1.ManoObra'!J14</f>
        <v>296422.16000000003</v>
      </c>
      <c r="L114" s="65">
        <f>+'2.2.1.ManoObra'!K14</f>
        <v>256575.55999999997</v>
      </c>
    </row>
    <row r="115" spans="2:12" x14ac:dyDescent="0.2"/>
    <row r="116" spans="2:12" x14ac:dyDescent="0.2">
      <c r="B116" s="60" t="s">
        <v>279</v>
      </c>
    </row>
    <row r="117" spans="2:12" x14ac:dyDescent="0.2"/>
    <row r="118" spans="2:12" x14ac:dyDescent="0.2">
      <c r="B118" s="208" t="s">
        <v>200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</row>
    <row r="119" spans="2:12" x14ac:dyDescent="0.2">
      <c r="B119" s="209" t="s">
        <v>201</v>
      </c>
      <c r="C119" s="241"/>
      <c r="D119" s="241"/>
      <c r="E119" s="241"/>
      <c r="F119" s="241"/>
      <c r="G119" s="241"/>
      <c r="H119" s="241"/>
      <c r="I119" s="241"/>
      <c r="J119" s="241"/>
      <c r="K119" s="241"/>
      <c r="L119" s="241"/>
    </row>
    <row r="120" spans="2:12" x14ac:dyDescent="0.2">
      <c r="B120" s="210" t="s">
        <v>202</v>
      </c>
      <c r="C120" s="200">
        <f>+'2.2.2.ProdIntermed'!C56</f>
        <v>279856</v>
      </c>
      <c r="D120" s="200">
        <f>+'2.2.2.ProdIntermed'!D56</f>
        <v>75173.872924353142</v>
      </c>
      <c r="E120" s="200">
        <f>+'2.2.2.ProdIntermed'!E56</f>
        <v>267542.36408692808</v>
      </c>
      <c r="F120" s="200">
        <f>+'2.2.2.ProdIntermed'!F56</f>
        <v>429051.22032104357</v>
      </c>
      <c r="G120" s="200">
        <f>+'2.2.2.ProdIntermed'!G56</f>
        <v>449204.07347880508</v>
      </c>
      <c r="H120" s="200">
        <f>+I120</f>
        <v>870490.56267390191</v>
      </c>
      <c r="I120" s="200">
        <f>+'2.2.2.ProdIntermed'!H56</f>
        <v>870490.56267390191</v>
      </c>
      <c r="J120" s="200">
        <f>+'2.2.2.ProdIntermed'!I56</f>
        <v>1113101.0328290628</v>
      </c>
      <c r="K120" s="200">
        <f>+'2.2.2.ProdIntermed'!J56</f>
        <v>963131.29245211137</v>
      </c>
      <c r="L120" s="200">
        <f>+'2.2.2.ProdIntermed'!K56</f>
        <v>1192029.6411924753</v>
      </c>
    </row>
    <row r="121" spans="2:12" x14ac:dyDescent="0.2">
      <c r="B121" s="210" t="s">
        <v>203</v>
      </c>
      <c r="C121" s="200">
        <f>+'2.2.2.ProdIntermed'!C57</f>
        <v>739618</v>
      </c>
      <c r="D121" s="200">
        <f>+'2.2.2.ProdIntermed'!D57</f>
        <v>827663.42640329991</v>
      </c>
      <c r="E121" s="200">
        <f>+'2.2.2.ProdIntermed'!E57</f>
        <v>944260.95581470919</v>
      </c>
      <c r="F121" s="200">
        <f>+'2.2.2.ProdIntermed'!F57</f>
        <v>1177678.4446292494</v>
      </c>
      <c r="G121" s="200">
        <f>+'2.2.2.ProdIntermed'!G57</f>
        <v>1529426.9946320001</v>
      </c>
      <c r="H121" s="200">
        <f t="shared" ref="H121:H147" si="9">+I121</f>
        <v>629913.03266940895</v>
      </c>
      <c r="I121" s="200">
        <f>+'2.2.2.ProdIntermed'!H57</f>
        <v>629913.03266940895</v>
      </c>
      <c r="J121" s="200">
        <f>+'2.2.2.ProdIntermed'!I57</f>
        <v>507307.80707672425</v>
      </c>
      <c r="K121" s="200">
        <f>+'2.2.2.ProdIntermed'!J57</f>
        <v>470618.2337360325</v>
      </c>
      <c r="L121" s="200">
        <f>+'2.2.2.ProdIntermed'!K57</f>
        <v>459328.80425417336</v>
      </c>
    </row>
    <row r="122" spans="2:12" x14ac:dyDescent="0.2">
      <c r="B122" s="210" t="s">
        <v>204</v>
      </c>
      <c r="C122" s="200">
        <f>+'2.2.2.ProdIntermed'!C58</f>
        <v>437766</v>
      </c>
      <c r="D122" s="200">
        <f>+'2.2.2.ProdIntermed'!D58</f>
        <v>462158.89729281364</v>
      </c>
      <c r="E122" s="200">
        <f>+'2.2.2.ProdIntermed'!E58</f>
        <v>600103.66664939711</v>
      </c>
      <c r="F122" s="200">
        <f>+'2.2.2.ProdIntermed'!F58</f>
        <v>634510.0066757031</v>
      </c>
      <c r="G122" s="200">
        <f>+'2.2.2.ProdIntermed'!G58</f>
        <v>870715.68986756145</v>
      </c>
      <c r="H122" s="200">
        <f t="shared" si="9"/>
        <v>1233089.8671262576</v>
      </c>
      <c r="I122" s="200">
        <f>+'2.2.2.ProdIntermed'!H58</f>
        <v>1233089.8671262576</v>
      </c>
      <c r="J122" s="200">
        <f>+'2.2.2.ProdIntermed'!I58</f>
        <v>1009668.9342766745</v>
      </c>
      <c r="K122" s="200">
        <f>+'2.2.2.ProdIntermed'!J58</f>
        <v>997015.82877150073</v>
      </c>
      <c r="L122" s="200">
        <f>+'2.2.2.ProdIntermed'!K58</f>
        <v>1219171.7607200276</v>
      </c>
    </row>
    <row r="123" spans="2:12" x14ac:dyDescent="0.2">
      <c r="B123" s="210" t="s">
        <v>205</v>
      </c>
      <c r="C123" s="200">
        <f>+'2.2.2.ProdIntermed'!C59</f>
        <v>0</v>
      </c>
      <c r="D123" s="200">
        <f>+'2.2.2.ProdIntermed'!D59</f>
        <v>16666.421319289282</v>
      </c>
      <c r="E123" s="200">
        <f>+'2.2.2.ProdIntermed'!E59</f>
        <v>0</v>
      </c>
      <c r="F123" s="200">
        <f>+'2.2.2.ProdIntermed'!F59</f>
        <v>29.713170642248581</v>
      </c>
      <c r="G123" s="200">
        <f>+'2.2.2.ProdIntermed'!G59</f>
        <v>113.35358325508636</v>
      </c>
      <c r="H123" s="200">
        <f t="shared" si="9"/>
        <v>10004.57668687044</v>
      </c>
      <c r="I123" s="200">
        <f>+'2.2.2.ProdIntermed'!H59</f>
        <v>10004.57668687044</v>
      </c>
      <c r="J123" s="200">
        <f>+'2.2.2.ProdIntermed'!I59</f>
        <v>74583.65312672974</v>
      </c>
      <c r="K123" s="200">
        <f>+'2.2.2.ProdIntermed'!J59</f>
        <v>40702.448682498463</v>
      </c>
      <c r="L123" s="200">
        <f>+'2.2.2.ProdIntermed'!K59</f>
        <v>2202447.6693242178</v>
      </c>
    </row>
    <row r="124" spans="2:12" x14ac:dyDescent="0.2">
      <c r="B124" s="210" t="s">
        <v>206</v>
      </c>
      <c r="C124" s="200">
        <f>+'2.2.2.ProdIntermed'!C60</f>
        <v>695</v>
      </c>
      <c r="D124" s="200">
        <f>+'2.2.2.ProdIntermed'!D60</f>
        <v>4900.6099329593135</v>
      </c>
      <c r="E124" s="200">
        <f>+'2.2.2.ProdIntermed'!E60</f>
        <v>8368.4793014095085</v>
      </c>
      <c r="F124" s="200">
        <f>+'2.2.2.ProdIntermed'!F60</f>
        <v>8349.7569528085933</v>
      </c>
      <c r="G124" s="200">
        <f>+'2.2.2.ProdIntermed'!G60</f>
        <v>8341.5956567970807</v>
      </c>
      <c r="H124" s="200">
        <f t="shared" si="9"/>
        <v>12447.641439392424</v>
      </c>
      <c r="I124" s="200">
        <f>+'2.2.2.ProdIntermed'!H60</f>
        <v>12447.641439392424</v>
      </c>
      <c r="J124" s="200">
        <f>+'2.2.2.ProdIntermed'!I60</f>
        <v>14073.609696784884</v>
      </c>
      <c r="K124" s="200">
        <f>+'2.2.2.ProdIntermed'!J60</f>
        <v>11824.523786412648</v>
      </c>
      <c r="L124" s="200">
        <f>+'2.2.2.ProdIntermed'!K60</f>
        <v>20297.549602841522</v>
      </c>
    </row>
    <row r="125" spans="2:12" x14ac:dyDescent="0.2">
      <c r="B125" s="210" t="s">
        <v>207</v>
      </c>
      <c r="C125" s="200">
        <f>+'2.2.2.ProdIntermed'!C61</f>
        <v>329777</v>
      </c>
      <c r="D125" s="200">
        <f>+'2.2.2.ProdIntermed'!D61</f>
        <v>409140.27593139897</v>
      </c>
      <c r="E125" s="200">
        <f>+'2.2.2.ProdIntermed'!E61</f>
        <v>369524.99710877554</v>
      </c>
      <c r="F125" s="200">
        <f>+'2.2.2.ProdIntermed'!F61</f>
        <v>373154.04307946254</v>
      </c>
      <c r="G125" s="200">
        <f>+'2.2.2.ProdIntermed'!G61</f>
        <v>416933.22717040469</v>
      </c>
      <c r="H125" s="200">
        <f t="shared" si="9"/>
        <v>151783.32039116736</v>
      </c>
      <c r="I125" s="200">
        <f>+'2.2.2.ProdIntermed'!H61</f>
        <v>151783.32039116736</v>
      </c>
      <c r="J125" s="200">
        <f>+'2.2.2.ProdIntermed'!I61</f>
        <v>192476.94057615902</v>
      </c>
      <c r="K125" s="200">
        <f>+'2.2.2.ProdIntermed'!J61</f>
        <v>193636.87936340194</v>
      </c>
      <c r="L125" s="200">
        <f>+'2.2.2.ProdIntermed'!K61</f>
        <v>128744.4174499635</v>
      </c>
    </row>
    <row r="126" spans="2:12" x14ac:dyDescent="0.2">
      <c r="B126" s="210" t="s">
        <v>208</v>
      </c>
      <c r="C126" s="200">
        <f>+'2.2.2.ProdIntermed'!C62</f>
        <v>0</v>
      </c>
      <c r="D126" s="200">
        <f>+'2.2.2.ProdIntermed'!D62</f>
        <v>0</v>
      </c>
      <c r="E126" s="200">
        <f>+'2.2.2.ProdIntermed'!E62</f>
        <v>0</v>
      </c>
      <c r="F126" s="200">
        <f>+'2.2.2.ProdIntermed'!F62</f>
        <v>520.97902937899323</v>
      </c>
      <c r="G126" s="200">
        <f>+'2.2.2.ProdIntermed'!G62</f>
        <v>39.218749498778514</v>
      </c>
      <c r="H126" s="200">
        <f t="shared" si="9"/>
        <v>60.460998511499398</v>
      </c>
      <c r="I126" s="200">
        <f>+'2.2.2.ProdIntermed'!H62</f>
        <v>60.460998511499398</v>
      </c>
      <c r="J126" s="200">
        <f>+'2.2.2.ProdIntermed'!I62</f>
        <v>5.0156847268044897</v>
      </c>
      <c r="K126" s="200">
        <f>+'2.2.2.ProdIntermed'!J62</f>
        <v>46.971586013946357</v>
      </c>
      <c r="L126" s="200">
        <f>+'2.2.2.ProdIntermed'!K62</f>
        <v>142.56239275054119</v>
      </c>
    </row>
    <row r="127" spans="2:12" x14ac:dyDescent="0.2">
      <c r="B127" s="210" t="s">
        <v>209</v>
      </c>
      <c r="C127" s="200">
        <f>+'2.2.2.ProdIntermed'!C63</f>
        <v>0</v>
      </c>
      <c r="D127" s="200">
        <f>+'2.2.2.ProdIntermed'!D63</f>
        <v>0</v>
      </c>
      <c r="E127" s="200">
        <f>+'2.2.2.ProdIntermed'!E63</f>
        <v>17.078049066470058</v>
      </c>
      <c r="F127" s="200">
        <f>+'2.2.2.ProdIntermed'!F63</f>
        <v>0</v>
      </c>
      <c r="G127" s="200">
        <f>+'2.2.2.ProdIntermed'!G63</f>
        <v>5.6632616419727482</v>
      </c>
      <c r="H127" s="200">
        <f t="shared" si="9"/>
        <v>0</v>
      </c>
      <c r="I127" s="200">
        <f>+'2.2.2.ProdIntermed'!H63</f>
        <v>0</v>
      </c>
      <c r="J127" s="200">
        <f>+'2.2.2.ProdIntermed'!I63</f>
        <v>142.61394190003861</v>
      </c>
      <c r="K127" s="200">
        <f>+'2.2.2.ProdIntermed'!J63</f>
        <v>0</v>
      </c>
      <c r="L127" s="200">
        <f>+'2.2.2.ProdIntermed'!K63</f>
        <v>0</v>
      </c>
    </row>
    <row r="128" spans="2:12" x14ac:dyDescent="0.2">
      <c r="B128" s="210" t="s">
        <v>210</v>
      </c>
      <c r="C128" s="200">
        <f>+'2.2.2.ProdIntermed'!C64</f>
        <v>1185288</v>
      </c>
      <c r="D128" s="200">
        <f>+'2.2.2.ProdIntermed'!D64</f>
        <v>1250327.1582211303</v>
      </c>
      <c r="E128" s="200">
        <f>+'2.2.2.ProdIntermed'!E64</f>
        <v>1618868.308579809</v>
      </c>
      <c r="F128" s="200">
        <f>+'2.2.2.ProdIntermed'!F64</f>
        <v>1741381.4707343958</v>
      </c>
      <c r="G128" s="200">
        <f>+'2.2.2.ProdIntermed'!G64</f>
        <v>1697882.8060773318</v>
      </c>
      <c r="H128" s="200">
        <f t="shared" si="9"/>
        <v>2375635.2768677119</v>
      </c>
      <c r="I128" s="200">
        <f>+'2.2.2.ProdIntermed'!H64</f>
        <v>2375635.2768677119</v>
      </c>
      <c r="J128" s="200">
        <f>+'2.2.2.ProdIntermed'!I64</f>
        <v>2713714.5227233688</v>
      </c>
      <c r="K128" s="200">
        <f>+'2.2.2.ProdIntermed'!J64</f>
        <v>1659861.2972366966</v>
      </c>
      <c r="L128" s="200">
        <f>+'2.2.2.ProdIntermed'!K64</f>
        <v>1338099.610922721</v>
      </c>
    </row>
    <row r="129" spans="2:12" x14ac:dyDescent="0.2">
      <c r="B129" s="209" t="s">
        <v>211</v>
      </c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</row>
    <row r="130" spans="2:12" x14ac:dyDescent="0.2">
      <c r="B130" s="210" t="s">
        <v>212</v>
      </c>
      <c r="C130" s="200">
        <f>+'2.2.2.ProdIntermed'!C66</f>
        <v>276000</v>
      </c>
      <c r="D130" s="200">
        <f>+'2.2.2.ProdIntermed'!D66</f>
        <v>416218.32801584818</v>
      </c>
      <c r="E130" s="200">
        <f>+'2.2.2.ProdIntermed'!E66</f>
        <v>609039.41600510443</v>
      </c>
      <c r="F130" s="200">
        <f>+'2.2.2.ProdIntermed'!F66</f>
        <v>743739.07778417051</v>
      </c>
      <c r="G130" s="200">
        <f>+'2.2.2.ProdIntermed'!G66</f>
        <v>928057.30070264731</v>
      </c>
      <c r="H130" s="200">
        <f t="shared" si="9"/>
        <v>718123.47530534072</v>
      </c>
      <c r="I130" s="200">
        <f>+'2.2.2.ProdIntermed'!H66</f>
        <v>718123.47530534072</v>
      </c>
      <c r="J130" s="200">
        <f>+'2.2.2.ProdIntermed'!I66</f>
        <v>634158.21598863683</v>
      </c>
      <c r="K130" s="200">
        <f>+'2.2.2.ProdIntermed'!J66</f>
        <v>624875.37986083247</v>
      </c>
      <c r="L130" s="200">
        <f>+'2.2.2.ProdIntermed'!K66</f>
        <v>639086.01647862932</v>
      </c>
    </row>
    <row r="131" spans="2:12" x14ac:dyDescent="0.2">
      <c r="B131" s="210" t="s">
        <v>68</v>
      </c>
      <c r="C131" s="200">
        <f>+'2.2.2.ProdIntermed'!C67</f>
        <v>89000</v>
      </c>
      <c r="D131" s="200">
        <f>+'2.2.2.ProdIntermed'!D67</f>
        <v>336725.07732932206</v>
      </c>
      <c r="E131" s="200">
        <f>+'2.2.2.ProdIntermed'!E67</f>
        <v>207097.19726338831</v>
      </c>
      <c r="F131" s="200">
        <f>+'2.2.2.ProdIntermed'!F67</f>
        <v>245109.4496396523</v>
      </c>
      <c r="G131" s="200">
        <f>+'2.2.2.ProdIntermed'!G67</f>
        <v>480079.48681759863</v>
      </c>
      <c r="H131" s="200">
        <f t="shared" si="9"/>
        <v>499444.66045863135</v>
      </c>
      <c r="I131" s="200">
        <f>+'2.2.2.ProdIntermed'!H67</f>
        <v>499444.66045863135</v>
      </c>
      <c r="J131" s="200">
        <f>+'2.2.2.ProdIntermed'!I67</f>
        <v>501637.1346614064</v>
      </c>
      <c r="K131" s="200">
        <f>+'2.2.2.ProdIntermed'!J67</f>
        <v>518397.85437240376</v>
      </c>
      <c r="L131" s="200">
        <f>+'2.2.2.ProdIntermed'!K67</f>
        <v>446912.52459665481</v>
      </c>
    </row>
    <row r="132" spans="2:12" x14ac:dyDescent="0.2">
      <c r="B132" s="210" t="s">
        <v>213</v>
      </c>
      <c r="C132" s="65">
        <f>+'2.2.2.ProdIntermed'!C68</f>
        <v>0</v>
      </c>
      <c r="D132" s="65">
        <f>+'2.2.2.ProdIntermed'!D68</f>
        <v>11897.539238120282</v>
      </c>
      <c r="E132" s="65">
        <f>+'2.2.2.ProdIntermed'!E68</f>
        <v>33190.700416425505</v>
      </c>
      <c r="F132" s="65">
        <f>+'2.2.2.ProdIntermed'!F68</f>
        <v>101053.20827268162</v>
      </c>
      <c r="G132" s="65">
        <f>+'2.2.2.ProdIntermed'!G68</f>
        <v>56065.026844586682</v>
      </c>
      <c r="H132" s="65">
        <f t="shared" si="9"/>
        <v>156994.66592114232</v>
      </c>
      <c r="I132" s="65">
        <f>+'2.2.2.ProdIntermed'!H68</f>
        <v>156994.66592114232</v>
      </c>
      <c r="J132" s="65">
        <f>+'2.2.2.ProdIntermed'!I68</f>
        <v>49740.359306794722</v>
      </c>
      <c r="K132" s="65">
        <f>+'2.2.2.ProdIntermed'!J68</f>
        <v>48747.227944498249</v>
      </c>
      <c r="L132" s="65">
        <f>+'2.2.2.ProdIntermed'!K68</f>
        <v>233695.31989973068</v>
      </c>
    </row>
    <row r="133" spans="2:12" x14ac:dyDescent="0.2">
      <c r="B133" s="208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</row>
    <row r="134" spans="2:12" x14ac:dyDescent="0.2">
      <c r="B134" s="209" t="s">
        <v>201</v>
      </c>
      <c r="C134" s="231"/>
      <c r="D134" s="231"/>
      <c r="E134" s="231"/>
      <c r="F134" s="231"/>
      <c r="G134" s="231"/>
      <c r="H134" s="231"/>
      <c r="I134" s="231"/>
      <c r="J134" s="231"/>
      <c r="K134" s="231"/>
      <c r="L134" s="231"/>
    </row>
    <row r="135" spans="2:12" x14ac:dyDescent="0.2">
      <c r="B135" s="210" t="s">
        <v>202</v>
      </c>
      <c r="C135" s="200">
        <f>+'2.2.2.ProdIntermed'!C71</f>
        <v>36323</v>
      </c>
      <c r="D135" s="200">
        <f>+'2.2.2.ProdIntermed'!D71</f>
        <v>50668.531602341129</v>
      </c>
      <c r="E135" s="200">
        <f>+'2.2.2.ProdIntermed'!E71</f>
        <v>29886.533586580554</v>
      </c>
      <c r="F135" s="200">
        <f>+'2.2.2.ProdIntermed'!F71</f>
        <v>47807.102285966284</v>
      </c>
      <c r="G135" s="200">
        <f>+'2.2.2.ProdIntermed'!G71</f>
        <v>79071.439734837011</v>
      </c>
      <c r="H135" s="200">
        <f t="shared" si="9"/>
        <v>83955.615952716806</v>
      </c>
      <c r="I135" s="200">
        <f>+'2.2.2.ProdIntermed'!H71</f>
        <v>83955.615952716806</v>
      </c>
      <c r="J135" s="200">
        <f>+'2.2.2.ProdIntermed'!I71</f>
        <v>47867.177393999416</v>
      </c>
      <c r="K135" s="200">
        <f>+'2.2.2.ProdIntermed'!J71</f>
        <v>49573.920494583414</v>
      </c>
      <c r="L135" s="200">
        <f>+'2.2.2.ProdIntermed'!K71</f>
        <v>37662.323024448036</v>
      </c>
    </row>
    <row r="136" spans="2:12" x14ac:dyDescent="0.2">
      <c r="B136" s="210" t="s">
        <v>203</v>
      </c>
      <c r="C136" s="200">
        <f>+'2.2.2.ProdIntermed'!C72</f>
        <v>29882</v>
      </c>
      <c r="D136" s="200">
        <f>+'2.2.2.ProdIntermed'!D72</f>
        <v>62440.708703158394</v>
      </c>
      <c r="E136" s="200">
        <f>+'2.2.2.ProdIntermed'!E72</f>
        <v>121582.5000051113</v>
      </c>
      <c r="F136" s="200">
        <f>+'2.2.2.ProdIntermed'!F72</f>
        <v>138441.98900372235</v>
      </c>
      <c r="G136" s="200">
        <f>+'2.2.2.ProdIntermed'!G72</f>
        <v>151141.61262825466</v>
      </c>
      <c r="H136" s="200">
        <f t="shared" si="9"/>
        <v>162528.82435480875</v>
      </c>
      <c r="I136" s="200">
        <f>+'2.2.2.ProdIntermed'!H72</f>
        <v>162528.82435480875</v>
      </c>
      <c r="J136" s="200">
        <f>+'2.2.2.ProdIntermed'!I72</f>
        <v>160081.35784891219</v>
      </c>
      <c r="K136" s="200">
        <f>+'2.2.2.ProdIntermed'!J72</f>
        <v>173143.9302504778</v>
      </c>
      <c r="L136" s="200">
        <f>+'2.2.2.ProdIntermed'!K72</f>
        <v>166135.91954666193</v>
      </c>
    </row>
    <row r="137" spans="2:12" x14ac:dyDescent="0.2">
      <c r="B137" s="210" t="s">
        <v>204</v>
      </c>
      <c r="C137" s="200">
        <f>+'2.2.2.ProdIntermed'!C73</f>
        <v>69382</v>
      </c>
      <c r="D137" s="200">
        <f>+'2.2.2.ProdIntermed'!D73</f>
        <v>71283.695209633283</v>
      </c>
      <c r="E137" s="200">
        <f>+'2.2.2.ProdIntermed'!E73</f>
        <v>69059.230213183182</v>
      </c>
      <c r="F137" s="200">
        <f>+'2.2.2.ProdIntermed'!F73</f>
        <v>51133.197386214422</v>
      </c>
      <c r="G137" s="200">
        <f>+'2.2.2.ProdIntermed'!G73</f>
        <v>47985.796582048628</v>
      </c>
      <c r="H137" s="200">
        <f t="shared" si="9"/>
        <v>218996.85023048677</v>
      </c>
      <c r="I137" s="200">
        <f>+'2.2.2.ProdIntermed'!H73</f>
        <v>218996.85023048677</v>
      </c>
      <c r="J137" s="200">
        <f>+'2.2.2.ProdIntermed'!I73</f>
        <v>172500.64386040485</v>
      </c>
      <c r="K137" s="200">
        <f>+'2.2.2.ProdIntermed'!J73</f>
        <v>145156.88228019251</v>
      </c>
      <c r="L137" s="200">
        <f>+'2.2.2.ProdIntermed'!K73</f>
        <v>126589.70886009806</v>
      </c>
    </row>
    <row r="138" spans="2:12" x14ac:dyDescent="0.2">
      <c r="B138" s="210" t="s">
        <v>205</v>
      </c>
      <c r="C138" s="200">
        <f>+'2.2.2.ProdIntermed'!C74</f>
        <v>965268</v>
      </c>
      <c r="D138" s="200">
        <f>+'2.2.2.ProdIntermed'!D74</f>
        <v>1038481.1029033404</v>
      </c>
      <c r="E138" s="200">
        <f>+'2.2.2.ProdIntermed'!E74</f>
        <v>602993.45553054125</v>
      </c>
      <c r="F138" s="200">
        <f>+'2.2.2.ProdIntermed'!F74</f>
        <v>466797.31451938371</v>
      </c>
      <c r="G138" s="200">
        <f>+'2.2.2.ProdIntermed'!G74</f>
        <v>530803.13025444106</v>
      </c>
      <c r="H138" s="200">
        <f t="shared" si="9"/>
        <v>699177.31532538228</v>
      </c>
      <c r="I138" s="200">
        <f>+'2.2.2.ProdIntermed'!H74</f>
        <v>699177.31532538228</v>
      </c>
      <c r="J138" s="200">
        <f>+'2.2.2.ProdIntermed'!I74</f>
        <v>471722.14110437798</v>
      </c>
      <c r="K138" s="200">
        <f>+'2.2.2.ProdIntermed'!J74</f>
        <v>510466.52304252668</v>
      </c>
      <c r="L138" s="200">
        <f>+'2.2.2.ProdIntermed'!K74</f>
        <v>280725.40603034559</v>
      </c>
    </row>
    <row r="139" spans="2:12" x14ac:dyDescent="0.2">
      <c r="B139" s="210" t="s">
        <v>206</v>
      </c>
      <c r="C139" s="200">
        <f>+'2.2.2.ProdIntermed'!C75</f>
        <v>48433</v>
      </c>
      <c r="D139" s="200">
        <f>+'2.2.2.ProdIntermed'!D75</f>
        <v>95626.828695821052</v>
      </c>
      <c r="E139" s="200">
        <f>+'2.2.2.ProdIntermed'!E75</f>
        <v>110464.10627238649</v>
      </c>
      <c r="F139" s="200">
        <f>+'2.2.2.ProdIntermed'!F75</f>
        <v>86485.844459717075</v>
      </c>
      <c r="G139" s="200">
        <f>+'2.2.2.ProdIntermed'!G75</f>
        <v>107101.89017492528</v>
      </c>
      <c r="H139" s="200">
        <f t="shared" si="9"/>
        <v>99116.017452164146</v>
      </c>
      <c r="I139" s="200">
        <f>+'2.2.2.ProdIntermed'!H75</f>
        <v>99116.017452164146</v>
      </c>
      <c r="J139" s="200">
        <f>+'2.2.2.ProdIntermed'!I75</f>
        <v>111073.10238330555</v>
      </c>
      <c r="K139" s="200">
        <f>+'2.2.2.ProdIntermed'!J75</f>
        <v>58117.014620787966</v>
      </c>
      <c r="L139" s="200">
        <f>+'2.2.2.ProdIntermed'!K75</f>
        <v>63716.396993351045</v>
      </c>
    </row>
    <row r="140" spans="2:12" x14ac:dyDescent="0.2">
      <c r="B140" s="210" t="s">
        <v>215</v>
      </c>
      <c r="C140" s="200">
        <f>+'2.2.2.ProdIntermed'!C76</f>
        <v>3967</v>
      </c>
      <c r="D140" s="200">
        <f>+'2.2.2.ProdIntermed'!D76</f>
        <v>8873.5513667020296</v>
      </c>
      <c r="E140" s="200">
        <f>+'2.2.2.ProdIntermed'!E76</f>
        <v>15872.565347926111</v>
      </c>
      <c r="F140" s="200">
        <f>+'2.2.2.ProdIntermed'!F76</f>
        <v>15292.679500649801</v>
      </c>
      <c r="G140" s="200">
        <f>+'2.2.2.ProdIntermed'!G76</f>
        <v>13738.242249518948</v>
      </c>
      <c r="H140" s="200">
        <f t="shared" si="9"/>
        <v>8763.0629798266327</v>
      </c>
      <c r="I140" s="200">
        <f>+'2.2.2.ProdIntermed'!H76</f>
        <v>8763.0629798266327</v>
      </c>
      <c r="J140" s="200">
        <f>+'2.2.2.ProdIntermed'!I76</f>
        <v>20044.83134534179</v>
      </c>
      <c r="K140" s="200">
        <f>+'2.2.2.ProdIntermed'!J76</f>
        <v>19147.350783895119</v>
      </c>
      <c r="L140" s="200">
        <f>+'2.2.2.ProdIntermed'!K76</f>
        <v>15759.69193945488</v>
      </c>
    </row>
    <row r="141" spans="2:12" x14ac:dyDescent="0.2">
      <c r="B141" s="210" t="s">
        <v>208</v>
      </c>
      <c r="C141" s="200">
        <f>+'2.2.2.ProdIntermed'!C77</f>
        <v>25638</v>
      </c>
      <c r="D141" s="200">
        <f>+'2.2.2.ProdIntermed'!D77</f>
        <v>2946.250709168281</v>
      </c>
      <c r="E141" s="200">
        <f>+'2.2.2.ProdIntermed'!E77</f>
        <v>4848.6933888100302</v>
      </c>
      <c r="F141" s="200">
        <f>+'2.2.2.ProdIntermed'!F77</f>
        <v>2129.3454888778215</v>
      </c>
      <c r="G141" s="200">
        <f>+'2.2.2.ProdIntermed'!G77</f>
        <v>5012.9672427593914</v>
      </c>
      <c r="H141" s="200">
        <f t="shared" si="9"/>
        <v>8678.7622526858941</v>
      </c>
      <c r="I141" s="200">
        <f>+'2.2.2.ProdIntermed'!H77</f>
        <v>8678.7622526858941</v>
      </c>
      <c r="J141" s="200">
        <f>+'2.2.2.ProdIntermed'!I77</f>
        <v>26355.003563327275</v>
      </c>
      <c r="K141" s="200">
        <f>+'2.2.2.ProdIntermed'!J77</f>
        <v>54627.926920118487</v>
      </c>
      <c r="L141" s="200">
        <f>+'2.2.2.ProdIntermed'!K77</f>
        <v>53345.797929289423</v>
      </c>
    </row>
    <row r="142" spans="2:12" x14ac:dyDescent="0.2">
      <c r="B142" s="210" t="s">
        <v>209</v>
      </c>
      <c r="C142" s="200">
        <f>+'2.2.2.ProdIntermed'!C78</f>
        <v>37907</v>
      </c>
      <c r="D142" s="200">
        <f>+'2.2.2.ProdIntermed'!D78</f>
        <v>38337.218433024769</v>
      </c>
      <c r="E142" s="200">
        <f>+'2.2.2.ProdIntermed'!E78</f>
        <v>42225.999114267615</v>
      </c>
      <c r="F142" s="200">
        <f>+'2.2.2.ProdIntermed'!F78</f>
        <v>23291.574443139285</v>
      </c>
      <c r="G142" s="200">
        <f>+'2.2.2.ProdIntermed'!G78</f>
        <v>32665.622470566293</v>
      </c>
      <c r="H142" s="200">
        <f t="shared" si="9"/>
        <v>23346.418581999766</v>
      </c>
      <c r="I142" s="200">
        <f>+'2.2.2.ProdIntermed'!H78</f>
        <v>23346.418581999766</v>
      </c>
      <c r="J142" s="200">
        <f>+'2.2.2.ProdIntermed'!I78</f>
        <v>11268.970067429524</v>
      </c>
      <c r="K142" s="200">
        <f>+'2.2.2.ProdIntermed'!J78</f>
        <v>11385.266279814266</v>
      </c>
      <c r="L142" s="200">
        <f>+'2.2.2.ProdIntermed'!K78</f>
        <v>14394.937245287914</v>
      </c>
    </row>
    <row r="143" spans="2:12" x14ac:dyDescent="0.2">
      <c r="B143" s="210" t="s">
        <v>210</v>
      </c>
      <c r="C143" s="200">
        <f>+'2.2.2.ProdIntermed'!C79</f>
        <v>281200</v>
      </c>
      <c r="D143" s="200">
        <f>+'2.2.2.ProdIntermed'!D79</f>
        <v>191243.84947598758</v>
      </c>
      <c r="E143" s="200">
        <f>+'2.2.2.ProdIntermed'!E79</f>
        <v>222586.25585028814</v>
      </c>
      <c r="F143" s="200">
        <f>+'2.2.2.ProdIntermed'!F79</f>
        <v>196915.76354791917</v>
      </c>
      <c r="G143" s="200">
        <f>+'2.2.2.ProdIntermed'!G79</f>
        <v>366914.47868963599</v>
      </c>
      <c r="H143" s="200">
        <f t="shared" si="9"/>
        <v>479322.16784492548</v>
      </c>
      <c r="I143" s="200">
        <f>+'2.2.2.ProdIntermed'!H79</f>
        <v>479322.16784492548</v>
      </c>
      <c r="J143" s="200">
        <f>+'2.2.2.ProdIntermed'!I79</f>
        <v>516662.05909221451</v>
      </c>
      <c r="K143" s="200">
        <f>+'2.2.2.ProdIntermed'!J79</f>
        <v>497008.13732543914</v>
      </c>
      <c r="L143" s="200">
        <f>+'2.2.2.ProdIntermed'!K79</f>
        <v>545849.05778746004</v>
      </c>
    </row>
    <row r="144" spans="2:12" x14ac:dyDescent="0.2">
      <c r="B144" s="209" t="s">
        <v>211</v>
      </c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</row>
    <row r="145" spans="2:12" x14ac:dyDescent="0.2">
      <c r="B145" s="210" t="s">
        <v>212</v>
      </c>
      <c r="C145" s="200">
        <f>+'2.2.2.ProdIntermed'!C81</f>
        <v>25000</v>
      </c>
      <c r="D145" s="200">
        <f>+'2.2.2.ProdIntermed'!D81</f>
        <v>49272.346516860045</v>
      </c>
      <c r="E145" s="200">
        <f>+'2.2.2.ProdIntermed'!E81</f>
        <v>43927.878983483402</v>
      </c>
      <c r="F145" s="200">
        <f>+'2.2.2.ProdIntermed'!F81</f>
        <v>58439.077340840151</v>
      </c>
      <c r="G145" s="200">
        <f>+'2.2.2.ProdIntermed'!G81</f>
        <v>64643.26025461089</v>
      </c>
      <c r="H145" s="200">
        <f t="shared" si="9"/>
        <v>58326.011987022248</v>
      </c>
      <c r="I145" s="200">
        <f>+'2.2.2.ProdIntermed'!H81</f>
        <v>58326.011987022248</v>
      </c>
      <c r="J145" s="200">
        <f>+'2.2.2.ProdIntermed'!I81</f>
        <v>60943.665048591873</v>
      </c>
      <c r="K145" s="200">
        <f>+'2.2.2.ProdIntermed'!J81</f>
        <v>74470.112921225998</v>
      </c>
      <c r="L145" s="200">
        <f>+'2.2.2.ProdIntermed'!K81</f>
        <v>109933.15038778121</v>
      </c>
    </row>
    <row r="146" spans="2:12" x14ac:dyDescent="0.2">
      <c r="B146" s="210" t="s">
        <v>68</v>
      </c>
      <c r="C146" s="200">
        <f>+'2.2.2.ProdIntermed'!C82</f>
        <v>0</v>
      </c>
      <c r="D146" s="200">
        <f>+'2.2.2.ProdIntermed'!D82</f>
        <v>26993.949028328876</v>
      </c>
      <c r="E146" s="200">
        <f>+'2.2.2.ProdIntermed'!E82</f>
        <v>102671.98498709933</v>
      </c>
      <c r="F146" s="200">
        <f>+'2.2.2.ProdIntermed'!F82</f>
        <v>123565.69330931993</v>
      </c>
      <c r="G146" s="200">
        <f>+'2.2.2.ProdIntermed'!G82</f>
        <v>162923.83852098536</v>
      </c>
      <c r="H146" s="200">
        <f t="shared" si="9"/>
        <v>272461.32880196249</v>
      </c>
      <c r="I146" s="200">
        <f>+'2.2.2.ProdIntermed'!H82</f>
        <v>272461.32880196249</v>
      </c>
      <c r="J146" s="200">
        <f>+'2.2.2.ProdIntermed'!I82</f>
        <v>213478.19050658436</v>
      </c>
      <c r="K146" s="200">
        <f>+'2.2.2.ProdIntermed'!J82</f>
        <v>31282.975033584149</v>
      </c>
      <c r="L146" s="200">
        <f>+'2.2.2.ProdIntermed'!K82</f>
        <v>35552.751255874253</v>
      </c>
    </row>
    <row r="147" spans="2:12" x14ac:dyDescent="0.2">
      <c r="B147" s="211" t="s">
        <v>216</v>
      </c>
      <c r="C147" s="65">
        <f>+'2.2.2.ProdIntermed'!C83</f>
        <v>0</v>
      </c>
      <c r="D147" s="65">
        <f>+'2.2.2.ProdIntermed'!D83</f>
        <v>32284.451900618569</v>
      </c>
      <c r="E147" s="65">
        <f>+'2.2.2.ProdIntermed'!E83</f>
        <v>3546.2394620718269</v>
      </c>
      <c r="F147" s="65">
        <f>+'2.2.2.ProdIntermed'!F83</f>
        <v>17201.364321634148</v>
      </c>
      <c r="G147" s="65">
        <f>+'2.2.2.ProdIntermed'!G83</f>
        <v>1779.4392161073358</v>
      </c>
      <c r="H147" s="65">
        <f t="shared" si="9"/>
        <v>29966.979299608684</v>
      </c>
      <c r="I147" s="65">
        <f>+'2.2.2.ProdIntermed'!H83</f>
        <v>29966.979299608684</v>
      </c>
      <c r="J147" s="65">
        <f>+'2.2.2.ProdIntermed'!I83</f>
        <v>62210.615255071614</v>
      </c>
      <c r="K147" s="65">
        <f>+'2.2.2.ProdIntermed'!J83</f>
        <v>3148.3388974850386</v>
      </c>
      <c r="L147" s="65">
        <f>+'2.2.2.ProdIntermed'!K83</f>
        <v>1638.478517503715</v>
      </c>
    </row>
    <row r="148" spans="2:12" x14ac:dyDescent="0.2">
      <c r="B148" s="137" t="s">
        <v>217</v>
      </c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</row>
    <row r="149" spans="2:12" x14ac:dyDescent="0.2">
      <c r="B149" s="210" t="s">
        <v>218</v>
      </c>
      <c r="C149" s="231">
        <f>+'2.2.2.ProdIntermed'!C85</f>
        <v>0</v>
      </c>
      <c r="D149" s="231">
        <f>+'2.2.2.ProdIntermed'!D85</f>
        <v>67218.597091490883</v>
      </c>
      <c r="E149" s="231">
        <f>+'2.2.2.ProdIntermed'!E85</f>
        <v>60502.143029073261</v>
      </c>
      <c r="F149" s="231">
        <f>+'2.2.2.ProdIntermed'!F85</f>
        <v>15039.475009387786</v>
      </c>
      <c r="G149" s="231">
        <f>+'2.2.2.ProdIntermed'!G85</f>
        <v>0</v>
      </c>
      <c r="H149" s="231">
        <f>+I149</f>
        <v>0</v>
      </c>
      <c r="I149" s="231">
        <f>+'2.2.2.ProdIntermed'!H85</f>
        <v>0</v>
      </c>
      <c r="J149" s="231">
        <f>+'2.2.2.ProdIntermed'!I85</f>
        <v>79878.70757431355</v>
      </c>
      <c r="K149" s="231">
        <f>+'2.2.2.ProdIntermed'!J85</f>
        <v>63838.950924339122</v>
      </c>
      <c r="L149" s="231">
        <f>+'2.2.2.ProdIntermed'!K85</f>
        <v>36423.198691672682</v>
      </c>
    </row>
    <row r="150" spans="2:12" x14ac:dyDescent="0.2">
      <c r="B150" s="211" t="s">
        <v>219</v>
      </c>
      <c r="C150" s="65">
        <f>+'2.2.2.ProdIntermed'!C86</f>
        <v>0</v>
      </c>
      <c r="D150" s="65">
        <f>+'2.2.2.ProdIntermed'!D86</f>
        <v>38492.3343913758</v>
      </c>
      <c r="E150" s="65">
        <f>+'2.2.2.ProdIntermed'!E86</f>
        <v>170866.68253274183</v>
      </c>
      <c r="F150" s="65">
        <f>+'2.2.2.ProdIntermed'!F86</f>
        <v>18238.798545820358</v>
      </c>
      <c r="G150" s="65">
        <f>+'2.2.2.ProdIntermed'!G86</f>
        <v>54988.12362845552</v>
      </c>
      <c r="H150" s="65">
        <f>+I150</f>
        <v>18963.73818950191</v>
      </c>
      <c r="I150" s="65">
        <f>+'2.2.2.ProdIntermed'!H86</f>
        <v>18963.73818950191</v>
      </c>
      <c r="J150" s="65">
        <f>+'2.2.2.ProdIntermed'!I86</f>
        <v>12121.940155022476</v>
      </c>
      <c r="K150" s="65">
        <f>+'2.2.2.ProdIntermed'!J86</f>
        <v>16987.845233601969</v>
      </c>
      <c r="L150" s="65">
        <f>+'2.2.2.ProdIntermed'!K86</f>
        <v>7909.859346027536</v>
      </c>
    </row>
    <row r="151" spans="2:12" x14ac:dyDescent="0.2"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2:12" x14ac:dyDescent="0.2">
      <c r="B152" s="60" t="s">
        <v>58</v>
      </c>
      <c r="C152" s="87"/>
      <c r="D152" s="87"/>
      <c r="E152" s="87"/>
      <c r="F152" s="87"/>
      <c r="G152" s="87"/>
      <c r="H152" s="87"/>
      <c r="I152" s="87"/>
      <c r="J152" s="87"/>
      <c r="K152" s="87"/>
      <c r="L152" s="87"/>
    </row>
    <row r="153" spans="2:12" x14ac:dyDescent="0.2">
      <c r="C153" s="87"/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2:12" x14ac:dyDescent="0.2">
      <c r="B154" s="228" t="s">
        <v>252</v>
      </c>
      <c r="C154" s="32"/>
      <c r="D154" s="32"/>
      <c r="E154" s="32"/>
      <c r="F154" s="32"/>
      <c r="G154" s="32"/>
      <c r="H154" s="32"/>
      <c r="I154" s="32"/>
      <c r="J154" s="32"/>
      <c r="K154" s="32"/>
      <c r="L154" s="32"/>
    </row>
    <row r="155" spans="2:12" x14ac:dyDescent="0.2">
      <c r="B155" s="219" t="s">
        <v>221</v>
      </c>
      <c r="C155" s="200">
        <f>+'2.2.3.7.CantidadCap'!C9</f>
        <v>42761.64</v>
      </c>
      <c r="D155" s="200">
        <f>+'2.2.3.7.CantidadCap'!D9</f>
        <v>41623.57048491246</v>
      </c>
      <c r="E155" s="200">
        <f>+'2.2.3.7.CantidadCap'!E9</f>
        <v>39174.01925956308</v>
      </c>
      <c r="F155" s="200">
        <f>+'2.2.3.7.CantidadCap'!F9</f>
        <v>37235.974959925275</v>
      </c>
      <c r="G155" s="200">
        <f>+'2.2.3.7.CantidadCap'!G9</f>
        <v>375762.91834726819</v>
      </c>
      <c r="H155" s="200">
        <f>+'2.2.3.7.CantidadCap'!H9</f>
        <v>781924.54120514996</v>
      </c>
      <c r="I155" s="200">
        <f>+'2.2.3.7.CantidadCap'!I9</f>
        <v>781924.54120514996</v>
      </c>
      <c r="J155" s="200">
        <f>+'2.2.3.7.CantidadCap'!J9</f>
        <v>839715.11317572161</v>
      </c>
      <c r="K155" s="200">
        <f>+'2.2.3.7.CantidadCap'!K9</f>
        <v>961409.48281746497</v>
      </c>
      <c r="L155" s="200">
        <f>+'2.2.3.7.CantidadCap'!L9</f>
        <v>933362.38087611506</v>
      </c>
    </row>
    <row r="156" spans="2:12" x14ac:dyDescent="0.2">
      <c r="B156" s="219" t="s">
        <v>222</v>
      </c>
      <c r="C156" s="200">
        <f>+'2.2.3.7.CantidadCap'!C10</f>
        <v>524261.64999999997</v>
      </c>
      <c r="D156" s="200">
        <f>+'2.2.3.7.CantidadCap'!D10</f>
        <v>500844.77902189258</v>
      </c>
      <c r="E156" s="200">
        <f>+'2.2.3.7.CantidadCap'!E10</f>
        <v>444326.4120501799</v>
      </c>
      <c r="F156" s="200">
        <f>+'2.2.3.7.CantidadCap'!F10</f>
        <v>387942.70008899749</v>
      </c>
      <c r="G156" s="200">
        <f>+'2.2.3.7.CantidadCap'!G10</f>
        <v>339631.85163591383</v>
      </c>
      <c r="H156" s="200">
        <f>+'2.2.3.7.CantidadCap'!H10</f>
        <v>293166.24523212889</v>
      </c>
      <c r="I156" s="200">
        <f>+'2.2.3.7.CantidadCap'!I10</f>
        <v>293166.24523212889</v>
      </c>
      <c r="J156" s="200">
        <f>+'2.2.3.7.CantidadCap'!J10</f>
        <v>267700.76379691949</v>
      </c>
      <c r="K156" s="200">
        <f>+'2.2.3.7.CantidadCap'!K10</f>
        <v>233891.3964323136</v>
      </c>
      <c r="L156" s="200">
        <f>+'2.2.3.7.CantidadCap'!L10</f>
        <v>217748.79214267596</v>
      </c>
    </row>
    <row r="157" spans="2:12" x14ac:dyDescent="0.2">
      <c r="B157" s="219" t="s">
        <v>223</v>
      </c>
      <c r="C157" s="200">
        <f>+'2.2.3.7.CantidadCap'!C11</f>
        <v>90662.939999999973</v>
      </c>
      <c r="D157" s="200">
        <f>+'2.2.3.7.CantidadCap'!D11</f>
        <v>79228.199574874452</v>
      </c>
      <c r="E157" s="200">
        <f>+'2.2.3.7.CantidadCap'!E11</f>
        <v>56557.391791883929</v>
      </c>
      <c r="F157" s="200">
        <f>+'2.2.3.7.CantidadCap'!F11</f>
        <v>35183.083832360229</v>
      </c>
      <c r="G157" s="200">
        <f>+'2.2.3.7.CantidadCap'!G11</f>
        <v>66384.381776187947</v>
      </c>
      <c r="H157" s="200">
        <f>+'2.2.3.7.CantidadCap'!H11</f>
        <v>88507.889841476135</v>
      </c>
      <c r="I157" s="200">
        <f>+'2.2.3.7.CantidadCap'!I11</f>
        <v>88507.889841476135</v>
      </c>
      <c r="J157" s="200">
        <f>+'2.2.3.7.CantidadCap'!J11</f>
        <v>60569.551283822511</v>
      </c>
      <c r="K157" s="200">
        <f>+'2.2.3.7.CantidadCap'!K11</f>
        <v>42486.691402766592</v>
      </c>
      <c r="L157" s="200">
        <f>+'2.2.3.7.CantidadCap'!L11</f>
        <v>24062.042654310622</v>
      </c>
    </row>
    <row r="158" spans="2:12" x14ac:dyDescent="0.2">
      <c r="B158" s="219" t="s">
        <v>224</v>
      </c>
      <c r="C158" s="200">
        <f>+'2.2.3.7.CantidadCap'!C12</f>
        <v>20642.425000000003</v>
      </c>
      <c r="D158" s="200">
        <f>+'2.2.3.7.CantidadCap'!D12</f>
        <v>42012.70089815688</v>
      </c>
      <c r="E158" s="200">
        <f>+'2.2.3.7.CantidadCap'!E12</f>
        <v>59152.147929608051</v>
      </c>
      <c r="F158" s="200">
        <f>+'2.2.3.7.CantidadCap'!F12</f>
        <v>51929.318071573936</v>
      </c>
      <c r="G158" s="200">
        <f>+'2.2.3.7.CantidadCap'!G12</f>
        <v>47069.684277696542</v>
      </c>
      <c r="H158" s="200">
        <f>+'2.2.3.7.CantidadCap'!H12</f>
        <v>45053.273529348793</v>
      </c>
      <c r="I158" s="200">
        <f>+'2.2.3.7.CantidadCap'!I12</f>
        <v>45053.273529348793</v>
      </c>
      <c r="J158" s="200">
        <f>+'2.2.3.7.CantidadCap'!J12</f>
        <v>41366.216179380441</v>
      </c>
      <c r="K158" s="200">
        <f>+'2.2.3.7.CantidadCap'!K12</f>
        <v>73038.738135172214</v>
      </c>
      <c r="L158" s="200">
        <f>+'2.2.3.7.CantidadCap'!L12</f>
        <v>102068.9672118779</v>
      </c>
    </row>
    <row r="159" spans="2:12" x14ac:dyDescent="0.2">
      <c r="B159" s="219" t="s">
        <v>225</v>
      </c>
      <c r="C159" s="200">
        <f>+'2.2.3.7.CantidadCap'!C13</f>
        <v>24573.199999999983</v>
      </c>
      <c r="D159" s="200">
        <f>+'2.2.3.7.CantidadCap'!D13</f>
        <v>131817.39935663441</v>
      </c>
      <c r="E159" s="200">
        <f>+'2.2.3.7.CantidadCap'!E13</f>
        <v>205304.17682106848</v>
      </c>
      <c r="F159" s="200">
        <f>+'2.2.3.7.CantidadCap'!F13</f>
        <v>141536.53517657169</v>
      </c>
      <c r="G159" s="200">
        <f>+'2.2.3.7.CantidadCap'!G13</f>
        <v>98798.068101402663</v>
      </c>
      <c r="H159" s="200">
        <f>+'2.2.3.7.CantidadCap'!H13</f>
        <v>59208.398671360235</v>
      </c>
      <c r="I159" s="200">
        <f>+'2.2.3.7.CantidadCap'!I13</f>
        <v>59208.398671360235</v>
      </c>
      <c r="J159" s="200">
        <f>+'2.2.3.7.CantidadCap'!J13</f>
        <v>40059.067784812301</v>
      </c>
      <c r="K159" s="200">
        <f>+'2.2.3.7.CantidadCap'!K13</f>
        <v>51541.925912274644</v>
      </c>
      <c r="L159" s="200">
        <f>+'2.2.3.7.CantidadCap'!L13</f>
        <v>56172.252312486002</v>
      </c>
    </row>
    <row r="160" spans="2:12" x14ac:dyDescent="0.2">
      <c r="B160" s="219" t="s">
        <v>226</v>
      </c>
      <c r="C160" s="200">
        <f>+'2.2.3.7.CantidadCap'!C14</f>
        <v>137314.758</v>
      </c>
      <c r="D160" s="200">
        <f>+'2.2.3.7.CantidadCap'!D14</f>
        <v>131541.60294958623</v>
      </c>
      <c r="E160" s="200">
        <f>+'2.2.3.7.CantidadCap'!E14</f>
        <v>127125.09150457152</v>
      </c>
      <c r="F160" s="200">
        <f>+'2.2.3.7.CantidadCap'!F14</f>
        <v>140562.17058409809</v>
      </c>
      <c r="G160" s="200">
        <f>+'2.2.3.7.CantidadCap'!G14</f>
        <v>143246.62041367893</v>
      </c>
      <c r="H160" s="200">
        <f>+'2.2.3.7.CantidadCap'!H14</f>
        <v>164924.64302720403</v>
      </c>
      <c r="I160" s="200">
        <f>+'2.2.3.7.CantidadCap'!I14</f>
        <v>164924.64302720403</v>
      </c>
      <c r="J160" s="200">
        <f>+'2.2.3.7.CantidadCap'!J14</f>
        <v>183080.7538301216</v>
      </c>
      <c r="K160" s="200">
        <f>+'2.2.3.7.CantidadCap'!K14</f>
        <v>176116.94362552531</v>
      </c>
      <c r="L160" s="200">
        <f>+'2.2.3.7.CantidadCap'!L14</f>
        <v>187151.58996354204</v>
      </c>
    </row>
    <row r="161" spans="2:12" x14ac:dyDescent="0.2">
      <c r="B161" s="63" t="s">
        <v>227</v>
      </c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</row>
    <row r="162" spans="2:12" x14ac:dyDescent="0.2">
      <c r="B162" s="219" t="s">
        <v>228</v>
      </c>
      <c r="C162" s="200">
        <f>+'2.2.3.7.CantidadCap'!C16</f>
        <v>940215.16399999999</v>
      </c>
      <c r="D162" s="200">
        <f>+'2.2.3.7.CantidadCap'!D16</f>
        <v>908320.61107755941</v>
      </c>
      <c r="E162" s="200">
        <f>+'2.2.3.7.CantidadCap'!E16</f>
        <v>810322.03767788003</v>
      </c>
      <c r="F162" s="200">
        <f>+'2.2.3.7.CantidadCap'!F16</f>
        <v>692736.30986837973</v>
      </c>
      <c r="G162" s="200">
        <f>+'2.2.3.7.CantidadCap'!G16</f>
        <v>590191.32173630618</v>
      </c>
      <c r="H162" s="200">
        <f>+'2.2.3.7.CantidadCap'!H16</f>
        <v>493890.64020601066</v>
      </c>
      <c r="I162" s="200">
        <f>+'2.2.3.7.CantidadCap'!I16</f>
        <v>493890.64020601066</v>
      </c>
      <c r="J162" s="200">
        <f>+'2.2.3.7.CantidadCap'!J16</f>
        <v>396300.58122671943</v>
      </c>
      <c r="K162" s="200">
        <f>+'2.2.3.7.CantidadCap'!K16</f>
        <v>287374.88475468481</v>
      </c>
      <c r="L162" s="200">
        <f>+'2.2.3.7.CantidadCap'!L16</f>
        <v>176225.34430007444</v>
      </c>
    </row>
    <row r="163" spans="2:12" x14ac:dyDescent="0.2">
      <c r="B163" s="219" t="s">
        <v>229</v>
      </c>
      <c r="C163" s="200">
        <f>+'2.2.3.7.CantidadCap'!C17</f>
        <v>46897886.063561596</v>
      </c>
      <c r="D163" s="200">
        <f>+'2.2.3.7.CantidadCap'!D17</f>
        <v>45649733.409664594</v>
      </c>
      <c r="E163" s="200">
        <f>+'2.2.3.7.CantidadCap'!E17</f>
        <v>42963242.099385262</v>
      </c>
      <c r="F163" s="200">
        <f>+'2.2.3.7.CantidadCap'!F17</f>
        <v>40837734.734594092</v>
      </c>
      <c r="G163" s="200">
        <f>+'2.2.3.7.CantidadCap'!G17</f>
        <v>39510029.515671499</v>
      </c>
      <c r="H163" s="200">
        <f>+'2.2.3.7.CantidadCap'!H17</f>
        <v>38771430.022806197</v>
      </c>
      <c r="I163" s="200">
        <f>+'2.2.3.7.CantidadCap'!I17</f>
        <v>38771430.022806197</v>
      </c>
      <c r="J163" s="200">
        <f>+'2.2.3.7.CantidadCap'!J17</f>
        <v>38146292.900801465</v>
      </c>
      <c r="K163" s="200">
        <f>+'2.2.3.7.CantidadCap'!K17</f>
        <v>36643417.870111451</v>
      </c>
      <c r="L163" s="200">
        <f>+'2.2.3.7.CantidadCap'!L17</f>
        <v>34938392.065930948</v>
      </c>
    </row>
    <row r="164" spans="2:12" x14ac:dyDescent="0.2">
      <c r="B164" s="219" t="s">
        <v>230</v>
      </c>
      <c r="C164" s="200">
        <f>+'2.2.3.7.CantidadCap'!C18</f>
        <v>2718646.8651189241</v>
      </c>
      <c r="D164" s="200">
        <f>+'2.2.3.7.CantidadCap'!D18</f>
        <v>2557535.6249058284</v>
      </c>
      <c r="E164" s="200">
        <f>+'2.2.3.7.CantidadCap'!E18</f>
        <v>2229859.8060198775</v>
      </c>
      <c r="F164" s="200">
        <f>+'2.2.3.7.CantidadCap'!F18</f>
        <v>1936789.6589707267</v>
      </c>
      <c r="G164" s="200">
        <f>+'2.2.3.7.CantidadCap'!G18</f>
        <v>1685111.453776848</v>
      </c>
      <c r="H164" s="200">
        <f>+'2.2.3.7.CantidadCap'!H18</f>
        <v>1452532.0987692904</v>
      </c>
      <c r="I164" s="200">
        <f>+'2.2.3.7.CantidadCap'!I18</f>
        <v>1452532.0987692904</v>
      </c>
      <c r="J164" s="200">
        <f>+'2.2.3.7.CantidadCap'!J18</f>
        <v>1217754.4874852118</v>
      </c>
      <c r="K164" s="200">
        <f>+'2.2.3.7.CantidadCap'!K18</f>
        <v>949728.84798327123</v>
      </c>
      <c r="L164" s="200">
        <f>+'2.2.3.7.CantidadCap'!L18</f>
        <v>674958.17064807273</v>
      </c>
    </row>
    <row r="165" spans="2:12" x14ac:dyDescent="0.2">
      <c r="B165" s="219" t="s">
        <v>231</v>
      </c>
      <c r="C165" s="200">
        <f>+'2.2.3.7.CantidadCap'!C19</f>
        <v>0</v>
      </c>
      <c r="D165" s="200">
        <f>+'2.2.3.7.CantidadCap'!D19</f>
        <v>0</v>
      </c>
      <c r="E165" s="200">
        <f>+'2.2.3.7.CantidadCap'!E19</f>
        <v>0</v>
      </c>
      <c r="F165" s="200">
        <f>+'2.2.3.7.CantidadCap'!F19</f>
        <v>0</v>
      </c>
      <c r="G165" s="200">
        <f>+'2.2.3.7.CantidadCap'!G19</f>
        <v>0</v>
      </c>
      <c r="H165" s="200">
        <f>+'2.2.3.7.CantidadCap'!H19</f>
        <v>0</v>
      </c>
      <c r="I165" s="200">
        <f>+'2.2.3.7.CantidadCap'!I19</f>
        <v>112984076.02734539</v>
      </c>
      <c r="J165" s="200">
        <f>+'2.2.3.7.CantidadCap'!J19</f>
        <v>111444231.18748558</v>
      </c>
      <c r="K165" s="200">
        <f>+'2.2.3.7.CantidadCap'!K19</f>
        <v>107053588.227164</v>
      </c>
      <c r="L165" s="200">
        <f>+'2.2.3.7.CantidadCap'!L19</f>
        <v>102072362.64865154</v>
      </c>
    </row>
    <row r="166" spans="2:12" x14ac:dyDescent="0.2">
      <c r="B166" s="219" t="s">
        <v>232</v>
      </c>
      <c r="C166" s="200">
        <f>+'2.2.3.7.CantidadCap'!C20</f>
        <v>0</v>
      </c>
      <c r="D166" s="200">
        <f>+'2.2.3.7.CantidadCap'!D20</f>
        <v>0</v>
      </c>
      <c r="E166" s="200">
        <f>+'2.2.3.7.CantidadCap'!E20</f>
        <v>0</v>
      </c>
      <c r="F166" s="200">
        <f>+'2.2.3.7.CantidadCap'!F20</f>
        <v>0</v>
      </c>
      <c r="G166" s="200">
        <f>+'2.2.3.7.CantidadCap'!G20</f>
        <v>0</v>
      </c>
      <c r="H166" s="200">
        <f>+'2.2.3.7.CantidadCap'!H20</f>
        <v>0</v>
      </c>
      <c r="I166" s="200">
        <f>+'2.2.3.7.CantidadCap'!I20</f>
        <v>17890619.409327209</v>
      </c>
      <c r="J166" s="200">
        <f>+'2.2.3.7.CantidadCap'!J20</f>
        <v>17102948.000489991</v>
      </c>
      <c r="K166" s="200">
        <f>+'2.2.3.7.CantidadCap'!K20</f>
        <v>15331609.849811662</v>
      </c>
      <c r="L166" s="200">
        <f>+'2.2.3.7.CantidadCap'!L20</f>
        <v>13468182.086068619</v>
      </c>
    </row>
    <row r="167" spans="2:12" x14ac:dyDescent="0.2">
      <c r="B167" s="219" t="s">
        <v>233</v>
      </c>
      <c r="C167" s="200">
        <f>+'2.2.3.7.CantidadCap'!C21</f>
        <v>0</v>
      </c>
      <c r="D167" s="200">
        <f>+'2.2.3.7.CantidadCap'!D21</f>
        <v>0</v>
      </c>
      <c r="E167" s="200">
        <f>+'2.2.3.7.CantidadCap'!E21</f>
        <v>0</v>
      </c>
      <c r="F167" s="200">
        <f>+'2.2.3.7.CantidadCap'!F21</f>
        <v>0</v>
      </c>
      <c r="G167" s="200">
        <f>+'2.2.3.7.CantidadCap'!G21</f>
        <v>0</v>
      </c>
      <c r="H167" s="200">
        <f>+'2.2.3.7.CantidadCap'!H21</f>
        <v>0</v>
      </c>
      <c r="I167" s="200">
        <f>+'2.2.3.7.CantidadCap'!I21</f>
        <v>0</v>
      </c>
      <c r="J167" s="200">
        <f>+'2.2.3.7.CantidadCap'!J21</f>
        <v>15219769.353240753</v>
      </c>
      <c r="K167" s="200">
        <f>+'2.2.3.7.CantidadCap'!K21</f>
        <v>14385805.341054942</v>
      </c>
      <c r="L167" s="200">
        <f>+'2.2.3.7.CantidadCap'!L21</f>
        <v>12815258.884401826</v>
      </c>
    </row>
    <row r="168" spans="2:12" x14ac:dyDescent="0.2">
      <c r="B168" s="219" t="s">
        <v>234</v>
      </c>
      <c r="C168" s="200">
        <f>+'2.2.3.7.CantidadCap'!C22</f>
        <v>0</v>
      </c>
      <c r="D168" s="200">
        <f>+'2.2.3.7.CantidadCap'!D22</f>
        <v>0</v>
      </c>
      <c r="E168" s="200">
        <f>+'2.2.3.7.CantidadCap'!E22</f>
        <v>0</v>
      </c>
      <c r="F168" s="200">
        <f>+'2.2.3.7.CantidadCap'!F22</f>
        <v>0</v>
      </c>
      <c r="G168" s="200">
        <f>+'2.2.3.7.CantidadCap'!G22</f>
        <v>0</v>
      </c>
      <c r="H168" s="200">
        <f>+'2.2.3.7.CantidadCap'!H22</f>
        <v>0</v>
      </c>
      <c r="I168" s="200">
        <f>+'2.2.3.7.CantidadCap'!I22</f>
        <v>0</v>
      </c>
      <c r="J168" s="200">
        <f>+'2.2.3.7.CantidadCap'!J22</f>
        <v>2870928.7424215237</v>
      </c>
      <c r="K168" s="200">
        <f>+'2.2.3.7.CantidadCap'!K22</f>
        <v>2798826.9778590049</v>
      </c>
      <c r="L168" s="200">
        <f>+'2.2.3.7.CantidadCap'!L22</f>
        <v>2673453.8222420905</v>
      </c>
    </row>
    <row r="169" spans="2:12" x14ac:dyDescent="0.2">
      <c r="B169" s="219" t="s">
        <v>235</v>
      </c>
      <c r="C169" s="200">
        <f>+'2.2.3.7.CantidadCap'!C23</f>
        <v>0</v>
      </c>
      <c r="D169" s="200">
        <f>+'2.2.3.7.CantidadCap'!D23</f>
        <v>677751.12179394416</v>
      </c>
      <c r="E169" s="200">
        <f>+'2.2.3.7.CantidadCap'!E23</f>
        <v>653985.1710661042</v>
      </c>
      <c r="F169" s="200">
        <f>+'2.2.3.7.CantidadCap'!F23</f>
        <v>617909.38704581885</v>
      </c>
      <c r="G169" s="200">
        <f>+'2.2.3.7.CantidadCap'!G23</f>
        <v>593977.41274077399</v>
      </c>
      <c r="H169" s="200">
        <f>+'2.2.3.7.CantidadCap'!H23</f>
        <v>578779.09015869861</v>
      </c>
      <c r="I169" s="200">
        <f>+'2.2.3.7.CantidadCap'!I23</f>
        <v>578779.09015869861</v>
      </c>
      <c r="J169" s="200">
        <f>+'2.2.3.7.CantidadCap'!J23</f>
        <v>565143.2111321165</v>
      </c>
      <c r="K169" s="200">
        <f>+'2.2.3.7.CantidadCap'!K23</f>
        <v>538397.05740286584</v>
      </c>
      <c r="L169" s="200">
        <f>+'2.2.3.7.CantidadCap'!L23</f>
        <v>508650.06846271828</v>
      </c>
    </row>
    <row r="170" spans="2:12" x14ac:dyDescent="0.2">
      <c r="B170" s="219" t="s">
        <v>236</v>
      </c>
      <c r="C170" s="200">
        <f>+'2.2.3.7.CantidadCap'!C24</f>
        <v>0</v>
      </c>
      <c r="D170" s="200">
        <f>+'2.2.3.7.CantidadCap'!D24</f>
        <v>31115.652821012496</v>
      </c>
      <c r="E170" s="200">
        <f>+'2.2.3.7.CantidadCap'!E24</f>
        <v>30024.554557904663</v>
      </c>
      <c r="F170" s="200">
        <f>+'2.2.3.7.CantidadCap'!F24</f>
        <v>28368.310053506328</v>
      </c>
      <c r="G170" s="200">
        <f>+'2.2.3.7.CantidadCap'!G24</f>
        <v>27269.58962376196</v>
      </c>
      <c r="H170" s="200">
        <f>+'2.2.3.7.CantidadCap'!H24</f>
        <v>26571.832418028578</v>
      </c>
      <c r="I170" s="200">
        <f>+'2.2.3.7.CantidadCap'!I24</f>
        <v>26571.832418028578</v>
      </c>
      <c r="J170" s="200">
        <f>+'2.2.3.7.CantidadCap'!J24</f>
        <v>25945.807223739852</v>
      </c>
      <c r="K170" s="200">
        <f>+'2.2.3.7.CantidadCap'!K24</f>
        <v>24717.887406308975</v>
      </c>
      <c r="L170" s="200">
        <f>+'2.2.3.7.CantidadCap'!L24</f>
        <v>23352.198806809265</v>
      </c>
    </row>
    <row r="171" spans="2:12" x14ac:dyDescent="0.2">
      <c r="B171" s="219" t="s">
        <v>237</v>
      </c>
      <c r="C171" s="200">
        <f>+'2.2.3.7.CantidadCap'!C25</f>
        <v>0</v>
      </c>
      <c r="D171" s="200">
        <f>+'2.2.3.7.CantidadCap'!D25</f>
        <v>0</v>
      </c>
      <c r="E171" s="200">
        <f>+'2.2.3.7.CantidadCap'!E25</f>
        <v>0</v>
      </c>
      <c r="F171" s="200">
        <f>+'2.2.3.7.CantidadCap'!F25</f>
        <v>0</v>
      </c>
      <c r="G171" s="200">
        <f>+'2.2.3.7.CantidadCap'!G25</f>
        <v>0</v>
      </c>
      <c r="H171" s="200">
        <f>+'2.2.3.7.CantidadCap'!H25</f>
        <v>192694.94144680465</v>
      </c>
      <c r="I171" s="200">
        <f>+'2.2.3.7.CantidadCap'!I25</f>
        <v>192694.94144680465</v>
      </c>
      <c r="J171" s="200">
        <f>+'2.2.3.7.CantidadCap'!J25</f>
        <v>189092.46480250341</v>
      </c>
      <c r="K171" s="200">
        <f>+'2.2.3.7.CantidadCap'!K25</f>
        <v>179672.47805947537</v>
      </c>
      <c r="L171" s="200">
        <f>+'2.2.3.7.CantidadCap'!L25</f>
        <v>169247.81117502996</v>
      </c>
    </row>
    <row r="172" spans="2:12" x14ac:dyDescent="0.2">
      <c r="B172" s="219" t="s">
        <v>238</v>
      </c>
      <c r="C172" s="200">
        <f>+'2.2.3.7.CantidadCap'!C26</f>
        <v>0</v>
      </c>
      <c r="D172" s="200">
        <f>+'2.2.3.7.CantidadCap'!D26</f>
        <v>0</v>
      </c>
      <c r="E172" s="200">
        <f>+'2.2.3.7.CantidadCap'!E26</f>
        <v>0</v>
      </c>
      <c r="F172" s="200">
        <f>+'2.2.3.7.CantidadCap'!F26</f>
        <v>104414.09777737467</v>
      </c>
      <c r="G172" s="200">
        <f>+'2.2.3.7.CantidadCap'!G26</f>
        <v>102592.83021654788</v>
      </c>
      <c r="H172" s="200">
        <f>+'2.2.3.7.CantidadCap'!H26</f>
        <v>100350.22315707078</v>
      </c>
      <c r="I172" s="200">
        <f>+'2.2.3.7.CantidadCap'!I26</f>
        <v>100350.22315707078</v>
      </c>
      <c r="J172" s="200">
        <f>+'2.2.3.7.CantidadCap'!J26</f>
        <v>98390.870183725958</v>
      </c>
      <c r="K172" s="200">
        <f>+'2.2.3.7.CantidadCap'!K26</f>
        <v>94159.12187712919</v>
      </c>
      <c r="L172" s="200">
        <f>+'2.2.3.7.CantidadCap'!L26</f>
        <v>89405.494223472153</v>
      </c>
    </row>
    <row r="173" spans="2:12" x14ac:dyDescent="0.2">
      <c r="B173" s="219" t="s">
        <v>253</v>
      </c>
      <c r="C173" s="200">
        <f>+'2.2.3.7.CantidadCap'!C27</f>
        <v>0</v>
      </c>
      <c r="D173" s="200">
        <f>+'2.2.3.7.CantidadCap'!D27</f>
        <v>0</v>
      </c>
      <c r="E173" s="200">
        <f>+'2.2.3.7.CantidadCap'!E27</f>
        <v>0</v>
      </c>
      <c r="F173" s="200">
        <f>+'2.2.3.7.CantidadCap'!F27</f>
        <v>0</v>
      </c>
      <c r="G173" s="200">
        <f>+'2.2.3.7.CantidadCap'!G27</f>
        <v>1611828.2865813386</v>
      </c>
      <c r="H173" s="200">
        <f>+'2.2.3.7.CantidadCap'!H27</f>
        <v>1606478.8844040758</v>
      </c>
      <c r="I173" s="200">
        <f>+'2.2.3.7.CantidadCap'!I27</f>
        <v>1606478.8844040758</v>
      </c>
      <c r="J173" s="200">
        <f>+'2.2.3.7.CantidadCap'!J27</f>
        <v>1577955.9183019307</v>
      </c>
      <c r="K173" s="200">
        <f>+'2.2.3.7.CantidadCap'!K27</f>
        <v>1513059.7095951224</v>
      </c>
      <c r="L173" s="200">
        <f>+'2.2.3.7.CantidadCap'!L27</f>
        <v>1439797.7341188029</v>
      </c>
    </row>
    <row r="174" spans="2:12" x14ac:dyDescent="0.2">
      <c r="B174" s="219" t="s">
        <v>240</v>
      </c>
      <c r="C174" s="200">
        <f>+'2.2.3.7.CantidadCap'!C28</f>
        <v>0</v>
      </c>
      <c r="D174" s="200">
        <f>+'2.2.3.7.CantidadCap'!D28</f>
        <v>0</v>
      </c>
      <c r="E174" s="200">
        <f>+'2.2.3.7.CantidadCap'!E28</f>
        <v>0</v>
      </c>
      <c r="F174" s="200">
        <f>+'2.2.3.7.CantidadCap'!F28</f>
        <v>0</v>
      </c>
      <c r="G174" s="200">
        <f>+'2.2.3.7.CantidadCap'!G28</f>
        <v>3040758.8220304949</v>
      </c>
      <c r="H174" s="200">
        <f>+'2.2.3.7.CantidadCap'!H28</f>
        <v>3030667.0262737637</v>
      </c>
      <c r="I174" s="200">
        <f>+'2.2.3.7.CantidadCap'!I28</f>
        <v>3030667.0262737637</v>
      </c>
      <c r="J174" s="200">
        <f>+'2.2.3.7.CantidadCap'!J28</f>
        <v>2976857.6586583517</v>
      </c>
      <c r="K174" s="200">
        <f>+'2.2.3.7.CantidadCap'!K28</f>
        <v>2854429.1588085936</v>
      </c>
      <c r="L174" s="200">
        <f>+'2.2.3.7.CantidadCap'!L28</f>
        <v>2716218.4076363975</v>
      </c>
    </row>
    <row r="175" spans="2:12" x14ac:dyDescent="0.2">
      <c r="B175" s="219" t="s">
        <v>241</v>
      </c>
      <c r="C175" s="200">
        <f>+'2.2.3.7.CantidadCap'!C29</f>
        <v>0</v>
      </c>
      <c r="D175" s="200">
        <f>+'2.2.3.7.CantidadCap'!D29</f>
        <v>0</v>
      </c>
      <c r="E175" s="200">
        <f>+'2.2.3.7.CantidadCap'!E29</f>
        <v>0</v>
      </c>
      <c r="F175" s="200">
        <f>+'2.2.3.7.CantidadCap'!F29</f>
        <v>9055925.5591318924</v>
      </c>
      <c r="G175" s="200">
        <f>+'2.2.3.7.CantidadCap'!G29</f>
        <v>8715881.9946207423</v>
      </c>
      <c r="H175" s="200">
        <f>+'2.2.3.7.CantidadCap'!H29</f>
        <v>8144556.1661161575</v>
      </c>
      <c r="I175" s="200">
        <f>+'2.2.3.7.CantidadCap'!I29</f>
        <v>8144556.1661161575</v>
      </c>
      <c r="J175" s="200">
        <f>+'2.2.3.7.CantidadCap'!J29</f>
        <v>7583966.9122263659</v>
      </c>
      <c r="K175" s="200">
        <f>+'2.2.3.7.CantidadCap'!K29</f>
        <v>6838254.5888778036</v>
      </c>
      <c r="L175" s="200">
        <f>+'2.2.3.7.CantidadCap'!L29</f>
        <v>6051759.63365018</v>
      </c>
    </row>
    <row r="176" spans="2:12" x14ac:dyDescent="0.2">
      <c r="B176" s="219" t="s">
        <v>242</v>
      </c>
      <c r="C176" s="200">
        <f>+'2.2.3.7.CantidadCap'!C30</f>
        <v>0</v>
      </c>
      <c r="D176" s="200">
        <f>+'2.2.3.7.CantidadCap'!D30</f>
        <v>0</v>
      </c>
      <c r="E176" s="200">
        <f>+'2.2.3.7.CantidadCap'!E30</f>
        <v>0</v>
      </c>
      <c r="F176" s="200">
        <f>+'2.2.3.7.CantidadCap'!F30</f>
        <v>0</v>
      </c>
      <c r="G176" s="200">
        <f>+'2.2.3.7.CantidadCap'!G30</f>
        <v>1192986.1744526611</v>
      </c>
      <c r="H176" s="200">
        <f>+'2.2.3.7.CantidadCap'!H30</f>
        <v>1189026.8427470503</v>
      </c>
      <c r="I176" s="200">
        <f>+'2.2.3.7.CantidadCap'!I30</f>
        <v>1189026.8427470503</v>
      </c>
      <c r="J176" s="200">
        <f>+'2.2.3.7.CantidadCap'!J30</f>
        <v>1167915.7203666305</v>
      </c>
      <c r="K176" s="200">
        <f>+'2.2.3.7.CantidadCap'!K30</f>
        <v>1119883.135006174</v>
      </c>
      <c r="L176" s="200">
        <f>+'2.2.3.7.CantidadCap'!L30</f>
        <v>1065658.6716536202</v>
      </c>
    </row>
    <row r="177" spans="2:12" x14ac:dyDescent="0.2">
      <c r="B177" s="219" t="s">
        <v>243</v>
      </c>
      <c r="C177" s="200">
        <f>+'2.2.3.7.CantidadCap'!C31</f>
        <v>0</v>
      </c>
      <c r="D177" s="200">
        <f>+'2.2.3.7.CantidadCap'!D31</f>
        <v>0</v>
      </c>
      <c r="E177" s="200">
        <f>+'2.2.3.7.CantidadCap'!E31</f>
        <v>0</v>
      </c>
      <c r="F177" s="200">
        <f>+'2.2.3.7.CantidadCap'!F31</f>
        <v>0</v>
      </c>
      <c r="G177" s="200">
        <f>+'2.2.3.7.CantidadCap'!G31</f>
        <v>543928.07798986009</v>
      </c>
      <c r="H177" s="200">
        <f>+'2.2.3.7.CantidadCap'!H31</f>
        <v>542122.86705709703</v>
      </c>
      <c r="I177" s="200">
        <f>+'2.2.3.7.CantidadCap'!I31</f>
        <v>542122.86705709703</v>
      </c>
      <c r="J177" s="200">
        <f>+'2.2.3.7.CantidadCap'!J31</f>
        <v>532497.49799038609</v>
      </c>
      <c r="K177" s="200">
        <f>+'2.2.3.7.CantidadCap'!K31</f>
        <v>510597.60309178545</v>
      </c>
      <c r="L177" s="200">
        <f>+'2.2.3.7.CantidadCap'!L31</f>
        <v>485874.59392119048</v>
      </c>
    </row>
    <row r="178" spans="2:12" x14ac:dyDescent="0.2">
      <c r="B178" s="219" t="s">
        <v>244</v>
      </c>
      <c r="C178" s="200">
        <f>+'2.2.3.7.CantidadCap'!C32</f>
        <v>0</v>
      </c>
      <c r="D178" s="200">
        <f>+'2.2.3.7.CantidadCap'!D32</f>
        <v>0</v>
      </c>
      <c r="E178" s="200">
        <f>+'2.2.3.7.CantidadCap'!E32</f>
        <v>0</v>
      </c>
      <c r="F178" s="200">
        <f>+'2.2.3.7.CantidadCap'!F32</f>
        <v>0</v>
      </c>
      <c r="G178" s="200">
        <f>+'2.2.3.7.CantidadCap'!G32</f>
        <v>316295.6099923171</v>
      </c>
      <c r="H178" s="200">
        <f>+'2.2.3.7.CantidadCap'!H32</f>
        <v>305427.24569995364</v>
      </c>
      <c r="I178" s="200">
        <f>+'2.2.3.7.CantidadCap'!I32</f>
        <v>305427.24569995364</v>
      </c>
      <c r="J178" s="200">
        <f>+'2.2.3.7.CantidadCap'!J32</f>
        <v>279932.16029666492</v>
      </c>
      <c r="K178" s="200">
        <f>+'2.2.3.7.CantidadCap'!K32</f>
        <v>247487.10193738539</v>
      </c>
      <c r="L178" s="200">
        <f>+'2.2.3.7.CantidadCap'!L32</f>
        <v>213530.19133141788</v>
      </c>
    </row>
    <row r="179" spans="2:12" x14ac:dyDescent="0.2">
      <c r="B179" s="219" t="s">
        <v>245</v>
      </c>
      <c r="C179" s="200">
        <f>+'2.2.3.7.CantidadCap'!C33</f>
        <v>0</v>
      </c>
      <c r="D179" s="200">
        <f>+'2.2.3.7.CantidadCap'!D33</f>
        <v>0</v>
      </c>
      <c r="E179" s="200">
        <f>+'2.2.3.7.CantidadCap'!E33</f>
        <v>0</v>
      </c>
      <c r="F179" s="200">
        <f>+'2.2.3.7.CantidadCap'!F33</f>
        <v>0</v>
      </c>
      <c r="G179" s="200">
        <f>+'2.2.3.7.CantidadCap'!G33</f>
        <v>0</v>
      </c>
      <c r="H179" s="200">
        <f>+'2.2.3.7.CantidadCap'!H33</f>
        <v>0</v>
      </c>
      <c r="I179" s="200">
        <f>+'2.2.3.7.CantidadCap'!I33</f>
        <v>0</v>
      </c>
      <c r="J179" s="200">
        <f>+'2.2.3.7.CantidadCap'!J33</f>
        <v>0</v>
      </c>
      <c r="K179" s="200">
        <f>+'2.2.3.7.CantidadCap'!K33</f>
        <v>1682357.1030888176</v>
      </c>
      <c r="L179" s="200">
        <f>+'2.2.3.7.CantidadCap'!L33</f>
        <v>1646256.0439499058</v>
      </c>
    </row>
    <row r="180" spans="2:12" x14ac:dyDescent="0.2">
      <c r="B180" s="219" t="s">
        <v>246</v>
      </c>
      <c r="C180" s="200">
        <f>+'2.2.3.7.CantidadCap'!C34</f>
        <v>0</v>
      </c>
      <c r="D180" s="200">
        <f>+'2.2.3.7.CantidadCap'!D34</f>
        <v>0</v>
      </c>
      <c r="E180" s="200">
        <f>+'2.2.3.7.CantidadCap'!E34</f>
        <v>0</v>
      </c>
      <c r="F180" s="200">
        <f>+'2.2.3.7.CantidadCap'!F34</f>
        <v>0</v>
      </c>
      <c r="G180" s="200">
        <f>+'2.2.3.7.CantidadCap'!G34</f>
        <v>0</v>
      </c>
      <c r="H180" s="200">
        <f>+'2.2.3.7.CantidadCap'!H34</f>
        <v>0</v>
      </c>
      <c r="I180" s="200">
        <f>+'2.2.3.7.CantidadCap'!I34</f>
        <v>0</v>
      </c>
      <c r="J180" s="200">
        <f>+'2.2.3.7.CantidadCap'!J34</f>
        <v>182285.85397191974</v>
      </c>
      <c r="K180" s="200">
        <f>+'2.2.3.7.CantidadCap'!K34</f>
        <v>177707.84702526341</v>
      </c>
      <c r="L180" s="200">
        <f>+'2.2.3.7.CantidadCap'!L34</f>
        <v>169747.44299325417</v>
      </c>
    </row>
    <row r="181" spans="2:12" x14ac:dyDescent="0.2">
      <c r="B181" s="219" t="s">
        <v>247</v>
      </c>
      <c r="C181" s="200">
        <f>+'2.2.3.7.CantidadCap'!C35</f>
        <v>0</v>
      </c>
      <c r="D181" s="200">
        <f>+'2.2.3.7.CantidadCap'!D35</f>
        <v>0</v>
      </c>
      <c r="E181" s="200">
        <f>+'2.2.3.7.CantidadCap'!E35</f>
        <v>0</v>
      </c>
      <c r="F181" s="200">
        <f>+'2.2.3.7.CantidadCap'!F35</f>
        <v>0</v>
      </c>
      <c r="G181" s="200">
        <f>+'2.2.3.7.CantidadCap'!G35</f>
        <v>0</v>
      </c>
      <c r="H181" s="200">
        <f>+'2.2.3.7.CantidadCap'!H35</f>
        <v>0</v>
      </c>
      <c r="I181" s="200">
        <f>+'2.2.3.7.CantidadCap'!I35</f>
        <v>0</v>
      </c>
      <c r="J181" s="200">
        <f>+'2.2.3.7.CantidadCap'!J35</f>
        <v>0</v>
      </c>
      <c r="K181" s="200">
        <f>+'2.2.3.7.CantidadCap'!K35</f>
        <v>61872.499682392023</v>
      </c>
      <c r="L181" s="200">
        <f>+'2.2.3.7.CantidadCap'!L35</f>
        <v>58854.213519830926</v>
      </c>
    </row>
    <row r="182" spans="2:12" x14ac:dyDescent="0.2">
      <c r="B182" s="219" t="s">
        <v>248</v>
      </c>
      <c r="C182" s="200">
        <f>+'2.2.3.7.CantidadCap'!C36</f>
        <v>0</v>
      </c>
      <c r="D182" s="200">
        <f>+'2.2.3.7.CantidadCap'!D36</f>
        <v>0</v>
      </c>
      <c r="E182" s="200">
        <f>+'2.2.3.7.CantidadCap'!E36</f>
        <v>0</v>
      </c>
      <c r="F182" s="200">
        <f>+'2.2.3.7.CantidadCap'!F36</f>
        <v>0</v>
      </c>
      <c r="G182" s="200">
        <f>+'2.2.3.7.CantidadCap'!G36</f>
        <v>0</v>
      </c>
      <c r="H182" s="200">
        <f>+'2.2.3.7.CantidadCap'!H36</f>
        <v>0</v>
      </c>
      <c r="I182" s="200">
        <f>+'2.2.3.7.CantidadCap'!I36</f>
        <v>0</v>
      </c>
      <c r="J182" s="200">
        <f>+'2.2.3.7.CantidadCap'!J36</f>
        <v>0</v>
      </c>
      <c r="K182" s="200">
        <f>+'2.2.3.7.CantidadCap'!K36</f>
        <v>0</v>
      </c>
      <c r="L182" s="200">
        <f>+'2.2.3.7.CantidadCap'!L36</f>
        <v>7813242.0564776799</v>
      </c>
    </row>
    <row r="183" spans="2:12" x14ac:dyDescent="0.2">
      <c r="B183" s="219" t="s">
        <v>254</v>
      </c>
      <c r="C183" s="200">
        <f>+'2.2.3.7.CantidadCap'!C37</f>
        <v>0</v>
      </c>
      <c r="D183" s="200">
        <f>+'2.2.3.7.CantidadCap'!D37</f>
        <v>0</v>
      </c>
      <c r="E183" s="200">
        <f>+'2.2.3.7.CantidadCap'!E37</f>
        <v>0</v>
      </c>
      <c r="F183" s="200">
        <f>+'2.2.3.7.CantidadCap'!F37</f>
        <v>0</v>
      </c>
      <c r="G183" s="200">
        <f>+'2.2.3.7.CantidadCap'!G37</f>
        <v>0</v>
      </c>
      <c r="H183" s="200">
        <f>+'2.2.3.7.CantidadCap'!H37</f>
        <v>0</v>
      </c>
      <c r="I183" s="200">
        <f>+'2.2.3.7.CantidadCap'!I37</f>
        <v>0</v>
      </c>
      <c r="J183" s="200">
        <f>+'2.2.3.7.CantidadCap'!J37</f>
        <v>0</v>
      </c>
      <c r="K183" s="200">
        <f>+'2.2.3.7.CantidadCap'!K37</f>
        <v>460006.05559054867</v>
      </c>
      <c r="L183" s="200">
        <f>+'2.2.3.7.CantidadCap'!L37</f>
        <v>450134.9611679425</v>
      </c>
    </row>
    <row r="184" spans="2:12" x14ac:dyDescent="0.2">
      <c r="B184" s="220" t="s">
        <v>250</v>
      </c>
      <c r="C184" s="65">
        <f>+'2.2.3.7.CantidadCap'!C38</f>
        <v>179580.804</v>
      </c>
      <c r="D184" s="65">
        <f>+'2.2.3.7.CantidadCap'!D38</f>
        <v>168873.09630945922</v>
      </c>
      <c r="E184" s="65">
        <f>+'2.2.3.7.CantidadCap'!E38</f>
        <v>147101.56933529343</v>
      </c>
      <c r="F184" s="65">
        <f>+'2.2.3.7.CantidadCap'!F38</f>
        <v>127617.46596484129</v>
      </c>
      <c r="G184" s="65">
        <f>+'2.2.3.7.CantidadCap'!G38</f>
        <v>110863.93407860196</v>
      </c>
      <c r="H184" s="65">
        <f>+'2.2.3.7.CantidadCap'!H38</f>
        <v>95360.878451322264</v>
      </c>
      <c r="I184" s="65">
        <f>+'2.2.3.7.CantidadCap'!I38</f>
        <v>95360.878451322264</v>
      </c>
      <c r="J184" s="65">
        <f>+'2.2.3.7.CantidadCap'!J38</f>
        <v>79706.143317353155</v>
      </c>
      <c r="K184" s="65">
        <f>+'2.2.3.7.CantidadCap'!K38</f>
        <v>63356.218824157928</v>
      </c>
      <c r="L184" s="65">
        <f>+'2.2.3.7.CantidadCap'!L38</f>
        <v>36472.339645311054</v>
      </c>
    </row>
    <row r="185" spans="2:12" x14ac:dyDescent="0.2">
      <c r="C185" s="87"/>
      <c r="D185" s="87"/>
      <c r="E185" s="87"/>
      <c r="F185" s="87"/>
      <c r="G185" s="87"/>
      <c r="H185" s="87"/>
      <c r="I185" s="87"/>
      <c r="J185" s="87"/>
      <c r="K185" s="87"/>
      <c r="L185" s="87"/>
    </row>
    <row r="186" spans="2:12" x14ac:dyDescent="0.2"/>
  </sheetData>
  <hyperlinks>
    <hyperlink ref="A2" location="Índice!A1" display="Índice" xr:uid="{547606C4-A3B4-49BA-8E91-966F823C4402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949D-0E99-458B-A5A2-90BABFC362A0}">
  <sheetPr>
    <tabColor theme="7" tint="-0.249977111117893"/>
  </sheetPr>
  <dimension ref="A1:W42"/>
  <sheetViews>
    <sheetView showGridLines="0" zoomScale="90" zoomScaleNormal="90" workbookViewId="0"/>
  </sheetViews>
  <sheetFormatPr baseColWidth="10" defaultColWidth="0" defaultRowHeight="12.75" zeroHeight="1" x14ac:dyDescent="0.2"/>
  <cols>
    <col min="1" max="1" width="11.7109375" style="1" customWidth="1"/>
    <col min="2" max="2" width="26.7109375" style="1" customWidth="1"/>
    <col min="3" max="11" width="10.5703125" style="1" customWidth="1"/>
    <col min="12" max="12" width="11.42578125" style="1" customWidth="1"/>
    <col min="13" max="23" width="0" style="1" hidden="1" customWidth="1"/>
    <col min="24" max="16384" width="11.42578125" style="1" hidden="1"/>
  </cols>
  <sheetData>
    <row r="1" spans="1:11" x14ac:dyDescent="0.2"/>
    <row r="2" spans="1:11" x14ac:dyDescent="0.2">
      <c r="A2" s="10" t="s">
        <v>26</v>
      </c>
    </row>
    <row r="3" spans="1:11" x14ac:dyDescent="0.2"/>
    <row r="4" spans="1:11" x14ac:dyDescent="0.2">
      <c r="B4" s="26" t="s">
        <v>7</v>
      </c>
    </row>
    <row r="5" spans="1:11" x14ac:dyDescent="0.2"/>
    <row r="6" spans="1:11" x14ac:dyDescent="0.2"/>
    <row r="7" spans="1:11" x14ac:dyDescent="0.2">
      <c r="B7" s="41" t="s">
        <v>59</v>
      </c>
    </row>
    <row r="8" spans="1:11" x14ac:dyDescent="0.2"/>
    <row r="9" spans="1:11" x14ac:dyDescent="0.2">
      <c r="B9" s="72" t="s">
        <v>48</v>
      </c>
      <c r="C9" s="61">
        <v>2010</v>
      </c>
      <c r="D9" s="61">
        <v>2011</v>
      </c>
      <c r="E9" s="61">
        <v>2012</v>
      </c>
      <c r="F9" s="61">
        <v>2013</v>
      </c>
      <c r="G9" s="61">
        <v>2014</v>
      </c>
      <c r="H9" s="61">
        <v>2015</v>
      </c>
      <c r="I9" s="61">
        <v>2016</v>
      </c>
      <c r="J9" s="61">
        <v>2017</v>
      </c>
      <c r="K9" s="61">
        <v>2018</v>
      </c>
    </row>
    <row r="10" spans="1:11" x14ac:dyDescent="0.2">
      <c r="B10" s="1" t="s">
        <v>49</v>
      </c>
    </row>
    <row r="11" spans="1:11" x14ac:dyDescent="0.2">
      <c r="B11" s="64" t="s">
        <v>50</v>
      </c>
      <c r="C11" s="55">
        <v>16160</v>
      </c>
      <c r="D11" s="55">
        <v>19056</v>
      </c>
      <c r="E11" s="55">
        <v>19264</v>
      </c>
      <c r="F11" s="55">
        <v>17152</v>
      </c>
      <c r="G11" s="55">
        <v>17296</v>
      </c>
      <c r="H11" s="55">
        <v>13736</v>
      </c>
      <c r="I11" s="55">
        <v>17280</v>
      </c>
      <c r="J11" s="55">
        <v>14400</v>
      </c>
      <c r="K11" s="55">
        <v>14400</v>
      </c>
    </row>
    <row r="12" spans="1:11" x14ac:dyDescent="0.2">
      <c r="B12" s="64" t="s">
        <v>51</v>
      </c>
      <c r="C12" s="55">
        <v>120803.13</v>
      </c>
      <c r="D12" s="55">
        <v>123507.62</v>
      </c>
      <c r="E12" s="55">
        <v>152618.29</v>
      </c>
      <c r="F12" s="55">
        <v>182327.11000000002</v>
      </c>
      <c r="G12" s="55">
        <v>181394.86000000004</v>
      </c>
      <c r="H12" s="55">
        <v>235149.3</v>
      </c>
      <c r="I12" s="55">
        <v>291600</v>
      </c>
      <c r="J12" s="55">
        <v>320819</v>
      </c>
      <c r="K12" s="55">
        <v>335440</v>
      </c>
    </row>
    <row r="13" spans="1:11" ht="6.75" customHeight="1" x14ac:dyDescent="0.2"/>
    <row r="14" spans="1:11" x14ac:dyDescent="0.2">
      <c r="B14" s="30" t="s">
        <v>52</v>
      </c>
      <c r="C14" s="65">
        <v>89818.809999999983</v>
      </c>
      <c r="D14" s="65">
        <v>94915.11</v>
      </c>
      <c r="E14" s="65">
        <v>110392.75</v>
      </c>
      <c r="F14" s="65">
        <v>138012.75999999998</v>
      </c>
      <c r="G14" s="65">
        <v>140711.16</v>
      </c>
      <c r="H14" s="65">
        <v>216242.86</v>
      </c>
      <c r="I14" s="65">
        <v>250200</v>
      </c>
      <c r="J14" s="65">
        <v>296422.16000000003</v>
      </c>
      <c r="K14" s="65">
        <v>256575.55999999997</v>
      </c>
    </row>
    <row r="15" spans="1:11" x14ac:dyDescent="0.2"/>
    <row r="16" spans="1:11" x14ac:dyDescent="0.2"/>
    <row r="17" spans="2:11" x14ac:dyDescent="0.2">
      <c r="B17" s="41" t="s">
        <v>60</v>
      </c>
    </row>
    <row r="18" spans="2:11" x14ac:dyDescent="0.2"/>
    <row r="19" spans="2:11" x14ac:dyDescent="0.2">
      <c r="B19" s="72" t="s">
        <v>48</v>
      </c>
      <c r="C19" s="61">
        <v>2010</v>
      </c>
      <c r="D19" s="61">
        <v>2011</v>
      </c>
      <c r="E19" s="61">
        <v>2012</v>
      </c>
      <c r="F19" s="61">
        <v>2013</v>
      </c>
      <c r="G19" s="61">
        <v>2014</v>
      </c>
      <c r="H19" s="61">
        <v>2015</v>
      </c>
      <c r="I19" s="61">
        <v>2016</v>
      </c>
      <c r="J19" s="61">
        <v>2017</v>
      </c>
      <c r="K19" s="61">
        <v>2018</v>
      </c>
    </row>
    <row r="20" spans="2:11" x14ac:dyDescent="0.2">
      <c r="B20" s="1" t="s">
        <v>49</v>
      </c>
    </row>
    <row r="21" spans="2:11" x14ac:dyDescent="0.2">
      <c r="B21" s="64" t="s">
        <v>50</v>
      </c>
      <c r="C21" s="55">
        <v>434416.20474343526</v>
      </c>
      <c r="D21" s="55">
        <v>541077.81295256747</v>
      </c>
      <c r="E21" s="55">
        <v>712069.60515620816</v>
      </c>
      <c r="F21" s="55">
        <v>866332.88234898518</v>
      </c>
      <c r="G21" s="55">
        <v>837094.99642165704</v>
      </c>
      <c r="H21" s="55">
        <v>819279.1680507178</v>
      </c>
      <c r="I21" s="55">
        <v>1012839.8272485487</v>
      </c>
      <c r="J21" s="55">
        <v>1100126.6292184074</v>
      </c>
      <c r="K21" s="55">
        <v>1147145.061842751</v>
      </c>
    </row>
    <row r="22" spans="2:11" x14ac:dyDescent="0.2">
      <c r="B22" s="64" t="s">
        <v>51</v>
      </c>
      <c r="C22" s="55">
        <v>567350.894855925</v>
      </c>
      <c r="D22" s="55">
        <v>839654.46170936478</v>
      </c>
      <c r="E22" s="55">
        <v>1050576.6925501379</v>
      </c>
      <c r="F22" s="55">
        <v>1300083.5379369294</v>
      </c>
      <c r="G22" s="55">
        <v>1561980.9073762393</v>
      </c>
      <c r="H22" s="55">
        <v>1708609.1835020832</v>
      </c>
      <c r="I22" s="55">
        <v>1678549.5397913018</v>
      </c>
      <c r="J22" s="55">
        <v>1831204.4928793802</v>
      </c>
      <c r="K22" s="55">
        <v>1960378.3761843597</v>
      </c>
    </row>
    <row r="23" spans="2:11" ht="5.25" customHeight="1" x14ac:dyDescent="0.2"/>
    <row r="24" spans="2:11" x14ac:dyDescent="0.2">
      <c r="B24" s="30" t="s">
        <v>52</v>
      </c>
      <c r="C24" s="65">
        <v>363235.13435666333</v>
      </c>
      <c r="D24" s="65">
        <v>381595.88533806801</v>
      </c>
      <c r="E24" s="65">
        <v>486985.54229365406</v>
      </c>
      <c r="F24" s="65">
        <v>513804.71971408546</v>
      </c>
      <c r="G24" s="65">
        <v>578149.13620210323</v>
      </c>
      <c r="H24" s="65">
        <v>729661.12844719901</v>
      </c>
      <c r="I24" s="65">
        <v>616045.36296014977</v>
      </c>
      <c r="J24" s="65">
        <v>704241.03790221235</v>
      </c>
      <c r="K24" s="65">
        <v>816951.70197288983</v>
      </c>
    </row>
    <row r="25" spans="2:11" x14ac:dyDescent="0.2"/>
    <row r="26" spans="2:11" x14ac:dyDescent="0.2"/>
    <row r="27" spans="2:11" x14ac:dyDescent="0.2">
      <c r="B27" s="41" t="s">
        <v>61</v>
      </c>
    </row>
    <row r="28" spans="2:11" x14ac:dyDescent="0.2"/>
    <row r="29" spans="2:11" x14ac:dyDescent="0.2">
      <c r="B29" s="72" t="s">
        <v>48</v>
      </c>
      <c r="C29" s="61">
        <v>2010</v>
      </c>
      <c r="D29" s="61">
        <v>2011</v>
      </c>
      <c r="E29" s="61">
        <v>2012</v>
      </c>
      <c r="F29" s="61">
        <v>2013</v>
      </c>
      <c r="G29" s="61">
        <v>2014</v>
      </c>
      <c r="H29" s="61">
        <v>2015</v>
      </c>
      <c r="I29" s="61">
        <v>2016</v>
      </c>
      <c r="J29" s="61">
        <v>2017</v>
      </c>
      <c r="K29" s="61">
        <v>2018</v>
      </c>
    </row>
    <row r="30" spans="2:11" x14ac:dyDescent="0.2">
      <c r="B30" s="1" t="s">
        <v>49</v>
      </c>
    </row>
    <row r="31" spans="2:11" x14ac:dyDescent="0.2">
      <c r="B31" s="64" t="s">
        <v>50</v>
      </c>
      <c r="C31" s="29">
        <f t="shared" ref="C31:K31" si="0">+C21/C11</f>
        <v>26.882190887588816</v>
      </c>
      <c r="D31" s="29">
        <f t="shared" si="0"/>
        <v>28.394091779626756</v>
      </c>
      <c r="E31" s="29">
        <f t="shared" si="0"/>
        <v>36.96374611483639</v>
      </c>
      <c r="F31" s="29">
        <f t="shared" si="0"/>
        <v>50.509146592174979</v>
      </c>
      <c r="G31" s="29">
        <f t="shared" si="0"/>
        <v>48.398184344452879</v>
      </c>
      <c r="H31" s="29">
        <f t="shared" si="0"/>
        <v>59.6446686117296</v>
      </c>
      <c r="I31" s="29">
        <f t="shared" si="0"/>
        <v>58.613415928735456</v>
      </c>
      <c r="J31" s="29">
        <f t="shared" si="0"/>
        <v>76.39768258461163</v>
      </c>
      <c r="K31" s="29">
        <f t="shared" si="0"/>
        <v>79.662851516857714</v>
      </c>
    </row>
    <row r="32" spans="2:11" x14ac:dyDescent="0.2">
      <c r="B32" s="64" t="s">
        <v>51</v>
      </c>
      <c r="C32" s="29">
        <f t="shared" ref="C32:K32" si="1">+C22/C12</f>
        <v>4.6964916791139846</v>
      </c>
      <c r="D32" s="29">
        <f t="shared" si="1"/>
        <v>6.7984020881413212</v>
      </c>
      <c r="E32" s="29">
        <f t="shared" si="1"/>
        <v>6.8836880071853628</v>
      </c>
      <c r="F32" s="29">
        <f t="shared" si="1"/>
        <v>7.1305004392211844</v>
      </c>
      <c r="G32" s="29">
        <f t="shared" si="1"/>
        <v>8.6109435922067412</v>
      </c>
      <c r="H32" s="29">
        <f t="shared" si="1"/>
        <v>7.2660611088448199</v>
      </c>
      <c r="I32" s="29">
        <f t="shared" si="1"/>
        <v>5.756342729051104</v>
      </c>
      <c r="J32" s="29">
        <f t="shared" si="1"/>
        <v>5.7079053699418685</v>
      </c>
      <c r="K32" s="29">
        <f t="shared" si="1"/>
        <v>5.8441997859061523</v>
      </c>
    </row>
    <row r="33" spans="2:11" ht="6" customHeight="1" x14ac:dyDescent="0.2">
      <c r="C33" s="29"/>
      <c r="D33" s="29"/>
      <c r="E33" s="29"/>
      <c r="F33" s="29"/>
      <c r="G33" s="29"/>
      <c r="H33" s="29"/>
      <c r="I33" s="29"/>
      <c r="J33" s="29"/>
      <c r="K33" s="29"/>
    </row>
    <row r="34" spans="2:11" x14ac:dyDescent="0.2">
      <c r="B34" s="30" t="s">
        <v>52</v>
      </c>
      <c r="C34" s="31">
        <f t="shared" ref="C34:K34" si="2">+C24/C14</f>
        <v>4.0440875842895645</v>
      </c>
      <c r="D34" s="31">
        <f t="shared" si="2"/>
        <v>4.0203913300850411</v>
      </c>
      <c r="E34" s="31">
        <f t="shared" si="2"/>
        <v>4.4113906238738876</v>
      </c>
      <c r="F34" s="31">
        <f t="shared" si="2"/>
        <v>3.7228783752609944</v>
      </c>
      <c r="G34" s="31">
        <f t="shared" si="2"/>
        <v>4.1087653331981855</v>
      </c>
      <c r="H34" s="31">
        <f t="shared" si="2"/>
        <v>3.3742669165918313</v>
      </c>
      <c r="I34" s="31">
        <f t="shared" si="2"/>
        <v>2.4622116824946034</v>
      </c>
      <c r="J34" s="31">
        <f t="shared" si="2"/>
        <v>2.3758042850177339</v>
      </c>
      <c r="K34" s="31">
        <f t="shared" si="2"/>
        <v>3.1840589258497181</v>
      </c>
    </row>
    <row r="35" spans="2:11" x14ac:dyDescent="0.2"/>
    <row r="36" spans="2:11" x14ac:dyDescent="0.2"/>
    <row r="37" spans="2:11" hidden="1" x14ac:dyDescent="0.2"/>
    <row r="38" spans="2:11" hidden="1" x14ac:dyDescent="0.2"/>
    <row r="39" spans="2:11" hidden="1" x14ac:dyDescent="0.2"/>
    <row r="40" spans="2:11" hidden="1" x14ac:dyDescent="0.2"/>
    <row r="41" spans="2:11" hidden="1" x14ac:dyDescent="0.2"/>
    <row r="42" spans="2:11" hidden="1" x14ac:dyDescent="0.2"/>
  </sheetData>
  <hyperlinks>
    <hyperlink ref="A2" location="Índice!A1" display="Índice" xr:uid="{C0EFB9BC-B333-4375-B4CA-61642DB023C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Índice</vt:lpstr>
      <vt:lpstr>1. Factor X</vt:lpstr>
      <vt:lpstr>2.PTFEmpresa</vt:lpstr>
      <vt:lpstr>2.1.ÍndCantProd</vt:lpstr>
      <vt:lpstr>2.1.1.IngresosServ</vt:lpstr>
      <vt:lpstr>2.1.2.CantidadesServ</vt:lpstr>
      <vt:lpstr>2.1.3.PrecioServ</vt:lpstr>
      <vt:lpstr>2.2.ÍndCantInsum</vt:lpstr>
      <vt:lpstr>2.2.1.ManoObra</vt:lpstr>
      <vt:lpstr>2.2.2.ProdIntermed</vt:lpstr>
      <vt:lpstr>2.2.3.1.TasasDeprec</vt:lpstr>
      <vt:lpstr>2.2.3.2.Inv-Ajus-Depr</vt:lpstr>
      <vt:lpstr>2.2.3.3.StockCapSinActIni</vt:lpstr>
      <vt:lpstr>2.2.3.4.ActivosIniciales</vt:lpstr>
      <vt:lpstr>2.2.3.5.StockCapTotal</vt:lpstr>
      <vt:lpstr>2.2.3.6.StockCapTotalDef</vt:lpstr>
      <vt:lpstr>2.2.3.7.CantidadCap</vt:lpstr>
      <vt:lpstr>2.2.3.8.WACC</vt:lpstr>
      <vt:lpstr>2.2.3.9.PrecioCapital</vt:lpstr>
      <vt:lpstr>3.ÍndPrecioInsumEmp</vt:lpstr>
      <vt:lpstr>4.PTFEconomía</vt:lpstr>
      <vt:lpstr>5.InsumosEconomía</vt:lpstr>
      <vt:lpstr>6.1.IPM</vt:lpstr>
      <vt:lpstr>6.2.IPC</vt:lpstr>
      <vt:lpstr>6.3.IPME</vt:lpstr>
      <vt:lpstr>6.4.TasaImpuestos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2019-06-20T17:19:18Z</dcterms:modified>
</cp:coreProperties>
</file>