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ISUR\Tercera revisión tarifaria\Propuesta\"/>
    </mc:Choice>
  </mc:AlternateContent>
  <bookViews>
    <workbookView xWindow="0" yWindow="0" windowWidth="20640" windowHeight="9735" tabRatio="891"/>
  </bookViews>
  <sheets>
    <sheet name="Resultado" sheetId="11" r:id="rId1"/>
    <sheet name="TipoDeCambio" sheetId="19" r:id="rId2"/>
    <sheet name="IPM_ServiciosVarios" sheetId="15" r:id="rId3"/>
    <sheet name="Ingresos" sheetId="12" r:id="rId4"/>
    <sheet name="CantidadDeProductos" sheetId="13" r:id="rId5"/>
    <sheet name="PrecioImplicitoDeProductos" sheetId="14" r:id="rId6"/>
    <sheet name="Indice_Cantidades_Productos" sheetId="17" r:id="rId7"/>
    <sheet name="GastoEnSalarios" sheetId="48" r:id="rId8"/>
    <sheet name="CantidadDeTrabajo" sheetId="49" r:id="rId9"/>
    <sheet name="PrecioImplicitoDelTrabajo" sheetId="50" r:id="rId10"/>
    <sheet name="Indice_Cantidades_Trabajo" sheetId="51" r:id="rId11"/>
    <sheet name="Indice_Precios_Trabajo" sheetId="52" r:id="rId12"/>
    <sheet name="PrecioImplicitoDeMateriales" sheetId="43" r:id="rId13"/>
    <sheet name="GastoEnMateriales" sheetId="42" r:id="rId14"/>
    <sheet name="CantidadDeMateriales" sheetId="44" r:id="rId15"/>
    <sheet name="Indice_Cantidades_Materiales" sheetId="45" r:id="rId16"/>
    <sheet name="Indice_Precios_Materiales" sheetId="46" r:id="rId17"/>
    <sheet name="DepreciacionLineal" sheetId="18" r:id="rId18"/>
    <sheet name="InversionAdicional" sheetId="20" r:id="rId19"/>
    <sheet name="DepreciacionContable" sheetId="56" r:id="rId20"/>
    <sheet name="InversionPorAjustes" sheetId="53" r:id="rId21"/>
    <sheet name="StockCapitalFindeAño" sheetId="60" r:id="rId22"/>
    <sheet name="ActivosInicialesConcesion" sheetId="58" r:id="rId23"/>
    <sheet name="StockCapitalTotalAnual" sheetId="54" r:id="rId24"/>
    <sheet name="StockCapitalTotalAnualDeflactad" sheetId="61" r:id="rId25"/>
    <sheet name="TasaEfectivaImpuesto" sheetId="29" r:id="rId26"/>
    <sheet name="WACC" sheetId="30" r:id="rId27"/>
    <sheet name="IPM_PrecioDelCapital" sheetId="25" r:id="rId28"/>
    <sheet name="PrecioImplicitoDelCapital" sheetId="33" r:id="rId29"/>
    <sheet name="CantidadDeCapital" sheetId="32" r:id="rId30"/>
    <sheet name="Indice_Cantidades_Capital" sheetId="34" r:id="rId31"/>
    <sheet name="Indice_Precios_Capital" sheetId="35" r:id="rId32"/>
    <sheet name="PrecioImplicitoDeInsumos" sheetId="3" r:id="rId33"/>
    <sheet name="CantidadDeInsumos" sheetId="1" r:id="rId34"/>
    <sheet name="Indice_Cantidades_Insumos" sheetId="9" r:id="rId35"/>
    <sheet name="Indice_Precios_Insumos" sheetId="8" r:id="rId36"/>
    <sheet name="PTF_Empresa" sheetId="10" r:id="rId37"/>
    <sheet name="Economía" sheetId="69" r:id="rId38"/>
  </sheets>
  <calcPr calcId="152511"/>
</workbook>
</file>

<file path=xl/calcChain.xml><?xml version="1.0" encoding="utf-8"?>
<calcChain xmlns="http://schemas.openxmlformats.org/spreadsheetml/2006/main">
  <c r="R16" i="69" l="1"/>
  <c r="R13" i="69"/>
  <c r="R11" i="69"/>
  <c r="E11" i="69"/>
  <c r="F11" i="69"/>
  <c r="G11" i="69"/>
  <c r="H11" i="69"/>
  <c r="I11" i="69"/>
  <c r="J11" i="69"/>
  <c r="K11" i="69"/>
  <c r="L11" i="69"/>
  <c r="M11" i="69"/>
  <c r="N11" i="69"/>
  <c r="O11" i="69"/>
  <c r="P11" i="69"/>
  <c r="Q11" i="69"/>
  <c r="Q13" i="69"/>
  <c r="P13" i="69"/>
  <c r="O13" i="69"/>
  <c r="N13" i="69"/>
  <c r="M13" i="69"/>
  <c r="L13" i="69"/>
  <c r="K13" i="69"/>
  <c r="J13" i="69"/>
  <c r="I13" i="69"/>
  <c r="H13" i="69"/>
  <c r="G13" i="69"/>
  <c r="F13" i="69"/>
  <c r="E13" i="69"/>
  <c r="D11" i="69"/>
  <c r="D11" i="11"/>
  <c r="Q4" i="69"/>
  <c r="Q15" i="25" l="1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L14" i="25"/>
  <c r="Q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F5" i="8" l="1"/>
  <c r="G5" i="8"/>
  <c r="H5" i="8"/>
  <c r="I5" i="8"/>
  <c r="J5" i="8"/>
  <c r="K5" i="8"/>
  <c r="O5" i="8"/>
  <c r="P5" i="8"/>
  <c r="F6" i="8"/>
  <c r="G6" i="8"/>
  <c r="H6" i="8"/>
  <c r="H7" i="8" s="1"/>
  <c r="I6" i="8"/>
  <c r="I7" i="8" s="1"/>
  <c r="J6" i="8"/>
  <c r="K6" i="8"/>
  <c r="K7" i="8" s="1"/>
  <c r="O6" i="8"/>
  <c r="Q6" i="8"/>
  <c r="F7" i="8"/>
  <c r="G7" i="8"/>
  <c r="J7" i="8"/>
  <c r="O7" i="8"/>
  <c r="F5" i="10"/>
  <c r="G5" i="10"/>
  <c r="H5" i="10"/>
  <c r="H7" i="10" s="1"/>
  <c r="I5" i="10"/>
  <c r="J5" i="10"/>
  <c r="K5" i="10"/>
  <c r="N5" i="10"/>
  <c r="O5" i="10"/>
  <c r="P5" i="10"/>
  <c r="Q5" i="10"/>
  <c r="F6" i="10"/>
  <c r="G6" i="10"/>
  <c r="H6" i="10"/>
  <c r="I6" i="10"/>
  <c r="I7" i="10" s="1"/>
  <c r="J6" i="10"/>
  <c r="J7" i="10" s="1"/>
  <c r="K6" i="10"/>
  <c r="K7" i="10" s="1"/>
  <c r="O6" i="10"/>
  <c r="F7" i="10"/>
  <c r="G7" i="10"/>
  <c r="O7" i="10"/>
  <c r="R12" i="43" l="1"/>
  <c r="D12" i="43"/>
  <c r="C25" i="42" l="1"/>
  <c r="E12" i="43" l="1"/>
  <c r="P14" i="3" l="1"/>
  <c r="O8" i="1"/>
  <c r="O7" i="1"/>
  <c r="Q7" i="25" l="1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O14" i="25" l="1"/>
  <c r="O10" i="25"/>
  <c r="C10" i="25"/>
  <c r="D9" i="25" s="1"/>
  <c r="C7" i="18"/>
  <c r="O11" i="1" l="1"/>
  <c r="M19" i="32"/>
  <c r="M29" i="1" s="1"/>
  <c r="L19" i="32"/>
  <c r="L29" i="1" s="1"/>
  <c r="K19" i="32"/>
  <c r="K29" i="1" s="1"/>
  <c r="J19" i="32"/>
  <c r="J29" i="1" s="1"/>
  <c r="I19" i="32"/>
  <c r="I29" i="1" s="1"/>
  <c r="H19" i="32"/>
  <c r="H29" i="1" s="1"/>
  <c r="G19" i="32"/>
  <c r="G29" i="1" s="1"/>
  <c r="F19" i="32"/>
  <c r="F29" i="1" s="1"/>
  <c r="E19" i="32"/>
  <c r="E29" i="1" s="1"/>
  <c r="D19" i="32"/>
  <c r="D29" i="1" s="1"/>
  <c r="P19" i="60"/>
  <c r="Q19" i="60" s="1"/>
  <c r="R19" i="60" s="1"/>
  <c r="O19" i="60"/>
  <c r="O19" i="58"/>
  <c r="D19" i="18"/>
  <c r="O20" i="58"/>
  <c r="O25" i="58"/>
  <c r="O19" i="54" l="1"/>
  <c r="M7" i="1" l="1"/>
  <c r="N7" i="1"/>
  <c r="P7" i="1"/>
  <c r="Q7" i="1"/>
  <c r="R7" i="1"/>
  <c r="M8" i="1"/>
  <c r="N8" i="1"/>
  <c r="P8" i="1"/>
  <c r="Q8" i="1"/>
  <c r="R8" i="1"/>
  <c r="M11" i="1"/>
  <c r="N11" i="1"/>
  <c r="P11" i="1"/>
  <c r="Q11" i="1"/>
  <c r="R11" i="1"/>
  <c r="M4" i="15" l="1"/>
  <c r="M10" i="25" s="1"/>
  <c r="N4" i="15"/>
  <c r="N10" i="25" s="1"/>
  <c r="O9" i="25" s="1"/>
  <c r="O4" i="15"/>
  <c r="P4" i="15"/>
  <c r="P10" i="25" s="1"/>
  <c r="Q9" i="25" s="1"/>
  <c r="Q4" i="15"/>
  <c r="Q10" i="25" s="1"/>
  <c r="M8" i="15"/>
  <c r="N8" i="15"/>
  <c r="O8" i="15"/>
  <c r="P8" i="15"/>
  <c r="Q8" i="15"/>
  <c r="M7" i="43"/>
  <c r="N7" i="43"/>
  <c r="N12" i="43" s="1"/>
  <c r="O7" i="43"/>
  <c r="O12" i="43" s="1"/>
  <c r="P7" i="43"/>
  <c r="P12" i="43" s="1"/>
  <c r="Q7" i="43"/>
  <c r="Q12" i="43" l="1"/>
  <c r="O7" i="33"/>
  <c r="P17" i="3" s="1"/>
  <c r="O17" i="33"/>
  <c r="P27" i="3" s="1"/>
  <c r="O16" i="33"/>
  <c r="P26" i="3" s="1"/>
  <c r="Q16" i="33"/>
  <c r="Q7" i="33"/>
  <c r="Q17" i="33"/>
  <c r="N9" i="25"/>
  <c r="P9" i="25"/>
  <c r="M6" i="19"/>
  <c r="M14" i="25" s="1"/>
  <c r="N6" i="19"/>
  <c r="N14" i="25" s="1"/>
  <c r="N19" i="61" s="1"/>
  <c r="O6" i="19"/>
  <c r="P6" i="19"/>
  <c r="P14" i="25" s="1"/>
  <c r="Q6" i="19"/>
  <c r="Q14" i="25" s="1"/>
  <c r="O17" i="3" l="1"/>
  <c r="R17" i="3"/>
  <c r="N7" i="33"/>
  <c r="N16" i="33"/>
  <c r="N17" i="33"/>
  <c r="O26" i="3"/>
  <c r="R27" i="3"/>
  <c r="R26" i="3"/>
  <c r="P7" i="33"/>
  <c r="P17" i="33"/>
  <c r="P16" i="33"/>
  <c r="O27" i="3"/>
  <c r="N9" i="43"/>
  <c r="N14" i="3" s="1"/>
  <c r="N13" i="25"/>
  <c r="O9" i="43"/>
  <c r="P9" i="43"/>
  <c r="M9" i="43"/>
  <c r="Q13" i="25"/>
  <c r="P13" i="25"/>
  <c r="O19" i="61"/>
  <c r="O19" i="32" s="1"/>
  <c r="O29" i="1" s="1"/>
  <c r="O13" i="25"/>
  <c r="N19" i="32"/>
  <c r="N29" i="1" s="1"/>
  <c r="Q9" i="43"/>
  <c r="Q27" i="3" l="1"/>
  <c r="Q17" i="3"/>
  <c r="N26" i="3"/>
  <c r="N17" i="3"/>
  <c r="Q26" i="3"/>
  <c r="N27" i="3"/>
  <c r="P19" i="33"/>
  <c r="P18" i="33"/>
  <c r="P12" i="33"/>
  <c r="P9" i="33"/>
  <c r="P11" i="33"/>
  <c r="P8" i="33"/>
  <c r="P20" i="33"/>
  <c r="P10" i="33"/>
  <c r="O14" i="3"/>
  <c r="R14" i="3"/>
  <c r="Q19" i="33"/>
  <c r="Q10" i="33"/>
  <c r="Q18" i="33"/>
  <c r="Q12" i="33"/>
  <c r="Q9" i="33"/>
  <c r="Q11" i="33"/>
  <c r="Q8" i="33"/>
  <c r="Q20" i="33"/>
  <c r="M14" i="3"/>
  <c r="O19" i="33"/>
  <c r="P29" i="3" s="1"/>
  <c r="O12" i="33"/>
  <c r="P22" i="3" s="1"/>
  <c r="O9" i="33"/>
  <c r="P19" i="3" s="1"/>
  <c r="O11" i="33"/>
  <c r="P21" i="3" s="1"/>
  <c r="O8" i="33"/>
  <c r="P18" i="3" s="1"/>
  <c r="O20" i="33"/>
  <c r="P30" i="3" s="1"/>
  <c r="O10" i="33"/>
  <c r="P20" i="3" s="1"/>
  <c r="O18" i="33"/>
  <c r="P28" i="3" s="1"/>
  <c r="Q14" i="3"/>
  <c r="N19" i="33"/>
  <c r="N9" i="33"/>
  <c r="N11" i="33"/>
  <c r="N8" i="33"/>
  <c r="N20" i="33"/>
  <c r="N10" i="33"/>
  <c r="N18" i="33"/>
  <c r="N12" i="33"/>
  <c r="M2" i="58"/>
  <c r="M20" i="58" s="1"/>
  <c r="N2" i="58"/>
  <c r="P2" i="58"/>
  <c r="P19" i="58" s="1"/>
  <c r="P19" i="54" s="1"/>
  <c r="P19" i="61" s="1"/>
  <c r="P19" i="32" s="1"/>
  <c r="P29" i="1" s="1"/>
  <c r="Q2" i="58"/>
  <c r="Q20" i="58" s="1"/>
  <c r="R2" i="58"/>
  <c r="N20" i="58"/>
  <c r="P20" i="58"/>
  <c r="M25" i="58"/>
  <c r="N25" i="58"/>
  <c r="P25" i="58"/>
  <c r="R19" i="58" l="1"/>
  <c r="R19" i="54" s="1"/>
  <c r="R19" i="61" s="1"/>
  <c r="Q25" i="58"/>
  <c r="Q19" i="58"/>
  <c r="Q19" i="54" s="1"/>
  <c r="Q19" i="61" s="1"/>
  <c r="N30" i="3"/>
  <c r="O29" i="3"/>
  <c r="N21" i="3"/>
  <c r="O28" i="3"/>
  <c r="R18" i="3"/>
  <c r="Q20" i="3"/>
  <c r="N19" i="3"/>
  <c r="O20" i="3"/>
  <c r="R21" i="3"/>
  <c r="Q30" i="3"/>
  <c r="R19" i="3"/>
  <c r="Q18" i="3"/>
  <c r="O30" i="3"/>
  <c r="N22" i="3"/>
  <c r="O18" i="3"/>
  <c r="R22" i="3"/>
  <c r="Q21" i="3"/>
  <c r="N18" i="3"/>
  <c r="O21" i="3"/>
  <c r="O22" i="3"/>
  <c r="N29" i="3"/>
  <c r="N28" i="3"/>
  <c r="R28" i="3"/>
  <c r="Q19" i="3"/>
  <c r="N20" i="3"/>
  <c r="O19" i="3"/>
  <c r="R20" i="3"/>
  <c r="Q22" i="3"/>
  <c r="R29" i="3"/>
  <c r="Q28" i="3"/>
  <c r="R30" i="3"/>
  <c r="Q29" i="3"/>
  <c r="R20" i="58"/>
  <c r="R25" i="58"/>
  <c r="R19" i="32" l="1"/>
  <c r="R29" i="1" s="1"/>
  <c r="Q19" i="32"/>
  <c r="Q29" i="1" s="1"/>
  <c r="M8" i="44"/>
  <c r="Q8" i="44"/>
  <c r="G25" i="42"/>
  <c r="L25" i="42"/>
  <c r="M25" i="42"/>
  <c r="N8" i="44" s="1"/>
  <c r="N25" i="42"/>
  <c r="O8" i="44" s="1"/>
  <c r="O25" i="42"/>
  <c r="P8" i="44" s="1"/>
  <c r="P25" i="42"/>
  <c r="Q14" i="1" l="1"/>
  <c r="P5" i="45"/>
  <c r="P6" i="46"/>
  <c r="Q5" i="46"/>
  <c r="P6" i="45"/>
  <c r="O14" i="1"/>
  <c r="P14" i="1"/>
  <c r="O5" i="45"/>
  <c r="P5" i="46"/>
  <c r="O6" i="45"/>
  <c r="O6" i="46"/>
  <c r="N14" i="1"/>
  <c r="N6" i="46"/>
  <c r="N6" i="45"/>
  <c r="O5" i="46"/>
  <c r="N5" i="45"/>
  <c r="R14" i="1"/>
  <c r="Q6" i="46"/>
  <c r="Q5" i="45"/>
  <c r="Q6" i="45"/>
  <c r="M14" i="1"/>
  <c r="N5" i="46"/>
  <c r="M7" i="50"/>
  <c r="N7" i="50"/>
  <c r="O7" i="50"/>
  <c r="P7" i="50"/>
  <c r="Q7" i="50"/>
  <c r="M8" i="50"/>
  <c r="M8" i="3" s="1"/>
  <c r="N8" i="50"/>
  <c r="N8" i="3" s="1"/>
  <c r="O8" i="50"/>
  <c r="P8" i="50"/>
  <c r="Q8" i="3" s="1"/>
  <c r="Q8" i="50"/>
  <c r="R8" i="3" s="1"/>
  <c r="M11" i="50"/>
  <c r="M11" i="3" s="1"/>
  <c r="N11" i="50"/>
  <c r="N11" i="3" s="1"/>
  <c r="O11" i="50"/>
  <c r="P11" i="50"/>
  <c r="Q11" i="3" s="1"/>
  <c r="Q11" i="50"/>
  <c r="R11" i="3" s="1"/>
  <c r="M7" i="14"/>
  <c r="N7" i="14"/>
  <c r="O7" i="14"/>
  <c r="P7" i="14"/>
  <c r="Q7" i="14"/>
  <c r="M8" i="14"/>
  <c r="N8" i="14"/>
  <c r="O8" i="14"/>
  <c r="P8" i="14"/>
  <c r="Q8" i="14"/>
  <c r="M12" i="14"/>
  <c r="N12" i="14"/>
  <c r="O12" i="14"/>
  <c r="P12" i="14"/>
  <c r="Q12" i="14"/>
  <c r="M13" i="14"/>
  <c r="N13" i="14"/>
  <c r="O13" i="14"/>
  <c r="P13" i="14"/>
  <c r="M14" i="14"/>
  <c r="N14" i="14"/>
  <c r="O14" i="14"/>
  <c r="P14" i="14"/>
  <c r="Q14" i="14"/>
  <c r="M16" i="14"/>
  <c r="N16" i="14"/>
  <c r="O16" i="14"/>
  <c r="P16" i="14"/>
  <c r="Q16" i="14"/>
  <c r="M17" i="14"/>
  <c r="N17" i="14"/>
  <c r="O17" i="14"/>
  <c r="P17" i="14"/>
  <c r="Q17" i="14"/>
  <c r="M18" i="14"/>
  <c r="N18" i="14"/>
  <c r="O18" i="14"/>
  <c r="P18" i="14"/>
  <c r="Q18" i="14"/>
  <c r="M21" i="14"/>
  <c r="N21" i="14"/>
  <c r="O21" i="14"/>
  <c r="P21" i="14"/>
  <c r="Q21" i="14"/>
  <c r="M24" i="14"/>
  <c r="N24" i="14"/>
  <c r="O24" i="14"/>
  <c r="P24" i="14"/>
  <c r="Q24" i="14"/>
  <c r="M25" i="14"/>
  <c r="N25" i="14"/>
  <c r="O25" i="14"/>
  <c r="P25" i="14"/>
  <c r="Q25" i="14"/>
  <c r="M28" i="14"/>
  <c r="N28" i="14"/>
  <c r="O28" i="14"/>
  <c r="P28" i="14"/>
  <c r="Q28" i="14"/>
  <c r="M29" i="14"/>
  <c r="N29" i="14"/>
  <c r="O29" i="14"/>
  <c r="P29" i="14"/>
  <c r="Q29" i="14"/>
  <c r="Q5" i="8" l="1"/>
  <c r="Q7" i="8" s="1"/>
  <c r="P6" i="8"/>
  <c r="P7" i="8" s="1"/>
  <c r="Q5" i="52"/>
  <c r="Q7" i="52" s="1"/>
  <c r="Q9" i="52" s="1"/>
  <c r="Q6" i="52"/>
  <c r="Q6" i="51"/>
  <c r="Q5" i="51"/>
  <c r="Q7" i="51" s="1"/>
  <c r="Q9" i="51" s="1"/>
  <c r="P6" i="51"/>
  <c r="O5" i="51"/>
  <c r="N6" i="51"/>
  <c r="M7" i="3"/>
  <c r="N5" i="51"/>
  <c r="P8" i="3"/>
  <c r="O8" i="3"/>
  <c r="P7" i="3"/>
  <c r="O7" i="3"/>
  <c r="P6" i="52"/>
  <c r="O5" i="52"/>
  <c r="P5" i="52"/>
  <c r="P5" i="51"/>
  <c r="P7" i="51" s="1"/>
  <c r="P9" i="51" s="1"/>
  <c r="O6" i="52"/>
  <c r="O6" i="51"/>
  <c r="P7" i="46"/>
  <c r="P9" i="46" s="1"/>
  <c r="O11" i="3"/>
  <c r="P11" i="3"/>
  <c r="N7" i="3"/>
  <c r="O7" i="45"/>
  <c r="O9" i="45" s="1"/>
  <c r="R7" i="3"/>
  <c r="Q7" i="3"/>
  <c r="N5" i="52"/>
  <c r="M6" i="51"/>
  <c r="N6" i="52"/>
  <c r="N7" i="46"/>
  <c r="N9" i="46" s="1"/>
  <c r="O7" i="46"/>
  <c r="O9" i="46" s="1"/>
  <c r="P7" i="45"/>
  <c r="P9" i="45" s="1"/>
  <c r="N7" i="45"/>
  <c r="N9" i="45" s="1"/>
  <c r="Q7" i="46"/>
  <c r="Q9" i="46" s="1"/>
  <c r="Q7" i="45"/>
  <c r="Q9" i="45" s="1"/>
  <c r="O7" i="51" l="1"/>
  <c r="O9" i="51" s="1"/>
  <c r="N7" i="51"/>
  <c r="N9" i="51" s="1"/>
  <c r="P7" i="52"/>
  <c r="P9" i="52" s="1"/>
  <c r="O7" i="52"/>
  <c r="O9" i="52" s="1"/>
  <c r="N7" i="52"/>
  <c r="N9" i="52" s="1"/>
  <c r="C6" i="19"/>
  <c r="C14" i="25" s="1"/>
  <c r="G6" i="19" l="1"/>
  <c r="D25" i="42"/>
  <c r="D7" i="58" l="1"/>
  <c r="D8" i="58"/>
  <c r="D23" i="18"/>
  <c r="O24" i="58" l="1"/>
  <c r="O7" i="58" s="1"/>
  <c r="N24" i="58"/>
  <c r="N7" i="58" s="1"/>
  <c r="Q24" i="58"/>
  <c r="Q7" i="58" s="1"/>
  <c r="Q7" i="54" s="1"/>
  <c r="Q7" i="61" s="1"/>
  <c r="M24" i="58"/>
  <c r="M7" i="58" s="1"/>
  <c r="P24" i="58"/>
  <c r="P7" i="58" s="1"/>
  <c r="R24" i="58"/>
  <c r="R7" i="58" s="1"/>
  <c r="R7" i="54" s="1"/>
  <c r="R7" i="61" s="1"/>
  <c r="R7" i="32" s="1"/>
  <c r="R17" i="1" s="1"/>
  <c r="C7" i="43"/>
  <c r="D20" i="18" l="1"/>
  <c r="D18" i="18"/>
  <c r="D17" i="18"/>
  <c r="D16" i="18"/>
  <c r="O18" i="58" l="1"/>
  <c r="Q18" i="58"/>
  <c r="P18" i="58"/>
  <c r="M18" i="58"/>
  <c r="N18" i="58"/>
  <c r="R18" i="58"/>
  <c r="O17" i="58"/>
  <c r="M17" i="58"/>
  <c r="N17" i="58"/>
  <c r="P17" i="58"/>
  <c r="Q17" i="58"/>
  <c r="R17" i="58"/>
  <c r="O16" i="58"/>
  <c r="N16" i="58"/>
  <c r="P16" i="58"/>
  <c r="M16" i="58"/>
  <c r="R16" i="58"/>
  <c r="Q16" i="58"/>
  <c r="C8" i="60"/>
  <c r="D8" i="60" s="1"/>
  <c r="E8" i="60" s="1"/>
  <c r="F8" i="60" s="1"/>
  <c r="G8" i="60" s="1"/>
  <c r="H8" i="60" s="1"/>
  <c r="I8" i="60" s="1"/>
  <c r="J8" i="60" s="1"/>
  <c r="K8" i="60" s="1"/>
  <c r="L8" i="60" s="1"/>
  <c r="M8" i="60" s="1"/>
  <c r="C9" i="60"/>
  <c r="D9" i="60" s="1"/>
  <c r="C10" i="60"/>
  <c r="D10" i="60" s="1"/>
  <c r="E10" i="60" s="1"/>
  <c r="F10" i="60" s="1"/>
  <c r="G10" i="60" s="1"/>
  <c r="H10" i="60" s="1"/>
  <c r="I10" i="60" s="1"/>
  <c r="J10" i="60" s="1"/>
  <c r="K10" i="60" s="1"/>
  <c r="L10" i="60" s="1"/>
  <c r="M10" i="60" s="1"/>
  <c r="C11" i="60"/>
  <c r="D11" i="60" s="1"/>
  <c r="C12" i="60"/>
  <c r="D12" i="60" s="1"/>
  <c r="E12" i="60" s="1"/>
  <c r="F12" i="60" s="1"/>
  <c r="G12" i="60" s="1"/>
  <c r="H12" i="60" s="1"/>
  <c r="I12" i="60" s="1"/>
  <c r="J12" i="60" s="1"/>
  <c r="K12" i="60" s="1"/>
  <c r="L12" i="60" s="1"/>
  <c r="M12" i="60" s="1"/>
  <c r="C16" i="60"/>
  <c r="C17" i="60"/>
  <c r="D17" i="60" s="1"/>
  <c r="C18" i="60"/>
  <c r="D18" i="60" s="1"/>
  <c r="C20" i="60"/>
  <c r="C7" i="60"/>
  <c r="D7" i="60" s="1"/>
  <c r="L2" i="60"/>
  <c r="K2" i="60"/>
  <c r="J2" i="60"/>
  <c r="I2" i="60"/>
  <c r="H2" i="60"/>
  <c r="G2" i="60"/>
  <c r="F2" i="60"/>
  <c r="E2" i="60"/>
  <c r="D2" i="60"/>
  <c r="C2" i="60"/>
  <c r="N12" i="60" l="1"/>
  <c r="O12" i="60" s="1"/>
  <c r="N10" i="60"/>
  <c r="O10" i="60" s="1"/>
  <c r="N8" i="60"/>
  <c r="O8" i="60" s="1"/>
  <c r="D10" i="54"/>
  <c r="D16" i="60"/>
  <c r="D16" i="54" s="1"/>
  <c r="E17" i="60"/>
  <c r="F17" i="60" s="1"/>
  <c r="G17" i="60" s="1"/>
  <c r="H17" i="60" s="1"/>
  <c r="I17" i="60" s="1"/>
  <c r="J17" i="60" s="1"/>
  <c r="K17" i="60" s="1"/>
  <c r="L17" i="60" s="1"/>
  <c r="M17" i="60" s="1"/>
  <c r="D17" i="54"/>
  <c r="E18" i="60"/>
  <c r="F18" i="60" s="1"/>
  <c r="G18" i="60" s="1"/>
  <c r="H18" i="60" s="1"/>
  <c r="I18" i="60" s="1"/>
  <c r="J18" i="60" s="1"/>
  <c r="K18" i="60" s="1"/>
  <c r="L18" i="60" s="1"/>
  <c r="M18" i="60" s="1"/>
  <c r="D18" i="54"/>
  <c r="E11" i="60"/>
  <c r="E9" i="60"/>
  <c r="E7" i="60"/>
  <c r="F7" i="60" s="1"/>
  <c r="D7" i="54"/>
  <c r="D12" i="54"/>
  <c r="D8" i="54"/>
  <c r="D20" i="60"/>
  <c r="D20" i="54" s="1"/>
  <c r="P8" i="60" l="1"/>
  <c r="M18" i="54"/>
  <c r="M18" i="61" s="1"/>
  <c r="N18" i="60"/>
  <c r="O18" i="60" s="1"/>
  <c r="O18" i="54" s="1"/>
  <c r="O18" i="61" s="1"/>
  <c r="P10" i="60"/>
  <c r="N17" i="60"/>
  <c r="O17" i="60" s="1"/>
  <c r="O17" i="54" s="1"/>
  <c r="O17" i="61" s="1"/>
  <c r="M17" i="54"/>
  <c r="M17" i="61" s="1"/>
  <c r="P12" i="60"/>
  <c r="E16" i="60"/>
  <c r="F16" i="60" s="1"/>
  <c r="G16" i="60" s="1"/>
  <c r="H16" i="60" s="1"/>
  <c r="E20" i="60"/>
  <c r="F9" i="60"/>
  <c r="F11" i="60"/>
  <c r="G7" i="60"/>
  <c r="D9" i="54"/>
  <c r="D11" i="54"/>
  <c r="Q10" i="60" l="1"/>
  <c r="P18" i="60"/>
  <c r="N18" i="54"/>
  <c r="N18" i="61" s="1"/>
  <c r="O18" i="32" s="1"/>
  <c r="O28" i="1" s="1"/>
  <c r="Q12" i="60"/>
  <c r="P17" i="60"/>
  <c r="N17" i="54"/>
  <c r="N17" i="61" s="1"/>
  <c r="O17" i="32" s="1"/>
  <c r="O27" i="1" s="1"/>
  <c r="Q8" i="60"/>
  <c r="I16" i="60"/>
  <c r="J16" i="60" s="1"/>
  <c r="K16" i="60" s="1"/>
  <c r="L16" i="60" s="1"/>
  <c r="M16" i="60" s="1"/>
  <c r="G11" i="60"/>
  <c r="G9" i="60"/>
  <c r="F20" i="60"/>
  <c r="H7" i="60"/>
  <c r="R8" i="60" l="1"/>
  <c r="R12" i="60"/>
  <c r="Q18" i="60"/>
  <c r="P18" i="54"/>
  <c r="P18" i="61" s="1"/>
  <c r="Q17" i="60"/>
  <c r="P17" i="54"/>
  <c r="P17" i="61" s="1"/>
  <c r="P17" i="32" s="1"/>
  <c r="P27" i="1" s="1"/>
  <c r="N18" i="32"/>
  <c r="N28" i="1" s="1"/>
  <c r="M16" i="54"/>
  <c r="M16" i="61" s="1"/>
  <c r="N16" i="60"/>
  <c r="O16" i="60" s="1"/>
  <c r="O16" i="54" s="1"/>
  <c r="O16" i="61" s="1"/>
  <c r="R10" i="60"/>
  <c r="N17" i="32"/>
  <c r="N27" i="1" s="1"/>
  <c r="G20" i="60"/>
  <c r="H9" i="60"/>
  <c r="H11" i="60"/>
  <c r="I7" i="60"/>
  <c r="P18" i="32" l="1"/>
  <c r="P28" i="1" s="1"/>
  <c r="R18" i="60"/>
  <c r="R18" i="54" s="1"/>
  <c r="R18" i="61" s="1"/>
  <c r="Q18" i="54"/>
  <c r="Q18" i="61" s="1"/>
  <c r="P16" i="60"/>
  <c r="N16" i="54"/>
  <c r="N16" i="61" s="1"/>
  <c r="R17" i="60"/>
  <c r="R17" i="54" s="1"/>
  <c r="R17" i="61" s="1"/>
  <c r="Q17" i="54"/>
  <c r="Q17" i="61" s="1"/>
  <c r="I11" i="60"/>
  <c r="I9" i="60"/>
  <c r="H20" i="60"/>
  <c r="J7" i="60"/>
  <c r="N16" i="32" l="1"/>
  <c r="N26" i="1" s="1"/>
  <c r="O16" i="32"/>
  <c r="O26" i="1" s="1"/>
  <c r="R18" i="32"/>
  <c r="R28" i="1" s="1"/>
  <c r="Q16" i="60"/>
  <c r="P16" i="54"/>
  <c r="P16" i="61" s="1"/>
  <c r="P16" i="32" s="1"/>
  <c r="P26" i="1" s="1"/>
  <c r="R17" i="32"/>
  <c r="R27" i="1" s="1"/>
  <c r="Q17" i="32"/>
  <c r="Q27" i="1" s="1"/>
  <c r="Q18" i="32"/>
  <c r="Q28" i="1" s="1"/>
  <c r="I20" i="60"/>
  <c r="J9" i="60"/>
  <c r="J11" i="60"/>
  <c r="K7" i="60"/>
  <c r="L7" i="60" s="1"/>
  <c r="M7" i="60" s="1"/>
  <c r="M7" i="54" l="1"/>
  <c r="M7" i="61" s="1"/>
  <c r="N7" i="60"/>
  <c r="O7" i="60" s="1"/>
  <c r="O7" i="54" s="1"/>
  <c r="O7" i="61" s="1"/>
  <c r="R16" i="60"/>
  <c r="R16" i="54" s="1"/>
  <c r="R16" i="61" s="1"/>
  <c r="Q16" i="54"/>
  <c r="Q16" i="61" s="1"/>
  <c r="K11" i="60"/>
  <c r="K9" i="60"/>
  <c r="J20" i="60"/>
  <c r="R16" i="32" l="1"/>
  <c r="R26" i="1" s="1"/>
  <c r="Q16" i="32"/>
  <c r="Q26" i="1" s="1"/>
  <c r="P7" i="60"/>
  <c r="P7" i="54" s="1"/>
  <c r="P7" i="61" s="1"/>
  <c r="Q7" i="32" s="1"/>
  <c r="N7" i="54"/>
  <c r="N7" i="61" s="1"/>
  <c r="K20" i="60"/>
  <c r="L9" i="60"/>
  <c r="M9" i="60" s="1"/>
  <c r="L11" i="60"/>
  <c r="M11" i="60" s="1"/>
  <c r="N7" i="32" l="1"/>
  <c r="N17" i="1" s="1"/>
  <c r="O7" i="32"/>
  <c r="O17" i="1" s="1"/>
  <c r="N11" i="60"/>
  <c r="O11" i="60" s="1"/>
  <c r="Q17" i="1"/>
  <c r="N9" i="60"/>
  <c r="O9" i="60" s="1"/>
  <c r="P7" i="32"/>
  <c r="L20" i="60"/>
  <c r="M20" i="60" s="1"/>
  <c r="M20" i="54" l="1"/>
  <c r="M20" i="61" s="1"/>
  <c r="N20" i="60"/>
  <c r="O20" i="60" s="1"/>
  <c r="O20" i="54" s="1"/>
  <c r="O20" i="61" s="1"/>
  <c r="P11" i="60"/>
  <c r="P9" i="60"/>
  <c r="P17" i="1"/>
  <c r="C2" i="58"/>
  <c r="E2" i="58"/>
  <c r="F2" i="58"/>
  <c r="G2" i="58"/>
  <c r="H2" i="58"/>
  <c r="I2" i="58"/>
  <c r="J2" i="58"/>
  <c r="K2" i="58"/>
  <c r="L2" i="58"/>
  <c r="D2" i="58"/>
  <c r="Q11" i="60" l="1"/>
  <c r="Q9" i="60"/>
  <c r="N20" i="54"/>
  <c r="N20" i="61" s="1"/>
  <c r="O20" i="32" s="1"/>
  <c r="O30" i="1" s="1"/>
  <c r="P20" i="60"/>
  <c r="L16" i="58"/>
  <c r="L16" i="54" s="1"/>
  <c r="L24" i="58"/>
  <c r="K17" i="58"/>
  <c r="K17" i="54" s="1"/>
  <c r="K24" i="58"/>
  <c r="C18" i="58"/>
  <c r="C18" i="54" s="1"/>
  <c r="C24" i="58"/>
  <c r="I17" i="58"/>
  <c r="I17" i="54" s="1"/>
  <c r="I24" i="58"/>
  <c r="H16" i="58"/>
  <c r="H16" i="54" s="1"/>
  <c r="H24" i="58"/>
  <c r="G17" i="58"/>
  <c r="G17" i="54" s="1"/>
  <c r="G24" i="58"/>
  <c r="F16" i="58"/>
  <c r="F16" i="54" s="1"/>
  <c r="F24" i="58"/>
  <c r="J16" i="58"/>
  <c r="J16" i="54" s="1"/>
  <c r="J24" i="58"/>
  <c r="E17" i="58"/>
  <c r="E17" i="54" s="1"/>
  <c r="E24" i="58"/>
  <c r="C16" i="58"/>
  <c r="C16" i="54" s="1"/>
  <c r="K16" i="58"/>
  <c r="K16" i="54" s="1"/>
  <c r="I16" i="58"/>
  <c r="I16" i="54" s="1"/>
  <c r="G16" i="58"/>
  <c r="G16" i="54" s="1"/>
  <c r="L20" i="58"/>
  <c r="L20" i="54" s="1"/>
  <c r="J20" i="58"/>
  <c r="J20" i="54" s="1"/>
  <c r="H20" i="58"/>
  <c r="H20" i="54" s="1"/>
  <c r="F20" i="58"/>
  <c r="F20" i="54" s="1"/>
  <c r="L18" i="58"/>
  <c r="L18" i="54" s="1"/>
  <c r="J18" i="58"/>
  <c r="J18" i="54" s="1"/>
  <c r="H18" i="58"/>
  <c r="H18" i="54" s="1"/>
  <c r="F18" i="58"/>
  <c r="F18" i="54" s="1"/>
  <c r="L17" i="58"/>
  <c r="L17" i="54" s="1"/>
  <c r="J17" i="58"/>
  <c r="J17" i="54" s="1"/>
  <c r="H17" i="58"/>
  <c r="H17" i="54" s="1"/>
  <c r="F17" i="58"/>
  <c r="F17" i="54" s="1"/>
  <c r="C20" i="58"/>
  <c r="C20" i="54" s="1"/>
  <c r="C17" i="58"/>
  <c r="C17" i="54" s="1"/>
  <c r="E16" i="58"/>
  <c r="E16" i="54" s="1"/>
  <c r="K20" i="58"/>
  <c r="K20" i="54" s="1"/>
  <c r="I20" i="58"/>
  <c r="I20" i="54" s="1"/>
  <c r="G20" i="58"/>
  <c r="G20" i="54" s="1"/>
  <c r="E20" i="58"/>
  <c r="E20" i="54" s="1"/>
  <c r="K18" i="58"/>
  <c r="K18" i="54" s="1"/>
  <c r="I18" i="58"/>
  <c r="I18" i="54" s="1"/>
  <c r="G18" i="58"/>
  <c r="G18" i="54" s="1"/>
  <c r="E18" i="58"/>
  <c r="E18" i="54" s="1"/>
  <c r="R9" i="60" l="1"/>
  <c r="R11" i="60"/>
  <c r="Q20" i="60"/>
  <c r="P20" i="54"/>
  <c r="P20" i="61" s="1"/>
  <c r="P20" i="32" s="1"/>
  <c r="P30" i="1" s="1"/>
  <c r="N20" i="32"/>
  <c r="E11" i="1"/>
  <c r="F11" i="1"/>
  <c r="G11" i="1"/>
  <c r="H11" i="1"/>
  <c r="I11" i="1"/>
  <c r="J11" i="1"/>
  <c r="K11" i="1"/>
  <c r="L11" i="1"/>
  <c r="D11" i="1"/>
  <c r="E7" i="1"/>
  <c r="F7" i="1"/>
  <c r="G7" i="1"/>
  <c r="H7" i="1"/>
  <c r="I7" i="1"/>
  <c r="J7" i="1"/>
  <c r="K7" i="1"/>
  <c r="L7" i="1"/>
  <c r="E8" i="1"/>
  <c r="F8" i="1"/>
  <c r="G8" i="1"/>
  <c r="H8" i="1"/>
  <c r="I8" i="1"/>
  <c r="J8" i="1"/>
  <c r="K8" i="1"/>
  <c r="L8" i="1"/>
  <c r="D8" i="1"/>
  <c r="D7" i="1"/>
  <c r="R20" i="60" l="1"/>
  <c r="R20" i="54" s="1"/>
  <c r="R20" i="61" s="1"/>
  <c r="Q20" i="54"/>
  <c r="Q20" i="61" s="1"/>
  <c r="Q20" i="32" s="1"/>
  <c r="Q30" i="1" s="1"/>
  <c r="N30" i="1"/>
  <c r="D8" i="15"/>
  <c r="E8" i="15"/>
  <c r="E9" i="15" s="1"/>
  <c r="F8" i="15"/>
  <c r="G8" i="15"/>
  <c r="H8" i="15"/>
  <c r="I8" i="15"/>
  <c r="J8" i="15"/>
  <c r="K8" i="15"/>
  <c r="L8" i="15"/>
  <c r="C8" i="15"/>
  <c r="L11" i="50"/>
  <c r="L11" i="3" s="1"/>
  <c r="K11" i="50"/>
  <c r="K11" i="3" s="1"/>
  <c r="J11" i="50"/>
  <c r="J11" i="3" s="1"/>
  <c r="I11" i="50"/>
  <c r="I11" i="3" s="1"/>
  <c r="H11" i="50"/>
  <c r="H11" i="3" s="1"/>
  <c r="G11" i="50"/>
  <c r="G11" i="3" s="1"/>
  <c r="F11" i="50"/>
  <c r="F11" i="3" s="1"/>
  <c r="E11" i="50"/>
  <c r="E11" i="3" s="1"/>
  <c r="D11" i="50"/>
  <c r="D11" i="3" s="1"/>
  <c r="L8" i="50"/>
  <c r="L8" i="3" s="1"/>
  <c r="K8" i="50"/>
  <c r="K8" i="3" s="1"/>
  <c r="J8" i="50"/>
  <c r="J8" i="3" s="1"/>
  <c r="I8" i="50"/>
  <c r="I8" i="3" s="1"/>
  <c r="H8" i="50"/>
  <c r="H8" i="3" s="1"/>
  <c r="G8" i="50"/>
  <c r="G8" i="3" s="1"/>
  <c r="F8" i="50"/>
  <c r="F8" i="3" s="1"/>
  <c r="E8" i="50"/>
  <c r="E8" i="3" s="1"/>
  <c r="D8" i="50"/>
  <c r="D8" i="3" s="1"/>
  <c r="L7" i="50"/>
  <c r="K7" i="50"/>
  <c r="J7" i="50"/>
  <c r="J7" i="3" s="1"/>
  <c r="I7" i="50"/>
  <c r="H7" i="50"/>
  <c r="H7" i="3" s="1"/>
  <c r="G7" i="50"/>
  <c r="F7" i="50"/>
  <c r="F7" i="3" s="1"/>
  <c r="E7" i="50"/>
  <c r="D7" i="50"/>
  <c r="L7" i="3" l="1"/>
  <c r="M5" i="51"/>
  <c r="M7" i="51" s="1"/>
  <c r="M9" i="51" s="1"/>
  <c r="M6" i="52"/>
  <c r="M5" i="52"/>
  <c r="M9" i="15"/>
  <c r="M5" i="15" s="1"/>
  <c r="N9" i="15"/>
  <c r="N5" i="15" s="1"/>
  <c r="Q9" i="15"/>
  <c r="Q5" i="15" s="1"/>
  <c r="P9" i="15"/>
  <c r="P5" i="15" s="1"/>
  <c r="O9" i="15"/>
  <c r="O5" i="15" s="1"/>
  <c r="R20" i="32"/>
  <c r="R30" i="1" s="1"/>
  <c r="E5" i="51"/>
  <c r="D7" i="3"/>
  <c r="E6" i="51"/>
  <c r="E7" i="3"/>
  <c r="G6" i="51"/>
  <c r="G7" i="3"/>
  <c r="I6" i="51"/>
  <c r="I7" i="3"/>
  <c r="K6" i="51"/>
  <c r="K7" i="3"/>
  <c r="F6" i="52"/>
  <c r="H6" i="52"/>
  <c r="J6" i="52"/>
  <c r="L6" i="52"/>
  <c r="F5" i="51"/>
  <c r="H5" i="51"/>
  <c r="J5" i="51"/>
  <c r="L5" i="51"/>
  <c r="F6" i="51"/>
  <c r="H6" i="51"/>
  <c r="J6" i="51"/>
  <c r="L6" i="51"/>
  <c r="E5" i="52"/>
  <c r="G5" i="52"/>
  <c r="I5" i="52"/>
  <c r="K5" i="52"/>
  <c r="E6" i="52"/>
  <c r="G6" i="52"/>
  <c r="I6" i="52"/>
  <c r="K6" i="52"/>
  <c r="G5" i="51"/>
  <c r="I5" i="51"/>
  <c r="K5" i="51"/>
  <c r="K7" i="51" s="1"/>
  <c r="K9" i="51" s="1"/>
  <c r="F5" i="52"/>
  <c r="H5" i="52"/>
  <c r="J5" i="52"/>
  <c r="L5" i="52"/>
  <c r="G7" i="51" l="1"/>
  <c r="G9" i="51" s="1"/>
  <c r="M7" i="52"/>
  <c r="M9" i="52" s="1"/>
  <c r="O12" i="15"/>
  <c r="O32" i="14"/>
  <c r="P12" i="15"/>
  <c r="P32" i="14"/>
  <c r="Q12" i="15"/>
  <c r="Q32" i="14"/>
  <c r="N12" i="15"/>
  <c r="N32" i="14"/>
  <c r="M12" i="15"/>
  <c r="M32" i="14"/>
  <c r="L7" i="52"/>
  <c r="L9" i="52" s="1"/>
  <c r="H7" i="52"/>
  <c r="H9" i="52" s="1"/>
  <c r="J7" i="52"/>
  <c r="J9" i="52" s="1"/>
  <c r="F7" i="52"/>
  <c r="F9" i="52" s="1"/>
  <c r="I7" i="51"/>
  <c r="I9" i="51" s="1"/>
  <c r="E7" i="51"/>
  <c r="E9" i="51" s="1"/>
  <c r="K7" i="52"/>
  <c r="K9" i="52" s="1"/>
  <c r="G7" i="52"/>
  <c r="G9" i="52" s="1"/>
  <c r="L7" i="51"/>
  <c r="L9" i="51" s="1"/>
  <c r="H7" i="51"/>
  <c r="H9" i="51" s="1"/>
  <c r="I7" i="52"/>
  <c r="I9" i="52" s="1"/>
  <c r="E7" i="52"/>
  <c r="E9" i="52" s="1"/>
  <c r="J7" i="51"/>
  <c r="J9" i="51" s="1"/>
  <c r="F7" i="51"/>
  <c r="F9" i="51" s="1"/>
  <c r="R9" i="52" l="1"/>
  <c r="R9" i="51"/>
  <c r="N32" i="13"/>
  <c r="N6" i="17" s="1"/>
  <c r="Q32" i="13"/>
  <c r="P32" i="13"/>
  <c r="P5" i="17" s="1"/>
  <c r="M32" i="13"/>
  <c r="O32" i="13"/>
  <c r="L7" i="43"/>
  <c r="K7" i="43"/>
  <c r="J7" i="43"/>
  <c r="I7" i="43"/>
  <c r="H7" i="43"/>
  <c r="G7" i="43"/>
  <c r="G12" i="43" s="1"/>
  <c r="F7" i="43"/>
  <c r="E7" i="43"/>
  <c r="D7" i="43"/>
  <c r="K25" i="42"/>
  <c r="J25" i="42"/>
  <c r="I25" i="42"/>
  <c r="H25" i="42"/>
  <c r="F25" i="42"/>
  <c r="E25" i="42"/>
  <c r="J12" i="43" l="1"/>
  <c r="K12" i="43"/>
  <c r="L12" i="43"/>
  <c r="M12" i="43"/>
  <c r="F12" i="43"/>
  <c r="H12" i="43"/>
  <c r="D5" i="11" s="1"/>
  <c r="I12" i="43"/>
  <c r="O6" i="17"/>
  <c r="N5" i="17"/>
  <c r="N7" i="17" s="1"/>
  <c r="O5" i="17"/>
  <c r="Q5" i="17"/>
  <c r="P6" i="17"/>
  <c r="P7" i="17" s="1"/>
  <c r="Q6" i="17"/>
  <c r="Q7" i="17" s="1"/>
  <c r="D9" i="43"/>
  <c r="G9" i="43"/>
  <c r="I6" i="19"/>
  <c r="D6" i="19"/>
  <c r="L6" i="19"/>
  <c r="K6" i="19"/>
  <c r="J6" i="19"/>
  <c r="H6" i="19"/>
  <c r="F6" i="19"/>
  <c r="E6" i="19"/>
  <c r="C9" i="43"/>
  <c r="D12" i="18"/>
  <c r="D11" i="18"/>
  <c r="D10" i="18"/>
  <c r="D9" i="18"/>
  <c r="D8" i="18"/>
  <c r="D9" i="15"/>
  <c r="F9" i="15"/>
  <c r="G9" i="15"/>
  <c r="H9" i="15"/>
  <c r="I9" i="15"/>
  <c r="J9" i="15"/>
  <c r="K9" i="15"/>
  <c r="L9" i="15"/>
  <c r="C9" i="15"/>
  <c r="O9" i="58" l="1"/>
  <c r="O9" i="54" s="1"/>
  <c r="O9" i="61" s="1"/>
  <c r="C9" i="58"/>
  <c r="M9" i="58"/>
  <c r="M9" i="54" s="1"/>
  <c r="M9" i="61" s="1"/>
  <c r="N9" i="58"/>
  <c r="N9" i="54" s="1"/>
  <c r="N9" i="61" s="1"/>
  <c r="P9" i="58"/>
  <c r="P9" i="54" s="1"/>
  <c r="P9" i="61" s="1"/>
  <c r="Q9" i="58"/>
  <c r="Q9" i="54" s="1"/>
  <c r="Q9" i="61" s="1"/>
  <c r="R9" i="58"/>
  <c r="R9" i="54" s="1"/>
  <c r="R9" i="61" s="1"/>
  <c r="O7" i="17"/>
  <c r="C11" i="58"/>
  <c r="O11" i="58"/>
  <c r="O11" i="54" s="1"/>
  <c r="O11" i="61" s="1"/>
  <c r="M11" i="58"/>
  <c r="M11" i="54" s="1"/>
  <c r="M11" i="61" s="1"/>
  <c r="P11" i="58"/>
  <c r="P11" i="54" s="1"/>
  <c r="P11" i="61" s="1"/>
  <c r="Q11" i="58"/>
  <c r="Q11" i="54" s="1"/>
  <c r="Q11" i="61" s="1"/>
  <c r="I11" i="58"/>
  <c r="N11" i="58"/>
  <c r="N11" i="54" s="1"/>
  <c r="N11" i="61" s="1"/>
  <c r="R11" i="58"/>
  <c r="R11" i="54" s="1"/>
  <c r="R11" i="61" s="1"/>
  <c r="O10" i="58"/>
  <c r="O10" i="54" s="1"/>
  <c r="O10" i="61" s="1"/>
  <c r="P10" i="58"/>
  <c r="P10" i="54" s="1"/>
  <c r="P10" i="61" s="1"/>
  <c r="M10" i="58"/>
  <c r="M10" i="54" s="1"/>
  <c r="M10" i="61" s="1"/>
  <c r="N10" i="58"/>
  <c r="N10" i="54" s="1"/>
  <c r="N10" i="61" s="1"/>
  <c r="R10" i="58"/>
  <c r="R10" i="54" s="1"/>
  <c r="R10" i="61" s="1"/>
  <c r="Q10" i="58"/>
  <c r="Q10" i="54" s="1"/>
  <c r="Q10" i="61" s="1"/>
  <c r="O12" i="58"/>
  <c r="O12" i="54" s="1"/>
  <c r="O12" i="61" s="1"/>
  <c r="M12" i="58"/>
  <c r="M12" i="54" s="1"/>
  <c r="M12" i="61" s="1"/>
  <c r="N12" i="58"/>
  <c r="N12" i="54" s="1"/>
  <c r="N12" i="61" s="1"/>
  <c r="P12" i="58"/>
  <c r="P12" i="54" s="1"/>
  <c r="P12" i="61" s="1"/>
  <c r="R12" i="58"/>
  <c r="R12" i="54" s="1"/>
  <c r="R12" i="61" s="1"/>
  <c r="Q12" i="58"/>
  <c r="Q12" i="54" s="1"/>
  <c r="Q12" i="61" s="1"/>
  <c r="O26" i="58"/>
  <c r="O8" i="58" s="1"/>
  <c r="O8" i="54" s="1"/>
  <c r="O8" i="61" s="1"/>
  <c r="Q26" i="58"/>
  <c r="Q8" i="58" s="1"/>
  <c r="Q8" i="54" s="1"/>
  <c r="Q8" i="61" s="1"/>
  <c r="M26" i="58"/>
  <c r="M8" i="58" s="1"/>
  <c r="M8" i="54" s="1"/>
  <c r="M8" i="61" s="1"/>
  <c r="N26" i="58"/>
  <c r="N8" i="58" s="1"/>
  <c r="N8" i="54" s="1"/>
  <c r="N8" i="61" s="1"/>
  <c r="P26" i="58"/>
  <c r="P8" i="58" s="1"/>
  <c r="P8" i="54" s="1"/>
  <c r="P8" i="61" s="1"/>
  <c r="R26" i="58"/>
  <c r="R8" i="58" s="1"/>
  <c r="R8" i="54" s="1"/>
  <c r="R8" i="61" s="1"/>
  <c r="O9" i="17"/>
  <c r="Q9" i="17"/>
  <c r="N9" i="17"/>
  <c r="L9" i="43"/>
  <c r="L8" i="44" s="1"/>
  <c r="P9" i="17"/>
  <c r="K25" i="58"/>
  <c r="K7" i="58" s="1"/>
  <c r="L25" i="58"/>
  <c r="L7" i="58" s="1"/>
  <c r="E25" i="58"/>
  <c r="E7" i="58" s="1"/>
  <c r="E7" i="54" s="1"/>
  <c r="F25" i="58"/>
  <c r="F7" i="58" s="1"/>
  <c r="C25" i="58"/>
  <c r="C7" i="58" s="1"/>
  <c r="H25" i="58"/>
  <c r="H7" i="58" s="1"/>
  <c r="G25" i="58"/>
  <c r="G7" i="58" s="1"/>
  <c r="I25" i="58"/>
  <c r="I7" i="58" s="1"/>
  <c r="J25" i="58"/>
  <c r="J7" i="58" s="1"/>
  <c r="L26" i="58"/>
  <c r="L8" i="58" s="1"/>
  <c r="L8" i="54" s="1"/>
  <c r="E26" i="58"/>
  <c r="E8" i="58" s="1"/>
  <c r="E8" i="54" s="1"/>
  <c r="C26" i="58"/>
  <c r="C8" i="58" s="1"/>
  <c r="C8" i="54" s="1"/>
  <c r="F26" i="58"/>
  <c r="F8" i="58" s="1"/>
  <c r="F8" i="54" s="1"/>
  <c r="G26" i="58"/>
  <c r="G8" i="58" s="1"/>
  <c r="G8" i="54" s="1"/>
  <c r="H26" i="58"/>
  <c r="H8" i="58" s="1"/>
  <c r="H8" i="54" s="1"/>
  <c r="K26" i="58"/>
  <c r="K8" i="58" s="1"/>
  <c r="K8" i="54" s="1"/>
  <c r="I26" i="58"/>
  <c r="I8" i="58" s="1"/>
  <c r="I8" i="54" s="1"/>
  <c r="J26" i="58"/>
  <c r="J8" i="58" s="1"/>
  <c r="J8" i="54" s="1"/>
  <c r="K9" i="43"/>
  <c r="I9" i="43"/>
  <c r="G8" i="44"/>
  <c r="E9" i="43"/>
  <c r="J9" i="43"/>
  <c r="H9" i="43"/>
  <c r="F9" i="43"/>
  <c r="D8" i="44"/>
  <c r="C10" i="58"/>
  <c r="C10" i="54" s="1"/>
  <c r="K10" i="58"/>
  <c r="K10" i="54" s="1"/>
  <c r="G10" i="58"/>
  <c r="G10" i="54" s="1"/>
  <c r="J10" i="58"/>
  <c r="J10" i="54" s="1"/>
  <c r="F10" i="58"/>
  <c r="F10" i="54" s="1"/>
  <c r="I10" i="58"/>
  <c r="I10" i="54" s="1"/>
  <c r="E10" i="58"/>
  <c r="E10" i="54" s="1"/>
  <c r="L10" i="58"/>
  <c r="L10" i="54" s="1"/>
  <c r="H10" i="58"/>
  <c r="H10" i="54" s="1"/>
  <c r="L12" i="58"/>
  <c r="L12" i="54" s="1"/>
  <c r="J12" i="58"/>
  <c r="J12" i="54" s="1"/>
  <c r="K12" i="58"/>
  <c r="K12" i="54" s="1"/>
  <c r="G12" i="58"/>
  <c r="G12" i="54" s="1"/>
  <c r="F12" i="58"/>
  <c r="F12" i="54" s="1"/>
  <c r="C12" i="58"/>
  <c r="C12" i="54" s="1"/>
  <c r="I12" i="58"/>
  <c r="I12" i="54" s="1"/>
  <c r="E12" i="58"/>
  <c r="E12" i="54" s="1"/>
  <c r="H12" i="58"/>
  <c r="H12" i="54" s="1"/>
  <c r="C9" i="54"/>
  <c r="K9" i="58"/>
  <c r="K9" i="54" s="1"/>
  <c r="G9" i="58"/>
  <c r="G9" i="54" s="1"/>
  <c r="J9" i="58"/>
  <c r="J9" i="54" s="1"/>
  <c r="F9" i="58"/>
  <c r="F9" i="54" s="1"/>
  <c r="I9" i="58"/>
  <c r="I9" i="54" s="1"/>
  <c r="E9" i="58"/>
  <c r="E9" i="54" s="1"/>
  <c r="L9" i="58"/>
  <c r="L9" i="54" s="1"/>
  <c r="H9" i="58"/>
  <c r="H9" i="54" s="1"/>
  <c r="C11" i="54"/>
  <c r="K11" i="58"/>
  <c r="K11" i="54" s="1"/>
  <c r="G11" i="58"/>
  <c r="G11" i="54" s="1"/>
  <c r="J11" i="58"/>
  <c r="J11" i="54" s="1"/>
  <c r="F11" i="58"/>
  <c r="F11" i="54" s="1"/>
  <c r="I11" i="54"/>
  <c r="E11" i="58"/>
  <c r="E11" i="54" s="1"/>
  <c r="L11" i="58"/>
  <c r="L11" i="54" s="1"/>
  <c r="H11" i="58"/>
  <c r="H11" i="54" s="1"/>
  <c r="D14" i="3"/>
  <c r="P8" i="32" l="1"/>
  <c r="Q9" i="32"/>
  <c r="Q19" i="1" s="1"/>
  <c r="O11" i="32"/>
  <c r="O21" i="1" s="1"/>
  <c r="N8" i="32"/>
  <c r="N18" i="1" s="1"/>
  <c r="N10" i="32"/>
  <c r="N20" i="1" s="1"/>
  <c r="N9" i="32"/>
  <c r="N19" i="1" s="1"/>
  <c r="O8" i="32"/>
  <c r="O18" i="1" s="1"/>
  <c r="N12" i="32"/>
  <c r="N22" i="1" s="1"/>
  <c r="Q8" i="32"/>
  <c r="R8" i="32"/>
  <c r="Q10" i="32"/>
  <c r="Q20" i="1" s="1"/>
  <c r="R10" i="32"/>
  <c r="R20" i="1" s="1"/>
  <c r="R9" i="32"/>
  <c r="R19" i="1" s="1"/>
  <c r="Q11" i="32"/>
  <c r="Q21" i="1" s="1"/>
  <c r="R11" i="32"/>
  <c r="R21" i="1" s="1"/>
  <c r="R12" i="32"/>
  <c r="R22" i="1" s="1"/>
  <c r="O10" i="32"/>
  <c r="O20" i="1" s="1"/>
  <c r="P10" i="32"/>
  <c r="P20" i="1" s="1"/>
  <c r="P11" i="32"/>
  <c r="P21" i="1" s="1"/>
  <c r="O9" i="32"/>
  <c r="O19" i="1" s="1"/>
  <c r="P9" i="32"/>
  <c r="P19" i="1" s="1"/>
  <c r="N11" i="32"/>
  <c r="N21" i="1" s="1"/>
  <c r="Q12" i="32"/>
  <c r="Q22" i="1" s="1"/>
  <c r="P18" i="1"/>
  <c r="O12" i="32"/>
  <c r="O22" i="1" s="1"/>
  <c r="P12" i="32"/>
  <c r="P22" i="1" s="1"/>
  <c r="M5" i="46"/>
  <c r="M6" i="45"/>
  <c r="M5" i="45"/>
  <c r="M6" i="46"/>
  <c r="I8" i="44"/>
  <c r="J5" i="46" s="1"/>
  <c r="K8" i="44"/>
  <c r="F8" i="44"/>
  <c r="H8" i="44"/>
  <c r="H6" i="46" s="1"/>
  <c r="J8" i="44"/>
  <c r="J6" i="46" s="1"/>
  <c r="E8" i="44"/>
  <c r="F5" i="46" s="1"/>
  <c r="I14" i="3"/>
  <c r="I7" i="54"/>
  <c r="L7" i="54"/>
  <c r="K7" i="54"/>
  <c r="J7" i="54"/>
  <c r="C7" i="54"/>
  <c r="H7" i="54"/>
  <c r="G7" i="54"/>
  <c r="F7" i="54"/>
  <c r="D14" i="1"/>
  <c r="E14" i="3"/>
  <c r="E5" i="46"/>
  <c r="L14" i="3"/>
  <c r="J14" i="3"/>
  <c r="H14" i="3"/>
  <c r="F14" i="3"/>
  <c r="K14" i="3"/>
  <c r="G14" i="3"/>
  <c r="O6" i="34" l="1"/>
  <c r="O5" i="34"/>
  <c r="R18" i="1"/>
  <c r="Q6" i="34"/>
  <c r="Q6" i="35"/>
  <c r="Q5" i="34"/>
  <c r="Q18" i="1"/>
  <c r="P6" i="34"/>
  <c r="Q5" i="35"/>
  <c r="P5" i="34"/>
  <c r="P6" i="35"/>
  <c r="O6" i="35"/>
  <c r="O5" i="35"/>
  <c r="P5" i="35"/>
  <c r="O9" i="8"/>
  <c r="O5" i="9"/>
  <c r="O6" i="9"/>
  <c r="M7" i="46"/>
  <c r="M9" i="46" s="1"/>
  <c r="F6" i="45"/>
  <c r="E6" i="46"/>
  <c r="E7" i="46" s="1"/>
  <c r="E9" i="46" s="1"/>
  <c r="M7" i="45"/>
  <c r="M9" i="45" s="1"/>
  <c r="G5" i="46"/>
  <c r="I6" i="46"/>
  <c r="I14" i="1"/>
  <c r="E6" i="45"/>
  <c r="J7" i="46"/>
  <c r="J9" i="46" s="1"/>
  <c r="J6" i="45"/>
  <c r="G6" i="45"/>
  <c r="K5" i="46"/>
  <c r="L6" i="45"/>
  <c r="H5" i="45"/>
  <c r="G6" i="46"/>
  <c r="L5" i="45"/>
  <c r="K6" i="46"/>
  <c r="K6" i="45"/>
  <c r="G14" i="1"/>
  <c r="F14" i="1"/>
  <c r="H14" i="1"/>
  <c r="I5" i="46"/>
  <c r="I6" i="45"/>
  <c r="J14" i="1"/>
  <c r="J5" i="45"/>
  <c r="L14" i="1"/>
  <c r="E14" i="1"/>
  <c r="E5" i="45"/>
  <c r="G5" i="45"/>
  <c r="K5" i="45"/>
  <c r="F5" i="45"/>
  <c r="K14" i="1"/>
  <c r="F6" i="46"/>
  <c r="F7" i="46" s="1"/>
  <c r="F9" i="46" s="1"/>
  <c r="I5" i="45"/>
  <c r="H6" i="45"/>
  <c r="H5" i="46"/>
  <c r="H7" i="46" s="1"/>
  <c r="H9" i="46" s="1"/>
  <c r="L6" i="46"/>
  <c r="L5" i="46"/>
  <c r="L5" i="9" l="1"/>
  <c r="L6" i="9"/>
  <c r="O7" i="34"/>
  <c r="O9" i="34" s="1"/>
  <c r="P5" i="9"/>
  <c r="P9" i="8"/>
  <c r="Q7" i="34"/>
  <c r="Q9" i="34" s="1"/>
  <c r="P7" i="34"/>
  <c r="P9" i="34" s="1"/>
  <c r="Q7" i="35"/>
  <c r="Q9" i="35" s="1"/>
  <c r="O7" i="35"/>
  <c r="O9" i="35" s="1"/>
  <c r="O7" i="9"/>
  <c r="P6" i="9"/>
  <c r="P7" i="35"/>
  <c r="P9" i="35" s="1"/>
  <c r="Q6" i="9"/>
  <c r="Q5" i="9"/>
  <c r="F7" i="45"/>
  <c r="F9" i="45" s="1"/>
  <c r="I7" i="46"/>
  <c r="I9" i="46" s="1"/>
  <c r="G7" i="46"/>
  <c r="G9" i="46" s="1"/>
  <c r="G7" i="45"/>
  <c r="G9" i="45" s="1"/>
  <c r="I7" i="45"/>
  <c r="I9" i="45" s="1"/>
  <c r="J7" i="45"/>
  <c r="J9" i="45" s="1"/>
  <c r="K7" i="46"/>
  <c r="K9" i="46" s="1"/>
  <c r="E7" i="45"/>
  <c r="E9" i="45" s="1"/>
  <c r="L7" i="45"/>
  <c r="L9" i="45" s="1"/>
  <c r="H7" i="45"/>
  <c r="H9" i="45" s="1"/>
  <c r="K7" i="45"/>
  <c r="K9" i="45" s="1"/>
  <c r="L7" i="46"/>
  <c r="L9" i="46" s="1"/>
  <c r="R9" i="46" s="1"/>
  <c r="L7" i="9" l="1"/>
  <c r="L9" i="9" s="1"/>
  <c r="R9" i="45"/>
  <c r="P7" i="9"/>
  <c r="Q7" i="9"/>
  <c r="Q9" i="8"/>
  <c r="O9" i="9"/>
  <c r="O9" i="10"/>
  <c r="L4" i="15"/>
  <c r="L5" i="15" s="1"/>
  <c r="L12" i="15" s="1"/>
  <c r="K4" i="15"/>
  <c r="K5" i="15" s="1"/>
  <c r="K12" i="15" s="1"/>
  <c r="J4" i="15"/>
  <c r="J5" i="15" s="1"/>
  <c r="J12" i="15" s="1"/>
  <c r="I4" i="15"/>
  <c r="I5" i="15" s="1"/>
  <c r="I12" i="15" s="1"/>
  <c r="H4" i="15"/>
  <c r="H5" i="15" s="1"/>
  <c r="H12" i="15" s="1"/>
  <c r="G4" i="15"/>
  <c r="G5" i="15" s="1"/>
  <c r="G12" i="15" s="1"/>
  <c r="F4" i="15"/>
  <c r="E4" i="15"/>
  <c r="D4" i="15"/>
  <c r="C4" i="15"/>
  <c r="L29" i="14"/>
  <c r="K29" i="14"/>
  <c r="J29" i="14"/>
  <c r="I29" i="14"/>
  <c r="H29" i="14"/>
  <c r="G29" i="14"/>
  <c r="F29" i="14"/>
  <c r="E29" i="14"/>
  <c r="D29" i="14"/>
  <c r="L28" i="14"/>
  <c r="K28" i="14"/>
  <c r="J28" i="14"/>
  <c r="I28" i="14"/>
  <c r="H28" i="14"/>
  <c r="G28" i="14"/>
  <c r="F28" i="14"/>
  <c r="E28" i="14"/>
  <c r="D28" i="14"/>
  <c r="L25" i="14"/>
  <c r="K25" i="14"/>
  <c r="J25" i="14"/>
  <c r="I25" i="14"/>
  <c r="H25" i="14"/>
  <c r="G25" i="14"/>
  <c r="F25" i="14"/>
  <c r="E25" i="14"/>
  <c r="D25" i="14"/>
  <c r="L24" i="14"/>
  <c r="K24" i="14"/>
  <c r="J24" i="14"/>
  <c r="I24" i="14"/>
  <c r="H24" i="14"/>
  <c r="G24" i="14"/>
  <c r="F24" i="14"/>
  <c r="E24" i="14"/>
  <c r="D24" i="14"/>
  <c r="L21" i="14"/>
  <c r="K21" i="14"/>
  <c r="J21" i="14"/>
  <c r="I21" i="14"/>
  <c r="H21" i="14"/>
  <c r="G21" i="14"/>
  <c r="F21" i="14"/>
  <c r="E21" i="14"/>
  <c r="D21" i="14"/>
  <c r="L18" i="14"/>
  <c r="K18" i="14"/>
  <c r="J18" i="14"/>
  <c r="I18" i="14"/>
  <c r="H18" i="14"/>
  <c r="G18" i="14"/>
  <c r="F18" i="14"/>
  <c r="E18" i="14"/>
  <c r="D18" i="14"/>
  <c r="L17" i="14"/>
  <c r="K17" i="14"/>
  <c r="J17" i="14"/>
  <c r="I17" i="14"/>
  <c r="H17" i="14"/>
  <c r="G17" i="14"/>
  <c r="F17" i="14"/>
  <c r="E17" i="14"/>
  <c r="D17" i="14"/>
  <c r="L16" i="14"/>
  <c r="K16" i="14"/>
  <c r="J16" i="14"/>
  <c r="I16" i="14"/>
  <c r="H16" i="14"/>
  <c r="G16" i="14"/>
  <c r="F16" i="14"/>
  <c r="E16" i="14"/>
  <c r="D16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L8" i="14"/>
  <c r="K8" i="14"/>
  <c r="J8" i="14"/>
  <c r="I8" i="14"/>
  <c r="H8" i="14"/>
  <c r="G8" i="14"/>
  <c r="F8" i="14"/>
  <c r="E8" i="14"/>
  <c r="D8" i="14"/>
  <c r="L7" i="14"/>
  <c r="K7" i="14"/>
  <c r="J7" i="14"/>
  <c r="I7" i="14"/>
  <c r="H7" i="14"/>
  <c r="G7" i="14"/>
  <c r="F7" i="14"/>
  <c r="E7" i="14"/>
  <c r="D7" i="14"/>
  <c r="Q9" i="9" l="1"/>
  <c r="Q6" i="10"/>
  <c r="Q7" i="10" s="1"/>
  <c r="Q9" i="10" s="1"/>
  <c r="P9" i="9"/>
  <c r="P6" i="10"/>
  <c r="P7" i="10" s="1"/>
  <c r="P9" i="10" s="1"/>
  <c r="C5" i="15"/>
  <c r="C12" i="15" s="1"/>
  <c r="D5" i="15"/>
  <c r="D12" i="15" s="1"/>
  <c r="E5" i="15"/>
  <c r="E12" i="15" s="1"/>
  <c r="F5" i="15"/>
  <c r="F12" i="15" s="1"/>
  <c r="I14" i="25"/>
  <c r="D10" i="25" l="1"/>
  <c r="D14" i="25"/>
  <c r="D18" i="61" s="1"/>
  <c r="D32" i="14"/>
  <c r="K32" i="14"/>
  <c r="I32" i="14"/>
  <c r="G32" i="14"/>
  <c r="E32" i="14"/>
  <c r="L32" i="14"/>
  <c r="J32" i="14"/>
  <c r="H32" i="14"/>
  <c r="F32" i="14"/>
  <c r="C7" i="61"/>
  <c r="D13" i="25"/>
  <c r="D19" i="33" s="1"/>
  <c r="K14" i="25"/>
  <c r="K10" i="25"/>
  <c r="L9" i="25" s="1"/>
  <c r="I10" i="25"/>
  <c r="G10" i="25"/>
  <c r="G14" i="25"/>
  <c r="E14" i="25"/>
  <c r="E10" i="25"/>
  <c r="L10" i="25"/>
  <c r="J14" i="25"/>
  <c r="J10" i="25"/>
  <c r="H14" i="25"/>
  <c r="I13" i="25" s="1"/>
  <c r="I19" i="33" s="1"/>
  <c r="H10" i="25"/>
  <c r="F10" i="25"/>
  <c r="F14" i="25"/>
  <c r="M9" i="25" l="1"/>
  <c r="D29" i="3"/>
  <c r="M13" i="25"/>
  <c r="I29" i="3"/>
  <c r="D16" i="61"/>
  <c r="D17" i="61"/>
  <c r="E9" i="25"/>
  <c r="D7" i="61"/>
  <c r="D7" i="32" s="1"/>
  <c r="D12" i="61"/>
  <c r="D9" i="61"/>
  <c r="D20" i="61"/>
  <c r="E13" i="25"/>
  <c r="E19" i="33" s="1"/>
  <c r="D11" i="61"/>
  <c r="D8" i="61"/>
  <c r="D10" i="61"/>
  <c r="D32" i="13"/>
  <c r="H17" i="61"/>
  <c r="H16" i="61"/>
  <c r="J17" i="61"/>
  <c r="J16" i="61"/>
  <c r="L17" i="61"/>
  <c r="M17" i="32" s="1"/>
  <c r="M27" i="1" s="1"/>
  <c r="L16" i="61"/>
  <c r="M16" i="32" s="1"/>
  <c r="M26" i="1" s="1"/>
  <c r="G17" i="61"/>
  <c r="G16" i="61"/>
  <c r="F17" i="61"/>
  <c r="F16" i="61"/>
  <c r="E17" i="61"/>
  <c r="E16" i="61"/>
  <c r="I17" i="61"/>
  <c r="I16" i="61"/>
  <c r="K17" i="61"/>
  <c r="K16" i="61"/>
  <c r="C17" i="61"/>
  <c r="C16" i="61"/>
  <c r="F18" i="61"/>
  <c r="F20" i="61"/>
  <c r="E18" i="61"/>
  <c r="E20" i="61"/>
  <c r="I18" i="61"/>
  <c r="I20" i="61"/>
  <c r="K18" i="61"/>
  <c r="K20" i="61"/>
  <c r="C18" i="61"/>
  <c r="D18" i="32" s="1"/>
  <c r="D28" i="1" s="1"/>
  <c r="C20" i="61"/>
  <c r="H18" i="61"/>
  <c r="H20" i="61"/>
  <c r="J18" i="61"/>
  <c r="J20" i="61"/>
  <c r="G18" i="61"/>
  <c r="G20" i="61"/>
  <c r="L20" i="61"/>
  <c r="M20" i="32" s="1"/>
  <c r="M30" i="1" s="1"/>
  <c r="L18" i="61"/>
  <c r="M18" i="32" s="1"/>
  <c r="M28" i="1" s="1"/>
  <c r="F7" i="61"/>
  <c r="H9" i="61"/>
  <c r="H12" i="61"/>
  <c r="H8" i="61"/>
  <c r="H11" i="61"/>
  <c r="H10" i="61"/>
  <c r="J11" i="61"/>
  <c r="J10" i="61"/>
  <c r="J8" i="61"/>
  <c r="J9" i="61"/>
  <c r="J12" i="61"/>
  <c r="F9" i="61"/>
  <c r="F12" i="61"/>
  <c r="F11" i="61"/>
  <c r="F10" i="61"/>
  <c r="F8" i="61"/>
  <c r="H7" i="61"/>
  <c r="J7" i="61"/>
  <c r="L7" i="61"/>
  <c r="M7" i="32" s="1"/>
  <c r="E9" i="61"/>
  <c r="E8" i="61"/>
  <c r="E11" i="61"/>
  <c r="E12" i="61"/>
  <c r="E10" i="61"/>
  <c r="G7" i="61"/>
  <c r="I11" i="61"/>
  <c r="I12" i="61"/>
  <c r="I10" i="61"/>
  <c r="I9" i="61"/>
  <c r="I8" i="61"/>
  <c r="L13" i="25"/>
  <c r="L19" i="33" s="1"/>
  <c r="K11" i="61"/>
  <c r="K12" i="61"/>
  <c r="K10" i="61"/>
  <c r="K8" i="61"/>
  <c r="K9" i="61"/>
  <c r="C9" i="61"/>
  <c r="C8" i="61"/>
  <c r="C11" i="61"/>
  <c r="D11" i="32" s="1"/>
  <c r="C12" i="61"/>
  <c r="C10" i="61"/>
  <c r="E7" i="61"/>
  <c r="G9" i="61"/>
  <c r="G11" i="61"/>
  <c r="G12" i="61"/>
  <c r="G10" i="61"/>
  <c r="G8" i="61"/>
  <c r="I7" i="61"/>
  <c r="K7" i="61"/>
  <c r="L11" i="61"/>
  <c r="M11" i="32" s="1"/>
  <c r="M21" i="1" s="1"/>
  <c r="L12" i="61"/>
  <c r="M12" i="32" s="1"/>
  <c r="M22" i="1" s="1"/>
  <c r="L10" i="61"/>
  <c r="M10" i="32" s="1"/>
  <c r="M20" i="1" s="1"/>
  <c r="L9" i="61"/>
  <c r="M9" i="32" s="1"/>
  <c r="M19" i="1" s="1"/>
  <c r="L8" i="61"/>
  <c r="M8" i="32" s="1"/>
  <c r="M18" i="1" s="1"/>
  <c r="F32" i="13"/>
  <c r="H32" i="13"/>
  <c r="J32" i="13"/>
  <c r="L32" i="13"/>
  <c r="M6" i="17" s="1"/>
  <c r="E32" i="13"/>
  <c r="G32" i="13"/>
  <c r="I32" i="13"/>
  <c r="K32" i="13"/>
  <c r="G9" i="25"/>
  <c r="K13" i="25"/>
  <c r="K19" i="33" s="1"/>
  <c r="F13" i="25"/>
  <c r="F19" i="33" s="1"/>
  <c r="H9" i="25"/>
  <c r="J13" i="25"/>
  <c r="J19" i="33" s="1"/>
  <c r="G13" i="25"/>
  <c r="G19" i="33" s="1"/>
  <c r="I9" i="25"/>
  <c r="K9" i="25"/>
  <c r="F9" i="25"/>
  <c r="H13" i="25"/>
  <c r="H19" i="33" s="1"/>
  <c r="J9" i="25"/>
  <c r="J8" i="32" l="1"/>
  <c r="E11" i="32"/>
  <c r="M17" i="33"/>
  <c r="M16" i="33"/>
  <c r="M7" i="33"/>
  <c r="L29" i="3"/>
  <c r="E29" i="3"/>
  <c r="K29" i="3"/>
  <c r="G29" i="3"/>
  <c r="M19" i="33"/>
  <c r="M11" i="33"/>
  <c r="M8" i="33"/>
  <c r="M20" i="33"/>
  <c r="M10" i="33"/>
  <c r="M18" i="33"/>
  <c r="M12" i="33"/>
  <c r="M9" i="33"/>
  <c r="H29" i="3"/>
  <c r="J29" i="3"/>
  <c r="F29" i="3"/>
  <c r="D16" i="32"/>
  <c r="D26" i="1" s="1"/>
  <c r="M17" i="1"/>
  <c r="N6" i="34"/>
  <c r="E16" i="32"/>
  <c r="E26" i="1" s="1"/>
  <c r="M5" i="17"/>
  <c r="M7" i="17" s="1"/>
  <c r="M5" i="10" s="1"/>
  <c r="D17" i="32"/>
  <c r="D27" i="1" s="1"/>
  <c r="H18" i="32"/>
  <c r="H28" i="1" s="1"/>
  <c r="F17" i="32"/>
  <c r="F27" i="1" s="1"/>
  <c r="H16" i="32"/>
  <c r="H26" i="1" s="1"/>
  <c r="K18" i="32"/>
  <c r="K28" i="1" s="1"/>
  <c r="H17" i="32"/>
  <c r="H27" i="1" s="1"/>
  <c r="F10" i="32"/>
  <c r="F18" i="32"/>
  <c r="F28" i="1" s="1"/>
  <c r="E7" i="32"/>
  <c r="D10" i="32"/>
  <c r="L7" i="32"/>
  <c r="H8" i="32"/>
  <c r="H9" i="32"/>
  <c r="D9" i="32"/>
  <c r="E9" i="32"/>
  <c r="H11" i="32"/>
  <c r="D12" i="32"/>
  <c r="E12" i="32"/>
  <c r="D20" i="32"/>
  <c r="D30" i="1" s="1"/>
  <c r="E20" i="32"/>
  <c r="E30" i="1" s="1"/>
  <c r="D8" i="32"/>
  <c r="E8" i="32"/>
  <c r="F16" i="32"/>
  <c r="F26" i="1" s="1"/>
  <c r="I17" i="32"/>
  <c r="I27" i="1" s="1"/>
  <c r="H5" i="17"/>
  <c r="K20" i="32"/>
  <c r="K30" i="1" s="1"/>
  <c r="I20" i="32"/>
  <c r="I30" i="1" s="1"/>
  <c r="L9" i="32"/>
  <c r="H7" i="32"/>
  <c r="J12" i="32"/>
  <c r="E18" i="32"/>
  <c r="E28" i="1" s="1"/>
  <c r="K17" i="32"/>
  <c r="K27" i="1" s="1"/>
  <c r="F8" i="32"/>
  <c r="L5" i="17"/>
  <c r="G6" i="17"/>
  <c r="F5" i="17"/>
  <c r="H6" i="17"/>
  <c r="G5" i="17"/>
  <c r="J10" i="32"/>
  <c r="E17" i="32"/>
  <c r="I18" i="32"/>
  <c r="I28" i="1" s="1"/>
  <c r="D20" i="33"/>
  <c r="H16" i="33"/>
  <c r="H7" i="33"/>
  <c r="H17" i="33"/>
  <c r="F11" i="32"/>
  <c r="F9" i="32"/>
  <c r="K16" i="32"/>
  <c r="K26" i="1" s="1"/>
  <c r="I16" i="32"/>
  <c r="I26" i="1" s="1"/>
  <c r="J16" i="33"/>
  <c r="J7" i="33"/>
  <c r="J17" i="33"/>
  <c r="H18" i="33"/>
  <c r="H11" i="33"/>
  <c r="H9" i="33"/>
  <c r="H20" i="33"/>
  <c r="H12" i="33"/>
  <c r="H10" i="33"/>
  <c r="H8" i="33"/>
  <c r="F16" i="33"/>
  <c r="F7" i="33"/>
  <c r="F17" i="33"/>
  <c r="J18" i="33"/>
  <c r="J11" i="33"/>
  <c r="J9" i="33"/>
  <c r="J20" i="33"/>
  <c r="J12" i="33"/>
  <c r="J10" i="33"/>
  <c r="J8" i="33"/>
  <c r="F18" i="33"/>
  <c r="F11" i="33"/>
  <c r="F9" i="33"/>
  <c r="F20" i="33"/>
  <c r="F12" i="33"/>
  <c r="F10" i="33"/>
  <c r="F8" i="33"/>
  <c r="D7" i="33"/>
  <c r="D17" i="33"/>
  <c r="L12" i="32"/>
  <c r="J7" i="32"/>
  <c r="H20" i="32"/>
  <c r="H30" i="1" s="1"/>
  <c r="E10" i="32"/>
  <c r="F7" i="32"/>
  <c r="L10" i="32"/>
  <c r="L11" i="32"/>
  <c r="H10" i="32"/>
  <c r="J11" i="32"/>
  <c r="F12" i="32"/>
  <c r="F20" i="32"/>
  <c r="F30" i="1" s="1"/>
  <c r="L16" i="32"/>
  <c r="L26" i="1" s="1"/>
  <c r="L18" i="32"/>
  <c r="L28" i="1" s="1"/>
  <c r="J18" i="32"/>
  <c r="J28" i="1" s="1"/>
  <c r="J17" i="32"/>
  <c r="J27" i="1" s="1"/>
  <c r="G18" i="32"/>
  <c r="G28" i="1" s="1"/>
  <c r="G16" i="32"/>
  <c r="G26" i="1" s="1"/>
  <c r="L20" i="32"/>
  <c r="L30" i="1" s="1"/>
  <c r="L17" i="32"/>
  <c r="L27" i="1" s="1"/>
  <c r="J20" i="32"/>
  <c r="J30" i="1" s="1"/>
  <c r="J16" i="32"/>
  <c r="J26" i="1" s="1"/>
  <c r="G20" i="32"/>
  <c r="G30" i="1" s="1"/>
  <c r="G17" i="32"/>
  <c r="G27" i="1" s="1"/>
  <c r="L8" i="32"/>
  <c r="J9" i="32"/>
  <c r="H12" i="32"/>
  <c r="L6" i="17"/>
  <c r="K5" i="17"/>
  <c r="K7" i="32"/>
  <c r="G8" i="32"/>
  <c r="G11" i="32"/>
  <c r="G9" i="32"/>
  <c r="K12" i="32"/>
  <c r="K8" i="32"/>
  <c r="K11" i="32"/>
  <c r="I10" i="32"/>
  <c r="I8" i="32"/>
  <c r="I9" i="32"/>
  <c r="G7" i="32"/>
  <c r="K6" i="17"/>
  <c r="I6" i="17"/>
  <c r="I7" i="32"/>
  <c r="G10" i="32"/>
  <c r="G12" i="32"/>
  <c r="K9" i="32"/>
  <c r="K10" i="32"/>
  <c r="I11" i="32"/>
  <c r="I12" i="32"/>
  <c r="E6" i="17"/>
  <c r="E5" i="17"/>
  <c r="J5" i="17"/>
  <c r="J6" i="17"/>
  <c r="I5" i="17"/>
  <c r="F6" i="17"/>
  <c r="D30" i="3" l="1"/>
  <c r="M17" i="3"/>
  <c r="M26" i="3"/>
  <c r="M27" i="3"/>
  <c r="N5" i="34"/>
  <c r="N7" i="34" s="1"/>
  <c r="N9" i="34" s="1"/>
  <c r="M19" i="3"/>
  <c r="M22" i="3"/>
  <c r="M28" i="3"/>
  <c r="M9" i="17"/>
  <c r="M20" i="3"/>
  <c r="M30" i="3"/>
  <c r="M18" i="3"/>
  <c r="N6" i="35"/>
  <c r="M21" i="3"/>
  <c r="N5" i="35"/>
  <c r="M29" i="3"/>
  <c r="F30" i="3"/>
  <c r="H30" i="3"/>
  <c r="J28" i="3"/>
  <c r="D27" i="3"/>
  <c r="F28" i="3"/>
  <c r="F27" i="3"/>
  <c r="H28" i="3"/>
  <c r="H27" i="3"/>
  <c r="F26" i="3"/>
  <c r="J27" i="3"/>
  <c r="H26" i="3"/>
  <c r="J30" i="3"/>
  <c r="J26" i="3"/>
  <c r="M6" i="34"/>
  <c r="N6" i="9"/>
  <c r="H7" i="17"/>
  <c r="F7" i="17"/>
  <c r="F9" i="17" s="1"/>
  <c r="L7" i="17"/>
  <c r="I7" i="17"/>
  <c r="G7" i="17"/>
  <c r="E27" i="1"/>
  <c r="D10" i="33"/>
  <c r="D11" i="33"/>
  <c r="E12" i="33"/>
  <c r="E8" i="33"/>
  <c r="E11" i="33"/>
  <c r="E17" i="33"/>
  <c r="E7" i="33"/>
  <c r="E20" i="33"/>
  <c r="E10" i="33"/>
  <c r="E18" i="33"/>
  <c r="E9" i="33"/>
  <c r="E16" i="33"/>
  <c r="D8" i="33"/>
  <c r="D12" i="33"/>
  <c r="D9" i="33"/>
  <c r="D18" i="33"/>
  <c r="K7" i="17"/>
  <c r="F6" i="34"/>
  <c r="K5" i="34"/>
  <c r="I5" i="34"/>
  <c r="G5" i="34"/>
  <c r="J6" i="34"/>
  <c r="H6" i="34"/>
  <c r="J7" i="17"/>
  <c r="H9" i="17"/>
  <c r="E7" i="17"/>
  <c r="L9" i="17" l="1"/>
  <c r="L5" i="10"/>
  <c r="N6" i="8"/>
  <c r="N5" i="8"/>
  <c r="N5" i="9"/>
  <c r="N7" i="9" s="1"/>
  <c r="N7" i="35"/>
  <c r="N9" i="35" s="1"/>
  <c r="E28" i="3"/>
  <c r="E30" i="3"/>
  <c r="E27" i="3"/>
  <c r="D28" i="3"/>
  <c r="E26" i="3"/>
  <c r="F6" i="35"/>
  <c r="F5" i="35"/>
  <c r="I9" i="17"/>
  <c r="K9" i="17"/>
  <c r="G9" i="17"/>
  <c r="F5" i="34"/>
  <c r="F7" i="34" s="1"/>
  <c r="D16" i="33"/>
  <c r="K16" i="33"/>
  <c r="K20" i="33"/>
  <c r="K10" i="33"/>
  <c r="K18" i="33"/>
  <c r="K9" i="33"/>
  <c r="K17" i="33"/>
  <c r="K7" i="33"/>
  <c r="K12" i="33"/>
  <c r="K8" i="33"/>
  <c r="K11" i="33"/>
  <c r="I17" i="33"/>
  <c r="I7" i="33"/>
  <c r="I12" i="33"/>
  <c r="I8" i="33"/>
  <c r="I11" i="33"/>
  <c r="I16" i="33"/>
  <c r="I20" i="33"/>
  <c r="I10" i="33"/>
  <c r="I18" i="33"/>
  <c r="I9" i="33"/>
  <c r="L18" i="33"/>
  <c r="L9" i="33"/>
  <c r="L12" i="33"/>
  <c r="L8" i="33"/>
  <c r="L7" i="33"/>
  <c r="L11" i="33"/>
  <c r="L20" i="33"/>
  <c r="L10" i="33"/>
  <c r="L16" i="33"/>
  <c r="L17" i="33"/>
  <c r="G12" i="33"/>
  <c r="G8" i="33"/>
  <c r="G11" i="33"/>
  <c r="G17" i="33"/>
  <c r="G7" i="33"/>
  <c r="G20" i="33"/>
  <c r="G10" i="33"/>
  <c r="G18" i="33"/>
  <c r="G9" i="33"/>
  <c r="G16" i="33"/>
  <c r="E6" i="34"/>
  <c r="E5" i="10"/>
  <c r="E9" i="17"/>
  <c r="J9" i="17"/>
  <c r="G21" i="1"/>
  <c r="H20" i="1"/>
  <c r="L21" i="1"/>
  <c r="J21" i="1"/>
  <c r="K20" i="1"/>
  <c r="K17" i="1"/>
  <c r="F17" i="1"/>
  <c r="G17" i="1"/>
  <c r="F21" i="1"/>
  <c r="F20" i="1"/>
  <c r="I20" i="1"/>
  <c r="F19" i="1"/>
  <c r="E18" i="1"/>
  <c r="K18" i="1"/>
  <c r="L18" i="1"/>
  <c r="G18" i="1"/>
  <c r="F22" i="1"/>
  <c r="K22" i="1"/>
  <c r="H22" i="1"/>
  <c r="I22" i="1"/>
  <c r="G19" i="1"/>
  <c r="H18" i="1"/>
  <c r="N7" i="8" l="1"/>
  <c r="N9" i="8" s="1"/>
  <c r="N9" i="9"/>
  <c r="N6" i="10"/>
  <c r="N7" i="10" s="1"/>
  <c r="N9" i="10" s="1"/>
  <c r="R9" i="17"/>
  <c r="I27" i="3"/>
  <c r="L26" i="3"/>
  <c r="L28" i="3"/>
  <c r="G30" i="3"/>
  <c r="K28" i="3"/>
  <c r="L30" i="3"/>
  <c r="K30" i="3"/>
  <c r="I30" i="3"/>
  <c r="K26" i="3"/>
  <c r="I28" i="3"/>
  <c r="G27" i="3"/>
  <c r="G26" i="3"/>
  <c r="I26" i="3"/>
  <c r="E5" i="35"/>
  <c r="G28" i="3"/>
  <c r="L27" i="3"/>
  <c r="K27" i="3"/>
  <c r="M6" i="35"/>
  <c r="M5" i="35"/>
  <c r="M5" i="34"/>
  <c r="M7" i="34" s="1"/>
  <c r="M9" i="34" s="1"/>
  <c r="G6" i="35"/>
  <c r="G5" i="35"/>
  <c r="H5" i="35"/>
  <c r="H6" i="35"/>
  <c r="I6" i="35"/>
  <c r="I5" i="35"/>
  <c r="J5" i="35"/>
  <c r="J6" i="35"/>
  <c r="E6" i="35"/>
  <c r="L6" i="35"/>
  <c r="L5" i="35"/>
  <c r="K6" i="35"/>
  <c r="K5" i="35"/>
  <c r="D26" i="3"/>
  <c r="E5" i="34"/>
  <c r="E7" i="34" s="1"/>
  <c r="I6" i="34"/>
  <c r="J5" i="34"/>
  <c r="K6" i="34"/>
  <c r="L5" i="34"/>
  <c r="H5" i="34"/>
  <c r="G6" i="34"/>
  <c r="L6" i="34"/>
  <c r="G21" i="3"/>
  <c r="K20" i="3"/>
  <c r="H18" i="3"/>
  <c r="F21" i="3"/>
  <c r="E21" i="1"/>
  <c r="I21" i="1"/>
  <c r="D22" i="1"/>
  <c r="D18" i="1"/>
  <c r="K21" i="1"/>
  <c r="L22" i="1"/>
  <c r="E22" i="1"/>
  <c r="I18" i="1"/>
  <c r="F18" i="1"/>
  <c r="I19" i="1"/>
  <c r="G22" i="1"/>
  <c r="H19" i="1"/>
  <c r="E20" i="1"/>
  <c r="H21" i="1"/>
  <c r="H17" i="1"/>
  <c r="I17" i="1"/>
  <c r="L17" i="1"/>
  <c r="K19" i="1"/>
  <c r="D21" i="1"/>
  <c r="D19" i="1"/>
  <c r="G19" i="3"/>
  <c r="I22" i="3"/>
  <c r="K22" i="3"/>
  <c r="G18" i="3"/>
  <c r="K18" i="3"/>
  <c r="F19" i="3"/>
  <c r="F20" i="3"/>
  <c r="J21" i="3"/>
  <c r="H20" i="3"/>
  <c r="J22" i="1"/>
  <c r="J18" i="1"/>
  <c r="L18" i="3"/>
  <c r="G20" i="1"/>
  <c r="J20" i="1"/>
  <c r="L20" i="1"/>
  <c r="E17" i="1"/>
  <c r="E19" i="1"/>
  <c r="J17" i="1"/>
  <c r="J19" i="1"/>
  <c r="L19" i="1"/>
  <c r="D17" i="1"/>
  <c r="D20" i="1"/>
  <c r="H22" i="3"/>
  <c r="F22" i="3"/>
  <c r="E18" i="3"/>
  <c r="I20" i="3"/>
  <c r="L21" i="3"/>
  <c r="M5" i="8" l="1"/>
  <c r="M7" i="35"/>
  <c r="M9" i="35" s="1"/>
  <c r="M6" i="9"/>
  <c r="E20" i="3"/>
  <c r="H19" i="3"/>
  <c r="F18" i="3"/>
  <c r="E22" i="3"/>
  <c r="K21" i="3"/>
  <c r="D22" i="3"/>
  <c r="E21" i="3"/>
  <c r="L19" i="3"/>
  <c r="E19" i="3"/>
  <c r="L20" i="3"/>
  <c r="G20" i="3"/>
  <c r="J22" i="3"/>
  <c r="D21" i="3"/>
  <c r="L17" i="3"/>
  <c r="D20" i="3"/>
  <c r="J19" i="3"/>
  <c r="J20" i="3"/>
  <c r="J18" i="3"/>
  <c r="D19" i="3"/>
  <c r="K19" i="3"/>
  <c r="H21" i="3"/>
  <c r="G22" i="3"/>
  <c r="I19" i="3"/>
  <c r="I18" i="3"/>
  <c r="L22" i="3"/>
  <c r="M6" i="8" s="1"/>
  <c r="D18" i="3"/>
  <c r="I21" i="3"/>
  <c r="M7" i="8" l="1"/>
  <c r="M9" i="8" s="1"/>
  <c r="L5" i="8"/>
  <c r="L6" i="8"/>
  <c r="M5" i="9"/>
  <c r="M7" i="9" s="1"/>
  <c r="M6" i="10" s="1"/>
  <c r="M7" i="10" s="1"/>
  <c r="G17" i="3"/>
  <c r="F17" i="3"/>
  <c r="K17" i="3"/>
  <c r="L7" i="8" l="1"/>
  <c r="M9" i="10"/>
  <c r="M9" i="9"/>
  <c r="L6" i="10"/>
  <c r="L7" i="10" s="1"/>
  <c r="K6" i="9"/>
  <c r="H5" i="9"/>
  <c r="G6" i="9"/>
  <c r="F6" i="9"/>
  <c r="G5" i="9"/>
  <c r="D17" i="3"/>
  <c r="E5" i="9" s="1"/>
  <c r="J17" i="3"/>
  <c r="E17" i="3"/>
  <c r="I17" i="3"/>
  <c r="H17" i="3"/>
  <c r="J5" i="9" l="1"/>
  <c r="I6" i="9"/>
  <c r="J6" i="9"/>
  <c r="K5" i="9"/>
  <c r="H6" i="9"/>
  <c r="I5" i="9"/>
  <c r="F5" i="9"/>
  <c r="E6" i="9"/>
  <c r="E6" i="8"/>
  <c r="E5" i="8"/>
  <c r="I7" i="34"/>
  <c r="I9" i="34" s="1"/>
  <c r="I7" i="35"/>
  <c r="I9" i="35" s="1"/>
  <c r="H7" i="34"/>
  <c r="H9" i="34" s="1"/>
  <c r="E7" i="9" l="1"/>
  <c r="L7" i="35"/>
  <c r="L9" i="35" s="1"/>
  <c r="K7" i="34"/>
  <c r="K9" i="34" s="1"/>
  <c r="G7" i="35"/>
  <c r="G9" i="35" s="1"/>
  <c r="J7" i="35"/>
  <c r="J9" i="35" s="1"/>
  <c r="G7" i="34"/>
  <c r="G9" i="34" s="1"/>
  <c r="F7" i="35"/>
  <c r="F9" i="35" s="1"/>
  <c r="E9" i="34"/>
  <c r="E7" i="35"/>
  <c r="E9" i="35" s="1"/>
  <c r="J9" i="8"/>
  <c r="I7" i="9"/>
  <c r="H9" i="8"/>
  <c r="G7" i="9"/>
  <c r="K7" i="35"/>
  <c r="K9" i="35" s="1"/>
  <c r="J7" i="34"/>
  <c r="J9" i="34" s="1"/>
  <c r="L7" i="34"/>
  <c r="L9" i="34" s="1"/>
  <c r="H7" i="35"/>
  <c r="H9" i="35" s="1"/>
  <c r="R9" i="35" l="1"/>
  <c r="J7" i="9"/>
  <c r="J9" i="10" s="1"/>
  <c r="F9" i="34"/>
  <c r="R9" i="34" s="1"/>
  <c r="L9" i="8"/>
  <c r="E7" i="8"/>
  <c r="E9" i="8" s="1"/>
  <c r="I9" i="8"/>
  <c r="H7" i="9"/>
  <c r="G9" i="9"/>
  <c r="G9" i="10"/>
  <c r="I9" i="9"/>
  <c r="I9" i="10"/>
  <c r="L9" i="10"/>
  <c r="G9" i="8"/>
  <c r="F7" i="9"/>
  <c r="K9" i="8"/>
  <c r="J9" i="9" l="1"/>
  <c r="K7" i="9"/>
  <c r="K9" i="10" s="1"/>
  <c r="F9" i="9"/>
  <c r="F9" i="10"/>
  <c r="H9" i="10"/>
  <c r="H9" i="9"/>
  <c r="F9" i="8"/>
  <c r="R9" i="8" s="1"/>
  <c r="D6" i="11" s="1"/>
  <c r="K9" i="9" l="1"/>
  <c r="E9" i="9"/>
  <c r="E6" i="10"/>
  <c r="E7" i="10" s="1"/>
  <c r="E9" i="10" s="1"/>
  <c r="R9" i="10" s="1"/>
  <c r="D10" i="11" s="1"/>
  <c r="R9" i="9" l="1"/>
  <c r="E8" i="11"/>
  <c r="E13" i="11" l="1"/>
  <c r="E15" i="11" s="1"/>
</calcChain>
</file>

<file path=xl/sharedStrings.xml><?xml version="1.0" encoding="utf-8"?>
<sst xmlns="http://schemas.openxmlformats.org/spreadsheetml/2006/main" count="462" uniqueCount="158">
  <si>
    <t>Inmuebles Maquinaria y Equipo</t>
  </si>
  <si>
    <t>Edificios y Otras Construcciones</t>
  </si>
  <si>
    <t>Maquinarias y Equipos</t>
  </si>
  <si>
    <t>Unidades de Transporte</t>
  </si>
  <si>
    <t>Muebles Enseres y Equipos de Oficina</t>
  </si>
  <si>
    <t>Equipos de Computo</t>
  </si>
  <si>
    <t>Equipos Diversos</t>
  </si>
  <si>
    <t>Activo Intangible</t>
  </si>
  <si>
    <t>Costo de Concesión</t>
  </si>
  <si>
    <t>Estudios Pre-Concesión</t>
  </si>
  <si>
    <t>Proyecto Bajos Bocana</t>
  </si>
  <si>
    <t>Software</t>
  </si>
  <si>
    <t xml:space="preserve"> </t>
  </si>
  <si>
    <t>Índices de Cantidades de Productos</t>
  </si>
  <si>
    <t>Promedio</t>
  </si>
  <si>
    <t>Índice de Laspeyres</t>
  </si>
  <si>
    <t>Índice de Paasche</t>
  </si>
  <si>
    <t>Índice de Fisher</t>
  </si>
  <si>
    <t>Crecimiento Anual (Ln. del Índice de Fisher)</t>
  </si>
  <si>
    <t>Gasto Real en Materiales</t>
  </si>
  <si>
    <t>Base 2000</t>
  </si>
  <si>
    <t>IPC Corregido Tipo de Cambio</t>
  </si>
  <si>
    <t>Personal Estable</t>
  </si>
  <si>
    <t>Funcionarios</t>
  </si>
  <si>
    <t>Empleados</t>
  </si>
  <si>
    <t>Personal Eventual</t>
  </si>
  <si>
    <t>Precio Implícito de Insumos</t>
  </si>
  <si>
    <t>Crecimiento Anual Índice de Fisher</t>
  </si>
  <si>
    <t>Índices de Cantidades de Insumos</t>
  </si>
  <si>
    <t>Índices de Precios de lnsumos</t>
  </si>
  <si>
    <t>Índices de Cantidades</t>
  </si>
  <si>
    <t>Índice de Productos</t>
  </si>
  <si>
    <t>Índice de Insumos</t>
  </si>
  <si>
    <t>Diferencia</t>
  </si>
  <si>
    <t>Factor de Productividad</t>
  </si>
  <si>
    <t>Crecimiento en la PTF de la Economía</t>
  </si>
  <si>
    <t>Crecimiento en Precios Insumos Economia</t>
  </si>
  <si>
    <t>Crecimiento en Precios Insumos Empresa</t>
  </si>
  <si>
    <t>Factor X</t>
  </si>
  <si>
    <t>Ingresos de Servicios Portuarios</t>
  </si>
  <si>
    <t>US$</t>
  </si>
  <si>
    <t>Servicios</t>
  </si>
  <si>
    <t>Servicios a la Nave</t>
  </si>
  <si>
    <t>Amarre y Desamarre</t>
  </si>
  <si>
    <t>Uso de Amarradero</t>
  </si>
  <si>
    <t>Servicios a la Carga</t>
  </si>
  <si>
    <t>Uso de muelle</t>
  </si>
  <si>
    <t>Fraccionada</t>
  </si>
  <si>
    <t>Rodante</t>
  </si>
  <si>
    <t>Granel líquido</t>
  </si>
  <si>
    <t>Granel sólido</t>
  </si>
  <si>
    <t>Granos</t>
  </si>
  <si>
    <t>Concentrados</t>
  </si>
  <si>
    <t>Contenedores</t>
  </si>
  <si>
    <t>Almacenaje</t>
  </si>
  <si>
    <t>Carga General</t>
  </si>
  <si>
    <t>Tracción</t>
  </si>
  <si>
    <t>Resto de Cargas</t>
  </si>
  <si>
    <t>Manipuleo</t>
  </si>
  <si>
    <t>Otros Servicios</t>
  </si>
  <si>
    <t>Servicios Varios</t>
  </si>
  <si>
    <t>Producción de Servicios Portuarios</t>
  </si>
  <si>
    <t>Unidades Físicas</t>
  </si>
  <si>
    <t>Precios Implícitos</t>
  </si>
  <si>
    <t>US$ / Unidad</t>
  </si>
  <si>
    <t>Índices de Precios al Por Mayor</t>
  </si>
  <si>
    <t>En base 2000</t>
  </si>
  <si>
    <t>Tipo de Cambio Medio</t>
  </si>
  <si>
    <t>S/. por US $</t>
  </si>
  <si>
    <t>Índice Base 2000</t>
  </si>
  <si>
    <t>Tasas de Depreciación del Capital</t>
  </si>
  <si>
    <t>Categorías Contables para el Activo Fijo</t>
  </si>
  <si>
    <t>%</t>
  </si>
  <si>
    <t>Años de Vida Útil</t>
  </si>
  <si>
    <t>S/. por cada US $</t>
  </si>
  <si>
    <t>Inversiones Adicionales en Capital</t>
  </si>
  <si>
    <t>US$ Corrientes</t>
  </si>
  <si>
    <t>US$ Constantes 2000</t>
  </si>
  <si>
    <t>IPM No Corregido Tipo de Cambio (Final Periodo)</t>
  </si>
  <si>
    <t>IPM No Corregido Tipo de Cambio (Principio Periodo)</t>
  </si>
  <si>
    <t>Revalorización</t>
  </si>
  <si>
    <t>IPM Corregido Tipo de Cambio (Final Periodo)</t>
  </si>
  <si>
    <t>IPM Corregido Tipo de Cambio (Principio Periodo)</t>
  </si>
  <si>
    <t>Tasa Efectiva Impuesto sobre la Renta</t>
  </si>
  <si>
    <t>Tasa Efectiva Práctica</t>
  </si>
  <si>
    <t>Unidades de Capital</t>
  </si>
  <si>
    <t>Índices de Cantidades del Insumo Capital</t>
  </si>
  <si>
    <t>Índices de Precios del Insumo Capital</t>
  </si>
  <si>
    <t>Gasto en Materiales</t>
  </si>
  <si>
    <t>Categorías Contables para el Insumo Materiales</t>
  </si>
  <si>
    <t>Gastos Totales</t>
  </si>
  <si>
    <t>Gastos Variables</t>
  </si>
  <si>
    <t>Gastos Fijos</t>
  </si>
  <si>
    <t>Gastos Administrativos</t>
  </si>
  <si>
    <t>Gastos Administrativos por Fuera</t>
  </si>
  <si>
    <t>Gastos a Excluir</t>
  </si>
  <si>
    <t>Gastos Relativos al Insumo Trabajo</t>
  </si>
  <si>
    <t>Gastos Relativos al Insumo Capital</t>
  </si>
  <si>
    <t>Depreciacion</t>
  </si>
  <si>
    <t>Amortizacion</t>
  </si>
  <si>
    <t>Otros Gastos</t>
  </si>
  <si>
    <t>Impuestos</t>
  </si>
  <si>
    <t>Provisión de cuentas de cobranza dudosa</t>
  </si>
  <si>
    <t>Deflactor de Materiales</t>
  </si>
  <si>
    <t>Índice de Precios al Consumo</t>
  </si>
  <si>
    <t>Unidades de Materiales</t>
  </si>
  <si>
    <t>Índices de Cantidades del Insumo Materiales</t>
  </si>
  <si>
    <t>Índices de Precios del Insumo Materiales</t>
  </si>
  <si>
    <t>Gasto en Salarios</t>
  </si>
  <si>
    <t>Categorías Laborales</t>
  </si>
  <si>
    <t>Insumo Trabajo</t>
  </si>
  <si>
    <t>Horas</t>
  </si>
  <si>
    <t>US$ / Hora</t>
  </si>
  <si>
    <t>Índices de Cantidades del Insumo Trabajo</t>
  </si>
  <si>
    <t>Índices de Precios del Insumo Trabajo</t>
  </si>
  <si>
    <t>Crecimiento Anual</t>
  </si>
  <si>
    <t>Inversiones Adicionales en Capital Ajustes Contables</t>
  </si>
  <si>
    <t>US$ Históricos</t>
  </si>
  <si>
    <t>Stock de Capital Contable</t>
  </si>
  <si>
    <t>Activos Iniciales de Capital</t>
  </si>
  <si>
    <t>IPM Ajustado Tipo de Cambio</t>
  </si>
  <si>
    <t>Stock de Capital Ajustado al Final del Año</t>
  </si>
  <si>
    <t>Depreciación Contable Acumulada</t>
  </si>
  <si>
    <t>US$ / Unidad de Capital</t>
  </si>
  <si>
    <t>Stock de Capital Contable Real</t>
  </si>
  <si>
    <t>US$ Reales</t>
  </si>
  <si>
    <t>Cantidad de Insumos</t>
  </si>
  <si>
    <t>Productividad Total de Factores de la Economía</t>
  </si>
  <si>
    <t>Tasa de Variación Anual</t>
  </si>
  <si>
    <t>Precios de los Insumos de la Economía</t>
  </si>
  <si>
    <t xml:space="preserve">Tasa de Variación </t>
  </si>
  <si>
    <t xml:space="preserve">Tasa de Variación Anual </t>
  </si>
  <si>
    <t>n.d.</t>
  </si>
  <si>
    <t>Precios de Insumos de la Economía</t>
  </si>
  <si>
    <t>Deflactor de Servicios Varios</t>
  </si>
  <si>
    <t>IPM Corregido Tipo de Cambio</t>
  </si>
  <si>
    <t>Tipo de Cambio Promedio</t>
  </si>
  <si>
    <t>Precio Implícito Unitario del Capital</t>
  </si>
  <si>
    <t>Diferencia en el Crecimiento en la PTF con la Economía</t>
  </si>
  <si>
    <t>Diferencia en el Crecimiento en Precios Insumos con la Economía</t>
  </si>
  <si>
    <t xml:space="preserve">Crecimiento en la PTF de la Empresa </t>
  </si>
  <si>
    <t xml:space="preserve"> Propuesta O S I T R A N</t>
  </si>
  <si>
    <r>
      <t xml:space="preserve">Costo Promedio Ponderado del Capital </t>
    </r>
    <r>
      <rPr>
        <b/>
        <i/>
        <sz val="7"/>
        <color indexed="9"/>
        <rFont val="Arial"/>
        <family val="2"/>
      </rPr>
      <t>(WACC)</t>
    </r>
  </si>
  <si>
    <r>
      <rPr>
        <b/>
        <i/>
        <sz val="7"/>
        <rFont val="Arial"/>
        <family val="2"/>
      </rPr>
      <t>WACC</t>
    </r>
    <r>
      <rPr>
        <b/>
        <sz val="7"/>
        <rFont val="Arial"/>
        <family val="2"/>
      </rPr>
      <t xml:space="preserve"> en US$</t>
    </r>
  </si>
  <si>
    <t>Edificios y Otras Construcciones (Silos)</t>
  </si>
  <si>
    <t>Edificios y Otras Construcciones (Neto de Terrenos y Silos)</t>
  </si>
  <si>
    <t>Detalle Depreciación Efificios y Silos</t>
  </si>
  <si>
    <t>Edificios y Otras Construcciones (Excepto Silos)</t>
  </si>
  <si>
    <t>Trabajos en curso</t>
  </si>
  <si>
    <t>Infraestructura Concesión</t>
  </si>
  <si>
    <t>2011 (*)</t>
  </si>
  <si>
    <t>Base 2009</t>
  </si>
  <si>
    <t>Índice Promedio mensual</t>
  </si>
  <si>
    <t>En base 2009</t>
  </si>
  <si>
    <t>IPM (INEI)</t>
  </si>
  <si>
    <t>(*) Año proforma.</t>
  </si>
  <si>
    <t>Anual IPC</t>
  </si>
  <si>
    <t>Productividad de la Economía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</si>
</sst>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 * #,##0.00_ ;_ * \-#,##0.00_ ;_ * &quot;-&quot;??_ ;_ @_ "/>
    <numFmt numFmtId="164" formatCode="_-* #,##0\ _€_-;\-* #,##0\ _€_-;_-* &quot;-&quot;??\ _€_-;_-@_-"/>
    <numFmt numFmtId="165" formatCode="0.000"/>
    <numFmt numFmtId="166" formatCode="_-* #,##0.0\ _€_-;\-* #,##0.0\ _€_-;_-* &quot;-&quot;??\ _€_-;_-@_-"/>
    <numFmt numFmtId="167" formatCode="0.0"/>
    <numFmt numFmtId="168" formatCode="0.0%"/>
    <numFmt numFmtId="169" formatCode="_-* #,##0.000\ _€_-;\-* #,##0.000\ _€_-;_-* &quot;-&quot;??\ _€_-;_-@_-"/>
    <numFmt numFmtId="170" formatCode="_-* #,##0.00\ _€_-;\-* #,##0.00\ _€_-;_-* &quot;-&quot;??\ _€_-;_-@_-"/>
    <numFmt numFmtId="171" formatCode="0.000%"/>
    <numFmt numFmtId="172" formatCode="0.0000000%"/>
    <numFmt numFmtId="173" formatCode="0.00000%"/>
    <numFmt numFmtId="174" formatCode="_ * #,##0.00000_ ;_ * \-#,##0.00000_ ;_ * &quot;-&quot;??_ ;_ @_ "/>
    <numFmt numFmtId="175" formatCode="_ * #,##0.0000_ ;_ * \-#,##0.0000_ ;_ * &quot;-&quot;??_ ;_ @_ "/>
    <numFmt numFmtId="176" formatCode="0.00000000"/>
    <numFmt numFmtId="177" formatCode="&quot;S/.&quot;\ #,##0_);\(&quot;S/.&quot;\ #,##0\)"/>
    <numFmt numFmtId="178" formatCode="_(* #,##0_);_(* \(#,##0\);_(* &quot;-&quot;??_);_(@_)"/>
    <numFmt numFmtId="179" formatCode="0.000000"/>
    <numFmt numFmtId="180" formatCode="_ * #,##0.000_ ;_ * \-#,##0.000_ ;_ * &quot;-&quot;???_ ;_ @_ "/>
    <numFmt numFmtId="181" formatCode="0.0000"/>
  </numFmts>
  <fonts count="23" x14ac:knownFonts="1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sz val="10"/>
      <name val="Arial"/>
      <family val="2"/>
    </font>
    <font>
      <b/>
      <sz val="7"/>
      <color rgb="FFCC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7"/>
      <color rgb="FFFFFFFF"/>
      <name val="Arial"/>
      <family val="2"/>
    </font>
    <font>
      <sz val="7"/>
      <name val="Trebuchet MS"/>
      <family val="2"/>
    </font>
    <font>
      <b/>
      <i/>
      <sz val="7"/>
      <color indexed="9"/>
      <name val="Arial"/>
      <family val="2"/>
    </font>
    <font>
      <b/>
      <i/>
      <sz val="7"/>
      <name val="Arial"/>
      <family val="2"/>
    </font>
    <font>
      <sz val="7"/>
      <name val="Calibri"/>
      <family val="2"/>
    </font>
    <font>
      <sz val="7"/>
      <color theme="2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C0000"/>
      <name val="Calibri"/>
      <family val="2"/>
      <scheme val="minor"/>
    </font>
    <font>
      <b/>
      <sz val="11"/>
      <color rgb="FFCC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FFFF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37" fontId="2" fillId="2" borderId="0">
      <alignment horizontal="center"/>
    </xf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7" fontId="1" fillId="0" borderId="0" applyFont="0" applyFill="0" applyBorder="0" applyAlignment="0" applyProtection="0"/>
  </cellStyleXfs>
  <cellXfs count="245">
    <xf numFmtId="0" fontId="0" fillId="0" borderId="0" xfId="0"/>
    <xf numFmtId="0" fontId="4" fillId="3" borderId="0" xfId="3" applyFont="1" applyFill="1" applyBorder="1"/>
    <xf numFmtId="0" fontId="5" fillId="3" borderId="0" xfId="3" applyFont="1" applyFill="1" applyBorder="1"/>
    <xf numFmtId="0" fontId="6" fillId="3" borderId="0" xfId="3" applyFont="1" applyFill="1" applyBorder="1"/>
    <xf numFmtId="0" fontId="6" fillId="3" borderId="0" xfId="3" applyFont="1" applyFill="1" applyBorder="1" applyAlignment="1">
      <alignment horizontal="center"/>
    </xf>
    <xf numFmtId="3" fontId="6" fillId="3" borderId="0" xfId="3" applyNumberFormat="1" applyFont="1" applyFill="1" applyBorder="1" applyAlignment="1">
      <alignment horizontal="center"/>
    </xf>
    <xf numFmtId="0" fontId="5" fillId="3" borderId="0" xfId="3" applyFont="1" applyFill="1" applyBorder="1" applyAlignment="1">
      <alignment horizontal="center"/>
    </xf>
    <xf numFmtId="3" fontId="6" fillId="3" borderId="0" xfId="3" applyNumberFormat="1" applyFont="1" applyFill="1" applyBorder="1" applyAlignment="1">
      <alignment horizontal="right"/>
    </xf>
    <xf numFmtId="0" fontId="7" fillId="4" borderId="0" xfId="3" applyFont="1" applyFill="1" applyBorder="1"/>
    <xf numFmtId="0" fontId="7" fillId="4" borderId="0" xfId="3" applyFont="1" applyFill="1" applyBorder="1" applyAlignment="1">
      <alignment vertical="center"/>
    </xf>
    <xf numFmtId="0" fontId="5" fillId="3" borderId="0" xfId="3" applyFont="1" applyFill="1" applyBorder="1" applyAlignment="1">
      <alignment horizontal="left" vertical="center"/>
    </xf>
    <xf numFmtId="0" fontId="6" fillId="3" borderId="0" xfId="3" applyFont="1" applyFill="1" applyBorder="1" applyAlignment="1">
      <alignment horizontal="left" vertical="center" indent="1"/>
    </xf>
    <xf numFmtId="0" fontId="6" fillId="3" borderId="0" xfId="3" applyFont="1" applyFill="1" applyBorder="1" applyAlignment="1">
      <alignment horizontal="left" vertical="center" indent="2"/>
    </xf>
    <xf numFmtId="0" fontId="6" fillId="2" borderId="0" xfId="3" applyFont="1" applyFill="1"/>
    <xf numFmtId="0" fontId="6" fillId="3" borderId="0" xfId="3" applyFont="1" applyFill="1"/>
    <xf numFmtId="0" fontId="6" fillId="0" borderId="0" xfId="3" applyFont="1"/>
    <xf numFmtId="0" fontId="7" fillId="4" borderId="0" xfId="3" applyFont="1" applyFill="1" applyBorder="1" applyAlignment="1">
      <alignment horizontal="right"/>
    </xf>
    <xf numFmtId="0" fontId="6" fillId="0" borderId="0" xfId="3" applyFont="1" applyBorder="1"/>
    <xf numFmtId="0" fontId="5" fillId="3" borderId="0" xfId="3" applyFont="1" applyFill="1" applyBorder="1" applyAlignment="1">
      <alignment horizontal="center" vertical="center"/>
    </xf>
    <xf numFmtId="165" fontId="6" fillId="3" borderId="0" xfId="3" applyNumberFormat="1" applyFont="1" applyFill="1" applyBorder="1" applyAlignment="1">
      <alignment horizontal="center"/>
    </xf>
    <xf numFmtId="2" fontId="6" fillId="3" borderId="0" xfId="3" applyNumberFormat="1" applyFont="1" applyFill="1" applyAlignment="1">
      <alignment vertical="center"/>
    </xf>
    <xf numFmtId="0" fontId="5" fillId="4" borderId="0" xfId="3" applyFont="1" applyFill="1" applyBorder="1" applyAlignment="1">
      <alignment horizontal="center"/>
    </xf>
    <xf numFmtId="10" fontId="6" fillId="3" borderId="0" xfId="5" applyNumberFormat="1" applyFont="1" applyFill="1" applyBorder="1" applyAlignment="1">
      <alignment horizontal="center"/>
    </xf>
    <xf numFmtId="10" fontId="4" fillId="3" borderId="0" xfId="5" applyNumberFormat="1" applyFont="1" applyFill="1" applyBorder="1" applyAlignment="1">
      <alignment horizontal="center"/>
    </xf>
    <xf numFmtId="0" fontId="6" fillId="3" borderId="1" xfId="3" applyFont="1" applyFill="1" applyBorder="1"/>
    <xf numFmtId="0" fontId="6" fillId="3" borderId="1" xfId="3" applyFont="1" applyFill="1" applyBorder="1" applyAlignment="1">
      <alignment horizontal="center"/>
    </xf>
    <xf numFmtId="0" fontId="6" fillId="2" borderId="0" xfId="3" applyFont="1" applyFill="1" applyBorder="1"/>
    <xf numFmtId="10" fontId="6" fillId="3" borderId="0" xfId="3" applyNumberFormat="1" applyFont="1" applyFill="1"/>
    <xf numFmtId="0" fontId="8" fillId="4" borderId="0" xfId="0" applyFont="1" applyFill="1"/>
    <xf numFmtId="0" fontId="5" fillId="5" borderId="0" xfId="0" applyFont="1" applyFill="1" applyAlignment="1">
      <alignment horizontal="center"/>
    </xf>
    <xf numFmtId="0" fontId="6" fillId="5" borderId="0" xfId="0" applyFont="1" applyFill="1"/>
    <xf numFmtId="0" fontId="5" fillId="5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4" borderId="0" xfId="0" applyFont="1" applyFill="1" applyAlignment="1">
      <alignment vertical="top" wrapText="1"/>
    </xf>
    <xf numFmtId="164" fontId="7" fillId="4" borderId="0" xfId="3" applyNumberFormat="1" applyFont="1" applyFill="1" applyBorder="1"/>
    <xf numFmtId="10" fontId="5" fillId="3" borderId="0" xfId="3" applyNumberFormat="1" applyFont="1" applyFill="1" applyBorder="1"/>
    <xf numFmtId="0" fontId="7" fillId="4" borderId="0" xfId="3" applyFont="1" applyFill="1" applyBorder="1" applyAlignment="1">
      <alignment horizontal="right" vertical="center"/>
    </xf>
    <xf numFmtId="170" fontId="7" fillId="4" borderId="0" xfId="3" applyNumberFormat="1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center"/>
    </xf>
    <xf numFmtId="0" fontId="6" fillId="3" borderId="0" xfId="0" applyFont="1" applyFill="1"/>
    <xf numFmtId="0" fontId="6" fillId="2" borderId="0" xfId="0" applyFont="1" applyFill="1"/>
    <xf numFmtId="0" fontId="6" fillId="0" borderId="0" xfId="0" applyFont="1"/>
    <xf numFmtId="0" fontId="5" fillId="3" borderId="0" xfId="0" applyFont="1" applyFill="1" applyBorder="1" applyAlignment="1">
      <alignment horizontal="center"/>
    </xf>
    <xf numFmtId="3" fontId="6" fillId="3" borderId="0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/>
    <xf numFmtId="0" fontId="5" fillId="3" borderId="0" xfId="0" applyFont="1" applyFill="1" applyBorder="1" applyAlignment="1">
      <alignment horizontal="left" vertical="center"/>
    </xf>
    <xf numFmtId="170" fontId="7" fillId="4" borderId="0" xfId="0" applyNumberFormat="1" applyFont="1" applyFill="1" applyBorder="1" applyAlignment="1">
      <alignment vertical="center"/>
    </xf>
    <xf numFmtId="169" fontId="7" fillId="4" borderId="0" xfId="3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6" fillId="3" borderId="0" xfId="3" applyFont="1" applyFill="1"/>
    <xf numFmtId="0" fontId="6" fillId="3" borderId="0" xfId="3" applyFont="1" applyFill="1"/>
    <xf numFmtId="0" fontId="6" fillId="3" borderId="0" xfId="3" applyFont="1" applyFill="1"/>
    <xf numFmtId="10" fontId="4" fillId="5" borderId="0" xfId="0" applyNumberFormat="1" applyFont="1" applyFill="1" applyAlignment="1">
      <alignment horizontal="center"/>
    </xf>
    <xf numFmtId="10" fontId="6" fillId="3" borderId="0" xfId="7" applyNumberFormat="1" applyFont="1" applyFill="1"/>
    <xf numFmtId="10" fontId="6" fillId="3" borderId="0" xfId="3" applyNumberFormat="1" applyFont="1" applyFill="1" applyBorder="1" applyAlignment="1">
      <alignment horizontal="center"/>
    </xf>
    <xf numFmtId="0" fontId="6" fillId="3" borderId="0" xfId="3" applyFont="1" applyFill="1"/>
    <xf numFmtId="9" fontId="6" fillId="3" borderId="0" xfId="5" applyFont="1" applyFill="1" applyAlignment="1">
      <alignment horizontal="center" vertical="center"/>
    </xf>
    <xf numFmtId="10" fontId="6" fillId="3" borderId="0" xfId="5" quotePrefix="1" applyNumberFormat="1" applyFont="1" applyFill="1" applyAlignment="1">
      <alignment horizontal="center" vertical="center"/>
    </xf>
    <xf numFmtId="0" fontId="6" fillId="3" borderId="0" xfId="3" quotePrefix="1" applyFont="1" applyFill="1"/>
    <xf numFmtId="10" fontId="6" fillId="3" borderId="0" xfId="5" applyNumberFormat="1" applyFont="1" applyFill="1" applyAlignment="1">
      <alignment horizontal="center" vertical="center"/>
    </xf>
    <xf numFmtId="3" fontId="6" fillId="3" borderId="0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horizontal="left" indent="3"/>
    </xf>
    <xf numFmtId="10" fontId="6" fillId="3" borderId="0" xfId="7" applyNumberFormat="1" applyFont="1" applyFill="1" applyBorder="1" applyAlignment="1">
      <alignment horizontal="center"/>
    </xf>
    <xf numFmtId="10" fontId="6" fillId="3" borderId="0" xfId="5" applyNumberFormat="1" applyFont="1" applyFill="1" applyBorder="1" applyAlignment="1">
      <alignment horizontal="left" indent="1"/>
    </xf>
    <xf numFmtId="172" fontId="6" fillId="3" borderId="0" xfId="3" applyNumberFormat="1" applyFont="1" applyFill="1"/>
    <xf numFmtId="168" fontId="7" fillId="4" borderId="0" xfId="3" applyNumberFormat="1" applyFont="1" applyFill="1" applyBorder="1"/>
    <xf numFmtId="167" fontId="7" fillId="4" borderId="0" xfId="3" applyNumberFormat="1" applyFont="1" applyFill="1" applyBorder="1"/>
    <xf numFmtId="168" fontId="7" fillId="4" borderId="0" xfId="7" applyNumberFormat="1" applyFont="1" applyFill="1" applyBorder="1" applyAlignment="1">
      <alignment vertical="center"/>
    </xf>
    <xf numFmtId="167" fontId="7" fillId="4" borderId="0" xfId="3" applyNumberFormat="1" applyFont="1" applyFill="1" applyBorder="1" applyAlignment="1">
      <alignment vertical="center"/>
    </xf>
    <xf numFmtId="0" fontId="12" fillId="4" borderId="0" xfId="0" applyFont="1" applyFill="1"/>
    <xf numFmtId="3" fontId="6" fillId="5" borderId="0" xfId="3" applyNumberFormat="1" applyFont="1" applyFill="1" applyBorder="1" applyAlignment="1">
      <alignment horizontal="right" vertical="center"/>
    </xf>
    <xf numFmtId="0" fontId="6" fillId="5" borderId="0" xfId="3" applyFont="1" applyFill="1" applyBorder="1"/>
    <xf numFmtId="0" fontId="6" fillId="5" borderId="0" xfId="3" applyFont="1" applyFill="1"/>
    <xf numFmtId="3" fontId="6" fillId="5" borderId="0" xfId="3" applyNumberFormat="1" applyFont="1" applyFill="1" applyBorder="1" applyAlignment="1">
      <alignment horizontal="center"/>
    </xf>
    <xf numFmtId="4" fontId="6" fillId="5" borderId="0" xfId="3" applyNumberFormat="1" applyFont="1" applyFill="1" applyBorder="1" applyAlignment="1">
      <alignment horizontal="right"/>
    </xf>
    <xf numFmtId="3" fontId="6" fillId="5" borderId="0" xfId="3" applyNumberFormat="1" applyFont="1" applyFill="1" applyBorder="1" applyAlignment="1">
      <alignment horizontal="right"/>
    </xf>
    <xf numFmtId="0" fontId="6" fillId="5" borderId="0" xfId="3" applyFont="1" applyFill="1" applyAlignment="1">
      <alignment horizontal="left"/>
    </xf>
    <xf numFmtId="4" fontId="6" fillId="5" borderId="0" xfId="3" applyNumberFormat="1" applyFont="1" applyFill="1" applyBorder="1" applyAlignment="1">
      <alignment horizontal="right" vertical="center"/>
    </xf>
    <xf numFmtId="0" fontId="6" fillId="5" borderId="0" xfId="3" applyFont="1" applyFill="1" applyBorder="1" applyAlignment="1">
      <alignment horizontal="left" vertical="center"/>
    </xf>
    <xf numFmtId="0" fontId="4" fillId="5" borderId="0" xfId="3" applyFont="1" applyFill="1" applyBorder="1"/>
    <xf numFmtId="0" fontId="5" fillId="5" borderId="0" xfId="3" applyFont="1" applyFill="1" applyBorder="1"/>
    <xf numFmtId="0" fontId="6" fillId="5" borderId="0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168" fontId="6" fillId="5" borderId="0" xfId="3" applyNumberFormat="1" applyFont="1" applyFill="1" applyBorder="1" applyAlignment="1">
      <alignment horizontal="center"/>
    </xf>
    <xf numFmtId="167" fontId="6" fillId="5" borderId="0" xfId="3" applyNumberFormat="1" applyFont="1" applyFill="1" applyBorder="1" applyAlignment="1">
      <alignment horizontal="center"/>
    </xf>
    <xf numFmtId="168" fontId="6" fillId="5" borderId="0" xfId="5" applyNumberFormat="1" applyFont="1" applyFill="1" applyBorder="1" applyAlignment="1">
      <alignment horizontal="center"/>
    </xf>
    <xf numFmtId="0" fontId="7" fillId="5" borderId="0" xfId="3" applyFont="1" applyFill="1" applyBorder="1" applyAlignment="1">
      <alignment vertical="center"/>
    </xf>
    <xf numFmtId="0" fontId="5" fillId="5" borderId="0" xfId="3" applyFont="1" applyFill="1" applyBorder="1" applyAlignment="1">
      <alignment horizontal="left" vertical="center"/>
    </xf>
    <xf numFmtId="10" fontId="6" fillId="5" borderId="0" xfId="3" applyNumberFormat="1" applyFont="1" applyFill="1"/>
    <xf numFmtId="164" fontId="6" fillId="5" borderId="0" xfId="1" applyNumberFormat="1" applyFont="1" applyFill="1" applyBorder="1" applyAlignment="1">
      <alignment horizontal="center"/>
    </xf>
    <xf numFmtId="164" fontId="9" fillId="5" borderId="0" xfId="1" applyNumberFormat="1" applyFont="1" applyFill="1" applyBorder="1" applyAlignment="1">
      <alignment horizontal="center"/>
    </xf>
    <xf numFmtId="164" fontId="6" fillId="5" borderId="0" xfId="3" applyNumberFormat="1" applyFont="1" applyFill="1" applyBorder="1" applyAlignment="1">
      <alignment horizontal="left" vertical="center"/>
    </xf>
    <xf numFmtId="0" fontId="7" fillId="5" borderId="0" xfId="3" applyFont="1" applyFill="1" applyBorder="1"/>
    <xf numFmtId="10" fontId="5" fillId="5" borderId="0" xfId="3" applyNumberFormat="1" applyFont="1" applyFill="1" applyBorder="1"/>
    <xf numFmtId="164" fontId="6" fillId="5" borderId="0" xfId="3" applyNumberFormat="1" applyFont="1" applyFill="1" applyBorder="1"/>
    <xf numFmtId="164" fontId="6" fillId="5" borderId="0" xfId="3" applyNumberFormat="1" applyFont="1" applyFill="1" applyBorder="1" applyAlignment="1">
      <alignment horizontal="right"/>
    </xf>
    <xf numFmtId="170" fontId="9" fillId="5" borderId="0" xfId="1" applyNumberFormat="1" applyFont="1" applyFill="1" applyBorder="1" applyAlignment="1">
      <alignment horizontal="left"/>
    </xf>
    <xf numFmtId="166" fontId="6" fillId="5" borderId="0" xfId="1" applyNumberFormat="1" applyFont="1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6" fillId="5" borderId="0" xfId="0" applyFont="1" applyFill="1" applyBorder="1"/>
    <xf numFmtId="169" fontId="6" fillId="5" borderId="0" xfId="1" applyNumberFormat="1" applyFont="1" applyFill="1" applyBorder="1" applyAlignment="1">
      <alignment horizontal="center"/>
    </xf>
    <xf numFmtId="4" fontId="6" fillId="5" borderId="0" xfId="0" applyNumberFormat="1" applyFont="1" applyFill="1" applyBorder="1" applyAlignment="1">
      <alignment horizontal="center"/>
    </xf>
    <xf numFmtId="0" fontId="5" fillId="5" borderId="0" xfId="0" applyFont="1" applyFill="1" applyBorder="1" applyAlignment="1">
      <alignment horizontal="left" vertical="center"/>
    </xf>
    <xf numFmtId="0" fontId="6" fillId="5" borderId="0" xfId="0" applyFont="1" applyFill="1" applyBorder="1" applyAlignment="1">
      <alignment horizontal="left" vertical="center"/>
    </xf>
    <xf numFmtId="164" fontId="6" fillId="5" borderId="0" xfId="0" applyNumberFormat="1" applyFont="1" applyFill="1" applyBorder="1"/>
    <xf numFmtId="0" fontId="6" fillId="3" borderId="0" xfId="3" applyFont="1" applyFill="1"/>
    <xf numFmtId="0" fontId="6" fillId="5" borderId="0" xfId="3" applyFont="1" applyFill="1" applyAlignment="1">
      <alignment horizontal="left" indent="1"/>
    </xf>
    <xf numFmtId="0" fontId="6" fillId="5" borderId="0" xfId="3" applyFont="1" applyFill="1" applyAlignment="1">
      <alignment horizontal="left" indent="2"/>
    </xf>
    <xf numFmtId="0" fontId="6" fillId="5" borderId="0" xfId="3" applyFont="1" applyFill="1" applyAlignment="1">
      <alignment horizontal="left" indent="3"/>
    </xf>
    <xf numFmtId="0" fontId="13" fillId="5" borderId="0" xfId="3" applyFont="1" applyFill="1" applyBorder="1" applyAlignment="1">
      <alignment horizontal="center"/>
    </xf>
    <xf numFmtId="0" fontId="6" fillId="5" borderId="0" xfId="3" applyFont="1" applyFill="1" applyBorder="1" applyAlignment="1">
      <alignment horizontal="right"/>
    </xf>
    <xf numFmtId="171" fontId="6" fillId="5" borderId="0" xfId="5" applyNumberFormat="1" applyFont="1" applyFill="1" applyBorder="1" applyAlignment="1">
      <alignment horizontal="center"/>
    </xf>
    <xf numFmtId="0" fontId="6" fillId="3" borderId="0" xfId="3" applyFont="1" applyFill="1"/>
    <xf numFmtId="0" fontId="6" fillId="3" borderId="0" xfId="3" applyFont="1" applyFill="1"/>
    <xf numFmtId="0" fontId="6" fillId="3" borderId="0" xfId="3" applyFont="1" applyFill="1"/>
    <xf numFmtId="175" fontId="6" fillId="5" borderId="0" xfId="3" applyNumberFormat="1" applyFont="1" applyFill="1" applyBorder="1"/>
    <xf numFmtId="10" fontId="6" fillId="5" borderId="0" xfId="7" applyNumberFormat="1" applyFont="1" applyFill="1"/>
    <xf numFmtId="0" fontId="14" fillId="3" borderId="0" xfId="3" applyFont="1" applyFill="1"/>
    <xf numFmtId="0" fontId="15" fillId="4" borderId="0" xfId="3" applyFont="1" applyFill="1" applyBorder="1" applyAlignment="1">
      <alignment vertical="center"/>
    </xf>
    <xf numFmtId="0" fontId="16" fillId="3" borderId="0" xfId="3" applyFont="1" applyFill="1" applyBorder="1" applyAlignment="1">
      <alignment horizontal="left" vertical="center"/>
    </xf>
    <xf numFmtId="2" fontId="14" fillId="3" borderId="0" xfId="3" applyNumberFormat="1" applyFont="1" applyFill="1" applyAlignment="1">
      <alignment vertical="center"/>
    </xf>
    <xf numFmtId="2" fontId="14" fillId="3" borderId="0" xfId="3" applyNumberFormat="1" applyFont="1" applyFill="1"/>
    <xf numFmtId="0" fontId="14" fillId="3" borderId="0" xfId="3" applyFont="1" applyFill="1" applyBorder="1"/>
    <xf numFmtId="0" fontId="18" fillId="3" borderId="0" xfId="0" applyFont="1" applyFill="1" applyBorder="1"/>
    <xf numFmtId="0" fontId="19" fillId="3" borderId="0" xfId="3" applyFont="1" applyFill="1"/>
    <xf numFmtId="0" fontId="18" fillId="3" borderId="0" xfId="0" applyFont="1" applyFill="1" applyBorder="1" applyAlignment="1">
      <alignment horizontal="center"/>
    </xf>
    <xf numFmtId="0" fontId="20" fillId="4" borderId="0" xfId="3" applyFont="1" applyFill="1" applyBorder="1" applyAlignment="1">
      <alignment vertical="center"/>
    </xf>
    <xf numFmtId="0" fontId="19" fillId="3" borderId="0" xfId="3" applyFont="1" applyFill="1" applyBorder="1"/>
    <xf numFmtId="10" fontId="19" fillId="3" borderId="0" xfId="5" applyNumberFormat="1" applyFont="1" applyFill="1" applyBorder="1" applyAlignment="1">
      <alignment horizontal="center"/>
    </xf>
    <xf numFmtId="10" fontId="19" fillId="3" borderId="0" xfId="3" applyNumberFormat="1" applyFont="1" applyFill="1"/>
    <xf numFmtId="10" fontId="21" fillId="3" borderId="0" xfId="3" applyNumberFormat="1" applyFont="1" applyFill="1"/>
    <xf numFmtId="10" fontId="21" fillId="4" borderId="0" xfId="3" applyNumberFormat="1" applyFont="1" applyFill="1" applyBorder="1" applyAlignment="1">
      <alignment horizontal="center"/>
    </xf>
    <xf numFmtId="165" fontId="19" fillId="3" borderId="0" xfId="3" applyNumberFormat="1" applyFont="1" applyFill="1" applyBorder="1" applyAlignment="1">
      <alignment horizontal="center"/>
    </xf>
    <xf numFmtId="171" fontId="19" fillId="3" borderId="0" xfId="3" applyNumberFormat="1" applyFont="1" applyFill="1"/>
    <xf numFmtId="171" fontId="21" fillId="3" borderId="0" xfId="3" applyNumberFormat="1" applyFont="1" applyFill="1" applyBorder="1"/>
    <xf numFmtId="10" fontId="20" fillId="4" borderId="0" xfId="3" applyNumberFormat="1" applyFont="1" applyFill="1" applyBorder="1" applyAlignment="1">
      <alignment vertical="center"/>
    </xf>
    <xf numFmtId="0" fontId="21" fillId="3" borderId="0" xfId="3" applyFont="1" applyFill="1" applyBorder="1" applyAlignment="1">
      <alignment horizontal="center" vertical="center"/>
    </xf>
    <xf numFmtId="0" fontId="17" fillId="3" borderId="0" xfId="3" applyFont="1" applyFill="1" applyBorder="1"/>
    <xf numFmtId="0" fontId="15" fillId="4" borderId="0" xfId="3" applyFont="1" applyFill="1" applyBorder="1"/>
    <xf numFmtId="10" fontId="14" fillId="3" borderId="0" xfId="7" applyNumberFormat="1" applyFont="1" applyFill="1"/>
    <xf numFmtId="0" fontId="18" fillId="3" borderId="0" xfId="3" applyFont="1" applyFill="1" applyBorder="1"/>
    <xf numFmtId="0" fontId="21" fillId="3" borderId="0" xfId="3" applyFont="1" applyFill="1" applyBorder="1" applyAlignment="1">
      <alignment horizontal="left" vertical="center"/>
    </xf>
    <xf numFmtId="2" fontId="19" fillId="3" borderId="0" xfId="3" applyNumberFormat="1" applyFont="1" applyFill="1" applyAlignment="1">
      <alignment vertical="center"/>
    </xf>
    <xf numFmtId="0" fontId="20" fillId="4" borderId="0" xfId="3" applyFont="1" applyFill="1" applyBorder="1"/>
    <xf numFmtId="10" fontId="19" fillId="3" borderId="0" xfId="7" applyNumberFormat="1" applyFont="1" applyFill="1"/>
    <xf numFmtId="174" fontId="19" fillId="3" borderId="0" xfId="1" applyNumberFormat="1" applyFont="1" applyFill="1"/>
    <xf numFmtId="0" fontId="14" fillId="5" borderId="0" xfId="3" applyFont="1" applyFill="1"/>
    <xf numFmtId="0" fontId="16" fillId="3" borderId="0" xfId="3" applyFont="1" applyFill="1" applyBorder="1"/>
    <xf numFmtId="0" fontId="14" fillId="3" borderId="0" xfId="3" applyFont="1" applyFill="1" applyBorder="1" applyAlignment="1">
      <alignment horizontal="center"/>
    </xf>
    <xf numFmtId="3" fontId="14" fillId="3" borderId="0" xfId="3" applyNumberFormat="1" applyFont="1" applyFill="1" applyBorder="1" applyAlignment="1">
      <alignment horizontal="center"/>
    </xf>
    <xf numFmtId="0" fontId="14" fillId="0" borderId="0" xfId="3" applyFont="1"/>
    <xf numFmtId="0" fontId="16" fillId="3" borderId="0" xfId="3" applyFont="1" applyFill="1" applyBorder="1" applyAlignment="1">
      <alignment horizontal="center"/>
    </xf>
    <xf numFmtId="3" fontId="14" fillId="3" borderId="0" xfId="3" applyNumberFormat="1" applyFont="1" applyFill="1" applyBorder="1" applyAlignment="1">
      <alignment horizontal="right"/>
    </xf>
    <xf numFmtId="0" fontId="14" fillId="5" borderId="0" xfId="3" applyFont="1" applyFill="1" applyBorder="1" applyAlignment="1">
      <alignment horizontal="left" vertical="center"/>
    </xf>
    <xf numFmtId="0" fontId="14" fillId="5" borderId="0" xfId="3" applyFont="1" applyFill="1" applyAlignment="1">
      <alignment horizontal="left"/>
    </xf>
    <xf numFmtId="164" fontId="14" fillId="5" borderId="0" xfId="1" applyNumberFormat="1" applyFont="1" applyFill="1" applyBorder="1" applyAlignment="1"/>
    <xf numFmtId="0" fontId="15" fillId="4" borderId="0" xfId="3" applyFont="1" applyFill="1" applyBorder="1" applyAlignment="1"/>
    <xf numFmtId="0" fontId="14" fillId="3" borderId="0" xfId="3" applyFont="1" applyFill="1" applyBorder="1" applyAlignment="1">
      <alignment horizontal="left" vertical="center" indent="1"/>
    </xf>
    <xf numFmtId="3" fontId="14" fillId="5" borderId="0" xfId="3" applyNumberFormat="1" applyFont="1" applyFill="1" applyAlignment="1">
      <alignment horizontal="left"/>
    </xf>
    <xf numFmtId="0" fontId="14" fillId="5" borderId="0" xfId="3" applyFont="1" applyFill="1" applyBorder="1"/>
    <xf numFmtId="0" fontId="14" fillId="0" borderId="0" xfId="3" applyFont="1" applyBorder="1"/>
    <xf numFmtId="0" fontId="15" fillId="4" borderId="0" xfId="3" applyFont="1" applyFill="1" applyBorder="1" applyAlignment="1">
      <alignment horizontal="center" vertical="center"/>
    </xf>
    <xf numFmtId="165" fontId="14" fillId="3" borderId="0" xfId="3" applyNumberFormat="1" applyFont="1" applyFill="1" applyAlignment="1">
      <alignment vertical="center"/>
    </xf>
    <xf numFmtId="0" fontId="22" fillId="4" borderId="0" xfId="0" applyFont="1" applyFill="1"/>
    <xf numFmtId="0" fontId="14" fillId="5" borderId="0" xfId="0" applyFont="1" applyFill="1"/>
    <xf numFmtId="0" fontId="16" fillId="5" borderId="0" xfId="0" applyFont="1" applyFill="1"/>
    <xf numFmtId="0" fontId="14" fillId="4" borderId="0" xfId="0" applyFont="1" applyFill="1"/>
    <xf numFmtId="0" fontId="22" fillId="4" borderId="0" xfId="0" applyFont="1" applyFill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165" fontId="14" fillId="5" borderId="0" xfId="0" applyNumberFormat="1" applyFont="1" applyFill="1" applyAlignment="1">
      <alignment horizontal="right"/>
    </xf>
    <xf numFmtId="173" fontId="14" fillId="3" borderId="0" xfId="7" applyNumberFormat="1" applyFont="1" applyFill="1"/>
    <xf numFmtId="0" fontId="6" fillId="3" borderId="0" xfId="3" applyFont="1" applyFill="1" applyBorder="1" applyAlignment="1">
      <alignment horizontal="center" vertical="center"/>
    </xf>
    <xf numFmtId="3" fontId="6" fillId="3" borderId="0" xfId="3" applyNumberFormat="1" applyFont="1" applyFill="1" applyBorder="1" applyAlignment="1">
      <alignment horizontal="center" vertical="center"/>
    </xf>
    <xf numFmtId="176" fontId="14" fillId="3" borderId="0" xfId="3" applyNumberFormat="1" applyFont="1" applyFill="1"/>
    <xf numFmtId="3" fontId="6" fillId="5" borderId="0" xfId="1" applyNumberFormat="1" applyFont="1" applyFill="1" applyBorder="1" applyAlignment="1">
      <alignment horizontal="right"/>
    </xf>
    <xf numFmtId="3" fontId="7" fillId="4" borderId="0" xfId="3" applyNumberFormat="1" applyFont="1" applyFill="1" applyBorder="1" applyAlignment="1">
      <alignment horizontal="right"/>
    </xf>
    <xf numFmtId="178" fontId="6" fillId="2" borderId="0" xfId="11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178" fontId="6" fillId="2" borderId="0" xfId="0" applyNumberFormat="1" applyFont="1" applyFill="1"/>
    <xf numFmtId="0" fontId="6" fillId="3" borderId="0" xfId="3" applyFont="1" applyFill="1"/>
    <xf numFmtId="165" fontId="0" fillId="2" borderId="0" xfId="0" applyNumberFormat="1" applyFill="1"/>
    <xf numFmtId="2" fontId="19" fillId="3" borderId="0" xfId="3" applyNumberFormat="1" applyFont="1" applyFill="1"/>
    <xf numFmtId="165" fontId="14" fillId="3" borderId="0" xfId="3" applyNumberFormat="1" applyFont="1" applyFill="1"/>
    <xf numFmtId="179" fontId="14" fillId="3" borderId="0" xfId="3" applyNumberFormat="1" applyFont="1" applyFill="1"/>
    <xf numFmtId="173" fontId="19" fillId="3" borderId="0" xfId="7" applyNumberFormat="1" applyFont="1" applyFill="1"/>
    <xf numFmtId="0" fontId="5" fillId="3" borderId="0" xfId="3" applyFont="1" applyFill="1"/>
    <xf numFmtId="171" fontId="6" fillId="3" borderId="0" xfId="7" applyNumberFormat="1" applyFont="1" applyFill="1"/>
    <xf numFmtId="171" fontId="6" fillId="3" borderId="0" xfId="3" applyNumberFormat="1" applyFont="1" applyFill="1"/>
    <xf numFmtId="0" fontId="21" fillId="3" borderId="0" xfId="3" applyFont="1" applyFill="1"/>
    <xf numFmtId="10" fontId="5" fillId="3" borderId="0" xfId="3" applyNumberFormat="1" applyFont="1" applyFill="1"/>
    <xf numFmtId="0" fontId="5" fillId="6" borderId="0" xfId="3" applyFont="1" applyFill="1" applyBorder="1" applyAlignment="1">
      <alignment horizontal="center"/>
    </xf>
    <xf numFmtId="0" fontId="7" fillId="6" borderId="0" xfId="3" applyFont="1" applyFill="1" applyBorder="1"/>
    <xf numFmtId="3" fontId="6" fillId="6" borderId="0" xfId="1" applyNumberFormat="1" applyFont="1" applyFill="1" applyBorder="1" applyAlignment="1">
      <alignment horizontal="right"/>
    </xf>
    <xf numFmtId="3" fontId="7" fillId="6" borderId="0" xfId="3" applyNumberFormat="1" applyFont="1" applyFill="1" applyBorder="1" applyAlignment="1">
      <alignment horizontal="right"/>
    </xf>
    <xf numFmtId="164" fontId="6" fillId="6" borderId="0" xfId="1" applyNumberFormat="1" applyFont="1" applyFill="1" applyBorder="1" applyAlignment="1">
      <alignment horizontal="center"/>
    </xf>
    <xf numFmtId="164" fontId="7" fillId="6" borderId="0" xfId="3" applyNumberFormat="1" applyFont="1" applyFill="1" applyBorder="1"/>
    <xf numFmtId="0" fontId="6" fillId="6" borderId="0" xfId="3" applyFont="1" applyFill="1"/>
    <xf numFmtId="3" fontId="6" fillId="6" borderId="0" xfId="3" applyNumberFormat="1" applyFont="1" applyFill="1" applyBorder="1" applyAlignment="1">
      <alignment horizontal="right"/>
    </xf>
    <xf numFmtId="0" fontId="7" fillId="6" borderId="0" xfId="3" applyFont="1" applyFill="1" applyBorder="1" applyAlignment="1">
      <alignment vertical="center"/>
    </xf>
    <xf numFmtId="164" fontId="9" fillId="6" borderId="0" xfId="1" applyNumberFormat="1" applyFont="1" applyFill="1" applyBorder="1" applyAlignment="1">
      <alignment horizontal="center"/>
    </xf>
    <xf numFmtId="0" fontId="6" fillId="6" borderId="0" xfId="3" applyFont="1" applyFill="1" applyBorder="1" applyAlignment="1">
      <alignment horizontal="center"/>
    </xf>
    <xf numFmtId="0" fontId="6" fillId="6" borderId="0" xfId="3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/>
    </xf>
    <xf numFmtId="0" fontId="7" fillId="6" borderId="0" xfId="0" applyFont="1" applyFill="1" applyBorder="1"/>
    <xf numFmtId="3" fontId="6" fillId="6" borderId="0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vertical="center"/>
    </xf>
    <xf numFmtId="169" fontId="7" fillId="6" borderId="0" xfId="3" applyNumberFormat="1" applyFont="1" applyFill="1" applyBorder="1"/>
    <xf numFmtId="0" fontId="6" fillId="6" borderId="0" xfId="0" applyFont="1" applyFill="1"/>
    <xf numFmtId="169" fontId="6" fillId="5" borderId="0" xfId="1" applyNumberFormat="1" applyFont="1" applyFill="1" applyBorder="1" applyAlignment="1">
      <alignment horizontal="left"/>
    </xf>
    <xf numFmtId="169" fontId="7" fillId="4" borderId="0" xfId="3" applyNumberFormat="1" applyFont="1" applyFill="1" applyBorder="1" applyAlignment="1">
      <alignment vertical="center"/>
    </xf>
    <xf numFmtId="169" fontId="5" fillId="3" borderId="0" xfId="3" applyNumberFormat="1" applyFont="1" applyFill="1" applyBorder="1" applyAlignment="1">
      <alignment horizontal="center"/>
    </xf>
    <xf numFmtId="180" fontId="6" fillId="5" borderId="0" xfId="3" applyNumberFormat="1" applyFont="1" applyFill="1" applyBorder="1"/>
    <xf numFmtId="0" fontId="5" fillId="2" borderId="0" xfId="3" applyFont="1" applyFill="1" applyBorder="1" applyAlignment="1">
      <alignment horizontal="center"/>
    </xf>
    <xf numFmtId="165" fontId="6" fillId="2" borderId="0" xfId="3" applyNumberFormat="1" applyFont="1" applyFill="1" applyBorder="1" applyAlignment="1">
      <alignment horizontal="center"/>
    </xf>
    <xf numFmtId="165" fontId="14" fillId="2" borderId="0" xfId="0" applyNumberFormat="1" applyFont="1" applyFill="1"/>
    <xf numFmtId="2" fontId="14" fillId="2" borderId="0" xfId="3" applyNumberFormat="1" applyFont="1" applyFill="1" applyAlignment="1">
      <alignment vertical="center"/>
    </xf>
    <xf numFmtId="0" fontId="7" fillId="7" borderId="0" xfId="3" applyFont="1" applyFill="1" applyBorder="1"/>
    <xf numFmtId="181" fontId="6" fillId="3" borderId="0" xfId="3" applyNumberFormat="1" applyFont="1" applyFill="1" applyBorder="1" applyAlignment="1">
      <alignment horizontal="center"/>
    </xf>
    <xf numFmtId="181" fontId="6" fillId="2" borderId="0" xfId="3" applyNumberFormat="1" applyFont="1" applyFill="1" applyBorder="1" applyAlignment="1">
      <alignment horizontal="center"/>
    </xf>
    <xf numFmtId="0" fontId="7" fillId="7" borderId="0" xfId="0" applyFont="1" applyFill="1" applyBorder="1"/>
    <xf numFmtId="4" fontId="6" fillId="7" borderId="0" xfId="0" applyNumberFormat="1" applyFont="1" applyFill="1" applyBorder="1" applyAlignment="1">
      <alignment horizontal="center"/>
    </xf>
    <xf numFmtId="170" fontId="7" fillId="7" borderId="0" xfId="0" applyNumberFormat="1" applyFont="1" applyFill="1" applyBorder="1" applyAlignment="1">
      <alignment vertical="center"/>
    </xf>
    <xf numFmtId="170" fontId="7" fillId="7" borderId="0" xfId="3" applyNumberFormat="1" applyFont="1" applyFill="1" applyBorder="1"/>
    <xf numFmtId="0" fontId="7" fillId="7" borderId="0" xfId="3" applyFont="1" applyFill="1" applyBorder="1" applyAlignment="1">
      <alignment vertical="center"/>
    </xf>
    <xf numFmtId="10" fontId="6" fillId="5" borderId="0" xfId="0" applyNumberFormat="1" applyFont="1" applyFill="1" applyAlignment="1">
      <alignment horizontal="center"/>
    </xf>
    <xf numFmtId="10" fontId="6" fillId="5" borderId="0" xfId="5" applyNumberFormat="1" applyFont="1" applyFill="1" applyBorder="1" applyAlignment="1">
      <alignment horizontal="center"/>
    </xf>
    <xf numFmtId="164" fontId="14" fillId="2" borderId="0" xfId="1" applyNumberFormat="1" applyFont="1" applyFill="1" applyBorder="1" applyAlignment="1"/>
    <xf numFmtId="0" fontId="14" fillId="2" borderId="0" xfId="3" applyFont="1" applyFill="1"/>
    <xf numFmtId="0" fontId="17" fillId="2" borderId="0" xfId="0" applyFont="1" applyFill="1"/>
    <xf numFmtId="0" fontId="16" fillId="2" borderId="0" xfId="3" applyFont="1" applyFill="1" applyBorder="1" applyAlignment="1">
      <alignment horizontal="left" vertical="center"/>
    </xf>
    <xf numFmtId="4" fontId="6" fillId="2" borderId="0" xfId="3" applyNumberFormat="1" applyFont="1" applyFill="1" applyBorder="1" applyAlignment="1">
      <alignment horizontal="right"/>
    </xf>
    <xf numFmtId="0" fontId="19" fillId="2" borderId="0" xfId="3" applyFont="1" applyFill="1"/>
    <xf numFmtId="168" fontId="6" fillId="2" borderId="0" xfId="3" applyNumberFormat="1" applyFont="1" applyFill="1" applyBorder="1" applyAlignment="1">
      <alignment horizontal="center"/>
    </xf>
    <xf numFmtId="167" fontId="6" fillId="2" borderId="0" xfId="3" applyNumberFormat="1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0" fontId="5" fillId="5" borderId="0" xfId="0" applyFont="1" applyFill="1"/>
    <xf numFmtId="10" fontId="6" fillId="5" borderId="0" xfId="0" applyNumberFormat="1" applyFont="1" applyFill="1"/>
    <xf numFmtId="0" fontId="6" fillId="5" borderId="0" xfId="0" applyFont="1" applyFill="1" applyAlignment="1">
      <alignment horizontal="center" vertical="top" wrapText="1"/>
    </xf>
    <xf numFmtId="0" fontId="6" fillId="5" borderId="0" xfId="0" applyFont="1" applyFill="1" applyAlignment="1">
      <alignment horizontal="center" wrapText="1"/>
    </xf>
  </cellXfs>
  <cellStyles count="12">
    <cellStyle name="Estilo 1" xfId="2"/>
    <cellStyle name="Millares" xfId="1" builtinId="3"/>
    <cellStyle name="Millares 2 10" xfId="11"/>
    <cellStyle name="Millares 3 10" xfId="8"/>
    <cellStyle name="Millares 3 12" xfId="9"/>
    <cellStyle name="Normal" xfId="0" builtinId="0"/>
    <cellStyle name="Normal 2" xfId="3"/>
    <cellStyle name="Normal 2 2" xfId="10"/>
    <cellStyle name="Normal 3" xfId="4"/>
    <cellStyle name="Porcentaje" xfId="7" builtinId="5"/>
    <cellStyle name="Porcentual 2" xfId="5"/>
    <cellStyle name="Porcentual 2 2" xfId="6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trike val="0"/>
        <color rgb="FFFFFF00"/>
      </font>
      <fill>
        <patternFill>
          <bgColor theme="9" tint="-0.24994659260841701"/>
        </patternFill>
      </fill>
    </dxf>
    <dxf>
      <font>
        <strike val="0"/>
        <color rgb="FFFFFF00"/>
      </font>
      <fill>
        <patternFill>
          <bgColor theme="9" tint="-0.24994659260841701"/>
        </patternFill>
      </fill>
    </dxf>
    <dxf>
      <font>
        <strike val="0"/>
        <color rgb="FFFFFF00"/>
      </font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29F733"/>
      <color rgb="FFFFFF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665283</xdr:colOff>
      <xdr:row>2</xdr:row>
      <xdr:rowOff>156563</xdr:rowOff>
    </xdr:from>
    <xdr:to>
      <xdr:col>8</xdr:col>
      <xdr:colOff>638102</xdr:colOff>
      <xdr:row>5</xdr:row>
      <xdr:rowOff>101907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4683" y="480413"/>
          <a:ext cx="2258819" cy="431119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29"/>
  <sheetViews>
    <sheetView tabSelected="1" zoomScaleNormal="100" workbookViewId="0"/>
  </sheetViews>
  <sheetFormatPr baseColWidth="10" defaultRowHeight="12.75" customHeight="1" x14ac:dyDescent="0.25"/>
  <cols>
    <col min="1" max="1" width="11.42578125" style="130"/>
    <col min="2" max="2" width="50" style="130" bestFit="1" customWidth="1"/>
    <col min="3" max="3" width="10.42578125" style="130" customWidth="1"/>
    <col min="4" max="4" width="8" style="130" customWidth="1"/>
    <col min="5" max="5" width="19.5703125" style="130" bestFit="1" customWidth="1"/>
    <col min="6" max="16384" width="11.42578125" style="130"/>
  </cols>
  <sheetData>
    <row r="1" spans="2:8" ht="12.75" customHeight="1" x14ac:dyDescent="0.25">
      <c r="B1" s="129" t="s">
        <v>34</v>
      </c>
      <c r="E1" s="131" t="s">
        <v>141</v>
      </c>
    </row>
    <row r="4" spans="2:8" ht="12.75" customHeight="1" x14ac:dyDescent="0.25">
      <c r="B4" s="132" t="s">
        <v>139</v>
      </c>
      <c r="C4" s="132"/>
      <c r="D4" s="132"/>
      <c r="E4" s="132"/>
    </row>
    <row r="5" spans="2:8" ht="12.75" customHeight="1" x14ac:dyDescent="0.25">
      <c r="B5" s="133" t="s">
        <v>36</v>
      </c>
      <c r="C5" s="134"/>
      <c r="D5" s="135">
        <f>PrecioImplicitoDeMateriales!R12+Resultado!D11</f>
        <v>3.1180970603710795E-2</v>
      </c>
      <c r="E5" s="135"/>
      <c r="G5" s="135"/>
    </row>
    <row r="6" spans="2:8" ht="12.75" customHeight="1" x14ac:dyDescent="0.25">
      <c r="B6" s="133" t="s">
        <v>37</v>
      </c>
      <c r="C6" s="134"/>
      <c r="D6" s="135">
        <f>Indice_Precios_Insumos!R9</f>
        <v>4.4913076315131049E-2</v>
      </c>
      <c r="E6" s="135"/>
      <c r="G6" s="135"/>
    </row>
    <row r="7" spans="2:8" ht="12.75" customHeight="1" x14ac:dyDescent="0.25">
      <c r="B7" s="133"/>
      <c r="C7" s="134"/>
      <c r="D7" s="134"/>
      <c r="E7" s="135"/>
      <c r="G7" s="135"/>
    </row>
    <row r="8" spans="2:8" ht="12.75" customHeight="1" x14ac:dyDescent="0.25">
      <c r="C8" s="142" t="s">
        <v>33</v>
      </c>
      <c r="D8" s="136"/>
      <c r="E8" s="136">
        <f>D5-D6</f>
        <v>-1.3732105711420254E-2</v>
      </c>
      <c r="G8" s="135"/>
    </row>
    <row r="9" spans="2:8" ht="12.75" customHeight="1" x14ac:dyDescent="0.25">
      <c r="B9" s="132" t="s">
        <v>138</v>
      </c>
      <c r="C9" s="132"/>
      <c r="D9" s="137"/>
      <c r="E9" s="137"/>
      <c r="G9" s="135"/>
    </row>
    <row r="10" spans="2:8" ht="12.75" customHeight="1" x14ac:dyDescent="0.25">
      <c r="B10" s="133" t="s">
        <v>140</v>
      </c>
      <c r="C10" s="138"/>
      <c r="D10" s="135">
        <f>PTF_Empresa!R9</f>
        <v>2.3824947804371912E-2</v>
      </c>
      <c r="E10" s="139"/>
      <c r="G10" s="135"/>
    </row>
    <row r="11" spans="2:8" ht="12.75" customHeight="1" x14ac:dyDescent="0.25">
      <c r="B11" s="133" t="s">
        <v>35</v>
      </c>
      <c r="C11" s="138"/>
      <c r="D11" s="135">
        <f>Economía!$Q$4</f>
        <v>4.516666666666668E-3</v>
      </c>
      <c r="E11" s="139"/>
      <c r="G11" s="135"/>
    </row>
    <row r="12" spans="2:8" ht="12.75" customHeight="1" x14ac:dyDescent="0.25">
      <c r="B12" s="133"/>
      <c r="C12" s="138"/>
      <c r="D12" s="139"/>
      <c r="E12" s="139"/>
      <c r="G12" s="135"/>
    </row>
    <row r="13" spans="2:8" ht="12.75" customHeight="1" x14ac:dyDescent="0.25">
      <c r="C13" s="142" t="s">
        <v>33</v>
      </c>
      <c r="D13" s="140"/>
      <c r="E13" s="136">
        <f>D10-D11</f>
        <v>1.9308281137705243E-2</v>
      </c>
      <c r="G13" s="135"/>
    </row>
    <row r="14" spans="2:8" ht="12.75" customHeight="1" x14ac:dyDescent="0.25">
      <c r="B14" s="132" t="s">
        <v>38</v>
      </c>
      <c r="C14" s="132"/>
      <c r="D14" s="141"/>
      <c r="E14" s="141"/>
      <c r="G14" s="135"/>
    </row>
    <row r="15" spans="2:8" ht="12.75" customHeight="1" x14ac:dyDescent="0.25">
      <c r="D15" s="135"/>
      <c r="E15" s="136">
        <f>E13+E8</f>
        <v>5.5761754262849891E-3</v>
      </c>
      <c r="G15" s="135"/>
      <c r="H15" s="135"/>
    </row>
    <row r="16" spans="2:8" ht="12.75" customHeight="1" x14ac:dyDescent="0.25">
      <c r="B16" s="132"/>
      <c r="C16" s="132"/>
      <c r="D16" s="132"/>
      <c r="E16" s="132"/>
    </row>
    <row r="17" spans="5:5" ht="12.75" customHeight="1" x14ac:dyDescent="0.25">
      <c r="E17" s="190"/>
    </row>
    <row r="18" spans="5:5" ht="12.75" customHeight="1" x14ac:dyDescent="0.25">
      <c r="E18" s="189"/>
    </row>
    <row r="29" spans="5:5" ht="12.75" customHeight="1" x14ac:dyDescent="0.25">
      <c r="E29" s="135"/>
    </row>
  </sheetData>
  <conditionalFormatting sqref="E18">
    <cfRule type="cellIs" dxfId="31" priority="1" operator="greaterThan">
      <formula>0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04"/>
  <sheetViews>
    <sheetView zoomScale="130" zoomScaleNormal="130" workbookViewId="0"/>
  </sheetViews>
  <sheetFormatPr baseColWidth="10" defaultRowHeight="9" x14ac:dyDescent="0.15"/>
  <cols>
    <col min="1" max="1" width="20.85546875" style="78" bestFit="1" customWidth="1"/>
    <col min="2" max="2" width="11.42578125" style="78"/>
    <col min="3" max="3" width="21.28515625" style="17" bestFit="1" customWidth="1"/>
    <col min="4" max="4" width="5.85546875" style="17" bestFit="1" customWidth="1"/>
    <col min="5" max="12" width="5.85546875" style="15" bestFit="1" customWidth="1"/>
    <col min="13" max="13" width="6.7109375" style="14" customWidth="1"/>
    <col min="14" max="17" width="6.7109375" style="78" customWidth="1"/>
    <col min="18" max="33" width="11.42578125" style="78"/>
    <col min="34" max="16384" width="11.42578125" style="15"/>
  </cols>
  <sheetData>
    <row r="1" spans="1:17" x14ac:dyDescent="0.15">
      <c r="C1" s="1" t="s">
        <v>63</v>
      </c>
      <c r="D1" s="2"/>
      <c r="E1" s="3"/>
      <c r="F1" s="4"/>
      <c r="G1" s="4"/>
      <c r="H1" s="4"/>
      <c r="I1" s="4"/>
      <c r="J1" s="4"/>
      <c r="K1" s="4"/>
      <c r="L1" s="5"/>
    </row>
    <row r="2" spans="1:17" x14ac:dyDescent="0.15">
      <c r="C2" s="3" t="s">
        <v>112</v>
      </c>
      <c r="D2" s="3"/>
      <c r="E2" s="3"/>
      <c r="F2" s="4"/>
      <c r="G2" s="4"/>
      <c r="H2" s="4"/>
      <c r="I2" s="4"/>
      <c r="J2" s="4"/>
      <c r="K2" s="4"/>
      <c r="L2" s="4"/>
    </row>
    <row r="3" spans="1:17" x14ac:dyDescent="0.15">
      <c r="C3" s="6" t="s">
        <v>109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6">
        <v>2011</v>
      </c>
      <c r="P3" s="6">
        <v>2012</v>
      </c>
      <c r="Q3" s="6">
        <v>2013</v>
      </c>
    </row>
    <row r="4" spans="1:17" x14ac:dyDescent="0.15"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15">
      <c r="A5" s="84"/>
      <c r="B5" s="8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15">
      <c r="A6" s="82"/>
      <c r="B6" s="82"/>
      <c r="C6" s="9" t="s">
        <v>22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15">
      <c r="A7" s="84"/>
      <c r="B7" s="112"/>
      <c r="C7" s="10" t="s">
        <v>23</v>
      </c>
      <c r="D7" s="83">
        <f>GastoEnSalarios!D7/CantidadDeTrabajo!D7</f>
        <v>27.886668467008732</v>
      </c>
      <c r="E7" s="83">
        <f>GastoEnSalarios!E7/CantidadDeTrabajo!E7</f>
        <v>22.701560887512901</v>
      </c>
      <c r="F7" s="83">
        <f>GastoEnSalarios!F7/CantidadDeTrabajo!F7</f>
        <v>41.958347443278022</v>
      </c>
      <c r="G7" s="83">
        <f>GastoEnSalarios!G7/CantidadDeTrabajo!G7</f>
        <v>31.387515520939157</v>
      </c>
      <c r="H7" s="83">
        <f>GastoEnSalarios!H7/CantidadDeTrabajo!H7</f>
        <v>34.169676720245619</v>
      </c>
      <c r="I7" s="83">
        <f>GastoEnSalarios!I7/CantidadDeTrabajo!I7</f>
        <v>28.205746644295303</v>
      </c>
      <c r="J7" s="83">
        <f>GastoEnSalarios!J7/CantidadDeTrabajo!J7</f>
        <v>34.293484340044742</v>
      </c>
      <c r="K7" s="83">
        <f>GastoEnSalarios!K7/CantidadDeTrabajo!K7</f>
        <v>36.111319444444447</v>
      </c>
      <c r="L7" s="83">
        <f>GastoEnSalarios!L7/CantidadDeTrabajo!L7</f>
        <v>39.093026362664766</v>
      </c>
      <c r="M7" s="83">
        <f>GastoEnSalarios!M7/CantidadDeTrabajo!M7</f>
        <v>48.912907398185034</v>
      </c>
      <c r="N7" s="83">
        <f>GastoEnSalarios!N7/CantidadDeTrabajo!N7</f>
        <v>68.273565391098558</v>
      </c>
      <c r="O7" s="83">
        <f>GastoEnSalarios!O7/CantidadDeTrabajo!O7</f>
        <v>63.879202511963953</v>
      </c>
      <c r="P7" s="83">
        <f>GastoEnSalarios!P7/CantidadDeTrabajo!P7</f>
        <v>72.236068577461225</v>
      </c>
      <c r="Q7" s="83">
        <f>GastoEnSalarios!Q7/CantidadDeTrabajo!Q7</f>
        <v>45.527054385918575</v>
      </c>
    </row>
    <row r="8" spans="1:17" x14ac:dyDescent="0.15">
      <c r="A8" s="84"/>
      <c r="B8" s="112"/>
      <c r="C8" s="10" t="s">
        <v>24</v>
      </c>
      <c r="D8" s="83">
        <f>GastoEnSalarios!D8/CantidadDeTrabajo!D8</f>
        <v>3.8533789912598353</v>
      </c>
      <c r="E8" s="83">
        <f>GastoEnSalarios!E8/CantidadDeTrabajo!E8</f>
        <v>3.9976188267309891</v>
      </c>
      <c r="F8" s="83">
        <f>GastoEnSalarios!F8/CantidadDeTrabajo!F8</f>
        <v>3.6623278649263562</v>
      </c>
      <c r="G8" s="83">
        <f>GastoEnSalarios!G8/CantidadDeTrabajo!G8</f>
        <v>3.557669293472125</v>
      </c>
      <c r="H8" s="83">
        <f>GastoEnSalarios!H8/CantidadDeTrabajo!H8</f>
        <v>3.5208239106490078</v>
      </c>
      <c r="I8" s="83">
        <f>GastoEnSalarios!I8/CantidadDeTrabajo!I8</f>
        <v>3.6043292630427404</v>
      </c>
      <c r="J8" s="83">
        <f>GastoEnSalarios!J8/CantidadDeTrabajo!J8</f>
        <v>3.2083562447303788</v>
      </c>
      <c r="K8" s="83">
        <f>GastoEnSalarios!K8/CantidadDeTrabajo!K8</f>
        <v>3.5385421368237799</v>
      </c>
      <c r="L8" s="83">
        <f>GastoEnSalarios!L8/CantidadDeTrabajo!L8</f>
        <v>4.1725735867989746</v>
      </c>
      <c r="M8" s="83">
        <f>GastoEnSalarios!M8/CantidadDeTrabajo!M8</f>
        <v>4.1664654640547125</v>
      </c>
      <c r="N8" s="83">
        <f>GastoEnSalarios!N8/CantidadDeTrabajo!N8</f>
        <v>4.100528293073074</v>
      </c>
      <c r="O8" s="83">
        <f>GastoEnSalarios!O8/CantidadDeTrabajo!O8</f>
        <v>3.6574302298957719</v>
      </c>
      <c r="P8" s="83">
        <f>GastoEnSalarios!P8/CantidadDeTrabajo!P8</f>
        <v>4.6392035409500387</v>
      </c>
      <c r="Q8" s="83">
        <f>GastoEnSalarios!Q8/CantidadDeTrabajo!Q8</f>
        <v>5.2533776561198247</v>
      </c>
    </row>
    <row r="9" spans="1:17" x14ac:dyDescent="0.15">
      <c r="A9" s="82"/>
      <c r="B9" s="82"/>
      <c r="C9" s="9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15">
      <c r="A10" s="82"/>
      <c r="B10" s="82"/>
      <c r="C10" s="9" t="s">
        <v>25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15">
      <c r="A11" s="82"/>
      <c r="B11" s="112"/>
      <c r="C11" s="10"/>
      <c r="D11" s="83">
        <f>GastoEnSalarios!D11/CantidadDeTrabajo!D11</f>
        <v>2.8420318251989074</v>
      </c>
      <c r="E11" s="83">
        <f>GastoEnSalarios!E11/CantidadDeTrabajo!E11</f>
        <v>2.7741386643981283</v>
      </c>
      <c r="F11" s="83">
        <f>GastoEnSalarios!F11/CantidadDeTrabajo!F11</f>
        <v>2.3054208864581356</v>
      </c>
      <c r="G11" s="83">
        <f>GastoEnSalarios!G11/CantidadDeTrabajo!G11</f>
        <v>2.281057804134405</v>
      </c>
      <c r="H11" s="83">
        <f>GastoEnSalarios!H11/CantidadDeTrabajo!H11</f>
        <v>2.0993862499355305</v>
      </c>
      <c r="I11" s="83">
        <f>GastoEnSalarios!I11/CantidadDeTrabajo!I11</f>
        <v>1.6692698850335534</v>
      </c>
      <c r="J11" s="83">
        <f>GastoEnSalarios!J11/CantidadDeTrabajo!J11</f>
        <v>1.6193323677495</v>
      </c>
      <c r="K11" s="83">
        <f>GastoEnSalarios!K11/CantidadDeTrabajo!K11</f>
        <v>1.7036099530143605</v>
      </c>
      <c r="L11" s="83">
        <f>GastoEnSalarios!L11/CantidadDeTrabajo!L11</f>
        <v>1.7558608887158824</v>
      </c>
      <c r="M11" s="83">
        <f>GastoEnSalarios!M11/CantidadDeTrabajo!M11</f>
        <v>1.8701752837041974</v>
      </c>
      <c r="N11" s="83">
        <f>GastoEnSalarios!N11/CantidadDeTrabajo!N11</f>
        <v>1.7293457549519453</v>
      </c>
      <c r="O11" s="83">
        <f>GastoEnSalarios!O11/CantidadDeTrabajo!O11</f>
        <v>2.838305595065298</v>
      </c>
      <c r="P11" s="83">
        <f>GastoEnSalarios!P11/CantidadDeTrabajo!P11</f>
        <v>4.6953038041452446</v>
      </c>
      <c r="Q11" s="83">
        <f>GastoEnSalarios!Q11/CantidadDeTrabajo!Q11</f>
        <v>4.0154147920719847</v>
      </c>
    </row>
    <row r="12" spans="1:17" x14ac:dyDescent="0.15">
      <c r="A12" s="8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s="78" customFormat="1" x14ac:dyDescent="0.15">
      <c r="A13" s="84"/>
    </row>
    <row r="14" spans="1:17" s="78" customFormat="1" x14ac:dyDescent="0.1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1:17" s="78" customFormat="1" x14ac:dyDescent="0.1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</row>
    <row r="16" spans="1:17" s="78" customFormat="1" x14ac:dyDescent="0.1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</row>
    <row r="17" spans="1:16" s="78" customFormat="1" x14ac:dyDescent="0.1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</row>
    <row r="18" spans="1:16" s="78" customFormat="1" x14ac:dyDescent="0.1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</row>
    <row r="19" spans="1:16" s="78" customFormat="1" x14ac:dyDescent="0.1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</row>
    <row r="20" spans="1:16" s="78" customFormat="1" x14ac:dyDescent="0.1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</row>
    <row r="21" spans="1:16" s="78" customFormat="1" x14ac:dyDescent="0.1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</row>
    <row r="22" spans="1:16" s="78" customFormat="1" x14ac:dyDescent="0.1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 s="78" customFormat="1" x14ac:dyDescent="0.1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</row>
    <row r="24" spans="1:16" s="78" customFormat="1" x14ac:dyDescent="0.1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</row>
    <row r="25" spans="1:16" s="78" customFormat="1" x14ac:dyDescent="0.1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</row>
    <row r="26" spans="1:16" s="78" customFormat="1" x14ac:dyDescent="0.1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</row>
    <row r="27" spans="1:16" s="78" customFormat="1" x14ac:dyDescent="0.1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</row>
    <row r="28" spans="1:16" s="78" customFormat="1" x14ac:dyDescent="0.1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</row>
    <row r="29" spans="1:16" s="78" customFormat="1" x14ac:dyDescent="0.1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</row>
    <row r="30" spans="1:16" s="78" customForma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</row>
    <row r="31" spans="1:16" s="78" customFormat="1" x14ac:dyDescent="0.1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</row>
    <row r="32" spans="1:16" s="78" customFormat="1" x14ac:dyDescent="0.15"/>
    <row r="33" spans="3:4" s="78" customFormat="1" x14ac:dyDescent="0.15">
      <c r="C33" s="77"/>
      <c r="D33" s="77"/>
    </row>
    <row r="34" spans="3:4" s="78" customFormat="1" x14ac:dyDescent="0.15">
      <c r="C34" s="77"/>
      <c r="D34" s="77"/>
    </row>
    <row r="35" spans="3:4" s="78" customFormat="1" x14ac:dyDescent="0.15">
      <c r="C35" s="77"/>
      <c r="D35" s="77"/>
    </row>
    <row r="36" spans="3:4" s="78" customFormat="1" x14ac:dyDescent="0.15">
      <c r="C36" s="77"/>
      <c r="D36" s="77"/>
    </row>
    <row r="37" spans="3:4" s="78" customFormat="1" x14ac:dyDescent="0.15">
      <c r="C37" s="77"/>
      <c r="D37" s="77"/>
    </row>
    <row r="38" spans="3:4" s="78" customFormat="1" x14ac:dyDescent="0.15">
      <c r="C38" s="77"/>
      <c r="D38" s="77"/>
    </row>
    <row r="39" spans="3:4" s="78" customFormat="1" x14ac:dyDescent="0.15">
      <c r="C39" s="77"/>
      <c r="D39" s="77"/>
    </row>
    <row r="40" spans="3:4" s="78" customFormat="1" x14ac:dyDescent="0.15">
      <c r="C40" s="77"/>
      <c r="D40" s="77"/>
    </row>
    <row r="41" spans="3:4" s="78" customFormat="1" x14ac:dyDescent="0.15">
      <c r="C41" s="77"/>
      <c r="D41" s="77"/>
    </row>
    <row r="42" spans="3:4" s="78" customFormat="1" x14ac:dyDescent="0.15">
      <c r="C42" s="77"/>
      <c r="D42" s="77"/>
    </row>
    <row r="43" spans="3:4" s="78" customFormat="1" x14ac:dyDescent="0.15">
      <c r="C43" s="77"/>
      <c r="D43" s="77"/>
    </row>
    <row r="44" spans="3:4" s="78" customFormat="1" x14ac:dyDescent="0.15">
      <c r="C44" s="77"/>
      <c r="D44" s="77"/>
    </row>
    <row r="45" spans="3:4" s="78" customFormat="1" x14ac:dyDescent="0.15">
      <c r="C45" s="77"/>
      <c r="D45" s="77"/>
    </row>
    <row r="46" spans="3:4" s="78" customFormat="1" x14ac:dyDescent="0.15">
      <c r="C46" s="77"/>
      <c r="D46" s="77"/>
    </row>
    <row r="47" spans="3:4" s="78" customFormat="1" x14ac:dyDescent="0.15">
      <c r="C47" s="77"/>
      <c r="D47" s="77"/>
    </row>
    <row r="48" spans="3:4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  <row r="93" spans="3:4" s="78" customFormat="1" x14ac:dyDescent="0.15">
      <c r="C93" s="77"/>
      <c r="D93" s="77"/>
    </row>
    <row r="94" spans="3:4" s="78" customFormat="1" x14ac:dyDescent="0.15">
      <c r="C94" s="77"/>
      <c r="D94" s="77"/>
    </row>
    <row r="95" spans="3:4" s="78" customFormat="1" x14ac:dyDescent="0.15">
      <c r="C95" s="77"/>
      <c r="D95" s="77"/>
    </row>
    <row r="96" spans="3:4" s="78" customFormat="1" x14ac:dyDescent="0.15">
      <c r="C96" s="77"/>
      <c r="D96" s="77"/>
    </row>
    <row r="97" spans="3:4" s="78" customFormat="1" x14ac:dyDescent="0.15">
      <c r="C97" s="77"/>
      <c r="D97" s="77"/>
    </row>
    <row r="98" spans="3:4" s="78" customFormat="1" x14ac:dyDescent="0.15">
      <c r="C98" s="77"/>
      <c r="D98" s="77"/>
    </row>
    <row r="99" spans="3:4" s="78" customFormat="1" x14ac:dyDescent="0.15">
      <c r="C99" s="77"/>
      <c r="D99" s="77"/>
    </row>
    <row r="100" spans="3:4" s="78" customFormat="1" x14ac:dyDescent="0.15">
      <c r="C100" s="77"/>
      <c r="D100" s="77"/>
    </row>
    <row r="101" spans="3:4" s="78" customFormat="1" x14ac:dyDescent="0.15">
      <c r="C101" s="77"/>
      <c r="D101" s="77"/>
    </row>
    <row r="102" spans="3:4" s="78" customFormat="1" x14ac:dyDescent="0.15">
      <c r="C102" s="77"/>
      <c r="D102" s="77"/>
    </row>
    <row r="103" spans="3:4" s="78" customFormat="1" x14ac:dyDescent="0.15">
      <c r="C103" s="77"/>
      <c r="D103" s="77"/>
    </row>
    <row r="104" spans="3:4" s="78" customFormat="1" x14ac:dyDescent="0.15">
      <c r="C104" s="77"/>
      <c r="D104" s="77"/>
    </row>
  </sheetData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4:R14"/>
  <sheetViews>
    <sheetView zoomScale="130" zoomScaleNormal="130" workbookViewId="0"/>
  </sheetViews>
  <sheetFormatPr baseColWidth="10" defaultRowHeight="9" x14ac:dyDescent="0.15"/>
  <cols>
    <col min="1" max="1" width="2.28515625" style="14" customWidth="1"/>
    <col min="2" max="2" width="37.42578125" style="14" bestFit="1" customWidth="1"/>
    <col min="3" max="3" width="6.140625" style="14" customWidth="1"/>
    <col min="4" max="4" width="6.7109375" style="14" bestFit="1" customWidth="1"/>
    <col min="5" max="5" width="5.42578125" style="14" bestFit="1" customWidth="1"/>
    <col min="6" max="7" width="5.140625" style="14" bestFit="1" customWidth="1"/>
    <col min="8" max="9" width="5.42578125" style="14" bestFit="1" customWidth="1"/>
    <col min="10" max="10" width="4.7109375" style="14" bestFit="1" customWidth="1"/>
    <col min="11" max="12" width="5.42578125" style="14" bestFit="1" customWidth="1"/>
    <col min="13" max="17" width="6.28515625" style="14" customWidth="1"/>
    <col min="18" max="16384" width="11.42578125" style="14"/>
  </cols>
  <sheetData>
    <row r="4" spans="2:18" x14ac:dyDescent="0.15">
      <c r="B4" s="9" t="s">
        <v>113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14" t="s">
        <v>14</v>
      </c>
    </row>
    <row r="5" spans="2:18" x14ac:dyDescent="0.15">
      <c r="B5" s="3" t="s">
        <v>15</v>
      </c>
      <c r="C5" s="19"/>
      <c r="E5" s="19">
        <f>SUMPRODUCT(PrecioImplicitoDelTrabajo!D7:D11,CantidadDeTrabajo!E7:E11)/SUMPRODUCT(PrecioImplicitoDelTrabajo!D7:D11,CantidadDeTrabajo!D7:D11)</f>
        <v>1.3100188538756488</v>
      </c>
      <c r="F5" s="19">
        <f>SUMPRODUCT(PrecioImplicitoDelTrabajo!E7:E11,CantidadDeTrabajo!F7:F11)/SUMPRODUCT(PrecioImplicitoDelTrabajo!E7:E11,CantidadDeTrabajo!E7:E11)</f>
        <v>1.0024599830877778</v>
      </c>
      <c r="G5" s="19">
        <f>SUMPRODUCT(PrecioImplicitoDelTrabajo!F7:F11,CantidadDeTrabajo!G7:G11)/SUMPRODUCT(PrecioImplicitoDelTrabajo!F7:F11,CantidadDeTrabajo!F7:F11)</f>
        <v>0.9919076171257899</v>
      </c>
      <c r="H5" s="19">
        <f>SUMPRODUCT(PrecioImplicitoDelTrabajo!G7:G11,CantidadDeTrabajo!H7:H11)/SUMPRODUCT(PrecioImplicitoDelTrabajo!G7:G11,CantidadDeTrabajo!G7:G11)</f>
        <v>1.1381398062313548</v>
      </c>
      <c r="I5" s="19">
        <f>SUMPRODUCT(PrecioImplicitoDelTrabajo!H7:H11,CantidadDeTrabajo!I7:I11)/SUMPRODUCT(PrecioImplicitoDelTrabajo!H7:H11,CantidadDeTrabajo!H7:H11)</f>
        <v>1.1732356120921477</v>
      </c>
      <c r="J5" s="19">
        <f>SUMPRODUCT(PrecioImplicitoDelTrabajo!I7:I11,CantidadDeTrabajo!J7:J11)/SUMPRODUCT(PrecioImplicitoDelTrabajo!I7:I11,CantidadDeTrabajo!I7:I11)</f>
        <v>1.0439096681090445</v>
      </c>
      <c r="K5" s="19">
        <f>SUMPRODUCT(PrecioImplicitoDelTrabajo!J7:J11,CantidadDeTrabajo!K7:K11)/SUMPRODUCT(PrecioImplicitoDelTrabajo!J7:J11,CantidadDeTrabajo!J7:J11)</f>
        <v>1.1795801919161819</v>
      </c>
      <c r="L5" s="19">
        <f>SUMPRODUCT(PrecioImplicitoDelTrabajo!K7:K11,CantidadDeTrabajo!L7:L11)/SUMPRODUCT(PrecioImplicitoDelTrabajo!K7:K11,CantidadDeTrabajo!K7:K11)</f>
        <v>1.2775372645638987</v>
      </c>
      <c r="M5" s="19">
        <f>SUMPRODUCT(PrecioImplicitoDelTrabajo!L7:L11,CantidadDeTrabajo!M7:M11)/SUMPRODUCT(PrecioImplicitoDelTrabajo!L7:L11,CantidadDeTrabajo!L7:L11)</f>
        <v>1.1090354690497908</v>
      </c>
      <c r="N5" s="19">
        <f>SUMPRODUCT(PrecioImplicitoDelTrabajo!M7:M11,CantidadDeTrabajo!N7:N11)/SUMPRODUCT(PrecioImplicitoDelTrabajo!M7:M11,CantidadDeTrabajo!M7:M11)</f>
        <v>1.0644114737016024</v>
      </c>
      <c r="O5" s="19">
        <f>SUMPRODUCT(PrecioImplicitoDelTrabajo!N7:N11,CantidadDeTrabajo!O7:O11)/SUMPRODUCT(PrecioImplicitoDelTrabajo!N7:N11,CantidadDeTrabajo!N7:N11)</f>
        <v>1.4382155899313769</v>
      </c>
      <c r="P5" s="19">
        <f>SUMPRODUCT(PrecioImplicitoDelTrabajo!O7:O11,CantidadDeTrabajo!P7:P11)/SUMPRODUCT(PrecioImplicitoDelTrabajo!O7:O11,CantidadDeTrabajo!O7:O11)</f>
        <v>1.0375966137316339</v>
      </c>
      <c r="Q5" s="19">
        <f>SUMPRODUCT(PrecioImplicitoDelTrabajo!P7:P11,CantidadDeTrabajo!Q7:Q11)/SUMPRODUCT(PrecioImplicitoDelTrabajo!P7:P11,CantidadDeTrabajo!P7:P11)</f>
        <v>1.1188745215320759</v>
      </c>
    </row>
    <row r="6" spans="2:18" x14ac:dyDescent="0.15">
      <c r="B6" s="3" t="s">
        <v>16</v>
      </c>
      <c r="C6" s="19"/>
      <c r="E6" s="19">
        <f>SUMPRODUCT(PrecioImplicitoDelTrabajo!E7:E11,CantidadDeTrabajo!E7:E11)/SUMPRODUCT(PrecioImplicitoDelTrabajo!E7:E11,CantidadDeTrabajo!D7:D11)</f>
        <v>1.2989535715427774</v>
      </c>
      <c r="F6" s="19">
        <f>SUMPRODUCT(PrecioImplicitoDelTrabajo!F7:F11,CantidadDeTrabajo!F7:F11)/SUMPRODUCT(PrecioImplicitoDelTrabajo!F7:F11,CantidadDeTrabajo!E7:E11)</f>
        <v>0.89341192911685041</v>
      </c>
      <c r="G6" s="19">
        <f>SUMPRODUCT(PrecioImplicitoDelTrabajo!G7:G11,CantidadDeTrabajo!G7:G11)/SUMPRODUCT(PrecioImplicitoDelTrabajo!G7:G11,CantidadDeTrabajo!F7:F11)</f>
        <v>0.99060278501067189</v>
      </c>
      <c r="H6" s="19">
        <f>SUMPRODUCT(PrecioImplicitoDelTrabajo!H7:H11,CantidadDeTrabajo!H7:H11)/SUMPRODUCT(PrecioImplicitoDelTrabajo!H7:H11,CantidadDeTrabajo!G7:G11)</f>
        <v>1.1397922463074186</v>
      </c>
      <c r="I6" s="19">
        <f>SUMPRODUCT(PrecioImplicitoDelTrabajo!I7:I11,CantidadDeTrabajo!I7:I11)/SUMPRODUCT(PrecioImplicitoDelTrabajo!I7:I11,CantidadDeTrabajo!H7:H11)</f>
        <v>1.158719331662615</v>
      </c>
      <c r="J6" s="19">
        <f>SUMPRODUCT(PrecioImplicitoDelTrabajo!J7:J11,CantidadDeTrabajo!J7:J11)/SUMPRODUCT(PrecioImplicitoDelTrabajo!J7:J11,CantidadDeTrabajo!I7:I11)</f>
        <v>1.0381964180525178</v>
      </c>
      <c r="K6" s="19">
        <f>SUMPRODUCT(PrecioImplicitoDelTrabajo!K7:K11,CantidadDeTrabajo!K7:K11)/SUMPRODUCT(PrecioImplicitoDelTrabajo!K7:K11,CantidadDeTrabajo!J7:J11)</f>
        <v>1.1785409880865281</v>
      </c>
      <c r="L6" s="19">
        <f>SUMPRODUCT(PrecioImplicitoDelTrabajo!L7:L11,CantidadDeTrabajo!L7:L11)/SUMPRODUCT(PrecioImplicitoDelTrabajo!L7:L11,CantidadDeTrabajo!K7:K11)</f>
        <v>1.2735034977811852</v>
      </c>
      <c r="M6" s="19">
        <f>SUMPRODUCT(PrecioImplicitoDelTrabajo!M7:M11,CantidadDeTrabajo!M7:M11)/SUMPRODUCT(PrecioImplicitoDelTrabajo!M7:M11,CantidadDeTrabajo!L7:L11)</f>
        <v>1.0839113559498892</v>
      </c>
      <c r="N6" s="19">
        <f>SUMPRODUCT(PrecioImplicitoDelTrabajo!N7:N11,CantidadDeTrabajo!N7:N11)/SUMPRODUCT(PrecioImplicitoDelTrabajo!N7:N11,CantidadDeTrabajo!M7:M11)</f>
        <v>1.0571377112227933</v>
      </c>
      <c r="O6" s="19">
        <f>SUMPRODUCT(PrecioImplicitoDelTrabajo!O7:O11,CantidadDeTrabajo!O7:O11)/SUMPRODUCT(PrecioImplicitoDelTrabajo!O7:O11,CantidadDeTrabajo!N7:N11)</f>
        <v>1.3814640891195651</v>
      </c>
      <c r="P6" s="19">
        <f>SUMPRODUCT(PrecioImplicitoDelTrabajo!P7:P11,CantidadDeTrabajo!P7:P11)/SUMPRODUCT(PrecioImplicitoDelTrabajo!P7:P11,CantidadDeTrabajo!O7:O11)</f>
        <v>1.0011219582500652</v>
      </c>
      <c r="Q6" s="19">
        <f>SUMPRODUCT(PrecioImplicitoDelTrabajo!Q7:Q11,CantidadDeTrabajo!Q7:Q11)/SUMPRODUCT(PrecioImplicitoDelTrabajo!Q7:Q11,CantidadDeTrabajo!P7:P11)</f>
        <v>1.1098968735406598</v>
      </c>
    </row>
    <row r="7" spans="2:18" x14ac:dyDescent="0.15">
      <c r="B7" s="3" t="s">
        <v>17</v>
      </c>
      <c r="C7" s="19"/>
      <c r="D7" s="3"/>
      <c r="E7" s="19">
        <f>SQRT(E5*E6)</f>
        <v>1.3044744800225683</v>
      </c>
      <c r="F7" s="19">
        <f t="shared" ref="F7:L7" si="0">SQRT(F5*F6)</f>
        <v>0.94636658190835166</v>
      </c>
      <c r="G7" s="19">
        <f t="shared" si="0"/>
        <v>0.99125498636733556</v>
      </c>
      <c r="H7" s="19">
        <f t="shared" si="0"/>
        <v>1.1389657265942317</v>
      </c>
      <c r="I7" s="19">
        <f t="shared" si="0"/>
        <v>1.1659548809135765</v>
      </c>
      <c r="J7" s="19">
        <f t="shared" si="0"/>
        <v>1.0410491238175088</v>
      </c>
      <c r="K7" s="19">
        <f t="shared" si="0"/>
        <v>1.1790604755092902</v>
      </c>
      <c r="L7" s="19">
        <f t="shared" si="0"/>
        <v>1.2755187865993713</v>
      </c>
      <c r="M7" s="19">
        <f t="shared" ref="M7" si="1">SQRT(M5*M6)</f>
        <v>1.096401449768414</v>
      </c>
      <c r="N7" s="19">
        <f t="shared" ref="N7" si="2">SQRT(N5*N6)</f>
        <v>1.0607683578935565</v>
      </c>
      <c r="O7" s="19">
        <f t="shared" ref="O7:Q7" si="3">SQRT(O5*O6)</f>
        <v>1.4095542522024853</v>
      </c>
      <c r="P7" s="19">
        <f t="shared" si="3"/>
        <v>1.0191961311801816</v>
      </c>
      <c r="Q7" s="19">
        <f t="shared" si="3"/>
        <v>1.1143766568502558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27</v>
      </c>
      <c r="C9" s="22"/>
      <c r="D9" s="22"/>
      <c r="E9" s="22">
        <f>LN(E7)</f>
        <v>0.26580026236961035</v>
      </c>
      <c r="F9" s="22">
        <f t="shared" ref="F9:L9" si="4">LN(F7)</f>
        <v>-5.5125277689125646E-2</v>
      </c>
      <c r="G9" s="22">
        <f t="shared" si="4"/>
        <v>-8.7834756625431928E-3</v>
      </c>
      <c r="H9" s="22">
        <f t="shared" si="4"/>
        <v>0.13012059322585673</v>
      </c>
      <c r="I9" s="22">
        <f t="shared" si="4"/>
        <v>0.15354039156517763</v>
      </c>
      <c r="J9" s="22">
        <f t="shared" si="4"/>
        <v>4.0228977585273461E-2</v>
      </c>
      <c r="K9" s="22">
        <f t="shared" si="4"/>
        <v>0.16471791414075618</v>
      </c>
      <c r="L9" s="22">
        <f t="shared" si="4"/>
        <v>0.24335298730299879</v>
      </c>
      <c r="M9" s="22">
        <f t="shared" ref="M9" si="5">LN(M7)</f>
        <v>9.2033407744428294E-2</v>
      </c>
      <c r="N9" s="22">
        <f t="shared" ref="N9" si="6">LN(N7)</f>
        <v>5.89935114728663E-2</v>
      </c>
      <c r="O9" s="22">
        <f t="shared" ref="O9:Q9" si="7">LN(O7)</f>
        <v>0.34327352121971938</v>
      </c>
      <c r="P9" s="22">
        <f t="shared" si="7"/>
        <v>1.9014209890744854E-2</v>
      </c>
      <c r="Q9" s="22">
        <f t="shared" si="7"/>
        <v>0.1082951964319243</v>
      </c>
      <c r="R9" s="27">
        <f>AVERAGE(E9:Q9)</f>
        <v>0.11965093996905288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2" spans="2:18" x14ac:dyDescent="0.15">
      <c r="E12" s="59"/>
      <c r="F12" s="59"/>
      <c r="G12" s="59"/>
      <c r="H12" s="59"/>
      <c r="I12" s="59"/>
      <c r="J12" s="59"/>
      <c r="K12" s="59"/>
      <c r="L12" s="59"/>
      <c r="M12" s="23"/>
    </row>
    <row r="14" spans="2:18" x14ac:dyDescent="0.15"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4:R12"/>
  <sheetViews>
    <sheetView zoomScale="130" zoomScaleNormal="130" workbookViewId="0"/>
  </sheetViews>
  <sheetFormatPr baseColWidth="10" defaultRowHeight="9" x14ac:dyDescent="0.15"/>
  <cols>
    <col min="1" max="1" width="11.42578125" style="57"/>
    <col min="2" max="2" width="31.7109375" style="57" bestFit="1" customWidth="1"/>
    <col min="3" max="4" width="2.28515625" style="57" customWidth="1"/>
    <col min="5" max="5" width="5" style="57" bestFit="1" customWidth="1"/>
    <col min="6" max="6" width="5.28515625" style="57" bestFit="1" customWidth="1"/>
    <col min="7" max="7" width="5" style="57" bestFit="1" customWidth="1"/>
    <col min="8" max="8" width="5.140625" style="57" bestFit="1" customWidth="1"/>
    <col min="9" max="10" width="5" style="57" bestFit="1" customWidth="1"/>
    <col min="11" max="11" width="5.42578125" style="57" bestFit="1" customWidth="1"/>
    <col min="12" max="12" width="5.28515625" style="57" bestFit="1" customWidth="1"/>
    <col min="13" max="17" width="5.5703125" style="57" customWidth="1"/>
    <col min="18" max="16384" width="11.42578125" style="57"/>
  </cols>
  <sheetData>
    <row r="4" spans="2:18" x14ac:dyDescent="0.15">
      <c r="B4" s="9" t="s">
        <v>114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</row>
    <row r="5" spans="2:18" x14ac:dyDescent="0.15">
      <c r="B5" s="3" t="s">
        <v>15</v>
      </c>
      <c r="C5" s="19"/>
      <c r="E5" s="19">
        <f>SUMPRODUCT(PrecioImplicitoDelTrabajo!E7:E11,CantidadDeTrabajo!D7:D11)/SUMPRODUCT(PrecioImplicitoDelTrabajo!D7:D11,CantidadDeTrabajo!D7:D11)</f>
        <v>0.95870659159780236</v>
      </c>
      <c r="F5" s="19">
        <f>SUMPRODUCT(PrecioImplicitoDelTrabajo!F7:F11,CantidadDeTrabajo!E7:E11)/SUMPRODUCT(PrecioImplicitoDelTrabajo!E7:E11,CantidadDeTrabajo!E7:E11)</f>
        <v>1.1788602125035408</v>
      </c>
      <c r="G5" s="19">
        <f>SUMPRODUCT(PrecioImplicitoDelTrabajo!G7:G11,CantidadDeTrabajo!F7:F11)/SUMPRODUCT(PrecioImplicitoDelTrabajo!F7:F11,CantidadDeTrabajo!F7:F11)</f>
        <v>0.90888561709731253</v>
      </c>
      <c r="H5" s="19">
        <f>SUMPRODUCT(PrecioImplicitoDelTrabajo!H7:H11,CantidadDeTrabajo!G7:G11)/SUMPRODUCT(PrecioImplicitoDelTrabajo!G7:G11,CantidadDeTrabajo!G7:G11)</f>
        <v>1.0006934255656521</v>
      </c>
      <c r="I5" s="19">
        <f>SUMPRODUCT(PrecioImplicitoDelTrabajo!I7:I11,CantidadDeTrabajo!H7:H11)/SUMPRODUCT(PrecioImplicitoDelTrabajo!H7:H11,CantidadDeTrabajo!H7:H11)</f>
        <v>0.92183446640034672</v>
      </c>
      <c r="J5" s="19">
        <f>SUMPRODUCT(PrecioImplicitoDelTrabajo!J7:J11,CantidadDeTrabajo!I7:I11)/SUMPRODUCT(PrecioImplicitoDelTrabajo!I7:I11,CantidadDeTrabajo!I7:I11)</f>
        <v>1.0008862088160364</v>
      </c>
      <c r="K5" s="19">
        <f>SUMPRODUCT(PrecioImplicitoDelTrabajo!K7:K11,CantidadDeTrabajo!J7:J11)/SUMPRODUCT(PrecioImplicitoDelTrabajo!J7:J11,CantidadDeTrabajo!J7:J11)</f>
        <v>1.0773622263999689</v>
      </c>
      <c r="L5" s="19">
        <f>SUMPRODUCT(PrecioImplicitoDelTrabajo!L7:L11,CantidadDeTrabajo!K7:K11)/SUMPRODUCT(PrecioImplicitoDelTrabajo!K7:K11,CantidadDeTrabajo!K7:K11)</f>
        <v>1.1176271017557755</v>
      </c>
      <c r="M5" s="19">
        <f>SUMPRODUCT(PrecioImplicitoDelTrabajo!M7:M11,CantidadDeTrabajo!L7:L11)/SUMPRODUCT(PrecioImplicitoDelTrabajo!L7:L11,CantidadDeTrabajo!L7:L11)</f>
        <v>1.0975726560969741</v>
      </c>
      <c r="N5" s="19">
        <f>SUMPRODUCT(PrecioImplicitoDelTrabajo!N7:N11,CantidadDeTrabajo!M7:M11)/SUMPRODUCT(PrecioImplicitoDelTrabajo!M7:M11,CantidadDeTrabajo!M7:M11)</f>
        <v>1.0867469397988863</v>
      </c>
      <c r="O5" s="19">
        <f>SUMPRODUCT(PrecioImplicitoDelTrabajo!O7:O11,CantidadDeTrabajo!N7:N11)/SUMPRODUCT(PrecioImplicitoDelTrabajo!N7:N11,CantidadDeTrabajo!N7:N11)</f>
        <v>1.0437704769311871</v>
      </c>
      <c r="P5" s="19">
        <f>SUMPRODUCT(PrecioImplicitoDelTrabajo!P7:P11,CantidadDeTrabajo!O7:O11)/SUMPRODUCT(PrecioImplicitoDelTrabajo!O7:O11,CantidadDeTrabajo!O7:O11)</f>
        <v>1.3060836780460088</v>
      </c>
      <c r="Q5" s="19">
        <f>SUMPRODUCT(PrecioImplicitoDelTrabajo!Q7:Q11,CantidadDeTrabajo!P7:P11)/SUMPRODUCT(PrecioImplicitoDelTrabajo!P7:P11,CantidadDeTrabajo!P7:P11)</f>
        <v>0.94694845891014168</v>
      </c>
    </row>
    <row r="6" spans="2:18" x14ac:dyDescent="0.15">
      <c r="B6" s="3" t="s">
        <v>16</v>
      </c>
      <c r="C6" s="19"/>
      <c r="E6" s="19">
        <f>SUMPRODUCT(PrecioImplicitoDelTrabajo!E7:E11,CantidadDeTrabajo!E7:E11)/SUMPRODUCT(PrecioImplicitoDelTrabajo!D7:D11,CantidadDeTrabajo!E7:E11)</f>
        <v>0.95060872409075836</v>
      </c>
      <c r="F6" s="19">
        <f>SUMPRODUCT(PrecioImplicitoDelTrabajo!F7:F11,CantidadDeTrabajo!F7:F11)/SUMPRODUCT(PrecioImplicitoDelTrabajo!E7:E11,CantidadDeTrabajo!F7:F11)</f>
        <v>1.0506232611578146</v>
      </c>
      <c r="G6" s="19">
        <f>SUMPRODUCT(PrecioImplicitoDelTrabajo!G7:G11,CantidadDeTrabajo!G7:G11)/SUMPRODUCT(PrecioImplicitoDelTrabajo!F7:F11,CantidadDeTrabajo!G7:G11)</f>
        <v>0.90768999855211596</v>
      </c>
      <c r="H6" s="19">
        <f>SUMPRODUCT(PrecioImplicitoDelTrabajo!H7:H11,CantidadDeTrabajo!H7:H11)/SUMPRODUCT(PrecioImplicitoDelTrabajo!G7:G11,CantidadDeTrabajo!H7:H11)</f>
        <v>1.0021463102738442</v>
      </c>
      <c r="I6" s="19">
        <f>SUMPRODUCT(PrecioImplicitoDelTrabajo!I7:I11,CantidadDeTrabajo!I7:I11)/SUMPRODUCT(PrecioImplicitoDelTrabajo!H7:H11,CantidadDeTrabajo!I7:I11)</f>
        <v>0.91042873724760354</v>
      </c>
      <c r="J6" s="19">
        <f>SUMPRODUCT(PrecioImplicitoDelTrabajo!J7:J11,CantidadDeTrabajo!J7:J11)/SUMPRODUCT(PrecioImplicitoDelTrabajo!I7:I11,CantidadDeTrabajo!J7:J11)</f>
        <v>0.99540842336793989</v>
      </c>
      <c r="K6" s="19">
        <f>SUMPRODUCT(PrecioImplicitoDelTrabajo!K7:K11,CantidadDeTrabajo!K7:K11)/SUMPRODUCT(PrecioImplicitoDelTrabajo!J7:J11,CantidadDeTrabajo!K7:K11)</f>
        <v>1.0764130760503174</v>
      </c>
      <c r="L6" s="19">
        <f>SUMPRODUCT(PrecioImplicitoDelTrabajo!L7:L11,CantidadDeTrabajo!L7:L11)/SUMPRODUCT(PrecioImplicitoDelTrabajo!K7:K11,CantidadDeTrabajo!L7:L11)</f>
        <v>1.1140982441611114</v>
      </c>
      <c r="M6" s="19">
        <f>SUMPRODUCT(PrecioImplicitoDelTrabajo!M7:M11,CantidadDeTrabajo!M7:M11)/SUMPRODUCT(PrecioImplicitoDelTrabajo!L7:L11,CantidadDeTrabajo!M7:M11)</f>
        <v>1.0727082218054667</v>
      </c>
      <c r="N6" s="19">
        <f>SUMPRODUCT(PrecioImplicitoDelTrabajo!N7:N11,CantidadDeTrabajo!N7:N11)/SUMPRODUCT(PrecioImplicitoDelTrabajo!M7:M11,CantidadDeTrabajo!N7:N11)</f>
        <v>1.079320545674084</v>
      </c>
      <c r="O6" s="19">
        <f>SUMPRODUCT(PrecioImplicitoDelTrabajo!O7:O11,CantidadDeTrabajo!O7:O11)/SUMPRODUCT(PrecioImplicitoDelTrabajo!N7:N11,CantidadDeTrabajo!O7:O11)</f>
        <v>1.0025836468873466</v>
      </c>
      <c r="P6" s="19">
        <f>SUMPRODUCT(PrecioImplicitoDelTrabajo!P7:P11,CantidadDeTrabajo!P7:P11)/SUMPRODUCT(PrecioImplicitoDelTrabajo!O7:O11,CantidadDeTrabajo!P7:P11)</f>
        <v>1.2601708911726028</v>
      </c>
      <c r="Q6" s="19">
        <f>SUMPRODUCT(PrecioImplicitoDelTrabajo!Q7:Q11,CantidadDeTrabajo!Q7:Q11)/SUMPRODUCT(PrecioImplicitoDelTrabajo!P7:P11,CantidadDeTrabajo!Q7:Q11)</f>
        <v>0.9393503147335559</v>
      </c>
    </row>
    <row r="7" spans="2:18" x14ac:dyDescent="0.15">
      <c r="B7" s="3" t="s">
        <v>17</v>
      </c>
      <c r="C7" s="19"/>
      <c r="D7" s="3"/>
      <c r="E7" s="19">
        <f>SQRT(E5*E6)</f>
        <v>0.95464907155257139</v>
      </c>
      <c r="F7" s="19">
        <f t="shared" ref="F7:L7" si="0">SQRT(F5*F6)</f>
        <v>1.1128962040144015</v>
      </c>
      <c r="G7" s="19">
        <f t="shared" si="0"/>
        <v>0.90828761109413936</v>
      </c>
      <c r="H7" s="19">
        <f t="shared" si="0"/>
        <v>1.0014196044345807</v>
      </c>
      <c r="I7" s="19">
        <f t="shared" si="0"/>
        <v>0.91611385165610615</v>
      </c>
      <c r="J7" s="19">
        <f t="shared" si="0"/>
        <v>0.9981435583563546</v>
      </c>
      <c r="K7" s="19">
        <f t="shared" si="0"/>
        <v>1.0768875466545285</v>
      </c>
      <c r="L7" s="19">
        <f t="shared" si="0"/>
        <v>1.1158612779790242</v>
      </c>
      <c r="M7" s="19">
        <f t="shared" ref="M7:N7" si="1">SQRT(M5*M6)</f>
        <v>1.0850692200150589</v>
      </c>
      <c r="N7" s="19">
        <f t="shared" si="1"/>
        <v>1.0830273773425003</v>
      </c>
      <c r="O7" s="19">
        <f t="shared" ref="O7:Q7" si="2">SQRT(O5*O6)</f>
        <v>1.0229697997863938</v>
      </c>
      <c r="P7" s="19">
        <f t="shared" si="2"/>
        <v>1.2829219120855446</v>
      </c>
      <c r="Q7" s="19">
        <f t="shared" si="2"/>
        <v>0.94314173532597811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115</v>
      </c>
      <c r="C9" s="22"/>
      <c r="D9" s="22"/>
      <c r="E9" s="22">
        <f>LN(E7)</f>
        <v>-4.6411470375829753E-2</v>
      </c>
      <c r="F9" s="22">
        <f t="shared" ref="F9:L9" si="3">LN(F7)</f>
        <v>0.10696581009592834</v>
      </c>
      <c r="G9" s="22">
        <f t="shared" si="3"/>
        <v>-9.6194198229943711E-2</v>
      </c>
      <c r="H9" s="22">
        <f t="shared" si="3"/>
        <v>1.4185977488230814E-3</v>
      </c>
      <c r="I9" s="22">
        <f t="shared" si="3"/>
        <v>-8.7614629830653171E-2</v>
      </c>
      <c r="J9" s="22">
        <f t="shared" si="3"/>
        <v>-1.858166967072371E-3</v>
      </c>
      <c r="K9" s="22">
        <f t="shared" si="3"/>
        <v>7.4074979217237366E-2</v>
      </c>
      <c r="L9" s="22">
        <f t="shared" si="3"/>
        <v>0.10962655334669617</v>
      </c>
      <c r="M9" s="22">
        <f t="shared" ref="M9:N9" si="4">LN(M7)</f>
        <v>8.1643782206367158E-2</v>
      </c>
      <c r="N9" s="22">
        <f t="shared" si="4"/>
        <v>7.9760246870624454E-2</v>
      </c>
      <c r="O9" s="22">
        <f t="shared" ref="O9:Q9" si="5">LN(O7)</f>
        <v>2.2709965308307968E-2</v>
      </c>
      <c r="P9" s="22">
        <f t="shared" si="5"/>
        <v>0.24914022024697949</v>
      </c>
      <c r="Q9" s="22">
        <f t="shared" si="5"/>
        <v>-5.8538705070362233E-2</v>
      </c>
      <c r="R9" s="27">
        <f>AVERAGE(E9:Q9)</f>
        <v>3.3440229582084827E-2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2" spans="2:18" x14ac:dyDescent="0.15"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26"/>
  <sheetViews>
    <sheetView zoomScaleNormal="100" workbookViewId="0"/>
  </sheetViews>
  <sheetFormatPr baseColWidth="10" defaultRowHeight="12.75" customHeight="1" x14ac:dyDescent="0.25"/>
  <cols>
    <col min="1" max="1" width="3.140625" style="130" customWidth="1"/>
    <col min="2" max="2" width="29.42578125" style="130" customWidth="1"/>
    <col min="3" max="3" width="8.5703125" style="130" customWidth="1"/>
    <col min="4" max="12" width="10.5703125" style="130" customWidth="1"/>
    <col min="13" max="13" width="10.85546875" style="130" bestFit="1" customWidth="1"/>
    <col min="14" max="16384" width="11.42578125" style="130"/>
  </cols>
  <sheetData>
    <row r="1" spans="2:18" ht="12.75" customHeight="1" x14ac:dyDescent="0.25">
      <c r="B1" s="146" t="s">
        <v>103</v>
      </c>
    </row>
    <row r="2" spans="2:18" ht="12.75" customHeight="1" x14ac:dyDescent="0.25">
      <c r="B2" s="133" t="s">
        <v>152</v>
      </c>
    </row>
    <row r="3" spans="2:18" ht="12.75" customHeight="1" x14ac:dyDescent="0.25">
      <c r="B3" s="237"/>
    </row>
    <row r="4" spans="2:18" ht="12.75" customHeight="1" x14ac:dyDescent="0.25">
      <c r="B4" s="132" t="s">
        <v>104</v>
      </c>
      <c r="C4" s="142">
        <v>1999</v>
      </c>
      <c r="D4" s="142">
        <v>2000</v>
      </c>
      <c r="E4" s="142">
        <v>2001</v>
      </c>
      <c r="F4" s="142">
        <v>2002</v>
      </c>
      <c r="G4" s="142">
        <v>2003</v>
      </c>
      <c r="H4" s="142">
        <v>2004</v>
      </c>
      <c r="I4" s="142">
        <v>2005</v>
      </c>
      <c r="J4" s="142">
        <v>2006</v>
      </c>
      <c r="K4" s="142">
        <v>2007</v>
      </c>
      <c r="L4" s="142">
        <v>2008</v>
      </c>
      <c r="M4" s="142">
        <v>2009</v>
      </c>
      <c r="N4" s="142">
        <v>2010</v>
      </c>
      <c r="O4" s="142">
        <v>2011</v>
      </c>
      <c r="P4" s="142">
        <v>2012</v>
      </c>
      <c r="Q4" s="142">
        <v>2013</v>
      </c>
    </row>
    <row r="5" spans="2:18" ht="12.75" customHeight="1" x14ac:dyDescent="0.25">
      <c r="B5" s="133" t="s">
        <v>12</v>
      </c>
      <c r="M5" s="138"/>
    </row>
    <row r="6" spans="2:18" ht="12.75" customHeight="1" x14ac:dyDescent="0.25">
      <c r="B6" s="147" t="s">
        <v>151</v>
      </c>
      <c r="C6" s="148">
        <v>77.461662250000003</v>
      </c>
      <c r="D6" s="148">
        <v>80.373091416666668</v>
      </c>
      <c r="E6" s="148">
        <v>81.960774166666639</v>
      </c>
      <c r="F6" s="148">
        <v>82.118056416666676</v>
      </c>
      <c r="G6" s="148">
        <v>83.974930416666666</v>
      </c>
      <c r="H6" s="148">
        <v>87.049710916666683</v>
      </c>
      <c r="I6" s="148">
        <v>88.457912833333339</v>
      </c>
      <c r="J6" s="148">
        <v>90.22829316666666</v>
      </c>
      <c r="K6" s="148">
        <v>91.833168083333319</v>
      </c>
      <c r="L6" s="148">
        <v>97.148362416666657</v>
      </c>
      <c r="M6" s="187">
        <v>100.00000175000001</v>
      </c>
      <c r="N6" s="187">
        <v>101.52952908333333</v>
      </c>
      <c r="O6" s="187">
        <v>104.95073458333336</v>
      </c>
      <c r="P6" s="187">
        <v>108.78711833333335</v>
      </c>
      <c r="Q6" s="187">
        <v>111.83949716666666</v>
      </c>
    </row>
    <row r="7" spans="2:18" ht="12.75" customHeight="1" x14ac:dyDescent="0.25">
      <c r="B7" s="147" t="s">
        <v>20</v>
      </c>
      <c r="C7" s="148">
        <f>100*C6/$D$6</f>
        <v>96.377607087957628</v>
      </c>
      <c r="D7" s="148">
        <f>100*D6/$D$6</f>
        <v>100</v>
      </c>
      <c r="E7" s="148">
        <f t="shared" ref="E7:K7" si="0">100*E6/$D$6</f>
        <v>101.9753909200396</v>
      </c>
      <c r="F7" s="148">
        <f t="shared" si="0"/>
        <v>102.17108110344275</v>
      </c>
      <c r="G7" s="148">
        <f t="shared" si="0"/>
        <v>104.4813991057374</v>
      </c>
      <c r="H7" s="148">
        <f t="shared" si="0"/>
        <v>108.30703333953819</v>
      </c>
      <c r="I7" s="148">
        <f t="shared" si="0"/>
        <v>110.05911465412434</v>
      </c>
      <c r="J7" s="148">
        <f t="shared" si="0"/>
        <v>112.2618174519493</v>
      </c>
      <c r="K7" s="148">
        <f t="shared" si="0"/>
        <v>114.25859882290183</v>
      </c>
      <c r="L7" s="148">
        <f>100*L6/$D$6</f>
        <v>120.87175036360661</v>
      </c>
      <c r="M7" s="148">
        <f t="shared" ref="M7:Q7" si="1">100*M6/$D$6</f>
        <v>124.41975291404977</v>
      </c>
      <c r="N7" s="148">
        <f t="shared" si="1"/>
        <v>126.32278700963283</v>
      </c>
      <c r="O7" s="148">
        <f t="shared" si="1"/>
        <v>130.5794423649233</v>
      </c>
      <c r="P7" s="148">
        <f t="shared" si="1"/>
        <v>135.35266146397669</v>
      </c>
      <c r="Q7" s="148">
        <f t="shared" si="1"/>
        <v>139.15042359994993</v>
      </c>
    </row>
    <row r="8" spans="2:18" ht="12.75" customHeight="1" x14ac:dyDescent="0.25">
      <c r="B8" s="132" t="s">
        <v>21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</row>
    <row r="9" spans="2:18" ht="12.75" customHeight="1" x14ac:dyDescent="0.25">
      <c r="B9" s="147" t="s">
        <v>20</v>
      </c>
      <c r="C9" s="148">
        <f>C7/TipoDeCambio!C$6</f>
        <v>0.99379106018725294</v>
      </c>
      <c r="D9" s="148">
        <f>D7/TipoDeCambio!D$6</f>
        <v>1</v>
      </c>
      <c r="E9" s="148">
        <f>E7/TipoDeCambio!E$6</f>
        <v>1.0144594842629966</v>
      </c>
      <c r="F9" s="148">
        <f>F7/TipoDeCambio!F$6</f>
        <v>1.0136484936049281</v>
      </c>
      <c r="G9" s="148">
        <f>G7/TipoDeCambio!G$6</f>
        <v>1.0480249310250327</v>
      </c>
      <c r="H9" s="148">
        <f>H7/TipoDeCambio!H$6</f>
        <v>1.1072071866953361</v>
      </c>
      <c r="I9" s="148">
        <f>I7/TipoDeCambio!I$6</f>
        <v>1.1650936201776911</v>
      </c>
      <c r="J9" s="148">
        <f>J7/TipoDeCambio!J$6</f>
        <v>1.1964399060841557</v>
      </c>
      <c r="K9" s="148">
        <f>K7/TipoDeCambio!K$6</f>
        <v>1.2743879933148961</v>
      </c>
      <c r="L9" s="148">
        <f>L7/TipoDeCambio!L$6</f>
        <v>1.4446239727115702</v>
      </c>
      <c r="M9" s="148">
        <f>M7/TipoDeCambio!M$6</f>
        <v>1.4416081360036563</v>
      </c>
      <c r="N9" s="148">
        <f>N7/TipoDeCambio!N$6</f>
        <v>1.5601105232759929</v>
      </c>
      <c r="O9" s="148">
        <f>O7/TipoDeCambio!O$6</f>
        <v>1.654291290182724</v>
      </c>
      <c r="P9" s="148">
        <f>P7/TipoDeCambio!P$6</f>
        <v>1.7904952806491616</v>
      </c>
      <c r="Q9" s="148">
        <f>Q7/TipoDeCambio!Q$6</f>
        <v>1.7967447079038603</v>
      </c>
    </row>
    <row r="10" spans="2:18" ht="12.75" customHeight="1" x14ac:dyDescent="0.25"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</row>
    <row r="11" spans="2:18" ht="12.75" customHeight="1" x14ac:dyDescent="0.25"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</row>
    <row r="12" spans="2:18" ht="12.75" customHeight="1" x14ac:dyDescent="0.25">
      <c r="C12" s="187"/>
      <c r="D12" s="150">
        <f>D7/C7-1</f>
        <v>3.7585420737168196E-2</v>
      </c>
      <c r="E12" s="150">
        <f>E7/D7-1</f>
        <v>1.9753909200395992E-2</v>
      </c>
      <c r="F12" s="150">
        <f t="shared" ref="F12:Q12" si="2">F7/E7-1</f>
        <v>1.9189941969095514E-3</v>
      </c>
      <c r="G12" s="150">
        <f t="shared" si="2"/>
        <v>2.2612249741740253E-2</v>
      </c>
      <c r="H12" s="150">
        <f t="shared" si="2"/>
        <v>3.6615457550766228E-2</v>
      </c>
      <c r="I12" s="150">
        <f t="shared" si="2"/>
        <v>1.6176985561902057E-2</v>
      </c>
      <c r="J12" s="150">
        <f t="shared" si="2"/>
        <v>2.0013815345937047E-2</v>
      </c>
      <c r="K12" s="150">
        <f t="shared" si="2"/>
        <v>1.7786825621340041E-2</v>
      </c>
      <c r="L12" s="150">
        <f t="shared" si="2"/>
        <v>5.7878808324570929E-2</v>
      </c>
      <c r="M12" s="150">
        <f t="shared" si="2"/>
        <v>2.9353447267620902E-2</v>
      </c>
      <c r="N12" s="150">
        <f t="shared" si="2"/>
        <v>1.5295273065665915E-2</v>
      </c>
      <c r="O12" s="150">
        <f t="shared" si="2"/>
        <v>3.3696654863748954E-2</v>
      </c>
      <c r="P12" s="150">
        <f t="shared" si="2"/>
        <v>3.6554139094222338E-2</v>
      </c>
      <c r="Q12" s="150">
        <f t="shared" si="2"/>
        <v>2.8058274546629347E-2</v>
      </c>
      <c r="R12" s="135">
        <f>AVERAGE(D12:Q12)</f>
        <v>2.6664303937044127E-2</v>
      </c>
    </row>
    <row r="13" spans="2:18" ht="12.75" customHeight="1" x14ac:dyDescent="0.25">
      <c r="D13" s="150"/>
      <c r="E13" s="150"/>
      <c r="F13" s="150"/>
      <c r="G13" s="150"/>
      <c r="H13" s="150"/>
      <c r="I13" s="150"/>
      <c r="J13" s="150"/>
      <c r="K13" s="150"/>
      <c r="L13" s="150"/>
    </row>
    <row r="14" spans="2:18" ht="12.75" customHeight="1" x14ac:dyDescent="0.25">
      <c r="E14" s="150"/>
      <c r="F14" s="150"/>
      <c r="G14" s="150"/>
      <c r="H14" s="150"/>
      <c r="I14" s="150"/>
      <c r="J14" s="150"/>
      <c r="K14" s="150"/>
      <c r="L14" s="150"/>
      <c r="M14" s="150"/>
    </row>
    <row r="15" spans="2:18" ht="12.75" customHeight="1" x14ac:dyDescent="0.25">
      <c r="C15" s="148"/>
      <c r="D15" s="148"/>
      <c r="E15" s="148"/>
      <c r="F15" s="148"/>
      <c r="G15" s="148"/>
      <c r="H15" s="148"/>
      <c r="I15" s="148"/>
      <c r="J15" s="148"/>
      <c r="K15" s="148"/>
      <c r="L15" s="148"/>
    </row>
    <row r="19" spans="3:18" ht="12.75" customHeight="1" x14ac:dyDescent="0.25">
      <c r="D19" s="151"/>
      <c r="E19" s="151"/>
      <c r="F19" s="151"/>
      <c r="G19" s="151"/>
      <c r="H19" s="151"/>
      <c r="I19" s="151"/>
      <c r="J19" s="151"/>
      <c r="K19" s="151"/>
      <c r="L19" s="151"/>
    </row>
    <row r="20" spans="3:18" ht="12.75" customHeight="1" x14ac:dyDescent="0.25">
      <c r="D20" s="151"/>
      <c r="E20" s="151"/>
      <c r="F20" s="151"/>
      <c r="G20" s="151"/>
      <c r="H20" s="151"/>
      <c r="I20" s="151"/>
      <c r="J20" s="151"/>
      <c r="K20" s="151"/>
      <c r="L20" s="151"/>
    </row>
    <row r="23" spans="3:18" ht="12.75" customHeight="1" x14ac:dyDescent="0.25">
      <c r="R23" s="194"/>
    </row>
    <row r="24" spans="3:18" ht="12.75" customHeight="1" x14ac:dyDescent="0.25"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36"/>
    </row>
    <row r="26" spans="3:18" ht="12.75" customHeight="1" x14ac:dyDescent="0.25"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99"/>
  <sheetViews>
    <sheetView zoomScaleNormal="100" workbookViewId="0"/>
  </sheetViews>
  <sheetFormatPr baseColWidth="10" defaultRowHeight="13.5" customHeight="1" x14ac:dyDescent="0.2"/>
  <cols>
    <col min="1" max="1" width="5.140625" style="156" customWidth="1"/>
    <col min="2" max="2" width="35.5703125" style="166" customWidth="1"/>
    <col min="3" max="3" width="11.7109375" style="166" bestFit="1" customWidth="1"/>
    <col min="4" max="11" width="11.7109375" style="156" bestFit="1" customWidth="1"/>
    <col min="12" max="13" width="11.42578125" style="123"/>
    <col min="14" max="14" width="11.42578125" style="152"/>
    <col min="15" max="15" width="12.42578125" style="152" customWidth="1"/>
    <col min="16" max="16" width="12.42578125" style="152" bestFit="1" customWidth="1"/>
    <col min="17" max="29" width="11.42578125" style="152"/>
    <col min="30" max="16384" width="11.42578125" style="156"/>
  </cols>
  <sheetData>
    <row r="1" spans="1:16" ht="13.5" customHeight="1" x14ac:dyDescent="0.2">
      <c r="A1" s="152"/>
      <c r="B1" s="143" t="s">
        <v>88</v>
      </c>
      <c r="C1" s="153"/>
      <c r="D1" s="128"/>
      <c r="E1" s="154"/>
      <c r="F1" s="154"/>
      <c r="G1" s="154"/>
      <c r="H1" s="154"/>
      <c r="I1" s="154"/>
      <c r="J1" s="154"/>
      <c r="K1" s="155"/>
    </row>
    <row r="2" spans="1:16" ht="13.5" customHeight="1" x14ac:dyDescent="0.2">
      <c r="A2" s="152"/>
      <c r="B2" s="128" t="s">
        <v>40</v>
      </c>
      <c r="C2" s="128"/>
      <c r="D2" s="128"/>
      <c r="E2" s="154"/>
      <c r="F2" s="154"/>
      <c r="G2" s="154"/>
      <c r="H2" s="154"/>
      <c r="I2" s="154"/>
      <c r="J2" s="154"/>
      <c r="K2" s="154"/>
    </row>
    <row r="3" spans="1:16" ht="13.5" customHeight="1" x14ac:dyDescent="0.2">
      <c r="A3" s="152"/>
      <c r="B3" s="157" t="s">
        <v>89</v>
      </c>
      <c r="C3" s="157"/>
      <c r="D3" s="157"/>
      <c r="E3" s="157"/>
      <c r="F3" s="157"/>
      <c r="G3" s="157"/>
      <c r="H3" s="157"/>
      <c r="I3" s="157"/>
      <c r="J3" s="157"/>
      <c r="K3" s="157"/>
    </row>
    <row r="4" spans="1:16" ht="13.5" customHeight="1" x14ac:dyDescent="0.2">
      <c r="A4" s="152"/>
      <c r="B4" s="157"/>
      <c r="C4" s="157"/>
      <c r="D4" s="158"/>
      <c r="E4" s="158"/>
      <c r="F4" s="158"/>
      <c r="G4" s="158"/>
      <c r="H4" s="158"/>
      <c r="I4" s="158"/>
      <c r="J4" s="158"/>
      <c r="K4" s="158"/>
    </row>
    <row r="5" spans="1:16" ht="13.5" customHeight="1" x14ac:dyDescent="0.2">
      <c r="A5" s="159"/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</row>
    <row r="6" spans="1:16" ht="13.5" customHeight="1" x14ac:dyDescent="0.2">
      <c r="A6" s="160"/>
      <c r="B6" s="124" t="s">
        <v>90</v>
      </c>
      <c r="C6" s="167">
        <v>2000</v>
      </c>
      <c r="D6" s="167">
        <v>2001</v>
      </c>
      <c r="E6" s="167">
        <v>2002</v>
      </c>
      <c r="F6" s="167">
        <v>2003</v>
      </c>
      <c r="G6" s="167">
        <v>2004</v>
      </c>
      <c r="H6" s="167">
        <v>2005</v>
      </c>
      <c r="I6" s="167">
        <v>2006</v>
      </c>
      <c r="J6" s="167">
        <v>2007</v>
      </c>
      <c r="K6" s="167">
        <v>2008</v>
      </c>
      <c r="L6" s="167">
        <v>2009</v>
      </c>
      <c r="M6" s="167">
        <v>2010</v>
      </c>
      <c r="N6" s="167">
        <v>2011</v>
      </c>
      <c r="O6" s="167">
        <v>2012</v>
      </c>
      <c r="P6" s="167">
        <v>2013</v>
      </c>
    </row>
    <row r="7" spans="1:16" ht="13.5" customHeight="1" x14ac:dyDescent="0.2">
      <c r="A7" s="159"/>
      <c r="B7" s="125" t="s">
        <v>91</v>
      </c>
      <c r="C7" s="161">
        <v>435753</v>
      </c>
      <c r="D7" s="161">
        <v>1169102.7338425342</v>
      </c>
      <c r="E7" s="161">
        <v>931745.60418962222</v>
      </c>
      <c r="F7" s="161">
        <v>948235.30381043034</v>
      </c>
      <c r="G7" s="161">
        <v>2083668.7447003678</v>
      </c>
      <c r="H7" s="161">
        <v>2063173.0372331869</v>
      </c>
      <c r="I7" s="161">
        <v>2690230.9748797752</v>
      </c>
      <c r="J7" s="161">
        <v>3689863.7289982364</v>
      </c>
      <c r="K7" s="161">
        <v>4463276.6988008553</v>
      </c>
      <c r="L7" s="161">
        <v>4243226.0698664756</v>
      </c>
      <c r="M7" s="161">
        <v>5056885.7670491263</v>
      </c>
      <c r="N7" s="161">
        <v>6348433.5003710091</v>
      </c>
      <c r="O7" s="161">
        <v>7372443.1312084887</v>
      </c>
      <c r="P7" s="161">
        <v>9365606.3950481359</v>
      </c>
    </row>
    <row r="8" spans="1:16" ht="13.5" customHeight="1" x14ac:dyDescent="0.2">
      <c r="A8" s="159"/>
      <c r="B8" s="125" t="s">
        <v>92</v>
      </c>
      <c r="C8" s="161">
        <v>1981891</v>
      </c>
      <c r="D8" s="161">
        <v>2560735.8827467225</v>
      </c>
      <c r="E8" s="161">
        <v>2551433.2935354253</v>
      </c>
      <c r="F8" s="161">
        <v>3006287.4429870066</v>
      </c>
      <c r="G8" s="161">
        <v>4754675.7062634081</v>
      </c>
      <c r="H8" s="161">
        <v>4964551.342331972</v>
      </c>
      <c r="I8" s="161">
        <v>5026257.7024055161</v>
      </c>
      <c r="J8" s="161">
        <v>6230130.6888065804</v>
      </c>
      <c r="K8" s="232">
        <v>6970364.5300000003</v>
      </c>
      <c r="L8" s="161">
        <v>7636157.3728919197</v>
      </c>
      <c r="M8" s="161">
        <v>8382778.1877636109</v>
      </c>
      <c r="N8" s="161">
        <v>9832146.7388649993</v>
      </c>
      <c r="O8" s="161">
        <v>12147816.372373899</v>
      </c>
      <c r="P8" s="161">
        <v>13916221.41</v>
      </c>
    </row>
    <row r="9" spans="1:16" ht="13.5" customHeight="1" x14ac:dyDescent="0.2">
      <c r="A9" s="159"/>
      <c r="B9" s="125" t="s">
        <v>93</v>
      </c>
      <c r="C9" s="161">
        <v>1214923</v>
      </c>
      <c r="D9" s="161">
        <v>671975.56844959408</v>
      </c>
      <c r="E9" s="161">
        <v>679689.73118406325</v>
      </c>
      <c r="F9" s="161">
        <v>684038.77763249958</v>
      </c>
      <c r="G9" s="161">
        <v>148688.05970149254</v>
      </c>
      <c r="H9" s="161">
        <v>176038.88154615817</v>
      </c>
      <c r="I9" s="161">
        <v>223385.80356184428</v>
      </c>
      <c r="J9" s="161">
        <v>211294.83119342019</v>
      </c>
      <c r="K9" s="161">
        <v>337919.47</v>
      </c>
      <c r="L9" s="161">
        <v>509960.38</v>
      </c>
      <c r="M9" s="161">
        <v>574037</v>
      </c>
      <c r="N9" s="161">
        <v>643987.71</v>
      </c>
      <c r="O9" s="161">
        <v>739098.18</v>
      </c>
      <c r="P9" s="161">
        <v>1113046.5899999999</v>
      </c>
    </row>
    <row r="10" spans="1:16" ht="13.5" customHeight="1" x14ac:dyDescent="0.2">
      <c r="A10" s="159"/>
      <c r="B10" s="125" t="s">
        <v>94</v>
      </c>
      <c r="C10" s="161">
        <v>1749908</v>
      </c>
      <c r="D10" s="161">
        <v>1514860.5825050077</v>
      </c>
      <c r="E10" s="161">
        <v>1732297.4169182091</v>
      </c>
      <c r="F10" s="161">
        <v>1965646.7357470046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</row>
    <row r="11" spans="1:16" ht="13.5" customHeight="1" x14ac:dyDescent="0.2">
      <c r="A11" s="160"/>
      <c r="B11" s="124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</row>
    <row r="12" spans="1:16" ht="13.5" customHeight="1" x14ac:dyDescent="0.2">
      <c r="A12" s="160"/>
      <c r="B12" s="124" t="s">
        <v>95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</row>
    <row r="13" spans="1:16" ht="13.5" customHeight="1" x14ac:dyDescent="0.2">
      <c r="A13" s="160"/>
      <c r="B13" s="125" t="s">
        <v>96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</row>
    <row r="14" spans="1:16" ht="13.5" customHeight="1" x14ac:dyDescent="0.2">
      <c r="A14" s="160"/>
      <c r="B14" s="163" t="s">
        <v>91</v>
      </c>
      <c r="C14" s="161">
        <v>93409.396600566601</v>
      </c>
      <c r="D14" s="161">
        <v>205672.51676164701</v>
      </c>
      <c r="E14" s="161">
        <v>287659.181173141</v>
      </c>
      <c r="F14" s="161">
        <v>297028.10848811798</v>
      </c>
      <c r="G14" s="161">
        <v>243771.32170089486</v>
      </c>
      <c r="H14" s="161">
        <v>264263.23208459391</v>
      </c>
      <c r="I14" s="161">
        <v>261869.00230434872</v>
      </c>
      <c r="J14" s="161">
        <v>449509.37880882388</v>
      </c>
      <c r="K14" s="161">
        <v>742055.99</v>
      </c>
      <c r="L14" s="161">
        <v>697612.81168710894</v>
      </c>
      <c r="M14" s="161">
        <v>839232.40214951604</v>
      </c>
      <c r="N14" s="161">
        <v>1199149.6468424858</v>
      </c>
      <c r="O14" s="161">
        <v>1153369.7576233963</v>
      </c>
      <c r="P14" s="161">
        <v>1748575</v>
      </c>
    </row>
    <row r="15" spans="1:16" ht="13.5" customHeight="1" x14ac:dyDescent="0.2">
      <c r="A15" s="160"/>
      <c r="B15" s="163" t="s">
        <v>92</v>
      </c>
      <c r="C15" s="161">
        <v>604425.01983002794</v>
      </c>
      <c r="D15" s="161">
        <v>667141.12952882599</v>
      </c>
      <c r="E15" s="161">
        <v>705509.04710535205</v>
      </c>
      <c r="F15" s="161">
        <v>770424.12844570703</v>
      </c>
      <c r="G15" s="161">
        <v>1381383.1542706499</v>
      </c>
      <c r="H15" s="161">
        <v>1400269.02790569</v>
      </c>
      <c r="I15" s="161">
        <v>1520720.01542313</v>
      </c>
      <c r="J15" s="161">
        <v>1685241.8906456199</v>
      </c>
      <c r="K15" s="161">
        <v>2361273.0861244015</v>
      </c>
      <c r="L15" s="161">
        <v>2827190.7859482202</v>
      </c>
      <c r="M15" s="161">
        <v>3054754.7416858999</v>
      </c>
      <c r="N15" s="161">
        <v>4400074.944715037</v>
      </c>
      <c r="O15" s="161">
        <v>6384491</v>
      </c>
      <c r="P15" s="161">
        <v>6690911</v>
      </c>
    </row>
    <row r="16" spans="1:16" ht="13.5" customHeight="1" x14ac:dyDescent="0.2">
      <c r="A16" s="160"/>
      <c r="B16" s="163" t="s">
        <v>93</v>
      </c>
      <c r="C16" s="161">
        <v>373857.920679887</v>
      </c>
      <c r="D16" s="161">
        <v>512426.88758236001</v>
      </c>
      <c r="E16" s="161">
        <v>382522.40849319001</v>
      </c>
      <c r="F16" s="161">
        <v>395314.79038046498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</row>
    <row r="17" spans="1:16" ht="13.5" customHeight="1" x14ac:dyDescent="0.2">
      <c r="A17" s="160"/>
      <c r="B17" s="125" t="s">
        <v>97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t="13.5" customHeight="1" x14ac:dyDescent="0.2">
      <c r="A18" s="160"/>
      <c r="B18" s="163" t="s">
        <v>98</v>
      </c>
      <c r="C18" s="161">
        <v>59015.983002832858</v>
      </c>
      <c r="D18" s="161">
        <v>107159.04198592268</v>
      </c>
      <c r="E18" s="161">
        <v>152502.17756408418</v>
      </c>
      <c r="F18" s="161">
        <v>417623.01923791348</v>
      </c>
      <c r="G18" s="161">
        <v>646833.16553894943</v>
      </c>
      <c r="H18" s="161">
        <v>780454.85820714058</v>
      </c>
      <c r="I18" s="161">
        <v>803052.19128158479</v>
      </c>
      <c r="J18" s="161">
        <v>1515797.6039538831</v>
      </c>
      <c r="K18" s="161">
        <v>1878596.0568344488</v>
      </c>
      <c r="L18" s="161">
        <v>1869721.2816971638</v>
      </c>
      <c r="M18" s="161">
        <v>2038580.8885967403</v>
      </c>
      <c r="N18" s="161">
        <v>1563317.921726526</v>
      </c>
      <c r="O18" s="161">
        <v>973725.79000000353</v>
      </c>
      <c r="P18" s="161">
        <v>971429.04187539755</v>
      </c>
    </row>
    <row r="19" spans="1:16" ht="13.5" customHeight="1" x14ac:dyDescent="0.2">
      <c r="A19" s="160"/>
      <c r="B19" s="163" t="s">
        <v>99</v>
      </c>
      <c r="C19" s="161">
        <v>668739</v>
      </c>
      <c r="D19" s="161">
        <v>690627.515566385</v>
      </c>
      <c r="E19" s="161">
        <v>701522.3898654076</v>
      </c>
      <c r="F19" s="161">
        <v>701739.71533294895</v>
      </c>
      <c r="G19" s="161">
        <v>704467.89624590205</v>
      </c>
      <c r="H19" s="161">
        <v>701585.29283541907</v>
      </c>
      <c r="I19" s="161">
        <v>718395.11672442174</v>
      </c>
      <c r="J19" s="161">
        <v>740148.97197032068</v>
      </c>
      <c r="K19" s="161">
        <v>753523</v>
      </c>
      <c r="L19" s="161">
        <v>756069.69772329961</v>
      </c>
      <c r="M19" s="161">
        <v>789961.1133689197</v>
      </c>
      <c r="N19" s="161">
        <v>517319.60981468007</v>
      </c>
      <c r="O19" s="161">
        <v>1412758.9387961393</v>
      </c>
      <c r="P19" s="161">
        <v>2130618.462756074</v>
      </c>
    </row>
    <row r="20" spans="1:16" ht="13.5" customHeight="1" x14ac:dyDescent="0.2">
      <c r="A20" s="160"/>
      <c r="B20" s="125" t="s">
        <v>100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</row>
    <row r="21" spans="1:16" ht="13.5" customHeight="1" x14ac:dyDescent="0.2">
      <c r="A21" s="160"/>
      <c r="B21" s="163" t="s">
        <v>101</v>
      </c>
      <c r="C21" s="161">
        <v>322724</v>
      </c>
      <c r="D21" s="161">
        <v>398815.23781697382</v>
      </c>
      <c r="E21" s="161">
        <v>327528.28915193357</v>
      </c>
      <c r="F21" s="161">
        <v>388552.74890223442</v>
      </c>
      <c r="G21" s="161">
        <v>424070.34923460201</v>
      </c>
      <c r="H21" s="161">
        <v>379601.37078396633</v>
      </c>
      <c r="I21" s="161">
        <v>368967.87883517932</v>
      </c>
      <c r="J21" s="161">
        <v>377838.84455361363</v>
      </c>
      <c r="K21" s="161">
        <v>328678.21730464266</v>
      </c>
      <c r="L21" s="161">
        <v>283720</v>
      </c>
      <c r="M21" s="161">
        <v>53408</v>
      </c>
      <c r="N21" s="161">
        <v>33641</v>
      </c>
      <c r="O21" s="161">
        <v>0</v>
      </c>
      <c r="P21" s="161">
        <v>0</v>
      </c>
    </row>
    <row r="22" spans="1:16" ht="13.5" customHeight="1" x14ac:dyDescent="0.2">
      <c r="A22" s="160"/>
      <c r="B22" s="163" t="s">
        <v>102</v>
      </c>
      <c r="C22" s="161">
        <v>2376.5</v>
      </c>
      <c r="D22" s="161">
        <v>0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18119</v>
      </c>
      <c r="M22" s="161">
        <v>5572</v>
      </c>
      <c r="N22" s="161">
        <v>2231</v>
      </c>
      <c r="O22" s="161">
        <v>13961</v>
      </c>
      <c r="P22" s="161">
        <v>68033</v>
      </c>
    </row>
    <row r="23" spans="1:16" ht="13.5" customHeight="1" x14ac:dyDescent="0.2">
      <c r="A23" s="160"/>
      <c r="B23" s="124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</row>
    <row r="24" spans="1:16" ht="13.5" customHeight="1" x14ac:dyDescent="0.2">
      <c r="A24" s="160"/>
      <c r="B24" s="124" t="s">
        <v>88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</row>
    <row r="25" spans="1:16" ht="13.5" customHeight="1" x14ac:dyDescent="0.2">
      <c r="A25" s="160"/>
      <c r="B25" s="160"/>
      <c r="C25" s="161">
        <f>SUM(C7:C10)-SUM(C14:C16)-SUM(C18:C19)-SUM(C21:C22)</f>
        <v>3257927.1798866857</v>
      </c>
      <c r="D25" s="161">
        <f>SUM(D7:D10)-SUM(D14:D16)-SUM(D18:D19)-SUM(D21:D22)</f>
        <v>3334832.438301743</v>
      </c>
      <c r="E25" s="161">
        <f t="shared" ref="E25:P25" si="0">SUM(E7:E10)-SUM(E14:E16)-SUM(E18:E19)-SUM(E21:E22)</f>
        <v>3337922.5524742119</v>
      </c>
      <c r="F25" s="161">
        <f t="shared" si="0"/>
        <v>3633525.7493895544</v>
      </c>
      <c r="G25" s="161">
        <f>SUM(G7:G10)-SUM(G14:G16)-SUM(G18:G19)-SUM(G21:G22)</f>
        <v>3586506.6236742702</v>
      </c>
      <c r="H25" s="161">
        <f t="shared" si="0"/>
        <v>3677589.4792945068</v>
      </c>
      <c r="I25" s="161">
        <f t="shared" si="0"/>
        <v>4266870.2762784716</v>
      </c>
      <c r="J25" s="161">
        <f t="shared" si="0"/>
        <v>5362752.5590659762</v>
      </c>
      <c r="K25" s="161">
        <f t="shared" si="0"/>
        <v>5707434.3485373631</v>
      </c>
      <c r="L25" s="161">
        <f t="shared" si="0"/>
        <v>5936910.2457026048</v>
      </c>
      <c r="M25" s="161">
        <f t="shared" si="0"/>
        <v>7232191.8090116605</v>
      </c>
      <c r="N25" s="161">
        <f t="shared" si="0"/>
        <v>9108833.8261372801</v>
      </c>
      <c r="O25" s="161">
        <f t="shared" si="0"/>
        <v>10321051.197162848</v>
      </c>
      <c r="P25" s="161">
        <f t="shared" si="0"/>
        <v>12785307.890416667</v>
      </c>
    </row>
    <row r="26" spans="1:16" ht="13.5" customHeight="1" x14ac:dyDescent="0.2">
      <c r="A26" s="160"/>
      <c r="B26" s="12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</row>
    <row r="27" spans="1:16" ht="13.5" customHeight="1" x14ac:dyDescent="0.2">
      <c r="A27" s="160"/>
      <c r="B27" s="160"/>
      <c r="C27" s="160"/>
      <c r="D27" s="160"/>
      <c r="E27" s="160"/>
      <c r="F27" s="160"/>
      <c r="G27" s="160"/>
      <c r="H27" s="160"/>
      <c r="I27" s="160"/>
      <c r="J27" s="160"/>
      <c r="K27" s="160"/>
    </row>
    <row r="28" spans="1:16" s="152" customFormat="1" ht="13.5" customHeight="1" x14ac:dyDescent="0.2">
      <c r="A28" s="160"/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</row>
    <row r="29" spans="1:16" s="152" customFormat="1" ht="13.5" customHeight="1" x14ac:dyDescent="0.2">
      <c r="A29" s="160"/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</row>
    <row r="30" spans="1:16" s="152" customFormat="1" ht="13.5" customHeight="1" x14ac:dyDescent="0.2">
      <c r="A30" s="160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</row>
    <row r="31" spans="1:16" s="152" customFormat="1" ht="13.5" customHeight="1" x14ac:dyDescent="0.2">
      <c r="A31" s="160"/>
      <c r="B31" s="160"/>
      <c r="C31" s="164"/>
      <c r="D31" s="164"/>
      <c r="E31" s="164"/>
      <c r="F31" s="164"/>
      <c r="G31" s="164"/>
      <c r="H31" s="164"/>
      <c r="I31" s="164"/>
      <c r="J31" s="164"/>
      <c r="K31" s="164"/>
      <c r="L31" s="160"/>
      <c r="M31" s="160"/>
    </row>
    <row r="32" spans="1:16" s="152" customFormat="1" ht="13.5" customHeight="1" x14ac:dyDescent="0.2">
      <c r="A32" s="160"/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</row>
    <row r="33" spans="1:13" s="152" customFormat="1" ht="13.5" customHeight="1" x14ac:dyDescent="0.2">
      <c r="A33" s="160"/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</row>
    <row r="34" spans="1:13" s="152" customFormat="1" ht="13.5" customHeight="1" x14ac:dyDescent="0.2">
      <c r="A34" s="160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</row>
    <row r="35" spans="1:13" s="152" customFormat="1" ht="13.5" customHeight="1" x14ac:dyDescent="0.2">
      <c r="A35" s="160"/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</row>
    <row r="36" spans="1:13" s="152" customFormat="1" ht="13.5" customHeight="1" x14ac:dyDescent="0.2">
      <c r="A36" s="160"/>
      <c r="B36" s="160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</row>
    <row r="37" spans="1:13" s="152" customFormat="1" ht="13.5" customHeight="1" x14ac:dyDescent="0.2">
      <c r="A37" s="160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</row>
    <row r="38" spans="1:13" s="152" customFormat="1" ht="13.5" customHeight="1" x14ac:dyDescent="0.2">
      <c r="A38" s="160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</row>
    <row r="39" spans="1:13" s="152" customFormat="1" ht="13.5" customHeight="1" x14ac:dyDescent="0.2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</row>
    <row r="40" spans="1:13" s="152" customFormat="1" ht="13.5" customHeight="1" x14ac:dyDescent="0.2">
      <c r="A40" s="160"/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</row>
    <row r="41" spans="1:13" s="152" customFormat="1" ht="13.5" customHeight="1" x14ac:dyDescent="0.2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</row>
    <row r="42" spans="1:13" s="152" customFormat="1" ht="13.5" customHeight="1" x14ac:dyDescent="0.2">
      <c r="A42" s="160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</row>
    <row r="43" spans="1:13" s="152" customFormat="1" ht="13.5" customHeight="1" x14ac:dyDescent="0.2">
      <c r="A43" s="160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</row>
    <row r="44" spans="1:13" s="152" customFormat="1" ht="13.5" customHeight="1" x14ac:dyDescent="0.2">
      <c r="A44" s="160"/>
      <c r="B44" s="160"/>
      <c r="C44" s="160"/>
      <c r="D44" s="160"/>
      <c r="E44" s="160"/>
      <c r="F44" s="160"/>
      <c r="G44" s="160"/>
      <c r="H44" s="160"/>
      <c r="I44" s="160"/>
      <c r="J44" s="160"/>
      <c r="K44" s="160"/>
      <c r="L44" s="160"/>
      <c r="M44" s="160"/>
    </row>
    <row r="45" spans="1:13" s="152" customFormat="1" ht="13.5" customHeight="1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0"/>
      <c r="M45" s="160"/>
    </row>
    <row r="46" spans="1:13" s="152" customFormat="1" ht="13.5" customHeight="1" x14ac:dyDescent="0.2">
      <c r="A46" s="160"/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</row>
    <row r="47" spans="1:13" s="152" customFormat="1" ht="13.5" customHeight="1" x14ac:dyDescent="0.2">
      <c r="A47" s="160"/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</row>
    <row r="48" spans="1:13" s="152" customFormat="1" ht="13.5" customHeight="1" x14ac:dyDescent="0.2">
      <c r="A48" s="160"/>
      <c r="B48" s="160"/>
      <c r="C48" s="160"/>
      <c r="D48" s="160"/>
      <c r="E48" s="160"/>
      <c r="F48" s="160"/>
      <c r="G48" s="160"/>
      <c r="H48" s="160"/>
      <c r="I48" s="160"/>
      <c r="J48" s="160"/>
      <c r="K48" s="160"/>
      <c r="L48" s="160"/>
      <c r="M48" s="160"/>
    </row>
    <row r="49" spans="1:13" s="152" customFormat="1" ht="13.5" customHeight="1" x14ac:dyDescent="0.2">
      <c r="A49" s="160"/>
      <c r="B49" s="160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60"/>
    </row>
    <row r="50" spans="1:13" s="152" customFormat="1" ht="13.5" customHeight="1" x14ac:dyDescent="0.2">
      <c r="A50" s="160"/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</row>
    <row r="51" spans="1:13" s="152" customFormat="1" ht="13.5" customHeight="1" x14ac:dyDescent="0.2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60"/>
    </row>
    <row r="52" spans="1:13" s="152" customFormat="1" ht="13.5" customHeight="1" x14ac:dyDescent="0.2">
      <c r="A52" s="160"/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</row>
    <row r="53" spans="1:13" s="152" customFormat="1" ht="13.5" customHeight="1" x14ac:dyDescent="0.2">
      <c r="A53" s="160"/>
      <c r="B53" s="160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60"/>
    </row>
    <row r="54" spans="1:13" s="152" customFormat="1" ht="13.5" customHeight="1" x14ac:dyDescent="0.2">
      <c r="A54" s="160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</row>
    <row r="55" spans="1:13" s="152" customFormat="1" ht="13.5" customHeight="1" x14ac:dyDescent="0.2">
      <c r="A55" s="160"/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</row>
    <row r="56" spans="1:13" s="152" customFormat="1" ht="13.5" customHeight="1" x14ac:dyDescent="0.2">
      <c r="A56" s="160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</row>
    <row r="57" spans="1:13" s="152" customFormat="1" ht="13.5" customHeight="1" x14ac:dyDescent="0.2">
      <c r="A57" s="160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</row>
    <row r="58" spans="1:13" s="152" customFormat="1" ht="13.5" customHeight="1" x14ac:dyDescent="0.2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</row>
    <row r="59" spans="1:13" s="152" customFormat="1" ht="13.5" customHeight="1" x14ac:dyDescent="0.2">
      <c r="B59" s="165"/>
      <c r="C59" s="165"/>
    </row>
    <row r="60" spans="1:13" s="152" customFormat="1" ht="13.5" customHeight="1" x14ac:dyDescent="0.2">
      <c r="B60" s="165"/>
      <c r="C60" s="165"/>
    </row>
    <row r="61" spans="1:13" s="152" customFormat="1" ht="13.5" customHeight="1" x14ac:dyDescent="0.2">
      <c r="B61" s="165"/>
      <c r="C61" s="165"/>
    </row>
    <row r="62" spans="1:13" s="152" customFormat="1" ht="13.5" customHeight="1" x14ac:dyDescent="0.2">
      <c r="B62" s="165"/>
      <c r="C62" s="165"/>
    </row>
    <row r="63" spans="1:13" s="152" customFormat="1" ht="13.5" customHeight="1" x14ac:dyDescent="0.2">
      <c r="B63" s="165"/>
      <c r="C63" s="165"/>
    </row>
    <row r="64" spans="1:13" s="152" customFormat="1" ht="13.5" customHeight="1" x14ac:dyDescent="0.2">
      <c r="B64" s="165"/>
      <c r="C64" s="165"/>
    </row>
    <row r="65" spans="2:3" s="152" customFormat="1" ht="13.5" customHeight="1" x14ac:dyDescent="0.2">
      <c r="B65" s="165"/>
      <c r="C65" s="165"/>
    </row>
    <row r="66" spans="2:3" s="152" customFormat="1" ht="13.5" customHeight="1" x14ac:dyDescent="0.2">
      <c r="B66" s="165"/>
      <c r="C66" s="165"/>
    </row>
    <row r="67" spans="2:3" s="152" customFormat="1" ht="13.5" customHeight="1" x14ac:dyDescent="0.2">
      <c r="B67" s="165"/>
      <c r="C67" s="165"/>
    </row>
    <row r="68" spans="2:3" s="152" customFormat="1" ht="13.5" customHeight="1" x14ac:dyDescent="0.2">
      <c r="B68" s="165"/>
      <c r="C68" s="165"/>
    </row>
    <row r="69" spans="2:3" s="152" customFormat="1" ht="13.5" customHeight="1" x14ac:dyDescent="0.2">
      <c r="B69" s="165"/>
      <c r="C69" s="165"/>
    </row>
    <row r="70" spans="2:3" s="152" customFormat="1" ht="13.5" customHeight="1" x14ac:dyDescent="0.2">
      <c r="B70" s="165"/>
      <c r="C70" s="165"/>
    </row>
    <row r="71" spans="2:3" s="152" customFormat="1" ht="13.5" customHeight="1" x14ac:dyDescent="0.2">
      <c r="B71" s="165"/>
      <c r="C71" s="165"/>
    </row>
    <row r="72" spans="2:3" s="152" customFormat="1" ht="13.5" customHeight="1" x14ac:dyDescent="0.2">
      <c r="B72" s="165"/>
      <c r="C72" s="165"/>
    </row>
    <row r="73" spans="2:3" s="152" customFormat="1" ht="13.5" customHeight="1" x14ac:dyDescent="0.2">
      <c r="B73" s="165"/>
      <c r="C73" s="165"/>
    </row>
    <row r="74" spans="2:3" s="152" customFormat="1" ht="13.5" customHeight="1" x14ac:dyDescent="0.2">
      <c r="B74" s="165"/>
      <c r="C74" s="165"/>
    </row>
    <row r="75" spans="2:3" s="152" customFormat="1" ht="13.5" customHeight="1" x14ac:dyDescent="0.2">
      <c r="B75" s="165"/>
      <c r="C75" s="165"/>
    </row>
    <row r="76" spans="2:3" s="152" customFormat="1" ht="13.5" customHeight="1" x14ac:dyDescent="0.2">
      <c r="B76" s="165"/>
      <c r="C76" s="165"/>
    </row>
    <row r="77" spans="2:3" s="152" customFormat="1" ht="13.5" customHeight="1" x14ac:dyDescent="0.2">
      <c r="B77" s="165"/>
      <c r="C77" s="165"/>
    </row>
    <row r="78" spans="2:3" s="152" customFormat="1" ht="13.5" customHeight="1" x14ac:dyDescent="0.2">
      <c r="B78" s="165"/>
      <c r="C78" s="165"/>
    </row>
    <row r="79" spans="2:3" s="152" customFormat="1" ht="13.5" customHeight="1" x14ac:dyDescent="0.2">
      <c r="B79" s="165"/>
      <c r="C79" s="165"/>
    </row>
    <row r="80" spans="2:3" s="152" customFormat="1" ht="13.5" customHeight="1" x14ac:dyDescent="0.2">
      <c r="B80" s="165"/>
      <c r="C80" s="165"/>
    </row>
    <row r="81" spans="2:3" s="152" customFormat="1" ht="13.5" customHeight="1" x14ac:dyDescent="0.2">
      <c r="B81" s="165"/>
      <c r="C81" s="165"/>
    </row>
    <row r="82" spans="2:3" s="152" customFormat="1" ht="13.5" customHeight="1" x14ac:dyDescent="0.2">
      <c r="B82" s="165"/>
      <c r="C82" s="165"/>
    </row>
    <row r="83" spans="2:3" s="152" customFormat="1" ht="13.5" customHeight="1" x14ac:dyDescent="0.2">
      <c r="B83" s="165"/>
      <c r="C83" s="165"/>
    </row>
    <row r="84" spans="2:3" s="152" customFormat="1" ht="13.5" customHeight="1" x14ac:dyDescent="0.2">
      <c r="B84" s="165"/>
      <c r="C84" s="165"/>
    </row>
    <row r="85" spans="2:3" s="152" customFormat="1" ht="13.5" customHeight="1" x14ac:dyDescent="0.2">
      <c r="B85" s="165"/>
      <c r="C85" s="165"/>
    </row>
    <row r="86" spans="2:3" s="152" customFormat="1" ht="13.5" customHeight="1" x14ac:dyDescent="0.2">
      <c r="B86" s="165"/>
      <c r="C86" s="165"/>
    </row>
    <row r="87" spans="2:3" s="152" customFormat="1" ht="13.5" customHeight="1" x14ac:dyDescent="0.2">
      <c r="B87" s="165"/>
      <c r="C87" s="165"/>
    </row>
    <row r="88" spans="2:3" s="152" customFormat="1" ht="13.5" customHeight="1" x14ac:dyDescent="0.2">
      <c r="B88" s="165"/>
      <c r="C88" s="165"/>
    </row>
    <row r="89" spans="2:3" s="152" customFormat="1" ht="13.5" customHeight="1" x14ac:dyDescent="0.2">
      <c r="B89" s="165"/>
      <c r="C89" s="165"/>
    </row>
    <row r="90" spans="2:3" s="152" customFormat="1" ht="13.5" customHeight="1" x14ac:dyDescent="0.2">
      <c r="B90" s="165"/>
      <c r="C90" s="165"/>
    </row>
    <row r="91" spans="2:3" s="152" customFormat="1" ht="13.5" customHeight="1" x14ac:dyDescent="0.2">
      <c r="B91" s="165"/>
      <c r="C91" s="165"/>
    </row>
    <row r="92" spans="2:3" s="152" customFormat="1" ht="13.5" customHeight="1" x14ac:dyDescent="0.2">
      <c r="B92" s="165"/>
      <c r="C92" s="165"/>
    </row>
    <row r="93" spans="2:3" s="152" customFormat="1" ht="13.5" customHeight="1" x14ac:dyDescent="0.2">
      <c r="B93" s="165"/>
      <c r="C93" s="165"/>
    </row>
    <row r="94" spans="2:3" s="152" customFormat="1" ht="13.5" customHeight="1" x14ac:dyDescent="0.2">
      <c r="B94" s="165"/>
      <c r="C94" s="165"/>
    </row>
    <row r="95" spans="2:3" s="152" customFormat="1" ht="13.5" customHeight="1" x14ac:dyDescent="0.2">
      <c r="B95" s="165"/>
      <c r="C95" s="165"/>
    </row>
    <row r="96" spans="2:3" s="152" customFormat="1" ht="13.5" customHeight="1" x14ac:dyDescent="0.2">
      <c r="B96" s="165"/>
      <c r="C96" s="165"/>
    </row>
    <row r="97" spans="2:3" s="152" customFormat="1" ht="13.5" customHeight="1" x14ac:dyDescent="0.2">
      <c r="B97" s="165"/>
      <c r="C97" s="165"/>
    </row>
    <row r="98" spans="2:3" s="152" customFormat="1" ht="13.5" customHeight="1" x14ac:dyDescent="0.2">
      <c r="B98" s="165"/>
      <c r="C98" s="165"/>
    </row>
    <row r="99" spans="2:3" s="152" customFormat="1" ht="13.5" customHeight="1" x14ac:dyDescent="0.2">
      <c r="B99" s="165"/>
      <c r="C99" s="165"/>
    </row>
  </sheetData>
  <conditionalFormatting sqref="C22:K22">
    <cfRule type="cellIs" dxfId="28" priority="12" operator="lessThan">
      <formula>0</formula>
    </cfRule>
  </conditionalFormatting>
  <conditionalFormatting sqref="G16:K16">
    <cfRule type="cellIs" dxfId="27" priority="11" operator="lessThan">
      <formula>0</formula>
    </cfRule>
  </conditionalFormatting>
  <conditionalFormatting sqref="G10:K10">
    <cfRule type="cellIs" dxfId="26" priority="10" operator="lessThan">
      <formula>0</formula>
    </cfRule>
  </conditionalFormatting>
  <conditionalFormatting sqref="C13:K22">
    <cfRule type="cellIs" dxfId="25" priority="9" operator="lessThan">
      <formula>0</formula>
    </cfRule>
  </conditionalFormatting>
  <conditionalFormatting sqref="C25:P25">
    <cfRule type="cellIs" dxfId="24" priority="8" operator="lessThan">
      <formula>0</formula>
    </cfRule>
  </conditionalFormatting>
  <conditionalFormatting sqref="C7:K10">
    <cfRule type="cellIs" dxfId="23" priority="7" operator="lessThan">
      <formula>0</formula>
    </cfRule>
  </conditionalFormatting>
  <conditionalFormatting sqref="L22:P22">
    <cfRule type="cellIs" dxfId="22" priority="6" operator="lessThan">
      <formula>0</formula>
    </cfRule>
  </conditionalFormatting>
  <conditionalFormatting sqref="L16:P16">
    <cfRule type="cellIs" dxfId="21" priority="5" operator="lessThan">
      <formula>0</formula>
    </cfRule>
  </conditionalFormatting>
  <conditionalFormatting sqref="L10:P10">
    <cfRule type="cellIs" dxfId="20" priority="4" operator="lessThan">
      <formula>0</formula>
    </cfRule>
  </conditionalFormatting>
  <conditionalFormatting sqref="L13:P22">
    <cfRule type="cellIs" dxfId="19" priority="3" operator="lessThan">
      <formula>0</formula>
    </cfRule>
  </conditionalFormatting>
  <conditionalFormatting sqref="L7:P10">
    <cfRule type="cellIs" dxfId="18" priority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73"/>
  <sheetViews>
    <sheetView zoomScale="130" zoomScaleNormal="130" workbookViewId="0"/>
  </sheetViews>
  <sheetFormatPr baseColWidth="10" defaultRowHeight="9" x14ac:dyDescent="0.15"/>
  <cols>
    <col min="1" max="1" width="8.85546875" style="78" customWidth="1"/>
    <col min="2" max="2" width="11.42578125" style="78"/>
    <col min="3" max="3" width="20.28515625" style="17" bestFit="1" customWidth="1"/>
    <col min="4" max="4" width="8.5703125" style="17" customWidth="1"/>
    <col min="5" max="12" width="8.5703125" style="15" customWidth="1"/>
    <col min="13" max="13" width="8.42578125" style="14" customWidth="1"/>
    <col min="14" max="17" width="8.42578125" style="78" customWidth="1"/>
    <col min="18" max="25" width="11.42578125" style="78"/>
    <col min="26" max="16384" width="11.42578125" style="15"/>
  </cols>
  <sheetData>
    <row r="1" spans="1:25" x14ac:dyDescent="0.15"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25" x14ac:dyDescent="0.15"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</row>
    <row r="3" spans="1:25" x14ac:dyDescent="0.15">
      <c r="C3" s="85" t="s">
        <v>105</v>
      </c>
      <c r="D3" s="86"/>
      <c r="E3" s="77"/>
      <c r="F3" s="87"/>
      <c r="G3" s="87"/>
      <c r="H3" s="87"/>
      <c r="I3" s="87"/>
      <c r="J3" s="87"/>
      <c r="K3" s="87"/>
      <c r="L3" s="77"/>
      <c r="M3" s="78"/>
    </row>
    <row r="4" spans="1:25" x14ac:dyDescent="0.15">
      <c r="C4" s="3" t="s">
        <v>77</v>
      </c>
      <c r="D4" s="3"/>
      <c r="E4" s="3"/>
      <c r="F4" s="4"/>
      <c r="G4" s="4"/>
      <c r="H4" s="4"/>
      <c r="I4" s="4"/>
      <c r="J4" s="4"/>
      <c r="K4" s="4"/>
      <c r="L4" s="4"/>
      <c r="M4" s="78"/>
    </row>
    <row r="5" spans="1:25" x14ac:dyDescent="0.15">
      <c r="A5" s="84"/>
      <c r="B5" s="84"/>
      <c r="C5" s="6"/>
      <c r="D5" s="6">
        <v>2000</v>
      </c>
      <c r="E5" s="6">
        <v>2001</v>
      </c>
      <c r="F5" s="6">
        <v>2002</v>
      </c>
      <c r="G5" s="6">
        <v>2003</v>
      </c>
      <c r="H5" s="6">
        <v>2004</v>
      </c>
      <c r="I5" s="6">
        <v>2005</v>
      </c>
      <c r="J5" s="6">
        <v>2006</v>
      </c>
      <c r="K5" s="6">
        <v>2007</v>
      </c>
      <c r="L5" s="6">
        <v>2008</v>
      </c>
      <c r="M5" s="6">
        <v>2009</v>
      </c>
      <c r="N5" s="6">
        <v>2010</v>
      </c>
      <c r="O5" s="6">
        <v>2011</v>
      </c>
      <c r="P5" s="6">
        <v>2012</v>
      </c>
      <c r="Q5" s="6">
        <v>2013</v>
      </c>
    </row>
    <row r="6" spans="1:25" x14ac:dyDescent="0.15">
      <c r="A6" s="82"/>
      <c r="B6" s="82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5" x14ac:dyDescent="0.15">
      <c r="A7" s="82"/>
      <c r="B7" s="82"/>
      <c r="C7" s="9" t="s">
        <v>19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25" s="13" customFormat="1" x14ac:dyDescent="0.15">
      <c r="A8" s="78"/>
      <c r="B8" s="78"/>
      <c r="C8" s="10"/>
      <c r="D8" s="5">
        <f>GastoEnMateriales!C25/PrecioImplicitoDeMateriales!D9</f>
        <v>3257927.1798866857</v>
      </c>
      <c r="E8" s="5">
        <f>GastoEnMateriales!D25/PrecioImplicitoDeMateriales!E9</f>
        <v>3287299.7788812574</v>
      </c>
      <c r="F8" s="5">
        <f>GastoEnMateriales!E25/PrecioImplicitoDeMateriales!F9</f>
        <v>3292978.3584083095</v>
      </c>
      <c r="G8" s="5">
        <f>GastoEnMateriales!F25/PrecioImplicitoDeMateriales!G9</f>
        <v>3467022.2452014983</v>
      </c>
      <c r="H8" s="5">
        <f>GastoEnMateriales!G25/PrecioImplicitoDeMateriales!H9</f>
        <v>3239237.1245158371</v>
      </c>
      <c r="I8" s="5">
        <f>GastoEnMateriales!H25/PrecioImplicitoDeMateriales!I9</f>
        <v>3156475.5102973003</v>
      </c>
      <c r="J8" s="5">
        <f>GastoEnMateriales!I25/PrecioImplicitoDeMateriales!J9</f>
        <v>3566305.5491383336</v>
      </c>
      <c r="K8" s="5">
        <f>GastoEnMateriales!J25/PrecioImplicitoDeMateriales!K9</f>
        <v>4208100.3487144923</v>
      </c>
      <c r="L8" s="5">
        <f>GastoEnMateriales!K25/PrecioImplicitoDeMateriales!L9</f>
        <v>3950809.6614404544</v>
      </c>
      <c r="M8" s="5">
        <f>GastoEnMateriales!L25/PrecioImplicitoDeMateriales!M9</f>
        <v>4118255.2299965285</v>
      </c>
      <c r="N8" s="5">
        <f>GastoEnMateriales!M25/PrecioImplicitoDeMateriales!N9</f>
        <v>4635691.9597113971</v>
      </c>
      <c r="O8" s="5">
        <f>GastoEnMateriales!N25/PrecioImplicitoDeMateriales!O9</f>
        <v>5506184.9628254818</v>
      </c>
      <c r="P8" s="5">
        <f>GastoEnMateriales!O25/PrecioImplicitoDeMateriales!P9</f>
        <v>5764355.4321019212</v>
      </c>
      <c r="Q8" s="5">
        <f>GastoEnMateriales!P25/PrecioImplicitoDeMateriales!Q9</f>
        <v>7115817.753170073</v>
      </c>
      <c r="R8" s="78"/>
      <c r="S8" s="78"/>
      <c r="T8" s="78"/>
      <c r="U8" s="78"/>
      <c r="V8" s="78"/>
      <c r="W8" s="78"/>
      <c r="X8" s="78"/>
      <c r="Y8" s="78"/>
    </row>
    <row r="9" spans="1:25" s="13" customFormat="1" x14ac:dyDescent="0.15">
      <c r="A9" s="78"/>
      <c r="B9" s="7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78"/>
      <c r="S9" s="78"/>
      <c r="T9" s="78"/>
      <c r="U9" s="78"/>
      <c r="V9" s="78"/>
      <c r="W9" s="78"/>
      <c r="X9" s="78"/>
      <c r="Y9" s="78"/>
    </row>
    <row r="10" spans="1:25" s="13" customFormat="1" x14ac:dyDescent="0.15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7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</row>
    <row r="11" spans="1:25" s="13" customFormat="1" x14ac:dyDescent="0.15">
      <c r="A11" s="78"/>
      <c r="B11" s="78"/>
      <c r="C11" s="77"/>
      <c r="D11" s="77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</row>
    <row r="12" spans="1:25" s="78" customFormat="1" x14ac:dyDescent="0.15">
      <c r="C12" s="77"/>
      <c r="D12" s="77"/>
    </row>
    <row r="13" spans="1:25" s="78" customFormat="1" x14ac:dyDescent="0.15">
      <c r="C13" s="77"/>
      <c r="D13" s="77"/>
    </row>
    <row r="14" spans="1:25" s="78" customFormat="1" x14ac:dyDescent="0.15">
      <c r="C14" s="77"/>
      <c r="D14" s="77"/>
    </row>
    <row r="15" spans="1:25" s="78" customFormat="1" x14ac:dyDescent="0.15">
      <c r="C15" s="77"/>
      <c r="D15" s="77"/>
    </row>
    <row r="16" spans="1:25" s="78" customFormat="1" x14ac:dyDescent="0.15">
      <c r="C16" s="77"/>
      <c r="D16" s="77"/>
    </row>
    <row r="17" spans="3:4" s="78" customFormat="1" x14ac:dyDescent="0.15">
      <c r="C17" s="77"/>
      <c r="D17" s="77"/>
    </row>
    <row r="18" spans="3:4" s="78" customFormat="1" x14ac:dyDescent="0.15">
      <c r="C18" s="77"/>
      <c r="D18" s="77"/>
    </row>
    <row r="19" spans="3:4" s="78" customFormat="1" x14ac:dyDescent="0.15">
      <c r="C19" s="77"/>
      <c r="D19" s="77"/>
    </row>
    <row r="20" spans="3:4" s="78" customFormat="1" x14ac:dyDescent="0.15">
      <c r="C20" s="77"/>
      <c r="D20" s="77"/>
    </row>
    <row r="21" spans="3:4" s="78" customFormat="1" x14ac:dyDescent="0.15">
      <c r="C21" s="77"/>
      <c r="D21" s="77"/>
    </row>
    <row r="22" spans="3:4" s="78" customFormat="1" x14ac:dyDescent="0.15">
      <c r="C22" s="77"/>
      <c r="D22" s="77"/>
    </row>
    <row r="23" spans="3:4" s="78" customFormat="1" x14ac:dyDescent="0.15">
      <c r="C23" s="77"/>
      <c r="D23" s="77"/>
    </row>
    <row r="24" spans="3:4" s="78" customFormat="1" x14ac:dyDescent="0.15">
      <c r="C24" s="77"/>
      <c r="D24" s="77"/>
    </row>
    <row r="25" spans="3:4" s="78" customFormat="1" x14ac:dyDescent="0.15">
      <c r="C25" s="77"/>
      <c r="D25" s="77"/>
    </row>
    <row r="26" spans="3:4" s="78" customFormat="1" x14ac:dyDescent="0.15">
      <c r="C26" s="77"/>
      <c r="D26" s="77"/>
    </row>
    <row r="27" spans="3:4" s="78" customFormat="1" x14ac:dyDescent="0.15">
      <c r="C27" s="77"/>
      <c r="D27" s="77"/>
    </row>
    <row r="28" spans="3:4" s="78" customFormat="1" x14ac:dyDescent="0.15">
      <c r="C28" s="77"/>
      <c r="D28" s="77"/>
    </row>
    <row r="29" spans="3:4" s="78" customFormat="1" x14ac:dyDescent="0.15">
      <c r="C29" s="77"/>
      <c r="D29" s="77"/>
    </row>
    <row r="30" spans="3:4" s="78" customFormat="1" x14ac:dyDescent="0.15">
      <c r="C30" s="77"/>
      <c r="D30" s="77"/>
    </row>
    <row r="31" spans="3:4" s="78" customFormat="1" x14ac:dyDescent="0.15">
      <c r="C31" s="77"/>
      <c r="D31" s="77"/>
    </row>
    <row r="32" spans="3:4" s="78" customFormat="1" x14ac:dyDescent="0.15">
      <c r="C32" s="77"/>
      <c r="D32" s="77"/>
    </row>
    <row r="33" spans="3:4" s="78" customFormat="1" x14ac:dyDescent="0.15">
      <c r="C33" s="77"/>
      <c r="D33" s="77"/>
    </row>
    <row r="34" spans="3:4" s="78" customFormat="1" x14ac:dyDescent="0.15">
      <c r="C34" s="77"/>
      <c r="D34" s="77"/>
    </row>
    <row r="35" spans="3:4" s="78" customFormat="1" x14ac:dyDescent="0.15">
      <c r="C35" s="77"/>
      <c r="D35" s="77"/>
    </row>
    <row r="36" spans="3:4" s="78" customFormat="1" x14ac:dyDescent="0.15">
      <c r="C36" s="77"/>
      <c r="D36" s="77"/>
    </row>
    <row r="37" spans="3:4" s="78" customFormat="1" x14ac:dyDescent="0.15">
      <c r="C37" s="77"/>
      <c r="D37" s="77"/>
    </row>
    <row r="38" spans="3:4" s="78" customFormat="1" x14ac:dyDescent="0.15">
      <c r="C38" s="77"/>
      <c r="D38" s="77"/>
    </row>
    <row r="39" spans="3:4" s="78" customFormat="1" x14ac:dyDescent="0.15">
      <c r="C39" s="77"/>
      <c r="D39" s="77"/>
    </row>
    <row r="40" spans="3:4" s="78" customFormat="1" x14ac:dyDescent="0.15">
      <c r="C40" s="77"/>
      <c r="D40" s="77"/>
    </row>
    <row r="41" spans="3:4" s="78" customFormat="1" x14ac:dyDescent="0.15">
      <c r="C41" s="77"/>
      <c r="D41" s="77"/>
    </row>
    <row r="42" spans="3:4" s="78" customFormat="1" x14ac:dyDescent="0.15">
      <c r="C42" s="77"/>
      <c r="D42" s="77"/>
    </row>
    <row r="43" spans="3:4" s="78" customFormat="1" x14ac:dyDescent="0.15">
      <c r="C43" s="77"/>
      <c r="D43" s="77"/>
    </row>
    <row r="44" spans="3:4" s="78" customFormat="1" x14ac:dyDescent="0.15">
      <c r="C44" s="77"/>
      <c r="D44" s="77"/>
    </row>
    <row r="45" spans="3:4" s="78" customFormat="1" x14ac:dyDescent="0.15">
      <c r="C45" s="77"/>
      <c r="D45" s="77"/>
    </row>
    <row r="46" spans="3:4" s="78" customFormat="1" x14ac:dyDescent="0.15">
      <c r="C46" s="77"/>
      <c r="D46" s="77"/>
    </row>
    <row r="47" spans="3:4" s="78" customFormat="1" x14ac:dyDescent="0.15">
      <c r="C47" s="77"/>
      <c r="D47" s="77"/>
    </row>
    <row r="48" spans="3:4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</sheetData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4:R14"/>
  <sheetViews>
    <sheetView zoomScale="130" zoomScaleNormal="130" workbookViewId="0"/>
  </sheetViews>
  <sheetFormatPr baseColWidth="10" defaultRowHeight="9" x14ac:dyDescent="0.15"/>
  <cols>
    <col min="1" max="1" width="11.42578125" style="14"/>
    <col min="2" max="3" width="10.85546875" style="14" customWidth="1"/>
    <col min="4" max="4" width="12" style="14" customWidth="1"/>
    <col min="5" max="7" width="5.85546875" style="14" bestFit="1" customWidth="1"/>
    <col min="8" max="9" width="6" style="14" bestFit="1" customWidth="1"/>
    <col min="10" max="10" width="6.28515625" style="14" bestFit="1" customWidth="1"/>
    <col min="11" max="12" width="6.85546875" style="14" bestFit="1" customWidth="1"/>
    <col min="13" max="17" width="7.5703125" style="14" customWidth="1"/>
    <col min="18" max="16384" width="11.42578125" style="14"/>
  </cols>
  <sheetData>
    <row r="4" spans="2:18" x14ac:dyDescent="0.15">
      <c r="B4" s="9" t="s">
        <v>106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</row>
    <row r="5" spans="2:18" x14ac:dyDescent="0.15">
      <c r="B5" s="3" t="s">
        <v>15</v>
      </c>
      <c r="C5" s="19"/>
      <c r="E5" s="19">
        <f>SUMPRODUCT(PrecioImplicitoDeMateriales!D9,CantidadDeMateriales!E8)/SUMPRODUCT(PrecioImplicitoDeMateriales!D9,CantidadDeMateriales!D8)</f>
        <v>1.0090157322041782</v>
      </c>
      <c r="F5" s="19">
        <f>SUMPRODUCT(PrecioImplicitoDeMateriales!E9,CantidadDeMateriales!F8)/SUMPRODUCT(PrecioImplicitoDeMateriales!E9,CantidadDeMateriales!E8)</f>
        <v>1.001727429777939</v>
      </c>
      <c r="G5" s="19">
        <f>SUMPRODUCT(PrecioImplicitoDeMateriales!F9,CantidadDeMateriales!G8)/SUMPRODUCT(PrecioImplicitoDeMateriales!F9,CantidadDeMateriales!F8)</f>
        <v>1.052853030858458</v>
      </c>
      <c r="H5" s="19">
        <f>SUMPRODUCT(PrecioImplicitoDeMateriales!G9,CantidadDeMateriales!H8)/SUMPRODUCT(PrecioImplicitoDeMateriales!G9,CantidadDeMateriales!G8)</f>
        <v>0.93429949259745149</v>
      </c>
      <c r="I5" s="19">
        <f>SUMPRODUCT(PrecioImplicitoDeMateriales!H9,CantidadDeMateriales!I8)/SUMPRODUCT(PrecioImplicitoDeMateriales!H9,CantidadDeMateriales!H8)</f>
        <v>0.97445027608748869</v>
      </c>
      <c r="J5" s="19">
        <f>SUMPRODUCT(PrecioImplicitoDeMateriales!I9,CantidadDeMateriales!J8)/SUMPRODUCT(PrecioImplicitoDeMateriales!I9,CantidadDeMateriales!I8)</f>
        <v>1.1298378642584281</v>
      </c>
      <c r="K5" s="19">
        <f>SUMPRODUCT(PrecioImplicitoDeMateriales!J9,CantidadDeMateriales!K8)/SUMPRODUCT(PrecioImplicitoDeMateriales!J9,CantidadDeMateriales!J8)</f>
        <v>1.1799606878135342</v>
      </c>
      <c r="L5" s="19">
        <f>SUMPRODUCT(PrecioImplicitoDeMateriales!K9,CantidadDeMateriales!L8)/SUMPRODUCT(PrecioImplicitoDeMateriales!K9,CantidadDeMateriales!K8)</f>
        <v>0.93885823389343936</v>
      </c>
      <c r="M5" s="19">
        <f>SUMPRODUCT(PrecioImplicitoDeMateriales!L9,CantidadDeMateriales!M8)/SUMPRODUCT(PrecioImplicitoDeMateriales!L9,CantidadDeMateriales!L8)</f>
        <v>1.0423825956968586</v>
      </c>
      <c r="N5" s="19">
        <f>SUMPRODUCT(PrecioImplicitoDeMateriales!M9,CantidadDeMateriales!N8)/SUMPRODUCT(PrecioImplicitoDeMateriales!M9,CantidadDeMateriales!M8)</f>
        <v>1.1256446482350013</v>
      </c>
      <c r="O5" s="19">
        <f>SUMPRODUCT(PrecioImplicitoDeMateriales!N9,CantidadDeMateriales!O8)/SUMPRODUCT(PrecioImplicitoDeMateriales!N9,CantidadDeMateriales!N8)</f>
        <v>1.1877805968730242</v>
      </c>
      <c r="P5" s="19">
        <f>SUMPRODUCT(PrecioImplicitoDeMateriales!O9,CantidadDeMateriales!P8)/SUMPRODUCT(PrecioImplicitoDeMateriales!O9,CantidadDeMateriales!O8)</f>
        <v>1.0468873586738285</v>
      </c>
      <c r="Q5" s="19">
        <f>SUMPRODUCT(PrecioImplicitoDeMateriales!P9,CantidadDeMateriales!Q8)/SUMPRODUCT(PrecioImplicitoDeMateriales!P9,CantidadDeMateriales!P8)</f>
        <v>1.2344515942826506</v>
      </c>
    </row>
    <row r="6" spans="2:18" x14ac:dyDescent="0.15">
      <c r="B6" s="3" t="s">
        <v>16</v>
      </c>
      <c r="C6" s="19"/>
      <c r="E6" s="19">
        <f>SUMPRODUCT(PrecioImplicitoDeMateriales!E9,CantidadDeMateriales!E8)/SUMPRODUCT(PrecioImplicitoDeMateriales!E9,CantidadDeMateriales!D8)</f>
        <v>1.0090157322041782</v>
      </c>
      <c r="F6" s="19">
        <f>SUMPRODUCT(PrecioImplicitoDeMateriales!F9,CantidadDeMateriales!F8)/SUMPRODUCT(PrecioImplicitoDeMateriales!F9,CantidadDeMateriales!E8)</f>
        <v>1.001727429777939</v>
      </c>
      <c r="G6" s="19">
        <f>SUMPRODUCT(PrecioImplicitoDeMateriales!G9,CantidadDeMateriales!G8)/SUMPRODUCT(PrecioImplicitoDeMateriales!G9,CantidadDeMateriales!F8)</f>
        <v>1.052853030858458</v>
      </c>
      <c r="H6" s="19">
        <f>SUMPRODUCT(PrecioImplicitoDeMateriales!H9,CantidadDeMateriales!H8)/SUMPRODUCT(PrecioImplicitoDeMateriales!H9,CantidadDeMateriales!G8)</f>
        <v>0.93429949259745149</v>
      </c>
      <c r="I6" s="19">
        <f>SUMPRODUCT(PrecioImplicitoDeMateriales!I9,CantidadDeMateriales!I8)/SUMPRODUCT(PrecioImplicitoDeMateriales!I9,CantidadDeMateriales!H8)</f>
        <v>0.97445027608748869</v>
      </c>
      <c r="J6" s="19">
        <f>SUMPRODUCT(PrecioImplicitoDeMateriales!J9,CantidadDeMateriales!J8)/SUMPRODUCT(PrecioImplicitoDeMateriales!J9,CantidadDeMateriales!I8)</f>
        <v>1.1298378642584281</v>
      </c>
      <c r="K6" s="19">
        <f>SUMPRODUCT(PrecioImplicitoDeMateriales!K9,CantidadDeMateriales!K8)/SUMPRODUCT(PrecioImplicitoDeMateriales!K9,CantidadDeMateriales!J8)</f>
        <v>1.1799606878135342</v>
      </c>
      <c r="L6" s="19">
        <f>SUMPRODUCT(PrecioImplicitoDeMateriales!L9,CantidadDeMateriales!L8)/SUMPRODUCT(PrecioImplicitoDeMateriales!L9,CantidadDeMateriales!K8)</f>
        <v>0.93885823389343936</v>
      </c>
      <c r="M6" s="19">
        <f>SUMPRODUCT(PrecioImplicitoDeMateriales!M9,CantidadDeMateriales!M8)/SUMPRODUCT(PrecioImplicitoDeMateriales!M9,CantidadDeMateriales!L8)</f>
        <v>1.0423825956968589</v>
      </c>
      <c r="N6" s="19">
        <f>SUMPRODUCT(PrecioImplicitoDeMateriales!N9,CantidadDeMateriales!N8)/SUMPRODUCT(PrecioImplicitoDeMateriales!N9,CantidadDeMateriales!M8)</f>
        <v>1.1256446482350013</v>
      </c>
      <c r="O6" s="19">
        <f>SUMPRODUCT(PrecioImplicitoDeMateriales!O9,CantidadDeMateriales!O8)/SUMPRODUCT(PrecioImplicitoDeMateriales!O9,CantidadDeMateriales!N8)</f>
        <v>1.187780596873024</v>
      </c>
      <c r="P6" s="19">
        <f>SUMPRODUCT(PrecioImplicitoDeMateriales!P9,CantidadDeMateriales!P8)/SUMPRODUCT(PrecioImplicitoDeMateriales!P9,CantidadDeMateriales!O8)</f>
        <v>1.0468873586738285</v>
      </c>
      <c r="Q6" s="19">
        <f>SUMPRODUCT(PrecioImplicitoDeMateriales!Q9,CantidadDeMateriales!Q8)/SUMPRODUCT(PrecioImplicitoDeMateriales!Q9,CantidadDeMateriales!P8)</f>
        <v>1.2344515942826506</v>
      </c>
    </row>
    <row r="7" spans="2:18" x14ac:dyDescent="0.15">
      <c r="B7" s="3" t="s">
        <v>17</v>
      </c>
      <c r="C7" s="19"/>
      <c r="D7" s="3"/>
      <c r="E7" s="19">
        <f>SQRT(E5*E6)</f>
        <v>1.0090157322041782</v>
      </c>
      <c r="F7" s="19">
        <f t="shared" ref="F7:L7" si="0">SQRT(F5*F6)</f>
        <v>1.001727429777939</v>
      </c>
      <c r="G7" s="19">
        <f t="shared" si="0"/>
        <v>1.052853030858458</v>
      </c>
      <c r="H7" s="19">
        <f t="shared" si="0"/>
        <v>0.93429949259745149</v>
      </c>
      <c r="I7" s="19">
        <f t="shared" si="0"/>
        <v>0.97445027608748869</v>
      </c>
      <c r="J7" s="19">
        <f t="shared" si="0"/>
        <v>1.1298378642584281</v>
      </c>
      <c r="K7" s="19">
        <f t="shared" si="0"/>
        <v>1.1799606878135342</v>
      </c>
      <c r="L7" s="19">
        <f t="shared" si="0"/>
        <v>0.93885823389343936</v>
      </c>
      <c r="M7" s="19">
        <f t="shared" ref="M7:Q7" si="1">SQRT(M5*M6)</f>
        <v>1.0423825956968586</v>
      </c>
      <c r="N7" s="19">
        <f t="shared" si="1"/>
        <v>1.1256446482350013</v>
      </c>
      <c r="O7" s="19">
        <f t="shared" si="1"/>
        <v>1.1877805968730242</v>
      </c>
      <c r="P7" s="19">
        <f t="shared" si="1"/>
        <v>1.0468873586738285</v>
      </c>
      <c r="Q7" s="19">
        <f t="shared" si="1"/>
        <v>1.2344515942826506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18</v>
      </c>
      <c r="C9" s="22"/>
      <c r="D9" s="22"/>
      <c r="E9" s="22">
        <f>LN(E7)</f>
        <v>8.975333127202478E-3</v>
      </c>
      <c r="F9" s="22">
        <f t="shared" ref="F9:L9" si="2">LN(F7)</f>
        <v>1.7259394871218532E-3</v>
      </c>
      <c r="G9" s="22">
        <f t="shared" si="2"/>
        <v>5.1503651576460745E-2</v>
      </c>
      <c r="H9" s="22">
        <f t="shared" si="2"/>
        <v>-6.7958236266483327E-2</v>
      </c>
      <c r="I9" s="22">
        <f t="shared" si="2"/>
        <v>-2.5881786387663738E-2</v>
      </c>
      <c r="J9" s="22">
        <f t="shared" si="2"/>
        <v>0.12207413947244171</v>
      </c>
      <c r="K9" s="22">
        <f t="shared" si="2"/>
        <v>0.16548112251034361</v>
      </c>
      <c r="L9" s="22">
        <f t="shared" si="2"/>
        <v>-6.3090786791180589E-2</v>
      </c>
      <c r="M9" s="22">
        <f t="shared" ref="M9:Q9" si="3">LN(M7)</f>
        <v>4.1509050312345808E-2</v>
      </c>
      <c r="N9" s="22">
        <f t="shared" si="3"/>
        <v>0.11835589219607406</v>
      </c>
      <c r="O9" s="22">
        <f t="shared" si="3"/>
        <v>0.17208652111767633</v>
      </c>
      <c r="P9" s="22">
        <f t="shared" si="3"/>
        <v>4.5821341261985719E-2</v>
      </c>
      <c r="Q9" s="22">
        <f t="shared" si="3"/>
        <v>0.21062681824668777</v>
      </c>
      <c r="R9" s="27">
        <f>AVERAGE(E9:Q9)</f>
        <v>6.0094538451000955E-2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2" spans="2:18" x14ac:dyDescent="0.15">
      <c r="E12" s="22"/>
      <c r="F12" s="22"/>
      <c r="G12" s="22"/>
      <c r="H12" s="22"/>
      <c r="I12" s="22"/>
      <c r="J12" s="22"/>
      <c r="K12" s="22"/>
      <c r="L12" s="22"/>
    </row>
    <row r="14" spans="2:18" x14ac:dyDescent="0.15">
      <c r="E14" s="27"/>
      <c r="F14" s="27"/>
      <c r="G14" s="27"/>
      <c r="H14" s="27"/>
      <c r="I14" s="27"/>
      <c r="J14" s="27"/>
      <c r="K14" s="27"/>
      <c r="L14" s="27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4:R12"/>
  <sheetViews>
    <sheetView zoomScale="130" zoomScaleNormal="130" workbookViewId="0"/>
  </sheetViews>
  <sheetFormatPr baseColWidth="10" defaultRowHeight="9" x14ac:dyDescent="0.15"/>
  <cols>
    <col min="1" max="1" width="11.42578125" style="57"/>
    <col min="2" max="2" width="37.42578125" style="57" bestFit="1" customWidth="1"/>
    <col min="3" max="3" width="2.140625" style="57" customWidth="1"/>
    <col min="4" max="4" width="1.7109375" style="57" customWidth="1"/>
    <col min="5" max="5" width="5.85546875" style="57" bestFit="1" customWidth="1"/>
    <col min="6" max="6" width="6" style="57" bestFit="1" customWidth="1"/>
    <col min="7" max="11" width="5.85546875" style="57" bestFit="1" customWidth="1"/>
    <col min="12" max="12" width="6.28515625" style="57" bestFit="1" customWidth="1"/>
    <col min="13" max="17" width="8.28515625" style="57" customWidth="1"/>
    <col min="18" max="16384" width="11.42578125" style="57"/>
  </cols>
  <sheetData>
    <row r="4" spans="2:18" x14ac:dyDescent="0.15">
      <c r="B4" s="9" t="s">
        <v>107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</row>
    <row r="5" spans="2:18" x14ac:dyDescent="0.15">
      <c r="B5" s="3" t="s">
        <v>15</v>
      </c>
      <c r="C5" s="19"/>
      <c r="E5" s="19">
        <f>SUMPRODUCT(PrecioImplicitoDeMateriales!E9,CantidadDeMateriales!D8)/SUMPRODUCT(PrecioImplicitoDeMateriales!D9,CantidadDeMateriales!D8)</f>
        <v>1.0144594842629966</v>
      </c>
      <c r="F5" s="19">
        <f>SUMPRODUCT(PrecioImplicitoDeMateriales!F9,CantidadDeMateriales!E8)/SUMPRODUCT(PrecioImplicitoDeMateriales!E9,CantidadDeMateriales!E8)</f>
        <v>0.99920056870614449</v>
      </c>
      <c r="G5" s="19">
        <f>SUMPRODUCT(PrecioImplicitoDeMateriales!G9,CantidadDeMateriales!F8)/SUMPRODUCT(PrecioImplicitoDeMateriales!F9,CantidadDeMateriales!F8)</f>
        <v>1.0339135683000413</v>
      </c>
      <c r="H5" s="19">
        <f>SUMPRODUCT(PrecioImplicitoDeMateriales!H9,CantidadDeMateriales!G8)/SUMPRODUCT(PrecioImplicitoDeMateriales!G9,CantidadDeMateriales!G8)</f>
        <v>1.0564702746264056</v>
      </c>
      <c r="I5" s="19">
        <f>SUMPRODUCT(PrecioImplicitoDeMateriales!I9,CantidadDeMateriales!H8)/SUMPRODUCT(PrecioImplicitoDeMateriales!H9,CantidadDeMateriales!H8)</f>
        <v>1.0522814827955802</v>
      </c>
      <c r="J5" s="19">
        <f>SUMPRODUCT(PrecioImplicitoDeMateriales!J9,CantidadDeMateriales!I8)/SUMPRODUCT(PrecioImplicitoDeMateriales!I9,CantidadDeMateriales!I8)</f>
        <v>1.0269045211162378</v>
      </c>
      <c r="K5" s="19">
        <f>SUMPRODUCT(PrecioImplicitoDeMateriales!K9,CantidadDeMateriales!J8)/SUMPRODUCT(PrecioImplicitoDeMateriales!J9,CantidadDeMateriales!J8)</f>
        <v>1.0651500228589481</v>
      </c>
      <c r="L5" s="19">
        <f>SUMPRODUCT(PrecioImplicitoDeMateriales!L9,CantidadDeMateriales!K8)/SUMPRODUCT(PrecioImplicitoDeMateriales!K9,CantidadDeMateriales!K8)</f>
        <v>1.1335825355305349</v>
      </c>
      <c r="M5" s="19">
        <f>SUMPRODUCT(PrecioImplicitoDeMateriales!M9,CantidadDeMateriales!L8)/SUMPRODUCT(PrecioImplicitoDeMateriales!L9,CantidadDeMateriales!L8)</f>
        <v>0.99791237251708265</v>
      </c>
      <c r="N5" s="19">
        <f>SUMPRODUCT(PrecioImplicitoDeMateriales!N9,CantidadDeMateriales!M8)/SUMPRODUCT(PrecioImplicitoDeMateriales!M9,CantidadDeMateriales!M8)</f>
        <v>1.0822015250280441</v>
      </c>
      <c r="O5" s="19">
        <f>SUMPRODUCT(PrecioImplicitoDeMateriales!O9,CantidadDeMateriales!N8)/SUMPRODUCT(PrecioImplicitoDeMateriales!N9,CantidadDeMateriales!N8)</f>
        <v>1.0603680095106121</v>
      </c>
      <c r="P5" s="19">
        <f>SUMPRODUCT(PrecioImplicitoDeMateriales!P9,CantidadDeMateriales!O8)/SUMPRODUCT(PrecioImplicitoDeMateriales!O9,CantidadDeMateriales!O8)</f>
        <v>1.0823337409044771</v>
      </c>
      <c r="Q5" s="19">
        <f>SUMPRODUCT(PrecioImplicitoDeMateriales!Q9,CantidadDeMateriales!P8)/SUMPRODUCT(PrecioImplicitoDeMateriales!P9,CantidadDeMateriales!P8)</f>
        <v>1.0034903343908468</v>
      </c>
    </row>
    <row r="6" spans="2:18" x14ac:dyDescent="0.15">
      <c r="B6" s="3" t="s">
        <v>16</v>
      </c>
      <c r="C6" s="19"/>
      <c r="E6" s="19">
        <f>SUMPRODUCT(PrecioImplicitoDeMateriales!E9,CantidadDeMateriales!E8)/SUMPRODUCT(PrecioImplicitoDeMateriales!D9,CantidadDeMateriales!E8)</f>
        <v>1.0144594842629966</v>
      </c>
      <c r="F6" s="19">
        <f>SUMPRODUCT(PrecioImplicitoDeMateriales!F9,CantidadDeMateriales!F8)/SUMPRODUCT(PrecioImplicitoDeMateriales!E9,CantidadDeMateriales!F8)</f>
        <v>0.99920056870614438</v>
      </c>
      <c r="G6" s="19">
        <f>SUMPRODUCT(PrecioImplicitoDeMateriales!G9,CantidadDeMateriales!G8)/SUMPRODUCT(PrecioImplicitoDeMateriales!F9,CantidadDeMateriales!G8)</f>
        <v>1.0339135683000413</v>
      </c>
      <c r="H6" s="19">
        <f>SUMPRODUCT(PrecioImplicitoDeMateriales!H9,CantidadDeMateriales!H8)/SUMPRODUCT(PrecioImplicitoDeMateriales!G9,CantidadDeMateriales!H8)</f>
        <v>1.0564702746264056</v>
      </c>
      <c r="I6" s="19">
        <f>SUMPRODUCT(PrecioImplicitoDeMateriales!I9,CantidadDeMateriales!I8)/SUMPRODUCT(PrecioImplicitoDeMateriales!H9,CantidadDeMateriales!I8)</f>
        <v>1.0522814827955802</v>
      </c>
      <c r="J6" s="19">
        <f>SUMPRODUCT(PrecioImplicitoDeMateriales!J9,CantidadDeMateriales!J8)/SUMPRODUCT(PrecioImplicitoDeMateriales!I9,CantidadDeMateriales!J8)</f>
        <v>1.0269045211162378</v>
      </c>
      <c r="K6" s="19">
        <f>SUMPRODUCT(PrecioImplicitoDeMateriales!K9,CantidadDeMateriales!K8)/SUMPRODUCT(PrecioImplicitoDeMateriales!J9,CantidadDeMateriales!K8)</f>
        <v>1.0651500228589479</v>
      </c>
      <c r="L6" s="19">
        <f>SUMPRODUCT(PrecioImplicitoDeMateriales!L9,CantidadDeMateriales!L8)/SUMPRODUCT(PrecioImplicitoDeMateriales!K9,CantidadDeMateriales!L8)</f>
        <v>1.1335825355305349</v>
      </c>
      <c r="M6" s="19">
        <f>SUMPRODUCT(PrecioImplicitoDeMateriales!M9,CantidadDeMateriales!M8)/SUMPRODUCT(PrecioImplicitoDeMateriales!L9,CantidadDeMateriales!M8)</f>
        <v>0.99791237251708276</v>
      </c>
      <c r="N6" s="19">
        <f>SUMPRODUCT(PrecioImplicitoDeMateriales!N9,CantidadDeMateriales!N8)/SUMPRODUCT(PrecioImplicitoDeMateriales!M9,CantidadDeMateriales!N8)</f>
        <v>1.0822015250280441</v>
      </c>
      <c r="O6" s="19">
        <f>SUMPRODUCT(PrecioImplicitoDeMateriales!O9,CantidadDeMateriales!O8)/SUMPRODUCT(PrecioImplicitoDeMateriales!N9,CantidadDeMateriales!O8)</f>
        <v>1.0603680095106121</v>
      </c>
      <c r="P6" s="19">
        <f>SUMPRODUCT(PrecioImplicitoDeMateriales!P9,CantidadDeMateriales!P8)/SUMPRODUCT(PrecioImplicitoDeMateriales!O9,CantidadDeMateriales!P8)</f>
        <v>1.0823337409044771</v>
      </c>
      <c r="Q6" s="19">
        <f>SUMPRODUCT(PrecioImplicitoDeMateriales!Q9,CantidadDeMateriales!Q8)/SUMPRODUCT(PrecioImplicitoDeMateriales!P9,CantidadDeMateriales!Q8)</f>
        <v>1.0034903343908468</v>
      </c>
    </row>
    <row r="7" spans="2:18" x14ac:dyDescent="0.15">
      <c r="B7" s="3" t="s">
        <v>17</v>
      </c>
      <c r="C7" s="19"/>
      <c r="D7" s="3"/>
      <c r="E7" s="19">
        <f>SQRT(E5*E6)</f>
        <v>1.0144594842629966</v>
      </c>
      <c r="F7" s="19">
        <f t="shared" ref="F7:L7" si="0">SQRT(F5*F6)</f>
        <v>0.99920056870614449</v>
      </c>
      <c r="G7" s="19">
        <f t="shared" si="0"/>
        <v>1.0339135683000413</v>
      </c>
      <c r="H7" s="19">
        <f t="shared" si="0"/>
        <v>1.0564702746264056</v>
      </c>
      <c r="I7" s="19">
        <f t="shared" si="0"/>
        <v>1.0522814827955802</v>
      </c>
      <c r="J7" s="19">
        <f t="shared" si="0"/>
        <v>1.0269045211162378</v>
      </c>
      <c r="K7" s="19">
        <f t="shared" si="0"/>
        <v>1.0651500228589481</v>
      </c>
      <c r="L7" s="19">
        <f t="shared" si="0"/>
        <v>1.1335825355305349</v>
      </c>
      <c r="M7" s="19">
        <f t="shared" ref="M7:Q7" si="1">SQRT(M5*M6)</f>
        <v>0.99791237251708265</v>
      </c>
      <c r="N7" s="19">
        <f t="shared" si="1"/>
        <v>1.0822015250280441</v>
      </c>
      <c r="O7" s="19">
        <f t="shared" si="1"/>
        <v>1.0603680095106121</v>
      </c>
      <c r="P7" s="19">
        <f t="shared" si="1"/>
        <v>1.0823337409044771</v>
      </c>
      <c r="Q7" s="19">
        <f t="shared" si="1"/>
        <v>1.0034903343908468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18</v>
      </c>
      <c r="C9" s="22"/>
      <c r="D9" s="22"/>
      <c r="E9" s="22">
        <f>LN(E7)</f>
        <v>1.4355942830744244E-2</v>
      </c>
      <c r="F9" s="22">
        <f t="shared" ref="F9:L9" si="2">LN(F7)</f>
        <v>-7.9975100945743822E-4</v>
      </c>
      <c r="G9" s="22">
        <f t="shared" si="2"/>
        <v>3.3351182940630192E-2</v>
      </c>
      <c r="H9" s="22">
        <f t="shared" si="2"/>
        <v>5.4933421971963554E-2</v>
      </c>
      <c r="I9" s="22">
        <f t="shared" si="2"/>
        <v>5.0960647722584129E-2</v>
      </c>
      <c r="J9" s="22">
        <f t="shared" si="2"/>
        <v>2.6548957896457656E-2</v>
      </c>
      <c r="K9" s="22">
        <f t="shared" si="2"/>
        <v>6.3115655774853438E-2</v>
      </c>
      <c r="L9" s="22">
        <f t="shared" si="2"/>
        <v>0.12538300307464675</v>
      </c>
      <c r="M9" s="22">
        <f t="shared" ref="M9:Q9" si="3">LN(M7)</f>
        <v>-2.0898096146855002E-3</v>
      </c>
      <c r="N9" s="22">
        <f t="shared" si="3"/>
        <v>7.899741541793158E-2</v>
      </c>
      <c r="O9" s="22">
        <f t="shared" si="3"/>
        <v>5.8616026654963377E-2</v>
      </c>
      <c r="P9" s="22">
        <f t="shared" si="3"/>
        <v>7.9119581019646043E-2</v>
      </c>
      <c r="Q9" s="22">
        <f t="shared" si="3"/>
        <v>3.4842573103568324E-3</v>
      </c>
      <c r="R9" s="27">
        <f>AVERAGE(E9:Q9)</f>
        <v>4.507511784543345E-2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2" spans="2:18" x14ac:dyDescent="0.15"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72"/>
  <sheetViews>
    <sheetView zoomScale="130" zoomScaleNormal="130" workbookViewId="0"/>
  </sheetViews>
  <sheetFormatPr baseColWidth="10" defaultRowHeight="9" x14ac:dyDescent="0.15"/>
  <cols>
    <col min="1" max="1" width="3.28515625" style="78" customWidth="1"/>
    <col min="2" max="2" width="48" style="15" bestFit="1" customWidth="1"/>
    <col min="3" max="3" width="13.140625" style="15" bestFit="1" customWidth="1"/>
    <col min="4" max="4" width="16" style="13" customWidth="1"/>
    <col min="5" max="6" width="11.42578125" style="13"/>
    <col min="7" max="17" width="11.42578125" style="78"/>
    <col min="18" max="22" width="11.42578125" style="13"/>
    <col min="23" max="16384" width="11.42578125" style="15"/>
  </cols>
  <sheetData>
    <row r="1" spans="1:17" x14ac:dyDescent="0.15">
      <c r="B1" s="1" t="s">
        <v>70</v>
      </c>
      <c r="C1" s="86"/>
      <c r="D1" s="86"/>
      <c r="E1" s="78"/>
      <c r="F1" s="78"/>
    </row>
    <row r="2" spans="1:17" x14ac:dyDescent="0.15">
      <c r="B2" s="3"/>
      <c r="C2" s="77"/>
      <c r="D2" s="78"/>
      <c r="E2" s="78"/>
      <c r="F2" s="78"/>
    </row>
    <row r="3" spans="1:17" x14ac:dyDescent="0.15">
      <c r="B3" s="6" t="s">
        <v>71</v>
      </c>
      <c r="C3" s="88" t="s">
        <v>72</v>
      </c>
      <c r="D3" s="78" t="s">
        <v>73</v>
      </c>
      <c r="E3" s="78"/>
      <c r="F3" s="78"/>
    </row>
    <row r="4" spans="1:17" x14ac:dyDescent="0.15">
      <c r="B4" s="6"/>
      <c r="C4" s="88"/>
      <c r="D4" s="78"/>
      <c r="E4" s="78"/>
      <c r="F4" s="78"/>
    </row>
    <row r="5" spans="1:17" x14ac:dyDescent="0.15">
      <c r="B5" s="8"/>
      <c r="C5" s="8"/>
      <c r="D5" s="8"/>
      <c r="E5" s="78"/>
      <c r="F5" s="78"/>
    </row>
    <row r="6" spans="1:17" x14ac:dyDescent="0.15">
      <c r="B6" s="9" t="s">
        <v>0</v>
      </c>
      <c r="C6" s="8"/>
      <c r="D6" s="8"/>
      <c r="E6" s="78"/>
      <c r="F6" s="78"/>
    </row>
    <row r="7" spans="1:17" x14ac:dyDescent="0.15">
      <c r="B7" s="10" t="s">
        <v>147</v>
      </c>
      <c r="C7" s="89">
        <f>1/D7</f>
        <v>3.0303030303030304E-2</v>
      </c>
      <c r="D7" s="90">
        <v>33</v>
      </c>
      <c r="E7" s="122"/>
      <c r="F7" s="78"/>
    </row>
    <row r="8" spans="1:17" x14ac:dyDescent="0.15">
      <c r="B8" s="10" t="s">
        <v>2</v>
      </c>
      <c r="C8" s="89">
        <v>0.1</v>
      </c>
      <c r="D8" s="90">
        <f>1/C8</f>
        <v>10</v>
      </c>
      <c r="E8" s="78"/>
      <c r="F8" s="78"/>
    </row>
    <row r="9" spans="1:17" x14ac:dyDescent="0.15">
      <c r="B9" s="10" t="s">
        <v>3</v>
      </c>
      <c r="C9" s="89">
        <v>0.2</v>
      </c>
      <c r="D9" s="90">
        <f t="shared" ref="D9:D12" si="0">1/C9</f>
        <v>5</v>
      </c>
      <c r="E9" s="78"/>
      <c r="F9" s="78"/>
    </row>
    <row r="10" spans="1:17" x14ac:dyDescent="0.15">
      <c r="B10" s="10" t="s">
        <v>4</v>
      </c>
      <c r="C10" s="91">
        <v>0.1</v>
      </c>
      <c r="D10" s="90">
        <f t="shared" si="0"/>
        <v>10</v>
      </c>
      <c r="E10" s="78"/>
      <c r="F10" s="78"/>
    </row>
    <row r="11" spans="1:17" x14ac:dyDescent="0.15">
      <c r="B11" s="10" t="s">
        <v>5</v>
      </c>
      <c r="C11" s="91">
        <v>0.25</v>
      </c>
      <c r="D11" s="90">
        <f t="shared" si="0"/>
        <v>4</v>
      </c>
      <c r="E11" s="78"/>
      <c r="F11" s="78"/>
    </row>
    <row r="12" spans="1:17" x14ac:dyDescent="0.15">
      <c r="B12" s="10" t="s">
        <v>6</v>
      </c>
      <c r="C12" s="89">
        <v>0.1</v>
      </c>
      <c r="D12" s="90">
        <f t="shared" si="0"/>
        <v>10</v>
      </c>
      <c r="E12" s="78"/>
      <c r="F12" s="78"/>
    </row>
    <row r="13" spans="1:17" x14ac:dyDescent="0.15">
      <c r="B13" s="9"/>
      <c r="C13" s="71"/>
      <c r="D13" s="72"/>
      <c r="E13" s="78"/>
      <c r="F13" s="78"/>
    </row>
    <row r="14" spans="1:17" x14ac:dyDescent="0.15">
      <c r="B14" s="9" t="s">
        <v>7</v>
      </c>
      <c r="C14" s="73"/>
      <c r="D14" s="74"/>
      <c r="E14" s="78"/>
      <c r="F14" s="78"/>
    </row>
    <row r="15" spans="1:17" s="13" customFormat="1" x14ac:dyDescent="0.15">
      <c r="A15" s="78"/>
      <c r="B15" s="92"/>
      <c r="C15" s="89"/>
      <c r="D15" s="90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7" x14ac:dyDescent="0.15">
      <c r="B16" s="93" t="s">
        <v>8</v>
      </c>
      <c r="C16" s="89">
        <v>3.3300000000000003E-2</v>
      </c>
      <c r="D16" s="90">
        <f t="shared" ref="D16:D20" si="1">1/C16</f>
        <v>30.030030030030026</v>
      </c>
      <c r="E16" s="78"/>
      <c r="F16" s="78"/>
    </row>
    <row r="17" spans="2:6" x14ac:dyDescent="0.15">
      <c r="B17" s="93" t="s">
        <v>9</v>
      </c>
      <c r="C17" s="89">
        <v>3.3300000000000003E-2</v>
      </c>
      <c r="D17" s="90">
        <f t="shared" si="1"/>
        <v>30.030030030030026</v>
      </c>
      <c r="E17" s="78"/>
      <c r="F17" s="78"/>
    </row>
    <row r="18" spans="2:6" x14ac:dyDescent="0.15">
      <c r="B18" s="93" t="s">
        <v>10</v>
      </c>
      <c r="C18" s="89">
        <v>0.1111</v>
      </c>
      <c r="D18" s="90">
        <f t="shared" si="1"/>
        <v>9.0009000900090008</v>
      </c>
      <c r="E18" s="78"/>
      <c r="F18" s="78"/>
    </row>
    <row r="19" spans="2:6" x14ac:dyDescent="0.15">
      <c r="B19" s="93" t="s">
        <v>149</v>
      </c>
      <c r="C19" s="238">
        <v>0.1</v>
      </c>
      <c r="D19" s="239">
        <f>1/C19</f>
        <v>10</v>
      </c>
      <c r="E19" s="78"/>
      <c r="F19" s="78"/>
    </row>
    <row r="20" spans="2:6" x14ac:dyDescent="0.15">
      <c r="B20" s="93" t="s">
        <v>11</v>
      </c>
      <c r="C20" s="91">
        <v>0.2</v>
      </c>
      <c r="D20" s="90">
        <f t="shared" si="1"/>
        <v>5</v>
      </c>
      <c r="E20" s="78"/>
      <c r="F20" s="78"/>
    </row>
    <row r="21" spans="2:6" x14ac:dyDescent="0.15">
      <c r="B21" s="9"/>
      <c r="C21" s="9"/>
      <c r="D21" s="9"/>
      <c r="E21" s="78"/>
      <c r="F21" s="78"/>
    </row>
    <row r="22" spans="2:6" x14ac:dyDescent="0.15">
      <c r="B22" s="91"/>
      <c r="C22" s="91"/>
      <c r="D22" s="78"/>
      <c r="E22" s="78"/>
      <c r="F22" s="78"/>
    </row>
    <row r="23" spans="2:6" s="78" customFormat="1" x14ac:dyDescent="0.15">
      <c r="B23" s="10" t="s">
        <v>144</v>
      </c>
      <c r="C23" s="89">
        <v>3.3333333333000002E-2</v>
      </c>
      <c r="D23" s="90">
        <f t="shared" ref="D23" si="2">1/C23</f>
        <v>30.000000000299998</v>
      </c>
      <c r="E23" s="122"/>
    </row>
    <row r="24" spans="2:6" s="78" customFormat="1" x14ac:dyDescent="0.15">
      <c r="C24" s="91"/>
      <c r="D24" s="90"/>
      <c r="F24" s="94"/>
    </row>
    <row r="25" spans="2:6" s="78" customFormat="1" x14ac:dyDescent="0.15">
      <c r="C25" s="91"/>
      <c r="D25" s="90"/>
    </row>
    <row r="26" spans="2:6" s="78" customFormat="1" x14ac:dyDescent="0.15">
      <c r="C26" s="91"/>
      <c r="D26" s="90"/>
    </row>
    <row r="27" spans="2:6" s="78" customFormat="1" x14ac:dyDescent="0.15">
      <c r="C27" s="91"/>
      <c r="D27" s="90"/>
    </row>
    <row r="28" spans="2:6" s="78" customFormat="1" x14ac:dyDescent="0.15">
      <c r="C28" s="91"/>
    </row>
    <row r="29" spans="2:6" s="78" customFormat="1" x14ac:dyDescent="0.15">
      <c r="C29" s="91"/>
    </row>
    <row r="30" spans="2:6" s="78" customFormat="1" x14ac:dyDescent="0.15">
      <c r="C30" s="91"/>
    </row>
    <row r="31" spans="2:6" s="78" customFormat="1" x14ac:dyDescent="0.15">
      <c r="C31" s="91"/>
    </row>
    <row r="32" spans="2:6" s="78" customFormat="1" x14ac:dyDescent="0.15">
      <c r="C32" s="91"/>
    </row>
    <row r="33" s="78" customFormat="1" x14ac:dyDescent="0.15"/>
    <row r="34" s="78" customFormat="1" x14ac:dyDescent="0.15"/>
    <row r="35" s="78" customFormat="1" x14ac:dyDescent="0.15"/>
    <row r="36" s="78" customFormat="1" x14ac:dyDescent="0.15"/>
    <row r="37" s="78" customFormat="1" x14ac:dyDescent="0.15"/>
    <row r="38" s="78" customFormat="1" x14ac:dyDescent="0.15"/>
    <row r="39" s="78" customFormat="1" x14ac:dyDescent="0.15"/>
    <row r="40" s="78" customFormat="1" x14ac:dyDescent="0.15"/>
    <row r="41" s="78" customFormat="1" x14ac:dyDescent="0.15"/>
    <row r="42" s="78" customFormat="1" x14ac:dyDescent="0.15"/>
    <row r="43" s="78" customFormat="1" x14ac:dyDescent="0.15"/>
    <row r="44" s="78" customFormat="1" x14ac:dyDescent="0.15"/>
    <row r="45" s="78" customFormat="1" x14ac:dyDescent="0.15"/>
    <row r="46" s="78" customFormat="1" x14ac:dyDescent="0.15"/>
    <row r="47" s="78" customFormat="1" x14ac:dyDescent="0.15"/>
    <row r="48" s="78" customFormat="1" x14ac:dyDescent="0.15"/>
    <row r="49" s="78" customFormat="1" x14ac:dyDescent="0.15"/>
    <row r="50" s="78" customFormat="1" x14ac:dyDescent="0.15"/>
    <row r="51" s="78" customFormat="1" x14ac:dyDescent="0.15"/>
    <row r="52" s="78" customFormat="1" x14ac:dyDescent="0.15"/>
    <row r="53" s="78" customFormat="1" x14ac:dyDescent="0.15"/>
    <row r="54" s="78" customFormat="1" x14ac:dyDescent="0.15"/>
    <row r="55" s="78" customFormat="1" x14ac:dyDescent="0.15"/>
    <row r="56" s="78" customFormat="1" x14ac:dyDescent="0.15"/>
    <row r="57" s="78" customFormat="1" x14ac:dyDescent="0.15"/>
    <row r="58" s="78" customFormat="1" x14ac:dyDescent="0.15"/>
    <row r="59" s="78" customFormat="1" x14ac:dyDescent="0.15"/>
    <row r="60" s="78" customFormat="1" x14ac:dyDescent="0.15"/>
    <row r="61" s="78" customFormat="1" x14ac:dyDescent="0.15"/>
    <row r="62" s="78" customFormat="1" x14ac:dyDescent="0.15"/>
    <row r="63" s="78" customFormat="1" x14ac:dyDescent="0.15"/>
    <row r="64" s="78" customFormat="1" x14ac:dyDescent="0.15"/>
    <row r="65" s="78" customFormat="1" x14ac:dyDescent="0.15"/>
    <row r="66" s="78" customFormat="1" x14ac:dyDescent="0.15"/>
    <row r="67" s="78" customFormat="1" x14ac:dyDescent="0.15"/>
    <row r="68" s="78" customFormat="1" x14ac:dyDescent="0.15"/>
    <row r="69" s="78" customFormat="1" x14ac:dyDescent="0.15"/>
    <row r="70" s="78" customFormat="1" x14ac:dyDescent="0.15"/>
    <row r="71" s="78" customFormat="1" x14ac:dyDescent="0.15"/>
    <row r="72" s="78" customFormat="1" x14ac:dyDescent="0.15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80"/>
  <sheetViews>
    <sheetView zoomScale="130" zoomScaleNormal="13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RowHeight="9" x14ac:dyDescent="0.15"/>
  <cols>
    <col min="1" max="1" width="1.5703125" style="78" customWidth="1"/>
    <col min="2" max="2" width="25.7109375" style="57" customWidth="1"/>
    <col min="3" max="3" width="7.85546875" style="17" customWidth="1"/>
    <col min="4" max="4" width="7.42578125" style="17" customWidth="1"/>
    <col min="5" max="5" width="8" style="15" customWidth="1"/>
    <col min="6" max="6" width="7.85546875" style="15" customWidth="1"/>
    <col min="7" max="7" width="6.42578125" style="15" customWidth="1"/>
    <col min="8" max="8" width="7.42578125" style="15" customWidth="1"/>
    <col min="9" max="9" width="7.140625" style="15" customWidth="1"/>
    <col min="10" max="10" width="8.28515625" style="15" customWidth="1"/>
    <col min="11" max="12" width="7.85546875" style="15" customWidth="1"/>
    <col min="13" max="13" width="7.28515625" style="57" customWidth="1"/>
    <col min="14" max="16" width="7.7109375" style="78" customWidth="1"/>
    <col min="17" max="18" width="8" style="78" customWidth="1"/>
    <col min="19" max="24" width="11.42578125" style="78"/>
    <col min="25" max="16384" width="11.42578125" style="15"/>
  </cols>
  <sheetData>
    <row r="1" spans="2:18" x14ac:dyDescent="0.15">
      <c r="B1" s="1" t="s">
        <v>75</v>
      </c>
      <c r="C1" s="2"/>
      <c r="D1" s="2"/>
      <c r="E1" s="3"/>
      <c r="F1" s="4"/>
      <c r="G1" s="4"/>
      <c r="H1" s="4"/>
      <c r="I1" s="68"/>
      <c r="J1" s="4"/>
      <c r="K1" s="4"/>
      <c r="L1" s="5"/>
    </row>
    <row r="2" spans="2:18" x14ac:dyDescent="0.15">
      <c r="B2" s="3" t="s">
        <v>76</v>
      </c>
      <c r="C2" s="77"/>
      <c r="D2" s="3"/>
      <c r="E2" s="3"/>
      <c r="F2" s="4"/>
      <c r="G2" s="4"/>
      <c r="H2" s="4"/>
      <c r="I2" s="4"/>
      <c r="J2" s="4"/>
      <c r="K2" s="4"/>
      <c r="L2" s="4"/>
    </row>
    <row r="3" spans="2:18" x14ac:dyDescent="0.15">
      <c r="B3" s="6" t="s">
        <v>71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196" t="s">
        <v>150</v>
      </c>
      <c r="P3" s="6">
        <v>2011</v>
      </c>
      <c r="Q3" s="6">
        <v>2012</v>
      </c>
      <c r="R3" s="6">
        <v>2013</v>
      </c>
    </row>
    <row r="4" spans="2:18" x14ac:dyDescent="0.15"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6"/>
      <c r="N4" s="6"/>
      <c r="O4" s="196"/>
      <c r="P4" s="7"/>
      <c r="Q4" s="7"/>
      <c r="R4" s="7"/>
    </row>
    <row r="5" spans="2:18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97"/>
      <c r="P5" s="8"/>
      <c r="Q5" s="8"/>
      <c r="R5" s="8"/>
    </row>
    <row r="6" spans="2:18" x14ac:dyDescent="0.15"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97"/>
      <c r="P6" s="8"/>
      <c r="Q6" s="8"/>
      <c r="R6" s="8"/>
    </row>
    <row r="7" spans="2:18" x14ac:dyDescent="0.15">
      <c r="B7" s="10" t="s">
        <v>1</v>
      </c>
      <c r="C7" s="180">
        <v>1325.54</v>
      </c>
      <c r="D7" s="180">
        <v>69859</v>
      </c>
      <c r="E7" s="180">
        <v>811064.27</v>
      </c>
      <c r="F7" s="180">
        <v>15238</v>
      </c>
      <c r="G7" s="180">
        <v>4021.75</v>
      </c>
      <c r="H7" s="180">
        <v>14399</v>
      </c>
      <c r="I7" s="180">
        <v>24467</v>
      </c>
      <c r="J7" s="180">
        <v>920</v>
      </c>
      <c r="K7" s="180">
        <v>44100</v>
      </c>
      <c r="L7" s="180">
        <v>158157.47999999998</v>
      </c>
      <c r="M7" s="180">
        <v>121753.64</v>
      </c>
      <c r="N7" s="180">
        <v>455332</v>
      </c>
      <c r="O7" s="198">
        <v>431085.25</v>
      </c>
      <c r="P7" s="180">
        <v>431085.25</v>
      </c>
      <c r="Q7" s="180"/>
      <c r="R7" s="180"/>
    </row>
    <row r="8" spans="2:18" x14ac:dyDescent="0.15">
      <c r="B8" s="10" t="s">
        <v>2</v>
      </c>
      <c r="C8" s="180">
        <v>0</v>
      </c>
      <c r="D8" s="180">
        <v>47526</v>
      </c>
      <c r="E8" s="180">
        <v>246212.77</v>
      </c>
      <c r="F8" s="180">
        <v>2015143</v>
      </c>
      <c r="G8" s="180">
        <v>86819.87</v>
      </c>
      <c r="H8" s="180">
        <v>1413958</v>
      </c>
      <c r="I8" s="180">
        <v>190830</v>
      </c>
      <c r="J8" s="180">
        <v>14425534</v>
      </c>
      <c r="K8" s="180">
        <v>1670159</v>
      </c>
      <c r="L8" s="180">
        <v>1176094.76</v>
      </c>
      <c r="M8" s="180">
        <v>1776748</v>
      </c>
      <c r="N8" s="180">
        <v>376598</v>
      </c>
      <c r="O8" s="198">
        <v>4534186.1500000004</v>
      </c>
      <c r="P8" s="180">
        <v>4305355.1500000004</v>
      </c>
      <c r="Q8" s="180">
        <v>530282</v>
      </c>
      <c r="R8" s="180">
        <v>826483</v>
      </c>
    </row>
    <row r="9" spans="2:18" x14ac:dyDescent="0.15">
      <c r="B9" s="10" t="s">
        <v>3</v>
      </c>
      <c r="C9" s="180">
        <v>108571.27</v>
      </c>
      <c r="D9" s="180">
        <v>36971</v>
      </c>
      <c r="E9" s="180">
        <v>18503</v>
      </c>
      <c r="F9" s="180">
        <v>16785</v>
      </c>
      <c r="G9" s="180">
        <v>7132.42</v>
      </c>
      <c r="H9" s="180">
        <v>45378</v>
      </c>
      <c r="I9" s="180">
        <v>-41423</v>
      </c>
      <c r="J9" s="180">
        <v>18585</v>
      </c>
      <c r="K9" s="180">
        <v>0</v>
      </c>
      <c r="L9" s="180">
        <v>114995.84</v>
      </c>
      <c r="M9" s="180">
        <v>63061.68</v>
      </c>
      <c r="N9" s="180">
        <v>64660.179999999993</v>
      </c>
      <c r="O9" s="198">
        <v>96747.47</v>
      </c>
      <c r="P9" s="180">
        <v>96747.47</v>
      </c>
      <c r="Q9" s="180">
        <v>281200</v>
      </c>
      <c r="R9" s="180">
        <v>11406</v>
      </c>
    </row>
    <row r="10" spans="2:18" x14ac:dyDescent="0.15">
      <c r="B10" s="10" t="s">
        <v>4</v>
      </c>
      <c r="C10" s="180">
        <v>140545.35</v>
      </c>
      <c r="D10" s="180">
        <v>59988</v>
      </c>
      <c r="E10" s="180">
        <v>14811</v>
      </c>
      <c r="F10" s="180">
        <v>8875</v>
      </c>
      <c r="G10" s="180">
        <v>10488.380000000001</v>
      </c>
      <c r="H10" s="180">
        <v>24130</v>
      </c>
      <c r="I10" s="180">
        <v>4440</v>
      </c>
      <c r="J10" s="180">
        <v>7493</v>
      </c>
      <c r="K10" s="180">
        <v>104345</v>
      </c>
      <c r="L10" s="180">
        <v>64070.58</v>
      </c>
      <c r="M10" s="180">
        <v>77989</v>
      </c>
      <c r="N10" s="180">
        <v>99783</v>
      </c>
      <c r="O10" s="198">
        <v>104570.72999999998</v>
      </c>
      <c r="P10" s="180">
        <v>104570.72999999998</v>
      </c>
      <c r="Q10" s="180">
        <v>272164</v>
      </c>
      <c r="R10" s="180">
        <v>108393.57</v>
      </c>
    </row>
    <row r="11" spans="2:18" x14ac:dyDescent="0.15">
      <c r="B11" s="10" t="s">
        <v>5</v>
      </c>
      <c r="C11" s="180">
        <v>76482</v>
      </c>
      <c r="D11" s="180">
        <v>19206</v>
      </c>
      <c r="E11" s="180">
        <v>23986</v>
      </c>
      <c r="F11" s="180">
        <v>37970</v>
      </c>
      <c r="G11" s="180">
        <v>18171</v>
      </c>
      <c r="H11" s="180">
        <v>21194</v>
      </c>
      <c r="I11" s="180">
        <v>11065</v>
      </c>
      <c r="J11" s="180">
        <v>93562</v>
      </c>
      <c r="K11" s="180">
        <v>37430</v>
      </c>
      <c r="L11" s="180">
        <v>88727.09</v>
      </c>
      <c r="M11" s="180"/>
      <c r="N11" s="180">
        <v>158602</v>
      </c>
      <c r="O11" s="198">
        <v>131012.94</v>
      </c>
      <c r="P11" s="180">
        <v>131012.94</v>
      </c>
      <c r="Q11" s="180">
        <v>197064</v>
      </c>
      <c r="R11" s="180">
        <v>84305.98</v>
      </c>
    </row>
    <row r="12" spans="2:18" x14ac:dyDescent="0.15">
      <c r="B12" s="10" t="s">
        <v>6</v>
      </c>
      <c r="C12" s="180">
        <v>173.98</v>
      </c>
      <c r="D12" s="180">
        <v>1975</v>
      </c>
      <c r="E12" s="180">
        <v>2323</v>
      </c>
      <c r="F12" s="180">
        <v>0</v>
      </c>
      <c r="G12" s="180">
        <v>0</v>
      </c>
      <c r="H12" s="180">
        <v>9772</v>
      </c>
      <c r="I12" s="180">
        <v>3921</v>
      </c>
      <c r="J12" s="180">
        <v>2998</v>
      </c>
      <c r="K12" s="180">
        <v>205513</v>
      </c>
      <c r="L12" s="180">
        <v>53848</v>
      </c>
      <c r="M12" s="180">
        <v>34021</v>
      </c>
      <c r="N12" s="180">
        <v>85984</v>
      </c>
      <c r="O12" s="198">
        <v>104523.22</v>
      </c>
      <c r="P12" s="180">
        <v>104523.22</v>
      </c>
      <c r="Q12" s="180">
        <v>103843</v>
      </c>
      <c r="R12" s="180">
        <v>167522</v>
      </c>
    </row>
    <row r="13" spans="2:18" x14ac:dyDescent="0.15">
      <c r="B13" s="10" t="s">
        <v>148</v>
      </c>
      <c r="C13" s="26"/>
      <c r="D13" s="26"/>
      <c r="E13" s="13"/>
      <c r="F13" s="13"/>
      <c r="G13" s="13"/>
      <c r="H13" s="13"/>
      <c r="I13" s="13"/>
      <c r="J13" s="13"/>
      <c r="K13" s="13"/>
      <c r="L13" s="13"/>
      <c r="M13" s="180">
        <v>31591</v>
      </c>
      <c r="N13" s="180">
        <v>114996</v>
      </c>
      <c r="O13" s="198"/>
      <c r="P13" s="180">
        <v>2717687</v>
      </c>
      <c r="Q13" s="180">
        <v>5465955</v>
      </c>
      <c r="R13" s="180">
        <v>12871061</v>
      </c>
    </row>
    <row r="14" spans="2:18" x14ac:dyDescent="0.15">
      <c r="B14" s="9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99"/>
      <c r="P14" s="181"/>
      <c r="Q14" s="181"/>
      <c r="R14" s="181"/>
    </row>
    <row r="15" spans="2:18" x14ac:dyDescent="0.15">
      <c r="B15" s="9" t="s">
        <v>7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99"/>
      <c r="P15" s="181"/>
      <c r="Q15" s="181"/>
      <c r="R15" s="181"/>
    </row>
    <row r="16" spans="2:18" x14ac:dyDescent="0.15">
      <c r="B16" s="95"/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98"/>
      <c r="P16" s="180"/>
      <c r="Q16" s="180"/>
      <c r="R16" s="180"/>
    </row>
    <row r="17" spans="2:18" x14ac:dyDescent="0.15">
      <c r="B17" s="93" t="s">
        <v>8</v>
      </c>
      <c r="C17" s="180">
        <v>9680000</v>
      </c>
      <c r="D17" s="180">
        <v>0</v>
      </c>
      <c r="E17" s="180">
        <v>0</v>
      </c>
      <c r="F17" s="180">
        <v>0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98">
        <v>0</v>
      </c>
      <c r="P17" s="180">
        <v>0</v>
      </c>
      <c r="Q17" s="180">
        <v>0</v>
      </c>
      <c r="R17" s="180">
        <v>0</v>
      </c>
    </row>
    <row r="18" spans="2:18" x14ac:dyDescent="0.15">
      <c r="B18" s="93" t="s">
        <v>9</v>
      </c>
      <c r="C18" s="180">
        <v>524604</v>
      </c>
      <c r="D18" s="180">
        <v>0</v>
      </c>
      <c r="E18" s="180">
        <v>0</v>
      </c>
      <c r="F18" s="180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198">
        <v>0</v>
      </c>
      <c r="P18" s="180">
        <v>0</v>
      </c>
      <c r="Q18" s="180">
        <v>0</v>
      </c>
      <c r="R18" s="180">
        <v>0</v>
      </c>
    </row>
    <row r="19" spans="2:18" x14ac:dyDescent="0.15">
      <c r="B19" s="93" t="s">
        <v>10</v>
      </c>
      <c r="C19" s="180"/>
      <c r="D19" s="180">
        <v>0</v>
      </c>
      <c r="E19" s="180">
        <v>0</v>
      </c>
      <c r="F19" s="180">
        <v>0</v>
      </c>
      <c r="G19" s="180">
        <v>0</v>
      </c>
      <c r="H19" s="180">
        <v>0</v>
      </c>
      <c r="I19" s="180">
        <v>151262.01999999999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98">
        <v>0</v>
      </c>
      <c r="P19" s="180">
        <v>0</v>
      </c>
      <c r="Q19" s="180">
        <v>0</v>
      </c>
      <c r="R19" s="180">
        <v>0</v>
      </c>
    </row>
    <row r="20" spans="2:18" x14ac:dyDescent="0.15">
      <c r="B20" s="93" t="s">
        <v>149</v>
      </c>
      <c r="C20" s="26"/>
      <c r="D20" s="26"/>
      <c r="E20" s="13"/>
      <c r="F20" s="13"/>
      <c r="G20" s="13"/>
      <c r="H20" s="13"/>
      <c r="I20" s="13"/>
      <c r="J20" s="13"/>
      <c r="K20" s="13"/>
      <c r="L20" s="13"/>
      <c r="M20" s="180">
        <v>0</v>
      </c>
      <c r="N20" s="180">
        <v>0</v>
      </c>
      <c r="O20" s="198">
        <v>0</v>
      </c>
      <c r="P20" s="180">
        <v>228831</v>
      </c>
      <c r="Q20" s="180">
        <v>7515104</v>
      </c>
      <c r="R20" s="180">
        <v>2953470</v>
      </c>
    </row>
    <row r="21" spans="2:18" x14ac:dyDescent="0.15">
      <c r="B21" s="93" t="s">
        <v>11</v>
      </c>
      <c r="C21" s="180"/>
      <c r="D21" s="180">
        <v>0</v>
      </c>
      <c r="E21" s="180">
        <v>106346</v>
      </c>
      <c r="F21" s="180">
        <v>0</v>
      </c>
      <c r="G21" s="180">
        <v>0</v>
      </c>
      <c r="H21" s="180">
        <v>0</v>
      </c>
      <c r="I21" s="180">
        <v>0</v>
      </c>
      <c r="J21" s="180">
        <v>118587</v>
      </c>
      <c r="K21" s="180">
        <v>103008</v>
      </c>
      <c r="L21" s="180">
        <v>127033.42</v>
      </c>
      <c r="M21" s="180">
        <v>71126.010000000009</v>
      </c>
      <c r="N21" s="180">
        <v>102483</v>
      </c>
      <c r="O21" s="198">
        <v>87719.9</v>
      </c>
      <c r="P21" s="180">
        <v>87719.9</v>
      </c>
      <c r="Q21" s="180">
        <v>88313</v>
      </c>
      <c r="R21" s="180">
        <v>16889</v>
      </c>
    </row>
    <row r="22" spans="2:18" x14ac:dyDescent="0.15">
      <c r="B22" s="9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99"/>
      <c r="P22" s="181"/>
      <c r="Q22" s="181"/>
      <c r="R22" s="181"/>
    </row>
    <row r="23" spans="2:18" s="78" customFormat="1" x14ac:dyDescent="0.15">
      <c r="B23" s="78" t="s">
        <v>155</v>
      </c>
    </row>
    <row r="24" spans="2:18" s="78" customFormat="1" x14ac:dyDescent="0.15"/>
    <row r="25" spans="2:18" s="78" customFormat="1" x14ac:dyDescent="0.15"/>
    <row r="26" spans="2:18" s="78" customFormat="1" x14ac:dyDescent="0.15"/>
    <row r="27" spans="2:18" s="78" customFormat="1" x14ac:dyDescent="0.15"/>
    <row r="28" spans="2:18" s="78" customFormat="1" x14ac:dyDescent="0.15"/>
    <row r="29" spans="2:18" s="78" customFormat="1" x14ac:dyDescent="0.15"/>
    <row r="30" spans="2:18" s="78" customFormat="1" x14ac:dyDescent="0.15"/>
    <row r="31" spans="2:18" s="78" customFormat="1" x14ac:dyDescent="0.15"/>
    <row r="32" spans="2:18" s="78" customFormat="1" x14ac:dyDescent="0.15"/>
    <row r="33" spans="3:4" s="78" customFormat="1" x14ac:dyDescent="0.15">
      <c r="C33" s="77"/>
      <c r="D33" s="77"/>
    </row>
    <row r="34" spans="3:4" s="78" customFormat="1" x14ac:dyDescent="0.15">
      <c r="C34" s="77"/>
      <c r="D34" s="77"/>
    </row>
    <row r="35" spans="3:4" s="78" customFormat="1" x14ac:dyDescent="0.15">
      <c r="C35" s="77"/>
      <c r="D35" s="77"/>
    </row>
    <row r="36" spans="3:4" s="78" customFormat="1" x14ac:dyDescent="0.15">
      <c r="C36" s="77"/>
      <c r="D36" s="77"/>
    </row>
    <row r="37" spans="3:4" s="78" customFormat="1" x14ac:dyDescent="0.15">
      <c r="C37" s="77"/>
      <c r="D37" s="77"/>
    </row>
    <row r="38" spans="3:4" s="78" customFormat="1" x14ac:dyDescent="0.15">
      <c r="C38" s="77"/>
      <c r="D38" s="77"/>
    </row>
    <row r="39" spans="3:4" s="78" customFormat="1" x14ac:dyDescent="0.15">
      <c r="C39" s="77"/>
      <c r="D39" s="77"/>
    </row>
    <row r="40" spans="3:4" s="78" customFormat="1" x14ac:dyDescent="0.15">
      <c r="C40" s="77"/>
      <c r="D40" s="77"/>
    </row>
    <row r="41" spans="3:4" s="78" customFormat="1" x14ac:dyDescent="0.15">
      <c r="C41" s="77"/>
      <c r="D41" s="77"/>
    </row>
    <row r="42" spans="3:4" s="78" customFormat="1" x14ac:dyDescent="0.15">
      <c r="C42" s="77"/>
      <c r="D42" s="77"/>
    </row>
    <row r="43" spans="3:4" s="78" customFormat="1" x14ac:dyDescent="0.15">
      <c r="C43" s="77"/>
      <c r="D43" s="77"/>
    </row>
    <row r="44" spans="3:4" s="78" customFormat="1" x14ac:dyDescent="0.15">
      <c r="C44" s="77"/>
      <c r="D44" s="77"/>
    </row>
    <row r="45" spans="3:4" s="78" customFormat="1" x14ac:dyDescent="0.15">
      <c r="C45" s="77"/>
      <c r="D45" s="77"/>
    </row>
    <row r="46" spans="3:4" s="78" customFormat="1" x14ac:dyDescent="0.15">
      <c r="C46" s="77"/>
      <c r="D46" s="77"/>
    </row>
    <row r="47" spans="3:4" s="78" customFormat="1" x14ac:dyDescent="0.15">
      <c r="C47" s="77"/>
      <c r="D47" s="77"/>
    </row>
    <row r="48" spans="3:4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</sheetData>
  <conditionalFormatting sqref="C7:L12 B16:L16 C17:L19 C21:L21">
    <cfRule type="cellIs" dxfId="17" priority="7" operator="lessThan">
      <formula>0</formula>
    </cfRule>
  </conditionalFormatting>
  <conditionalFormatting sqref="M7:R13 M16:R21">
    <cfRule type="cellIs" dxfId="16" priority="2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3:Q10"/>
  <sheetViews>
    <sheetView zoomScaleNormal="100" workbookViewId="0"/>
  </sheetViews>
  <sheetFormatPr baseColWidth="10" defaultRowHeight="12.75" customHeight="1" x14ac:dyDescent="0.2"/>
  <cols>
    <col min="1" max="1" width="11.42578125" style="123"/>
    <col min="2" max="2" width="20.140625" style="123" customWidth="1"/>
    <col min="3" max="3" width="11" style="123" customWidth="1"/>
    <col min="4" max="12" width="10.7109375" style="123" customWidth="1"/>
    <col min="13" max="13" width="10.85546875" style="123" bestFit="1" customWidth="1"/>
    <col min="14" max="16384" width="11.42578125" style="123"/>
  </cols>
  <sheetData>
    <row r="3" spans="2:17" ht="12.75" customHeight="1" x14ac:dyDescent="0.2">
      <c r="B3" s="233"/>
    </row>
    <row r="4" spans="2:17" ht="12.75" customHeight="1" x14ac:dyDescent="0.2">
      <c r="B4" s="124" t="s">
        <v>67</v>
      </c>
      <c r="C4" s="167">
        <v>1999</v>
      </c>
      <c r="D4" s="167">
        <v>2000</v>
      </c>
      <c r="E4" s="167">
        <v>2001</v>
      </c>
      <c r="F4" s="167">
        <v>2002</v>
      </c>
      <c r="G4" s="167">
        <v>2003</v>
      </c>
      <c r="H4" s="167">
        <v>2004</v>
      </c>
      <c r="I4" s="167">
        <v>2005</v>
      </c>
      <c r="J4" s="167">
        <v>2006</v>
      </c>
      <c r="K4" s="167">
        <v>2007</v>
      </c>
      <c r="L4" s="167">
        <v>2008</v>
      </c>
      <c r="M4" s="167">
        <v>2009</v>
      </c>
      <c r="N4" s="167">
        <v>2010</v>
      </c>
      <c r="O4" s="167">
        <v>2011</v>
      </c>
      <c r="P4" s="167">
        <v>2012</v>
      </c>
      <c r="Q4" s="167">
        <v>2013</v>
      </c>
    </row>
    <row r="5" spans="2:17" ht="12.75" customHeight="1" x14ac:dyDescent="0.2">
      <c r="B5" s="125" t="s">
        <v>74</v>
      </c>
      <c r="C5" s="126">
        <v>3.3844952678963498</v>
      </c>
      <c r="D5" s="126">
        <v>3.4898989942879801</v>
      </c>
      <c r="E5" s="126">
        <v>3.50811264259133</v>
      </c>
      <c r="F5" s="126">
        <v>3.5176568153337899</v>
      </c>
      <c r="G5" s="126">
        <v>3.47920663780664</v>
      </c>
      <c r="H5" s="126">
        <v>3.4138200263504599</v>
      </c>
      <c r="I5" s="126">
        <v>3.2966895268474201</v>
      </c>
      <c r="J5" s="126">
        <v>3.2745681737143699</v>
      </c>
      <c r="K5" s="126">
        <v>3.1289604987848398</v>
      </c>
      <c r="L5" s="126">
        <v>2.92</v>
      </c>
      <c r="M5" s="220">
        <v>3.012</v>
      </c>
      <c r="N5" s="220">
        <v>2.8257854861131699</v>
      </c>
      <c r="O5" s="220">
        <v>2.7547087220274</v>
      </c>
      <c r="P5" s="220">
        <v>2.6381924723424701</v>
      </c>
      <c r="Q5" s="220">
        <v>2.7027819881142299</v>
      </c>
    </row>
    <row r="6" spans="2:17" ht="12.75" customHeight="1" x14ac:dyDescent="0.2">
      <c r="B6" s="125" t="s">
        <v>69</v>
      </c>
      <c r="C6" s="127">
        <f>100*C5/$D$5</f>
        <v>96.979748509508511</v>
      </c>
      <c r="D6" s="127">
        <f>100*D5/$D$5</f>
        <v>100</v>
      </c>
      <c r="E6" s="127">
        <f t="shared" ref="E6:L6" si="0">100*E5/$D$5</f>
        <v>100.52189614464947</v>
      </c>
      <c r="F6" s="127">
        <f t="shared" si="0"/>
        <v>100.79537605791003</v>
      </c>
      <c r="G6" s="127">
        <f>100*G5/$D$5</f>
        <v>99.693619887027083</v>
      </c>
      <c r="H6" s="127">
        <f t="shared" si="0"/>
        <v>97.82002378687632</v>
      </c>
      <c r="I6" s="127">
        <f>100*I5/$D$5</f>
        <v>94.463751880590479</v>
      </c>
      <c r="J6" s="127">
        <f t="shared" si="0"/>
        <v>93.829883875549172</v>
      </c>
      <c r="K6" s="127">
        <f t="shared" si="0"/>
        <v>89.657623441426281</v>
      </c>
      <c r="L6" s="127">
        <f t="shared" si="0"/>
        <v>83.670043310114409</v>
      </c>
      <c r="M6" s="127">
        <f t="shared" ref="M6:Q6" si="1">100*M5/$D$5</f>
        <v>86.306222756871435</v>
      </c>
      <c r="N6" s="127">
        <f t="shared" si="1"/>
        <v>80.970408906911516</v>
      </c>
      <c r="O6" s="127">
        <f t="shared" si="1"/>
        <v>78.933766465336461</v>
      </c>
      <c r="P6" s="127">
        <f t="shared" si="1"/>
        <v>75.595095349764478</v>
      </c>
      <c r="Q6" s="127">
        <f t="shared" si="1"/>
        <v>77.445851370998199</v>
      </c>
    </row>
    <row r="7" spans="2:17" ht="12.75" customHeight="1" x14ac:dyDescent="0.2"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</row>
    <row r="8" spans="2:17" ht="12.75" customHeight="1" x14ac:dyDescent="0.2"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</row>
    <row r="9" spans="2:17" ht="12.75" customHeight="1" x14ac:dyDescent="0.2"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86"/>
      <c r="N9" s="186"/>
      <c r="O9" s="186"/>
      <c r="P9" s="186"/>
      <c r="Q9" s="186"/>
    </row>
    <row r="10" spans="2:17" ht="12.75" customHeight="1" x14ac:dyDescent="0.2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</row>
  </sheetData>
  <conditionalFormatting sqref="C10:Q10">
    <cfRule type="cellIs" dxfId="30" priority="1" operator="greaterThan">
      <formula>0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92"/>
  <sheetViews>
    <sheetView zoomScale="130" zoomScaleNormal="130" workbookViewId="0"/>
  </sheetViews>
  <sheetFormatPr baseColWidth="10" defaultRowHeight="9" x14ac:dyDescent="0.15"/>
  <cols>
    <col min="1" max="1" width="1.42578125" style="78" customWidth="1"/>
    <col min="2" max="2" width="25.42578125" style="57" customWidth="1"/>
    <col min="3" max="3" width="7.42578125" style="17" customWidth="1"/>
    <col min="4" max="4" width="7.5703125" style="17" customWidth="1"/>
    <col min="5" max="5" width="8.7109375" style="15" customWidth="1"/>
    <col min="6" max="12" width="8.85546875" style="15" bestFit="1" customWidth="1"/>
    <col min="13" max="13" width="9.42578125" style="57" customWidth="1"/>
    <col min="14" max="16" width="9.28515625" style="78" customWidth="1"/>
    <col min="17" max="17" width="9.5703125" style="78" customWidth="1"/>
    <col min="18" max="18" width="9.85546875" style="78" customWidth="1"/>
    <col min="19" max="31" width="11.42578125" style="78"/>
    <col min="32" max="16384" width="11.42578125" style="15"/>
  </cols>
  <sheetData>
    <row r="1" spans="1:31" s="57" customFormat="1" x14ac:dyDescent="0.15">
      <c r="A1" s="78"/>
      <c r="B1" s="1" t="s">
        <v>122</v>
      </c>
      <c r="C1" s="2"/>
      <c r="D1" s="2"/>
      <c r="E1" s="3"/>
      <c r="F1" s="4"/>
      <c r="G1" s="4"/>
      <c r="H1" s="4"/>
      <c r="I1" s="4"/>
      <c r="J1" s="4"/>
      <c r="K1" s="4"/>
      <c r="L1" s="5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1" s="57" customFormat="1" x14ac:dyDescent="0.15">
      <c r="A2" s="78"/>
      <c r="B2" s="3" t="s">
        <v>117</v>
      </c>
      <c r="C2" s="77"/>
      <c r="D2" s="3"/>
      <c r="E2" s="3"/>
      <c r="F2" s="4"/>
      <c r="G2" s="4"/>
      <c r="H2" s="4"/>
      <c r="I2" s="4"/>
      <c r="J2" s="4"/>
      <c r="K2" s="4"/>
      <c r="L2" s="4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</row>
    <row r="3" spans="1:31" s="57" customFormat="1" x14ac:dyDescent="0.15">
      <c r="A3" s="78"/>
      <c r="B3" s="6" t="s">
        <v>71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196" t="s">
        <v>150</v>
      </c>
      <c r="P3" s="6">
        <v>2011</v>
      </c>
      <c r="Q3" s="6">
        <v>2012</v>
      </c>
      <c r="R3" s="6">
        <v>2013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</row>
    <row r="4" spans="1:31" s="57" customFormat="1" x14ac:dyDescent="0.15">
      <c r="A4" s="78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6"/>
      <c r="N4" s="6"/>
      <c r="O4" s="196"/>
      <c r="P4" s="7"/>
      <c r="Q4" s="7"/>
      <c r="R4" s="7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</row>
    <row r="5" spans="1:31" s="57" customFormat="1" x14ac:dyDescent="0.15">
      <c r="A5" s="8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97"/>
      <c r="P5" s="8"/>
      <c r="Q5" s="8"/>
      <c r="R5" s="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</row>
    <row r="6" spans="1:31" s="57" customFormat="1" x14ac:dyDescent="0.15">
      <c r="A6" s="82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97"/>
      <c r="P6" s="8"/>
      <c r="Q6" s="8"/>
      <c r="R6" s="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</row>
    <row r="7" spans="1:31" s="57" customFormat="1" x14ac:dyDescent="0.15">
      <c r="A7" s="84"/>
      <c r="B7" s="10" t="s">
        <v>1</v>
      </c>
      <c r="C7" s="95">
        <v>0</v>
      </c>
      <c r="D7" s="95">
        <v>-686</v>
      </c>
      <c r="E7" s="95">
        <v>-16511</v>
      </c>
      <c r="F7" s="95">
        <v>-51507</v>
      </c>
      <c r="G7" s="95">
        <v>-88523</v>
      </c>
      <c r="H7" s="95">
        <v>-130560</v>
      </c>
      <c r="I7" s="95">
        <v>-173472</v>
      </c>
      <c r="J7" s="95">
        <v>-216689</v>
      </c>
      <c r="K7" s="95">
        <v>-260989</v>
      </c>
      <c r="L7" s="95">
        <v>-295073.34999999998</v>
      </c>
      <c r="M7" s="95">
        <v>-232201.34999999998</v>
      </c>
      <c r="N7" s="95">
        <v>-275757.34999999998</v>
      </c>
      <c r="O7" s="200">
        <v>-161244.57</v>
      </c>
      <c r="P7" s="95">
        <v>-161244.57</v>
      </c>
      <c r="Q7" s="95">
        <v>0</v>
      </c>
      <c r="R7" s="95">
        <v>0</v>
      </c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</row>
    <row r="8" spans="1:31" s="57" customFormat="1" x14ac:dyDescent="0.15">
      <c r="A8" s="84"/>
      <c r="B8" s="10" t="s">
        <v>2</v>
      </c>
      <c r="C8" s="95">
        <v>0</v>
      </c>
      <c r="D8" s="95">
        <v>-14119</v>
      </c>
      <c r="E8" s="95">
        <v>-35486</v>
      </c>
      <c r="F8" s="95">
        <v>-81225</v>
      </c>
      <c r="G8" s="95">
        <v>-386107</v>
      </c>
      <c r="H8" s="95">
        <v>-903387</v>
      </c>
      <c r="I8" s="95">
        <v>-1526287</v>
      </c>
      <c r="J8" s="95">
        <v>-2216625</v>
      </c>
      <c r="K8" s="95">
        <v>-3607134</v>
      </c>
      <c r="L8" s="95">
        <v>-5284834.71</v>
      </c>
      <c r="M8" s="95">
        <v>-6937102.71</v>
      </c>
      <c r="N8" s="95">
        <v>-8698744.7100000009</v>
      </c>
      <c r="O8" s="200">
        <v>-10142387.32</v>
      </c>
      <c r="P8" s="95">
        <v>-1273072.83</v>
      </c>
      <c r="Q8" s="95">
        <v>-1670860</v>
      </c>
      <c r="R8" s="95">
        <v>-2201564</v>
      </c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</row>
    <row r="9" spans="1:31" s="57" customFormat="1" x14ac:dyDescent="0.15">
      <c r="A9" s="84"/>
      <c r="B9" s="10" t="s">
        <v>3</v>
      </c>
      <c r="C9" s="95">
        <v>-7704.78</v>
      </c>
      <c r="D9" s="95">
        <v>-30505</v>
      </c>
      <c r="E9" s="95">
        <v>-60574</v>
      </c>
      <c r="F9" s="95">
        <v>-93857</v>
      </c>
      <c r="G9" s="95">
        <v>-133169</v>
      </c>
      <c r="H9" s="95">
        <v>-170711</v>
      </c>
      <c r="I9" s="95">
        <v>-202556</v>
      </c>
      <c r="J9" s="95">
        <v>-193591.31</v>
      </c>
      <c r="K9" s="95">
        <v>-218122.31</v>
      </c>
      <c r="L9" s="95">
        <v>-238356.2</v>
      </c>
      <c r="M9" s="95">
        <v>-229725.2</v>
      </c>
      <c r="N9" s="95">
        <v>-266508.46000000002</v>
      </c>
      <c r="O9" s="200">
        <v>-240806.17</v>
      </c>
      <c r="P9" s="95">
        <v>-240806.17</v>
      </c>
      <c r="Q9" s="95">
        <v>-307362.44</v>
      </c>
      <c r="R9" s="95">
        <v>-337906.07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</row>
    <row r="10" spans="1:31" s="57" customFormat="1" x14ac:dyDescent="0.15">
      <c r="A10" s="84"/>
      <c r="B10" s="10" t="s">
        <v>4</v>
      </c>
      <c r="C10" s="95">
        <v>-3385.1928571428571</v>
      </c>
      <c r="D10" s="95">
        <v>-5952</v>
      </c>
      <c r="E10" s="95">
        <v>-16667</v>
      </c>
      <c r="F10" s="95">
        <v>-28429</v>
      </c>
      <c r="G10" s="95">
        <v>-40958</v>
      </c>
      <c r="H10" s="95">
        <v>-55292</v>
      </c>
      <c r="I10" s="95">
        <v>-71649</v>
      </c>
      <c r="J10" s="95">
        <v>-88184</v>
      </c>
      <c r="K10" s="95">
        <v>-107355</v>
      </c>
      <c r="L10" s="95">
        <v>-136599.91999999998</v>
      </c>
      <c r="M10" s="95">
        <v>-167429.91999999998</v>
      </c>
      <c r="N10" s="95">
        <v>-208472.91999999998</v>
      </c>
      <c r="O10" s="200">
        <v>-263428.13</v>
      </c>
      <c r="P10" s="95">
        <v>-263428.13</v>
      </c>
      <c r="Q10" s="95">
        <v>-293914.63</v>
      </c>
      <c r="R10" s="95">
        <v>-376834.22</v>
      </c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</row>
    <row r="11" spans="1:31" s="57" customFormat="1" x14ac:dyDescent="0.15">
      <c r="A11" s="84"/>
      <c r="B11" s="10" t="s">
        <v>5</v>
      </c>
      <c r="C11" s="95">
        <v>-4598.2571428571428</v>
      </c>
      <c r="D11" s="95">
        <v>-25694</v>
      </c>
      <c r="E11" s="95">
        <v>-53380</v>
      </c>
      <c r="F11" s="95">
        <v>-87353</v>
      </c>
      <c r="G11" s="95">
        <v>-118377</v>
      </c>
      <c r="H11" s="95">
        <v>-137564</v>
      </c>
      <c r="I11" s="95">
        <v>-156785</v>
      </c>
      <c r="J11" s="95">
        <v>-180542</v>
      </c>
      <c r="K11" s="95">
        <v>-214058</v>
      </c>
      <c r="L11" s="95">
        <v>-276156.71000000002</v>
      </c>
      <c r="M11" s="95">
        <v>-219483.44</v>
      </c>
      <c r="N11" s="95">
        <v>-309425.44</v>
      </c>
      <c r="O11" s="200">
        <v>-442572</v>
      </c>
      <c r="P11" s="95">
        <v>-442572</v>
      </c>
      <c r="Q11" s="95">
        <v>-573506.68999999994</v>
      </c>
      <c r="R11" s="95">
        <v>-679213.23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</row>
    <row r="12" spans="1:31" s="57" customFormat="1" x14ac:dyDescent="0.15">
      <c r="A12" s="84"/>
      <c r="B12" s="10" t="s">
        <v>6</v>
      </c>
      <c r="C12" s="95">
        <v>-1.59</v>
      </c>
      <c r="D12" s="95">
        <v>-127</v>
      </c>
      <c r="E12" s="95">
        <v>-387.36999999999989</v>
      </c>
      <c r="F12" s="95">
        <v>-834.36999999999989</v>
      </c>
      <c r="G12" s="95">
        <v>-1281.3699999999999</v>
      </c>
      <c r="H12" s="95">
        <v>-2194.369999999999</v>
      </c>
      <c r="I12" s="95">
        <v>-3809.369999999999</v>
      </c>
      <c r="J12" s="95">
        <v>-5675.369999999999</v>
      </c>
      <c r="K12" s="95">
        <v>-9446.3700000000008</v>
      </c>
      <c r="L12" s="95">
        <v>-41623.369999999995</v>
      </c>
      <c r="M12" s="95">
        <v>-77227.37</v>
      </c>
      <c r="N12" s="95">
        <v>-117747.37</v>
      </c>
      <c r="O12" s="200">
        <v>-133850.15</v>
      </c>
      <c r="P12" s="95">
        <v>-133850.15</v>
      </c>
      <c r="Q12" s="95">
        <v>-241941</v>
      </c>
      <c r="R12" s="95">
        <v>-312322</v>
      </c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</row>
    <row r="13" spans="1:31" s="57" customFormat="1" x14ac:dyDescent="0.15">
      <c r="A13" s="82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01"/>
      <c r="P13" s="34"/>
      <c r="Q13" s="34"/>
      <c r="R13" s="34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</row>
    <row r="14" spans="1:31" s="57" customFormat="1" x14ac:dyDescent="0.15">
      <c r="A14" s="82"/>
      <c r="B14" s="9" t="s">
        <v>7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201"/>
      <c r="P14" s="34"/>
      <c r="Q14" s="34"/>
      <c r="R14" s="34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</row>
    <row r="15" spans="1:31" s="57" customFormat="1" x14ac:dyDescent="0.15">
      <c r="A15" s="82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200"/>
      <c r="P15" s="95"/>
      <c r="Q15" s="95"/>
      <c r="R15" s="95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</row>
    <row r="16" spans="1:31" s="57" customFormat="1" x14ac:dyDescent="0.15">
      <c r="A16" s="82"/>
      <c r="B16" s="93" t="s">
        <v>8</v>
      </c>
      <c r="C16" s="95">
        <v>-238416</v>
      </c>
      <c r="D16" s="95">
        <v>-883752</v>
      </c>
      <c r="E16" s="95">
        <v>-1529088</v>
      </c>
      <c r="F16" s="95">
        <v>-2174424</v>
      </c>
      <c r="G16" s="95">
        <v>-2819760</v>
      </c>
      <c r="H16" s="95">
        <v>-3465096</v>
      </c>
      <c r="I16" s="95">
        <v>-4110432</v>
      </c>
      <c r="J16" s="95">
        <v>-4755768</v>
      </c>
      <c r="K16" s="95">
        <v>-5398059.1299999999</v>
      </c>
      <c r="L16" s="95">
        <v>-6040350.2599999998</v>
      </c>
      <c r="M16" s="95">
        <v>-6682641.3899999997</v>
      </c>
      <c r="N16" s="95">
        <v>-7324932.5199999996</v>
      </c>
      <c r="O16" s="200">
        <v>-3997520.24</v>
      </c>
      <c r="P16" s="95">
        <v>-3997520.24</v>
      </c>
      <c r="Q16" s="95">
        <v>-4320694.4400000004</v>
      </c>
      <c r="R16" s="95">
        <v>-4643868.6399999997</v>
      </c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</row>
    <row r="17" spans="1:31" s="57" customFormat="1" x14ac:dyDescent="0.15">
      <c r="A17" s="82"/>
      <c r="B17" s="93" t="s">
        <v>9</v>
      </c>
      <c r="C17" s="95">
        <v>-11660</v>
      </c>
      <c r="D17" s="95">
        <v>-46640</v>
      </c>
      <c r="E17" s="95">
        <v>-81620</v>
      </c>
      <c r="F17" s="95">
        <v>-116600</v>
      </c>
      <c r="G17" s="95">
        <v>-151580</v>
      </c>
      <c r="H17" s="95">
        <v>-186560</v>
      </c>
      <c r="I17" s="95">
        <v>-221540</v>
      </c>
      <c r="J17" s="95">
        <v>-256520</v>
      </c>
      <c r="K17" s="95">
        <v>-291111.48</v>
      </c>
      <c r="L17" s="95">
        <v>-325702.96000000002</v>
      </c>
      <c r="M17" s="95">
        <v>-360294.44999999995</v>
      </c>
      <c r="N17" s="95">
        <v>-394885.92999999993</v>
      </c>
      <c r="O17" s="200">
        <v>-215909.74</v>
      </c>
      <c r="P17" s="95">
        <v>-215909.74</v>
      </c>
      <c r="Q17" s="95">
        <v>-233465.81</v>
      </c>
      <c r="R17" s="95">
        <v>-251021.88</v>
      </c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</row>
    <row r="18" spans="1:31" s="13" customFormat="1" x14ac:dyDescent="0.15">
      <c r="A18" s="82"/>
      <c r="B18" s="93" t="s">
        <v>10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-16807</v>
      </c>
      <c r="K18" s="95">
        <v>-33613.89</v>
      </c>
      <c r="L18" s="95">
        <v>-50420.78</v>
      </c>
      <c r="M18" s="95">
        <v>-67227.67</v>
      </c>
      <c r="N18" s="95">
        <v>-84034.559999999998</v>
      </c>
      <c r="O18" s="200">
        <v>-100841.45</v>
      </c>
      <c r="P18" s="95">
        <v>-100841.56</v>
      </c>
      <c r="Q18" s="95">
        <v>-117648.23</v>
      </c>
      <c r="R18" s="95">
        <v>-134455.13</v>
      </c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</row>
    <row r="19" spans="1:31" s="13" customFormat="1" x14ac:dyDescent="0.15">
      <c r="A19" s="84"/>
      <c r="B19" s="93" t="s">
        <v>149</v>
      </c>
      <c r="O19" s="202"/>
      <c r="P19" s="95">
        <v>-8869314.4900000002</v>
      </c>
      <c r="Q19" s="95">
        <v>-10066553</v>
      </c>
      <c r="R19" s="95">
        <v>-11402376</v>
      </c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</row>
    <row r="20" spans="1:31" s="13" customFormat="1" x14ac:dyDescent="0.15">
      <c r="A20" s="84"/>
      <c r="B20" s="93" t="s">
        <v>11</v>
      </c>
      <c r="C20" s="95">
        <v>0</v>
      </c>
      <c r="D20" s="95">
        <v>0</v>
      </c>
      <c r="E20" s="95">
        <v>0</v>
      </c>
      <c r="F20" s="95">
        <v>-21269</v>
      </c>
      <c r="G20" s="95">
        <v>-42538</v>
      </c>
      <c r="H20" s="95">
        <v>-63807</v>
      </c>
      <c r="I20" s="95">
        <v>-85076</v>
      </c>
      <c r="J20" s="95">
        <v>-106345</v>
      </c>
      <c r="K20" s="95">
        <v>-140038.99</v>
      </c>
      <c r="L20" s="95">
        <v>-199925.06</v>
      </c>
      <c r="M20" s="95">
        <v>-262305.24</v>
      </c>
      <c r="N20" s="95">
        <v>-358576.85</v>
      </c>
      <c r="O20" s="200">
        <v>-471073.85</v>
      </c>
      <c r="P20" s="95">
        <v>-471073.85</v>
      </c>
      <c r="Q20" s="95">
        <v>-595381.17000000004</v>
      </c>
      <c r="R20" s="95">
        <v>-707757.56</v>
      </c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</row>
    <row r="21" spans="1:31" s="78" customFormat="1" x14ac:dyDescent="0.15">
      <c r="A21" s="84"/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97"/>
      <c r="P21" s="8"/>
      <c r="Q21" s="8"/>
      <c r="R21" s="8"/>
    </row>
    <row r="22" spans="1:31" s="78" customFormat="1" x14ac:dyDescent="0.15">
      <c r="A22" s="84"/>
      <c r="B22" s="78" t="s">
        <v>155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1:31" s="78" customFormat="1" x14ac:dyDescent="0.1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31" s="78" customFormat="1" x14ac:dyDescent="0.1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31" s="78" customFormat="1" x14ac:dyDescent="0.1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31" s="78" customFormat="1" x14ac:dyDescent="0.1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31" s="78" customFormat="1" x14ac:dyDescent="0.1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31" s="78" customFormat="1" x14ac:dyDescent="0.1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31" s="78" customFormat="1" x14ac:dyDescent="0.1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31" s="78" customForma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31" s="78" customFormat="1" x14ac:dyDescent="0.1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31" s="78" customFormat="1" x14ac:dyDescent="0.1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s="78" customFormat="1" x14ac:dyDescent="0.1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s="78" customFormat="1" x14ac:dyDescent="0.1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s="78" customFormat="1" x14ac:dyDescent="0.15">
      <c r="C35" s="77"/>
      <c r="D35" s="77"/>
    </row>
    <row r="36" spans="1:13" s="78" customFormat="1" x14ac:dyDescent="0.15">
      <c r="C36" s="77"/>
      <c r="D36" s="77"/>
    </row>
    <row r="37" spans="1:13" s="78" customFormat="1" x14ac:dyDescent="0.15">
      <c r="C37" s="77"/>
      <c r="D37" s="77"/>
    </row>
    <row r="38" spans="1:13" s="78" customFormat="1" x14ac:dyDescent="0.15">
      <c r="C38" s="77"/>
      <c r="D38" s="77"/>
    </row>
    <row r="39" spans="1:13" s="78" customFormat="1" x14ac:dyDescent="0.15">
      <c r="C39" s="77"/>
      <c r="D39" s="77"/>
    </row>
    <row r="40" spans="1:13" s="78" customFormat="1" x14ac:dyDescent="0.15">
      <c r="C40" s="77"/>
      <c r="D40" s="77"/>
    </row>
    <row r="41" spans="1:13" s="78" customFormat="1" x14ac:dyDescent="0.15">
      <c r="C41" s="77"/>
      <c r="D41" s="77"/>
    </row>
    <row r="42" spans="1:13" s="78" customFormat="1" x14ac:dyDescent="0.15">
      <c r="C42" s="77"/>
      <c r="D42" s="77"/>
    </row>
    <row r="43" spans="1:13" s="78" customFormat="1" x14ac:dyDescent="0.15">
      <c r="C43" s="77"/>
      <c r="D43" s="77"/>
    </row>
    <row r="44" spans="1:13" s="78" customFormat="1" x14ac:dyDescent="0.15">
      <c r="C44" s="77"/>
      <c r="D44" s="77"/>
    </row>
    <row r="45" spans="1:13" s="78" customFormat="1" x14ac:dyDescent="0.15">
      <c r="C45" s="77"/>
      <c r="D45" s="77"/>
    </row>
    <row r="46" spans="1:13" s="78" customFormat="1" x14ac:dyDescent="0.15">
      <c r="C46" s="77"/>
      <c r="D46" s="77"/>
    </row>
    <row r="47" spans="1:13" s="78" customFormat="1" x14ac:dyDescent="0.15">
      <c r="C47" s="77"/>
      <c r="D47" s="77"/>
    </row>
    <row r="48" spans="1:13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</sheetData>
  <conditionalFormatting sqref="C7:L12 C16:L18 C20:L20 B15:R15">
    <cfRule type="cellIs" dxfId="15" priority="39" operator="lessThan">
      <formula>0</formula>
    </cfRule>
  </conditionalFormatting>
  <conditionalFormatting sqref="P19:R19">
    <cfRule type="cellIs" dxfId="14" priority="1" operator="lessThan">
      <formula>0</formula>
    </cfRule>
  </conditionalFormatting>
  <conditionalFormatting sqref="M7:R12">
    <cfRule type="cellIs" dxfId="13" priority="3" operator="lessThan">
      <formula>0</formula>
    </cfRule>
  </conditionalFormatting>
  <conditionalFormatting sqref="M16:R18 M20:R20">
    <cfRule type="cellIs" dxfId="12" priority="2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102"/>
  <sheetViews>
    <sheetView zoomScale="130" zoomScaleNormal="130" workbookViewId="0"/>
  </sheetViews>
  <sheetFormatPr baseColWidth="10" defaultRowHeight="9" x14ac:dyDescent="0.15"/>
  <cols>
    <col min="1" max="1" width="2.28515625" style="15" customWidth="1"/>
    <col min="2" max="2" width="41" style="57" bestFit="1" customWidth="1"/>
    <col min="3" max="3" width="4.7109375" style="17" bestFit="1" customWidth="1"/>
    <col min="4" max="4" width="7.7109375" style="17" bestFit="1" customWidth="1"/>
    <col min="5" max="5" width="7.7109375" style="15" bestFit="1" customWidth="1"/>
    <col min="6" max="6" width="4.7109375" style="15" bestFit="1" customWidth="1"/>
    <col min="7" max="7" width="8.85546875" style="15" bestFit="1" customWidth="1"/>
    <col min="8" max="11" width="4.7109375" style="15" bestFit="1" customWidth="1"/>
    <col min="12" max="12" width="7.85546875" style="15" customWidth="1"/>
    <col min="13" max="13" width="6.28515625" style="57" bestFit="1" customWidth="1"/>
    <col min="14" max="14" width="8.140625" style="78" customWidth="1"/>
    <col min="15" max="18" width="9" style="78" customWidth="1"/>
    <col min="19" max="33" width="11.42578125" style="78"/>
    <col min="34" max="16384" width="11.42578125" style="15"/>
  </cols>
  <sheetData>
    <row r="1" spans="1:33" s="57" customFormat="1" x14ac:dyDescent="0.15">
      <c r="A1" s="78"/>
      <c r="B1" s="1" t="s">
        <v>116</v>
      </c>
      <c r="C1" s="2"/>
      <c r="D1" s="2"/>
      <c r="E1" s="3"/>
      <c r="F1" s="4"/>
      <c r="G1" s="4"/>
      <c r="H1" s="4"/>
      <c r="I1" s="4"/>
      <c r="J1" s="4"/>
      <c r="K1" s="4"/>
      <c r="L1" s="5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 spans="1:33" s="57" customFormat="1" x14ac:dyDescent="0.15">
      <c r="A2" s="78"/>
      <c r="B2" s="3" t="s">
        <v>117</v>
      </c>
      <c r="C2" s="77"/>
      <c r="D2" s="3"/>
      <c r="E2" s="3"/>
      <c r="F2" s="4"/>
      <c r="G2" s="4"/>
      <c r="H2" s="240"/>
      <c r="I2" s="240"/>
      <c r="J2" s="240"/>
      <c r="K2" s="240"/>
      <c r="L2" s="240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s="57" customFormat="1" x14ac:dyDescent="0.15">
      <c r="A3" s="78"/>
      <c r="B3" s="6" t="s">
        <v>71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218">
        <v>2004</v>
      </c>
      <c r="I3" s="218">
        <v>2005</v>
      </c>
      <c r="J3" s="218">
        <v>2006</v>
      </c>
      <c r="K3" s="218">
        <v>2007</v>
      </c>
      <c r="L3" s="218">
        <v>2008</v>
      </c>
      <c r="M3" s="6">
        <v>2009</v>
      </c>
      <c r="N3" s="6">
        <v>2010</v>
      </c>
      <c r="O3" s="196" t="s">
        <v>150</v>
      </c>
      <c r="P3" s="6">
        <v>2011</v>
      </c>
      <c r="Q3" s="6">
        <v>2012</v>
      </c>
      <c r="R3" s="6">
        <v>2013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</row>
    <row r="4" spans="1:33" s="57" customFormat="1" x14ac:dyDescent="0.15">
      <c r="A4" s="78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6"/>
      <c r="N4" s="6"/>
      <c r="O4" s="196"/>
      <c r="P4" s="7"/>
      <c r="Q4" s="7"/>
      <c r="R4" s="7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5" spans="1:33" s="57" customFormat="1" x14ac:dyDescent="0.15">
      <c r="A5" s="8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97"/>
      <c r="P5" s="8"/>
      <c r="Q5" s="8"/>
      <c r="R5" s="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</row>
    <row r="6" spans="1:33" s="57" customFormat="1" x14ac:dyDescent="0.15">
      <c r="A6" s="82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97"/>
      <c r="P6" s="8"/>
      <c r="Q6" s="8"/>
      <c r="R6" s="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</row>
    <row r="7" spans="1:33" s="57" customFormat="1" x14ac:dyDescent="0.15">
      <c r="A7" s="84"/>
      <c r="B7" s="10" t="s">
        <v>1</v>
      </c>
      <c r="C7" s="95">
        <v>0</v>
      </c>
      <c r="D7" s="95">
        <v>0</v>
      </c>
      <c r="E7" s="95">
        <v>108969.73</v>
      </c>
      <c r="F7" s="95">
        <v>0</v>
      </c>
      <c r="G7" s="95">
        <v>215654.26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182">
        <v>95812</v>
      </c>
      <c r="N7" s="183"/>
      <c r="O7" s="200">
        <v>-959352.10000000009</v>
      </c>
      <c r="P7" s="182">
        <v>-959352.10000000009</v>
      </c>
      <c r="Q7" s="182">
        <v>-1612806.5</v>
      </c>
      <c r="R7" s="183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3" s="57" customFormat="1" x14ac:dyDescent="0.15">
      <c r="A8" s="84"/>
      <c r="B8" s="10" t="s">
        <v>2</v>
      </c>
      <c r="C8" s="95">
        <v>0</v>
      </c>
      <c r="D8" s="95">
        <v>103282.35</v>
      </c>
      <c r="E8" s="95">
        <v>53473.23</v>
      </c>
      <c r="F8" s="95">
        <v>0</v>
      </c>
      <c r="G8" s="95">
        <v>2764890.58</v>
      </c>
      <c r="H8" s="95">
        <v>-61.800000000745058</v>
      </c>
      <c r="I8" s="95">
        <v>0</v>
      </c>
      <c r="J8" s="95">
        <v>0</v>
      </c>
      <c r="K8" s="95">
        <v>0</v>
      </c>
      <c r="L8" s="95">
        <v>0</v>
      </c>
      <c r="M8" s="182"/>
      <c r="N8" s="183"/>
      <c r="O8" s="200">
        <v>59990.629999998957</v>
      </c>
      <c r="P8" s="184">
        <v>-23988450.32</v>
      </c>
      <c r="Q8" s="184">
        <v>-57108</v>
      </c>
      <c r="R8" s="184">
        <v>-78835.81</v>
      </c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</row>
    <row r="9" spans="1:33" s="57" customFormat="1" x14ac:dyDescent="0.15">
      <c r="A9" s="84"/>
      <c r="B9" s="10" t="s">
        <v>3</v>
      </c>
      <c r="C9" s="95">
        <v>0</v>
      </c>
      <c r="D9" s="95">
        <v>0</v>
      </c>
      <c r="E9" s="95">
        <v>0</v>
      </c>
      <c r="F9" s="95">
        <v>0</v>
      </c>
      <c r="G9" s="95">
        <v>20051.98</v>
      </c>
      <c r="H9" s="95">
        <v>0</v>
      </c>
      <c r="I9" s="95">
        <v>0</v>
      </c>
      <c r="J9" s="95">
        <v>0</v>
      </c>
      <c r="K9" s="95">
        <v>0</v>
      </c>
      <c r="L9" s="95">
        <v>-23004</v>
      </c>
      <c r="M9" s="182">
        <v>59251</v>
      </c>
      <c r="N9" s="183"/>
      <c r="O9" s="200">
        <v>-40673.83</v>
      </c>
      <c r="P9" s="182">
        <v>-40673.83</v>
      </c>
      <c r="Q9" s="182">
        <v>20735.14</v>
      </c>
      <c r="R9" s="182">
        <v>-72070.34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</row>
    <row r="10" spans="1:33" s="57" customFormat="1" x14ac:dyDescent="0.15">
      <c r="A10" s="84"/>
      <c r="B10" s="10" t="s">
        <v>4</v>
      </c>
      <c r="C10" s="95">
        <v>0</v>
      </c>
      <c r="D10" s="95">
        <v>-103282.35</v>
      </c>
      <c r="E10" s="95">
        <v>0</v>
      </c>
      <c r="F10" s="95">
        <v>0</v>
      </c>
      <c r="G10" s="95">
        <v>1787.51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182">
        <v>37259</v>
      </c>
      <c r="N10" s="183"/>
      <c r="O10" s="200">
        <v>7489.99</v>
      </c>
      <c r="P10" s="182">
        <v>7489.99</v>
      </c>
      <c r="Q10" s="182">
        <v>-54330.73</v>
      </c>
      <c r="R10" s="183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spans="1:33" s="57" customFormat="1" x14ac:dyDescent="0.15">
      <c r="A11" s="84"/>
      <c r="B11" s="10" t="s">
        <v>5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182">
        <v>-38348.269999999997</v>
      </c>
      <c r="N11" s="183"/>
      <c r="O11" s="200">
        <v>0</v>
      </c>
      <c r="P11" s="182">
        <v>0</v>
      </c>
      <c r="Q11" s="182">
        <v>44288</v>
      </c>
      <c r="R11" s="183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spans="1:33" s="57" customFormat="1" x14ac:dyDescent="0.15">
      <c r="A12" s="84"/>
      <c r="B12" s="10" t="s">
        <v>6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183"/>
      <c r="N12" s="183"/>
      <c r="O12" s="200">
        <v>18013.849999999999</v>
      </c>
      <c r="P12" s="182">
        <v>18013.849999999999</v>
      </c>
      <c r="Q12" s="182">
        <v>-28888</v>
      </c>
      <c r="R12" s="183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</row>
    <row r="13" spans="1:33" s="57" customFormat="1" x14ac:dyDescent="0.15">
      <c r="A13" s="82"/>
      <c r="B13" s="10" t="s">
        <v>148</v>
      </c>
      <c r="M13" s="183"/>
      <c r="N13" s="183"/>
      <c r="O13" s="200"/>
      <c r="P13" s="182">
        <v>-626242.93000000005</v>
      </c>
      <c r="Q13" s="182">
        <v>-5929842</v>
      </c>
      <c r="R13" s="183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</row>
    <row r="14" spans="1:33" s="57" customFormat="1" x14ac:dyDescent="0.15">
      <c r="A14" s="82"/>
      <c r="B14" s="9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201"/>
      <c r="P14" s="34"/>
      <c r="Q14" s="34"/>
      <c r="R14" s="34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</row>
    <row r="15" spans="1:33" x14ac:dyDescent="0.15">
      <c r="A15" s="78"/>
      <c r="B15" s="9" t="s">
        <v>7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201"/>
      <c r="P15" s="34"/>
      <c r="Q15" s="34"/>
      <c r="R15" s="34"/>
    </row>
    <row r="16" spans="1:33" s="57" customFormat="1" x14ac:dyDescent="0.15">
      <c r="A16" s="82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183"/>
      <c r="N16" s="183"/>
      <c r="O16" s="200"/>
      <c r="P16" s="183"/>
      <c r="Q16" s="183"/>
      <c r="R16" s="183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s="57" customFormat="1" x14ac:dyDescent="0.15">
      <c r="A17" s="82"/>
      <c r="B17" s="10" t="s">
        <v>8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5">
        <v>0</v>
      </c>
      <c r="J17" s="95">
        <v>0</v>
      </c>
      <c r="K17" s="95">
        <v>0</v>
      </c>
      <c r="L17" s="95">
        <v>0</v>
      </c>
      <c r="M17" s="183"/>
      <c r="N17" s="183"/>
      <c r="O17" s="200"/>
      <c r="P17" s="183"/>
      <c r="Q17" s="183"/>
      <c r="R17" s="183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spans="1:33" s="13" customFormat="1" x14ac:dyDescent="0.15">
      <c r="A18" s="82"/>
      <c r="B18" s="10" t="s">
        <v>9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5">
        <v>0</v>
      </c>
      <c r="J18" s="95">
        <v>0</v>
      </c>
      <c r="K18" s="95">
        <v>0</v>
      </c>
      <c r="L18" s="95">
        <v>0</v>
      </c>
      <c r="M18" s="183"/>
      <c r="N18" s="183"/>
      <c r="O18" s="200"/>
      <c r="P18" s="183"/>
      <c r="Q18" s="183"/>
      <c r="R18" s="183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33" s="13" customFormat="1" x14ac:dyDescent="0.15">
      <c r="A19" s="84"/>
      <c r="B19" s="10" t="s">
        <v>10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183"/>
      <c r="N19" s="183"/>
      <c r="O19" s="200"/>
      <c r="P19" s="183"/>
      <c r="Q19" s="183"/>
      <c r="R19" s="183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3" s="13" customFormat="1" x14ac:dyDescent="0.15">
      <c r="A20" s="84"/>
      <c r="B20" s="93" t="s">
        <v>149</v>
      </c>
      <c r="M20" s="183"/>
      <c r="N20" s="183"/>
      <c r="O20" s="200"/>
      <c r="P20" s="182">
        <v>24048440.949999999</v>
      </c>
      <c r="Q20" s="183"/>
      <c r="R20" s="183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 spans="1:33" s="13" customFormat="1" x14ac:dyDescent="0.15">
      <c r="A21" s="84"/>
      <c r="B21" s="10" t="s">
        <v>11</v>
      </c>
      <c r="C21" s="95">
        <v>0</v>
      </c>
      <c r="D21" s="95">
        <v>0</v>
      </c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183"/>
      <c r="N21" s="183"/>
      <c r="O21" s="200"/>
      <c r="P21" s="183"/>
      <c r="Q21" s="183"/>
      <c r="R21" s="183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3" s="13" customFormat="1" x14ac:dyDescent="0.15">
      <c r="A22" s="84"/>
      <c r="B22" s="9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97"/>
      <c r="P22" s="8"/>
      <c r="Q22" s="8"/>
      <c r="R22" s="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</row>
    <row r="23" spans="1:33" s="13" customFormat="1" x14ac:dyDescent="0.15">
      <c r="A23" s="84"/>
      <c r="B23" s="78" t="s">
        <v>155</v>
      </c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</row>
    <row r="24" spans="1:33" s="78" customFormat="1" x14ac:dyDescent="0.1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</row>
    <row r="25" spans="1:33" s="78" customFormat="1" x14ac:dyDescent="0.1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</row>
    <row r="26" spans="1:33" s="78" customFormat="1" x14ac:dyDescent="0.1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</row>
    <row r="27" spans="1:33" s="78" customFormat="1" x14ac:dyDescent="0.1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33" s="78" customFormat="1" x14ac:dyDescent="0.1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33" s="78" customFormat="1" x14ac:dyDescent="0.1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</row>
    <row r="30" spans="1:33" s="78" customForma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</row>
    <row r="31" spans="1:33" s="78" customFormat="1" x14ac:dyDescent="0.1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33" s="78" customFormat="1" x14ac:dyDescent="0.1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1:12" s="78" customFormat="1" x14ac:dyDescent="0.1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</row>
    <row r="34" spans="1:12" s="78" customFormat="1" x14ac:dyDescent="0.1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</row>
    <row r="35" spans="1:12" s="78" customFormat="1" x14ac:dyDescent="0.1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</row>
    <row r="36" spans="1:12" s="78" customFormat="1" x14ac:dyDescent="0.1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</row>
    <row r="37" spans="1:12" s="78" customFormat="1" x14ac:dyDescent="0.1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</row>
    <row r="38" spans="1:12" s="78" customFormat="1" x14ac:dyDescent="0.15">
      <c r="C38" s="77"/>
      <c r="D38" s="77"/>
    </row>
    <row r="39" spans="1:12" s="78" customFormat="1" x14ac:dyDescent="0.15">
      <c r="C39" s="77"/>
      <c r="D39" s="77"/>
    </row>
    <row r="40" spans="1:12" s="78" customFormat="1" x14ac:dyDescent="0.15">
      <c r="C40" s="77"/>
      <c r="D40" s="77"/>
    </row>
    <row r="41" spans="1:12" s="78" customFormat="1" x14ac:dyDescent="0.15">
      <c r="C41" s="77"/>
      <c r="D41" s="77"/>
    </row>
    <row r="42" spans="1:12" s="78" customFormat="1" x14ac:dyDescent="0.15">
      <c r="C42" s="77"/>
      <c r="D42" s="77"/>
    </row>
    <row r="43" spans="1:12" s="78" customFormat="1" x14ac:dyDescent="0.15">
      <c r="C43" s="77"/>
      <c r="D43" s="77"/>
    </row>
    <row r="44" spans="1:12" s="78" customFormat="1" x14ac:dyDescent="0.15">
      <c r="C44" s="77"/>
      <c r="D44" s="77"/>
    </row>
    <row r="45" spans="1:12" s="78" customFormat="1" x14ac:dyDescent="0.15">
      <c r="C45" s="77"/>
      <c r="D45" s="77"/>
    </row>
    <row r="46" spans="1:12" s="78" customFormat="1" x14ac:dyDescent="0.15">
      <c r="C46" s="77"/>
      <c r="D46" s="77"/>
    </row>
    <row r="47" spans="1:12" s="78" customFormat="1" x14ac:dyDescent="0.15">
      <c r="C47" s="77"/>
      <c r="D47" s="77"/>
    </row>
    <row r="48" spans="1:12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  <row r="93" spans="3:4" s="78" customFormat="1" x14ac:dyDescent="0.15">
      <c r="C93" s="77"/>
      <c r="D93" s="77"/>
    </row>
    <row r="94" spans="3:4" s="78" customFormat="1" x14ac:dyDescent="0.15">
      <c r="C94" s="77"/>
      <c r="D94" s="77"/>
    </row>
    <row r="95" spans="3:4" s="78" customFormat="1" x14ac:dyDescent="0.15">
      <c r="C95" s="77"/>
      <c r="D95" s="77"/>
    </row>
    <row r="96" spans="3:4" s="78" customFormat="1" x14ac:dyDescent="0.15">
      <c r="C96" s="77"/>
      <c r="D96" s="77"/>
    </row>
    <row r="97" spans="3:4" s="78" customFormat="1" x14ac:dyDescent="0.15">
      <c r="C97" s="77"/>
      <c r="D97" s="77"/>
    </row>
    <row r="98" spans="3:4" s="78" customFormat="1" x14ac:dyDescent="0.15">
      <c r="C98" s="77"/>
      <c r="D98" s="77"/>
    </row>
    <row r="99" spans="3:4" s="78" customFormat="1" x14ac:dyDescent="0.15">
      <c r="C99" s="77"/>
      <c r="D99" s="77"/>
    </row>
    <row r="100" spans="3:4" s="78" customFormat="1" x14ac:dyDescent="0.15">
      <c r="C100" s="77"/>
      <c r="D100" s="77"/>
    </row>
    <row r="101" spans="3:4" s="78" customFormat="1" x14ac:dyDescent="0.15">
      <c r="C101" s="77"/>
      <c r="D101" s="77"/>
    </row>
    <row r="102" spans="3:4" s="78" customFormat="1" x14ac:dyDescent="0.15">
      <c r="C102" s="77"/>
      <c r="D102" s="77"/>
    </row>
  </sheetData>
  <conditionalFormatting sqref="C7:L12 C16:L19 C21:L21">
    <cfRule type="cellIs" dxfId="11" priority="9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02"/>
  <sheetViews>
    <sheetView zoomScale="115" zoomScaleNormal="115" workbookViewId="0"/>
  </sheetViews>
  <sheetFormatPr baseColWidth="10" defaultRowHeight="9" x14ac:dyDescent="0.15"/>
  <cols>
    <col min="1" max="1" width="2.7109375" style="78" customWidth="1"/>
    <col min="2" max="2" width="25.42578125" style="14" customWidth="1"/>
    <col min="3" max="4" width="8.7109375" style="17" bestFit="1" customWidth="1"/>
    <col min="5" max="9" width="8.7109375" style="15" bestFit="1" customWidth="1"/>
    <col min="10" max="11" width="9.7109375" style="15" bestFit="1" customWidth="1"/>
    <col min="12" max="12" width="9.5703125" style="15" bestFit="1" customWidth="1"/>
    <col min="13" max="14" width="9.5703125" style="78" bestFit="1" customWidth="1"/>
    <col min="15" max="15" width="9.5703125" style="78" customWidth="1"/>
    <col min="16" max="18" width="9.5703125" style="78" bestFit="1" customWidth="1"/>
    <col min="19" max="32" width="11.42578125" style="78"/>
    <col min="33" max="16384" width="11.42578125" style="15"/>
  </cols>
  <sheetData>
    <row r="1" spans="1:18" x14ac:dyDescent="0.15">
      <c r="B1" s="1" t="s">
        <v>121</v>
      </c>
      <c r="C1" s="2"/>
      <c r="D1" s="2"/>
      <c r="E1" s="3"/>
      <c r="F1" s="4"/>
      <c r="G1" s="4"/>
      <c r="H1" s="4"/>
      <c r="I1" s="4"/>
      <c r="J1" s="4"/>
      <c r="K1" s="4"/>
      <c r="L1" s="5"/>
    </row>
    <row r="2" spans="1:18" x14ac:dyDescent="0.15">
      <c r="B2" s="3" t="s">
        <v>117</v>
      </c>
      <c r="C2" s="115">
        <f>(C3-$D$3)</f>
        <v>-1</v>
      </c>
      <c r="D2" s="115">
        <f>(D3-$D$3)</f>
        <v>0</v>
      </c>
      <c r="E2" s="115">
        <f t="shared" ref="E2:L2" si="0">(E3-$D$3)</f>
        <v>1</v>
      </c>
      <c r="F2" s="115">
        <f t="shared" si="0"/>
        <v>2</v>
      </c>
      <c r="G2" s="115">
        <f t="shared" si="0"/>
        <v>3</v>
      </c>
      <c r="H2" s="115">
        <f t="shared" si="0"/>
        <v>4</v>
      </c>
      <c r="I2" s="115">
        <f t="shared" si="0"/>
        <v>5</v>
      </c>
      <c r="J2" s="115">
        <f t="shared" si="0"/>
        <v>6</v>
      </c>
      <c r="K2" s="115">
        <f t="shared" si="0"/>
        <v>7</v>
      </c>
      <c r="L2" s="115">
        <f t="shared" si="0"/>
        <v>8</v>
      </c>
    </row>
    <row r="3" spans="1:18" x14ac:dyDescent="0.15">
      <c r="B3" s="6" t="s">
        <v>71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196" t="s">
        <v>150</v>
      </c>
      <c r="P3" s="6">
        <v>2011</v>
      </c>
      <c r="Q3" s="6">
        <v>2012</v>
      </c>
      <c r="R3" s="6">
        <v>2013</v>
      </c>
    </row>
    <row r="4" spans="1:18" x14ac:dyDescent="0.15"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203"/>
      <c r="P4" s="7"/>
      <c r="Q4" s="7"/>
      <c r="R4" s="7"/>
    </row>
    <row r="5" spans="1:18" x14ac:dyDescent="0.15">
      <c r="A5" s="8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97"/>
      <c r="P5" s="8"/>
      <c r="Q5" s="8"/>
      <c r="R5" s="8"/>
    </row>
    <row r="6" spans="1:18" x14ac:dyDescent="0.15">
      <c r="A6" s="82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97"/>
      <c r="P6" s="8"/>
      <c r="Q6" s="8"/>
      <c r="R6" s="8"/>
    </row>
    <row r="7" spans="1:18" x14ac:dyDescent="0.15">
      <c r="A7" s="84"/>
      <c r="B7" s="10" t="s">
        <v>1</v>
      </c>
      <c r="C7" s="95">
        <f>InversionAdicional!C7+DepreciacionContable!C7+InversionPorAjustes!C7</f>
        <v>1325.54</v>
      </c>
      <c r="D7" s="95">
        <f>C7+InversionAdicional!D7+DepreciacionContable!D7-DepreciacionContable!C7+InversionPorAjustes!D7</f>
        <v>70498.539999999994</v>
      </c>
      <c r="E7" s="95">
        <f>D7+InversionAdicional!E7+DepreciacionContable!E7-DepreciacionContable!D7+InversionPorAjustes!E7</f>
        <v>974707.54</v>
      </c>
      <c r="F7" s="95">
        <f>E7+InversionAdicional!F7+DepreciacionContable!F7-DepreciacionContable!E7+InversionPorAjustes!F7</f>
        <v>954949.54</v>
      </c>
      <c r="G7" s="95">
        <f>F7+InversionAdicional!G7+DepreciacionContable!G7-DepreciacionContable!F7+InversionPorAjustes!G7</f>
        <v>1137609.55</v>
      </c>
      <c r="H7" s="95">
        <f>G7+InversionAdicional!H7+DepreciacionContable!H7-DepreciacionContable!G7+InversionPorAjustes!H7</f>
        <v>1109971.55</v>
      </c>
      <c r="I7" s="95">
        <f>H7+InversionAdicional!I7+DepreciacionContable!I7-DepreciacionContable!H7+InversionPorAjustes!I7</f>
        <v>1091526.55</v>
      </c>
      <c r="J7" s="95">
        <f>I7+InversionAdicional!J7+DepreciacionContable!J7-DepreciacionContable!I7+InversionPorAjustes!J7</f>
        <v>1049229.55</v>
      </c>
      <c r="K7" s="95">
        <f>J7+InversionAdicional!K7+DepreciacionContable!K7-DepreciacionContable!J7+InversionPorAjustes!K7</f>
        <v>1049029.55</v>
      </c>
      <c r="L7" s="95">
        <f>K7+InversionAdicional!L7+DepreciacionContable!L7-DepreciacionContable!K7+InversionPorAjustes!L7</f>
        <v>1173102.6800000002</v>
      </c>
      <c r="M7" s="95">
        <f>L7+InversionAdicional!M7+DepreciacionContable!M7-DepreciacionContable!L7+InversionPorAjustes!M7</f>
        <v>1453540.3200000003</v>
      </c>
      <c r="N7" s="95">
        <f>M7+InversionAdicional!N7+DepreciacionContable!N7-DepreciacionContable!M7+InversionPorAjustes!N7</f>
        <v>1865316.3200000003</v>
      </c>
      <c r="O7" s="200">
        <f>N7+InversionAdicional!O7+DepreciacionContable!O7-DepreciacionContable!N7+InversionPorAjustes!O7</f>
        <v>1451562.2500000005</v>
      </c>
      <c r="P7" s="95">
        <f>N7+InversionAdicional!P7+DepreciacionContable!P7-DepreciacionContable!N7+InversionPorAjustes!P7</f>
        <v>1451562.2500000005</v>
      </c>
      <c r="Q7" s="95"/>
      <c r="R7" s="95"/>
    </row>
    <row r="8" spans="1:18" x14ac:dyDescent="0.15">
      <c r="A8" s="84"/>
      <c r="B8" s="10" t="s">
        <v>2</v>
      </c>
      <c r="C8" s="95">
        <f>InversionAdicional!C8+DepreciacionContable!C8+InversionPorAjustes!C8</f>
        <v>0</v>
      </c>
      <c r="D8" s="95">
        <f>C8+InversionAdicional!D8+DepreciacionContable!D8-DepreciacionContable!C8+InversionPorAjustes!D8</f>
        <v>136689.35</v>
      </c>
      <c r="E8" s="95">
        <f>D8+InversionAdicional!E8+DepreciacionContable!E8-DepreciacionContable!D8+InversionPorAjustes!E8</f>
        <v>415008.35</v>
      </c>
      <c r="F8" s="95">
        <f>E8+InversionAdicional!F8+DepreciacionContable!F8-DepreciacionContable!E8+InversionPorAjustes!F8</f>
        <v>2384412.35</v>
      </c>
      <c r="G8" s="95">
        <f>F8+InversionAdicional!G8+DepreciacionContable!G8-DepreciacionContable!F8+InversionPorAjustes!G8</f>
        <v>4931240.8000000007</v>
      </c>
      <c r="H8" s="95">
        <f>G8+InversionAdicional!H8+DepreciacionContable!H8-DepreciacionContable!G8+InversionPorAjustes!H8</f>
        <v>5827857</v>
      </c>
      <c r="I8" s="95">
        <f>H8+InversionAdicional!I8+DepreciacionContable!I8-DepreciacionContable!H8+InversionPorAjustes!I8</f>
        <v>5395787</v>
      </c>
      <c r="J8" s="95">
        <f>I8+InversionAdicional!J8+DepreciacionContable!J8-DepreciacionContable!I8+InversionPorAjustes!J8</f>
        <v>19130983</v>
      </c>
      <c r="K8" s="95">
        <f>J8+InversionAdicional!K8+DepreciacionContable!K8-DepreciacionContable!J8+InversionPorAjustes!K8</f>
        <v>19410633</v>
      </c>
      <c r="L8" s="95">
        <f>K8+InversionAdicional!L8+DepreciacionContable!L8-DepreciacionContable!K8+InversionPorAjustes!L8</f>
        <v>18909027.050000001</v>
      </c>
      <c r="M8" s="95">
        <f>L8+InversionAdicional!M8+DepreciacionContable!M8-DepreciacionContable!L8+InversionPorAjustes!M8</f>
        <v>19033507.050000001</v>
      </c>
      <c r="N8" s="95">
        <f>M8+InversionAdicional!N8+DepreciacionContable!N8-DepreciacionContable!M8+InversionPorAjustes!N8</f>
        <v>17648463.050000001</v>
      </c>
      <c r="O8" s="200">
        <f>N8+InversionAdicional!O8+DepreciacionContable!O8-DepreciacionContable!N8+InversionPorAjustes!O8</f>
        <v>20798997.220000003</v>
      </c>
      <c r="P8" s="95">
        <f>N8+InversionAdicional!P8+DepreciacionContable!P8-DepreciacionContable!N8+InversionPorAjustes!P8</f>
        <v>5391039.7600000054</v>
      </c>
      <c r="Q8" s="95">
        <f>P8+InversionAdicional!Q8+DepreciacionContable!Q8-DepreciacionContable!P8+InversionPorAjustes!Q8</f>
        <v>5466426.5900000054</v>
      </c>
      <c r="R8" s="95">
        <f>Q8+InversionAdicional!R8+DepreciacionContable!R8-DepreciacionContable!Q8+InversionPorAjustes!R8</f>
        <v>5683369.7800000058</v>
      </c>
    </row>
    <row r="9" spans="1:18" x14ac:dyDescent="0.15">
      <c r="A9" s="84"/>
      <c r="B9" s="10" t="s">
        <v>3</v>
      </c>
      <c r="C9" s="95">
        <f>InversionAdicional!C9+DepreciacionContable!C9+InversionPorAjustes!C9</f>
        <v>100866.49</v>
      </c>
      <c r="D9" s="95">
        <f>C9+InversionAdicional!D9+DepreciacionContable!D9-DepreciacionContable!C9+InversionPorAjustes!D9</f>
        <v>115037.26999999999</v>
      </c>
      <c r="E9" s="95">
        <f>D9+InversionAdicional!E9+DepreciacionContable!E9-DepreciacionContable!D9+InversionPorAjustes!E9</f>
        <v>103471.26999999999</v>
      </c>
      <c r="F9" s="95">
        <f>E9+InversionAdicional!F9+DepreciacionContable!F9-DepreciacionContable!E9+InversionPorAjustes!F9</f>
        <v>86973.26999999999</v>
      </c>
      <c r="G9" s="95">
        <f>F9+InversionAdicional!G9+DepreciacionContable!G9-DepreciacionContable!F9+InversionPorAjustes!G9</f>
        <v>74845.669999999984</v>
      </c>
      <c r="H9" s="95">
        <f>G9+InversionAdicional!H9+DepreciacionContable!H9-DepreciacionContable!G9+InversionPorAjustes!H9</f>
        <v>82681.669999999984</v>
      </c>
      <c r="I9" s="95">
        <f>H9+InversionAdicional!I9+DepreciacionContable!I9-DepreciacionContable!H9+InversionPorAjustes!I9</f>
        <v>9413.6699999999837</v>
      </c>
      <c r="J9" s="95">
        <f>I9+InversionAdicional!J9+DepreciacionContable!J9-DepreciacionContable!I9+InversionPorAjustes!J9</f>
        <v>36963.359999999986</v>
      </c>
      <c r="K9" s="95">
        <f>J9+InversionAdicional!K9+DepreciacionContable!K9-DepreciacionContable!J9+InversionPorAjustes!K9</f>
        <v>12432.359999999986</v>
      </c>
      <c r="L9" s="95">
        <f>K9+InversionAdicional!L9+DepreciacionContable!L9-DepreciacionContable!K9+InversionPorAjustes!L9</f>
        <v>84190.309999999969</v>
      </c>
      <c r="M9" s="95">
        <f>L9+InversionAdicional!M9+DepreciacionContable!M9-DepreciacionContable!L9+InversionPorAjustes!M9</f>
        <v>215133.98999999996</v>
      </c>
      <c r="N9" s="95">
        <f>M9+InversionAdicional!N9+DepreciacionContable!N9-DepreciacionContable!M9+InversionPorAjustes!N9</f>
        <v>243010.90999999992</v>
      </c>
      <c r="O9" s="200">
        <f>N9+InversionAdicional!O9+DepreciacionContable!O9-DepreciacionContable!N9+InversionPorAjustes!O9</f>
        <v>324786.83999999991</v>
      </c>
      <c r="P9" s="95">
        <f>N9+InversionAdicional!P9+DepreciacionContable!P9-DepreciacionContable!N9+InversionPorAjustes!P9</f>
        <v>324786.83999999991</v>
      </c>
      <c r="Q9" s="95">
        <f>P9+InversionAdicional!Q9+DepreciacionContable!Q9-DepreciacionContable!P9+InversionPorAjustes!Q9</f>
        <v>560165.70999999985</v>
      </c>
      <c r="R9" s="95">
        <f>Q9+InversionAdicional!R9+DepreciacionContable!R9-DepreciacionContable!Q9+InversionPorAjustes!R9</f>
        <v>468957.73999999987</v>
      </c>
    </row>
    <row r="10" spans="1:18" x14ac:dyDescent="0.15">
      <c r="A10" s="84"/>
      <c r="B10" s="10" t="s">
        <v>4</v>
      </c>
      <c r="C10" s="95">
        <f>InversionAdicional!C10+DepreciacionContable!C10+InversionPorAjustes!C10</f>
        <v>137160.15714285715</v>
      </c>
      <c r="D10" s="95">
        <f>C10+InversionAdicional!D10+DepreciacionContable!D10-DepreciacionContable!C10+InversionPorAjustes!D10</f>
        <v>91299</v>
      </c>
      <c r="E10" s="95">
        <f>D10+InversionAdicional!E10+DepreciacionContable!E10-DepreciacionContable!D10+InversionPorAjustes!E10</f>
        <v>95395</v>
      </c>
      <c r="F10" s="95">
        <f>E10+InversionAdicional!F10+DepreciacionContable!F10-DepreciacionContable!E10+InversionPorAjustes!F10</f>
        <v>92508</v>
      </c>
      <c r="G10" s="95">
        <f>F10+InversionAdicional!G10+DepreciacionContable!G10-DepreciacionContable!F10+InversionPorAjustes!G10</f>
        <v>92254.89</v>
      </c>
      <c r="H10" s="95">
        <f>G10+InversionAdicional!H10+DepreciacionContable!H10-DepreciacionContable!G10+InversionPorAjustes!H10</f>
        <v>102050.89</v>
      </c>
      <c r="I10" s="95">
        <f>H10+InversionAdicional!I10+DepreciacionContable!I10-DepreciacionContable!H10+InversionPorAjustes!I10</f>
        <v>90133.89</v>
      </c>
      <c r="J10" s="95">
        <f>I10+InversionAdicional!J10+DepreciacionContable!J10-DepreciacionContable!I10+InversionPorAjustes!J10</f>
        <v>81091.89</v>
      </c>
      <c r="K10" s="95">
        <f>J10+InversionAdicional!K10+DepreciacionContable!K10-DepreciacionContable!J10+InversionPorAjustes!K10</f>
        <v>166265.89000000001</v>
      </c>
      <c r="L10" s="95">
        <f>K10+InversionAdicional!L10+DepreciacionContable!L10-DepreciacionContable!K10+InversionPorAjustes!L10</f>
        <v>201091.55000000005</v>
      </c>
      <c r="M10" s="95">
        <f>L10+InversionAdicional!M10+DepreciacionContable!M10-DepreciacionContable!L10+InversionPorAjustes!M10</f>
        <v>285509.55000000005</v>
      </c>
      <c r="N10" s="95">
        <f>M10+InversionAdicional!N10+DepreciacionContable!N10-DepreciacionContable!M10+InversionPorAjustes!N10</f>
        <v>344249.55000000005</v>
      </c>
      <c r="O10" s="200">
        <f>N10+InversionAdicional!O10+DepreciacionContable!O10-DepreciacionContable!N10+InversionPorAjustes!O10</f>
        <v>401355.06</v>
      </c>
      <c r="P10" s="95">
        <f>N10+InversionAdicional!P10+DepreciacionContable!P10-DepreciacionContable!N10+InversionPorAjustes!P10</f>
        <v>401355.06</v>
      </c>
      <c r="Q10" s="95">
        <f>P10+InversionAdicional!Q10+DepreciacionContable!Q10-DepreciacionContable!P10+InversionPorAjustes!Q10</f>
        <v>588701.83000000007</v>
      </c>
      <c r="R10" s="95">
        <f>Q10+InversionAdicional!R10+DepreciacionContable!R10-DepreciacionContable!Q10+InversionPorAjustes!R10</f>
        <v>614175.81000000017</v>
      </c>
    </row>
    <row r="11" spans="1:18" x14ac:dyDescent="0.15">
      <c r="A11" s="84"/>
      <c r="B11" s="10" t="s">
        <v>5</v>
      </c>
      <c r="C11" s="95">
        <f>InversionAdicional!C11+DepreciacionContable!C11+InversionPorAjustes!C11</f>
        <v>71883.742857142861</v>
      </c>
      <c r="D11" s="95">
        <f>C11+InversionAdicional!D11+DepreciacionContable!D11-DepreciacionContable!C11+InversionPorAjustes!D11</f>
        <v>69994</v>
      </c>
      <c r="E11" s="95">
        <f>D11+InversionAdicional!E11+DepreciacionContable!E11-DepreciacionContable!D11+InversionPorAjustes!E11</f>
        <v>66294</v>
      </c>
      <c r="F11" s="95">
        <f>E11+InversionAdicional!F11+DepreciacionContable!F11-DepreciacionContable!E11+InversionPorAjustes!F11</f>
        <v>70291</v>
      </c>
      <c r="G11" s="95">
        <f>F11+InversionAdicional!G11+DepreciacionContable!G11-DepreciacionContable!F11+InversionPorAjustes!G11</f>
        <v>57438</v>
      </c>
      <c r="H11" s="95">
        <f>G11+InversionAdicional!H11+DepreciacionContable!H11-DepreciacionContable!G11+InversionPorAjustes!H11</f>
        <v>59445</v>
      </c>
      <c r="I11" s="95">
        <f>H11+InversionAdicional!I11+DepreciacionContable!I11-DepreciacionContable!H11+InversionPorAjustes!I11</f>
        <v>51289</v>
      </c>
      <c r="J11" s="95">
        <f>I11+InversionAdicional!J11+DepreciacionContable!J11-DepreciacionContable!I11+InversionPorAjustes!J11</f>
        <v>121094</v>
      </c>
      <c r="K11" s="95">
        <f>J11+InversionAdicional!K11+DepreciacionContable!K11-DepreciacionContable!J11+InversionPorAjustes!K11</f>
        <v>125008</v>
      </c>
      <c r="L11" s="95">
        <f>K11+InversionAdicional!L11+DepreciacionContable!L11-DepreciacionContable!K11+InversionPorAjustes!L11</f>
        <v>151636.37999999998</v>
      </c>
      <c r="M11" s="95">
        <f>L11+InversionAdicional!M11+DepreciacionContable!M11-DepreciacionContable!L11+InversionPorAjustes!M11</f>
        <v>169961.38</v>
      </c>
      <c r="N11" s="95">
        <f>M11+InversionAdicional!N11+DepreciacionContable!N11-DepreciacionContable!M11+InversionPorAjustes!N11</f>
        <v>238621.38</v>
      </c>
      <c r="O11" s="200">
        <f>N11+InversionAdicional!O11+DepreciacionContable!O11-DepreciacionContable!N11+InversionPorAjustes!O11</f>
        <v>236487.76</v>
      </c>
      <c r="P11" s="95">
        <f>N11+InversionAdicional!P11+DepreciacionContable!P11-DepreciacionContable!N11+InversionPorAjustes!P11</f>
        <v>236487.76</v>
      </c>
      <c r="Q11" s="95">
        <f>P11+InversionAdicional!Q11+DepreciacionContable!Q11-DepreciacionContable!P11+InversionPorAjustes!Q11</f>
        <v>346905.07000000007</v>
      </c>
      <c r="R11" s="95">
        <f>Q11+InversionAdicional!R11+DepreciacionContable!R11-DepreciacionContable!Q11+InversionPorAjustes!R11</f>
        <v>325504.51</v>
      </c>
    </row>
    <row r="12" spans="1:18" x14ac:dyDescent="0.15">
      <c r="A12" s="84"/>
      <c r="B12" s="10" t="s">
        <v>6</v>
      </c>
      <c r="C12" s="95">
        <f>InversionAdicional!C12+DepreciacionContable!C12+InversionPorAjustes!C12</f>
        <v>172.39</v>
      </c>
      <c r="D12" s="95">
        <f>C12+InversionAdicional!D12+DepreciacionContable!D12-DepreciacionContable!C12+InversionPorAjustes!D12</f>
        <v>2021.9799999999998</v>
      </c>
      <c r="E12" s="95">
        <f>D12+InversionAdicional!E12+DepreciacionContable!E12-DepreciacionContable!D12+InversionPorAjustes!E12</f>
        <v>4084.6099999999997</v>
      </c>
      <c r="F12" s="95">
        <f>E12+InversionAdicional!F12+DepreciacionContable!F12-DepreciacionContable!E12+InversionPorAjustes!F12</f>
        <v>3637.6099999999997</v>
      </c>
      <c r="G12" s="95">
        <f>F12+InversionAdicional!G12+DepreciacionContable!G12-DepreciacionContable!F12+InversionPorAjustes!G12</f>
        <v>3190.6099999999997</v>
      </c>
      <c r="H12" s="95">
        <f>G12+InversionAdicional!H12+DepreciacionContable!H12-DepreciacionContable!G12+InversionPorAjustes!H12</f>
        <v>12049.61</v>
      </c>
      <c r="I12" s="95">
        <f>H12+InversionAdicional!I12+DepreciacionContable!I12-DepreciacionContable!H12+InversionPorAjustes!I12</f>
        <v>14355.61</v>
      </c>
      <c r="J12" s="95">
        <f>I12+InversionAdicional!J12+DepreciacionContable!J12-DepreciacionContable!I12+InversionPorAjustes!J12</f>
        <v>15487.61</v>
      </c>
      <c r="K12" s="95">
        <f>J12+InversionAdicional!K12+DepreciacionContable!K12-DepreciacionContable!J12+InversionPorAjustes!K12</f>
        <v>217229.61</v>
      </c>
      <c r="L12" s="95">
        <f>K12+InversionAdicional!L12+DepreciacionContable!L12-DepreciacionContable!K12+InversionPorAjustes!L12</f>
        <v>238900.61</v>
      </c>
      <c r="M12" s="95">
        <f>L12+InversionAdicional!M12+DepreciacionContable!M12-DepreciacionContable!L12+InversionPorAjustes!M12</f>
        <v>237317.61</v>
      </c>
      <c r="N12" s="95">
        <f>M12+InversionAdicional!N12+DepreciacionContable!N12-DepreciacionContable!M12+InversionPorAjustes!N12</f>
        <v>282781.61</v>
      </c>
      <c r="O12" s="200">
        <f>N12+InversionAdicional!O12+DepreciacionContable!O12-DepreciacionContable!N12+InversionPorAjustes!O12</f>
        <v>389215.89999999991</v>
      </c>
      <c r="P12" s="95">
        <f>N12+InversionAdicional!P12+DepreciacionContable!P12-DepreciacionContable!N12+InversionPorAjustes!P12</f>
        <v>389215.89999999991</v>
      </c>
      <c r="Q12" s="95">
        <f>P12+InversionAdicional!Q12+DepreciacionContable!Q12-DepreciacionContable!P12+InversionPorAjustes!Q12</f>
        <v>356080.04999999993</v>
      </c>
      <c r="R12" s="95">
        <f>Q12+InversionAdicional!R12+DepreciacionContable!R12-DepreciacionContable!Q12+InversionPorAjustes!R12</f>
        <v>453221.04999999993</v>
      </c>
    </row>
    <row r="13" spans="1:18" x14ac:dyDescent="0.15">
      <c r="A13" s="82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01"/>
      <c r="P13" s="34"/>
      <c r="Q13" s="34"/>
      <c r="R13" s="34"/>
    </row>
    <row r="14" spans="1:18" x14ac:dyDescent="0.15">
      <c r="A14" s="82"/>
      <c r="B14" s="9" t="s">
        <v>7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204"/>
      <c r="P14" s="9"/>
      <c r="Q14" s="9"/>
      <c r="R14" s="9"/>
    </row>
    <row r="15" spans="1:18" x14ac:dyDescent="0.15"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205"/>
      <c r="P15" s="96"/>
      <c r="Q15" s="96"/>
      <c r="R15" s="96"/>
    </row>
    <row r="16" spans="1:18" x14ac:dyDescent="0.15">
      <c r="A16" s="82"/>
      <c r="B16" s="10" t="s">
        <v>8</v>
      </c>
      <c r="C16" s="95">
        <f>InversionAdicional!C17+DepreciacionContable!C16+InversionPorAjustes!C17</f>
        <v>9441584</v>
      </c>
      <c r="D16" s="95">
        <f>C16+InversionAdicional!D17+DepreciacionContable!D16-DepreciacionContable!C16+InversionPorAjustes!D17</f>
        <v>8796248</v>
      </c>
      <c r="E16" s="95">
        <f>D16+InversionAdicional!E17+DepreciacionContable!E16-DepreciacionContable!D16+InversionPorAjustes!E17</f>
        <v>8150912</v>
      </c>
      <c r="F16" s="95">
        <f>E16+InversionAdicional!F17+DepreciacionContable!F16-DepreciacionContable!E16+InversionPorAjustes!F17</f>
        <v>7505576</v>
      </c>
      <c r="G16" s="95">
        <f>F16+InversionAdicional!G17+DepreciacionContable!G16-DepreciacionContable!F16+InversionPorAjustes!G17</f>
        <v>6860240</v>
      </c>
      <c r="H16" s="95">
        <f>G16+InversionAdicional!H17+DepreciacionContable!H16-DepreciacionContable!G16+InversionPorAjustes!H17</f>
        <v>6214904</v>
      </c>
      <c r="I16" s="95">
        <f>H16+InversionAdicional!I17+DepreciacionContable!I16-DepreciacionContable!H16+InversionPorAjustes!I17</f>
        <v>5569568</v>
      </c>
      <c r="J16" s="95">
        <f>I16+InversionAdicional!J17+DepreciacionContable!J16-DepreciacionContable!I16+InversionPorAjustes!J17</f>
        <v>4924232</v>
      </c>
      <c r="K16" s="95">
        <f>J16+InversionAdicional!K17+DepreciacionContable!K16-DepreciacionContable!J16+InversionPorAjustes!K17</f>
        <v>4281940.87</v>
      </c>
      <c r="L16" s="95">
        <f>K16+InversionAdicional!L17+DepreciacionContable!L16-DepreciacionContable!K16+InversionPorAjustes!L17</f>
        <v>3639649.74</v>
      </c>
      <c r="M16" s="95">
        <f>L16+InversionAdicional!M17+DepreciacionContable!M16-DepreciacionContable!L16+InversionPorAjustes!M17</f>
        <v>2997358.6100000003</v>
      </c>
      <c r="N16" s="95">
        <f>M16+InversionAdicional!N17+DepreciacionContable!N16-DepreciacionContable!M16+InversionPorAjustes!N17</f>
        <v>2355067.4800000004</v>
      </c>
      <c r="O16" s="200">
        <f>N16+InversionAdicional!O17+DepreciacionContable!O16-DepreciacionContable!N16+InversionPorAjustes!O17</f>
        <v>5682479.7599999998</v>
      </c>
      <c r="P16" s="95">
        <f>N16+InversionAdicional!P17+DepreciacionContable!P16-DepreciacionContable!N16+InversionPorAjustes!P17</f>
        <v>5682479.7599999998</v>
      </c>
      <c r="Q16" s="95">
        <f>P16+InversionAdicional!Q17+DepreciacionContable!Q16-DepreciacionContable!P16+InversionPorAjustes!Q17</f>
        <v>5359305.5599999996</v>
      </c>
      <c r="R16" s="95">
        <f>Q16+InversionAdicional!R17+DepreciacionContable!R16-DepreciacionContable!Q16+InversionPorAjustes!R17</f>
        <v>5036131.3600000003</v>
      </c>
    </row>
    <row r="17" spans="1:30" x14ac:dyDescent="0.15">
      <c r="A17" s="82"/>
      <c r="B17" s="10" t="s">
        <v>9</v>
      </c>
      <c r="C17" s="95">
        <f>InversionAdicional!C18+DepreciacionContable!C17+InversionPorAjustes!C18</f>
        <v>512944</v>
      </c>
      <c r="D17" s="95">
        <f>C17+InversionAdicional!D18+DepreciacionContable!D17-DepreciacionContable!C17+InversionPorAjustes!D18</f>
        <v>477964</v>
      </c>
      <c r="E17" s="95">
        <f>D17+InversionAdicional!E18+DepreciacionContable!E17-DepreciacionContable!D17+InversionPorAjustes!E18</f>
        <v>442984</v>
      </c>
      <c r="F17" s="95">
        <f>E17+InversionAdicional!F18+DepreciacionContable!F17-DepreciacionContable!E17+InversionPorAjustes!F18</f>
        <v>408004</v>
      </c>
      <c r="G17" s="95">
        <f>F17+InversionAdicional!G18+DepreciacionContable!G17-DepreciacionContable!F17+InversionPorAjustes!G18</f>
        <v>373024</v>
      </c>
      <c r="H17" s="95">
        <f>G17+InversionAdicional!H18+DepreciacionContable!H17-DepreciacionContable!G17+InversionPorAjustes!H18</f>
        <v>338044</v>
      </c>
      <c r="I17" s="95">
        <f>H17+InversionAdicional!I18+DepreciacionContable!I17-DepreciacionContable!H17+InversionPorAjustes!I18</f>
        <v>303064</v>
      </c>
      <c r="J17" s="95">
        <f>I17+InversionAdicional!J18+DepreciacionContable!J17-DepreciacionContable!I17+InversionPorAjustes!J18</f>
        <v>268084</v>
      </c>
      <c r="K17" s="95">
        <f>J17+InversionAdicional!K18+DepreciacionContable!K17-DepreciacionContable!J17+InversionPorAjustes!K18</f>
        <v>233492.52000000002</v>
      </c>
      <c r="L17" s="95">
        <f>K17+InversionAdicional!L18+DepreciacionContable!L17-DepreciacionContable!K17+InversionPorAjustes!L18</f>
        <v>198901.03999999998</v>
      </c>
      <c r="M17" s="95">
        <f>L17+InversionAdicional!M18+DepreciacionContable!M17-DepreciacionContable!L17+InversionPorAjustes!M18</f>
        <v>164309.55000000005</v>
      </c>
      <c r="N17" s="95">
        <f>M17+InversionAdicional!N18+DepreciacionContable!N17-DepreciacionContable!M17+InversionPorAjustes!N18</f>
        <v>129718.07000000007</v>
      </c>
      <c r="O17" s="200">
        <f>N17+InversionAdicional!O18+DepreciacionContable!O17-DepreciacionContable!N17+InversionPorAjustes!O18</f>
        <v>308694.26</v>
      </c>
      <c r="P17" s="95">
        <f>N17+InversionAdicional!P18+DepreciacionContable!P17-DepreciacionContable!N17+InversionPorAjustes!P18</f>
        <v>308694.26</v>
      </c>
      <c r="Q17" s="95">
        <f>P17+InversionAdicional!Q18+DepreciacionContable!Q17-DepreciacionContable!P17+InversionPorAjustes!Q18</f>
        <v>291138.19</v>
      </c>
      <c r="R17" s="95">
        <f>Q17+InversionAdicional!R18+DepreciacionContable!R17-DepreciacionContable!Q17+InversionPorAjustes!R18</f>
        <v>273582.12</v>
      </c>
    </row>
    <row r="18" spans="1:30" x14ac:dyDescent="0.15">
      <c r="A18" s="82"/>
      <c r="B18" s="10" t="s">
        <v>10</v>
      </c>
      <c r="C18" s="95">
        <f>InversionAdicional!C19-DepreciacionContable!C18+InversionPorAjustes!C19</f>
        <v>0</v>
      </c>
      <c r="D18" s="95">
        <f>C18+InversionAdicional!D19+DepreciacionContable!D18-DepreciacionContable!C18+InversionPorAjustes!D19</f>
        <v>0</v>
      </c>
      <c r="E18" s="95">
        <f>D18+InversionAdicional!E19+DepreciacionContable!E18-DepreciacionContable!D18+InversionPorAjustes!E19</f>
        <v>0</v>
      </c>
      <c r="F18" s="95">
        <f>E18+InversionAdicional!F19+DepreciacionContable!F18-DepreciacionContable!E18+InversionPorAjustes!F19</f>
        <v>0</v>
      </c>
      <c r="G18" s="95">
        <f>F18+InversionAdicional!G19+DepreciacionContable!G18-DepreciacionContable!F18+InversionPorAjustes!G19</f>
        <v>0</v>
      </c>
      <c r="H18" s="95">
        <f>G18+InversionAdicional!H19+DepreciacionContable!H18-DepreciacionContable!G18+InversionPorAjustes!H19</f>
        <v>0</v>
      </c>
      <c r="I18" s="95">
        <f>H18+InversionAdicional!I19+DepreciacionContable!I18-DepreciacionContable!H18+InversionPorAjustes!I19</f>
        <v>151262.01999999999</v>
      </c>
      <c r="J18" s="95">
        <f>I18+InversionAdicional!J19+DepreciacionContable!J18-DepreciacionContable!I18+InversionPorAjustes!J19</f>
        <v>134455.01999999999</v>
      </c>
      <c r="K18" s="95">
        <f>J18+InversionAdicional!K19+DepreciacionContable!K18-DepreciacionContable!J18+InversionPorAjustes!K19</f>
        <v>117648.12999999999</v>
      </c>
      <c r="L18" s="95">
        <f>K18+InversionAdicional!L19+DepreciacionContable!L18-DepreciacionContable!K18+InversionPorAjustes!L19</f>
        <v>100841.23999999999</v>
      </c>
      <c r="M18" s="95">
        <f>L18+InversionAdicional!M19+DepreciacionContable!M18-DepreciacionContable!L18+InversionPorAjustes!M19</f>
        <v>84034.349999999991</v>
      </c>
      <c r="N18" s="95">
        <f>M18+InversionAdicional!N19+DepreciacionContable!N18-DepreciacionContable!M18+InversionPorAjustes!N19</f>
        <v>67227.459999999992</v>
      </c>
      <c r="O18" s="200">
        <f>N18+InversionAdicional!O19+DepreciacionContable!O18-DepreciacionContable!N18+InversionPorAjustes!O19</f>
        <v>50420.569999999992</v>
      </c>
      <c r="P18" s="95">
        <f>N18+InversionAdicional!P19+DepreciacionContable!P18-DepreciacionContable!N18+InversionPorAjustes!P19</f>
        <v>50420.459999999992</v>
      </c>
      <c r="Q18" s="95">
        <f>P18+InversionAdicional!Q19+DepreciacionContable!Q18-DepreciacionContable!P18+InversionPorAjustes!Q19</f>
        <v>33613.789999999994</v>
      </c>
      <c r="R18" s="95">
        <f>Q18+InversionAdicional!R19+DepreciacionContable!R18-DepreciacionContable!Q18+InversionPorAjustes!R19</f>
        <v>16806.889999999985</v>
      </c>
    </row>
    <row r="19" spans="1:30" x14ac:dyDescent="0.15">
      <c r="A19" s="82"/>
      <c r="B19" s="93" t="s">
        <v>149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200">
        <f>N19+InversionAdicional!O20+DepreciacionContable!O19-DepreciacionContable!N19+InversionPorAjustes!O20</f>
        <v>0</v>
      </c>
      <c r="P19" s="95">
        <f>N19+InversionAdicional!P20+DepreciacionContable!P19-DepreciacionContable!N19+InversionPorAjustes!P20</f>
        <v>15407957.459999999</v>
      </c>
      <c r="Q19" s="95">
        <f>P19+InversionAdicional!Q20+DepreciacionContable!Q19-DepreciacionContable!P19+InversionPorAjustes!Q20</f>
        <v>21725822.950000003</v>
      </c>
      <c r="R19" s="95">
        <f>Q19+InversionAdicional!R20+DepreciacionContable!R19-DepreciacionContable!Q19+InversionPorAjustes!R20</f>
        <v>23343469.950000003</v>
      </c>
    </row>
    <row r="20" spans="1:30" x14ac:dyDescent="0.15">
      <c r="A20" s="84"/>
      <c r="B20" s="10" t="s">
        <v>11</v>
      </c>
      <c r="C20" s="95">
        <f>InversionAdicional!C21-DepreciacionContable!C20+InversionPorAjustes!C21</f>
        <v>0</v>
      </c>
      <c r="D20" s="95">
        <f>C20+InversionAdicional!D21+DepreciacionContable!D20-DepreciacionContable!C20+InversionPorAjustes!D21</f>
        <v>0</v>
      </c>
      <c r="E20" s="95">
        <f>D20+InversionAdicional!E21+DepreciacionContable!E20-DepreciacionContable!D20+InversionPorAjustes!E21</f>
        <v>106346</v>
      </c>
      <c r="F20" s="95">
        <f>E20+InversionAdicional!F21+DepreciacionContable!F20-DepreciacionContable!E20+InversionPorAjustes!F21</f>
        <v>85077</v>
      </c>
      <c r="G20" s="95">
        <f>F20+InversionAdicional!G21+DepreciacionContable!G20-DepreciacionContable!F20+InversionPorAjustes!G21</f>
        <v>63808</v>
      </c>
      <c r="H20" s="95">
        <f>G20+InversionAdicional!H21+DepreciacionContable!H20-DepreciacionContable!G20+InversionPorAjustes!H21</f>
        <v>42539</v>
      </c>
      <c r="I20" s="95">
        <f>H20+InversionAdicional!I21+DepreciacionContable!I20-DepreciacionContable!H20+InversionPorAjustes!I21</f>
        <v>21270</v>
      </c>
      <c r="J20" s="95">
        <f>I20+InversionAdicional!J21+DepreciacionContable!J20-DepreciacionContable!I20+InversionPorAjustes!J21</f>
        <v>118588</v>
      </c>
      <c r="K20" s="95">
        <f>J20+InversionAdicional!K21+DepreciacionContable!K20-DepreciacionContable!J20+InversionPorAjustes!K21</f>
        <v>187902.01</v>
      </c>
      <c r="L20" s="95">
        <f>K20+InversionAdicional!L21+DepreciacionContable!L20-DepreciacionContable!K20+InversionPorAjustes!L21</f>
        <v>255049.36</v>
      </c>
      <c r="M20" s="95">
        <f>L20+InversionAdicional!M21+DepreciacionContable!M20-DepreciacionContable!L20+InversionPorAjustes!M21</f>
        <v>263795.19</v>
      </c>
      <c r="N20" s="95">
        <f>M20+InversionAdicional!N21+DepreciacionContable!N20-DepreciacionContable!M20+InversionPorAjustes!N21</f>
        <v>270006.58</v>
      </c>
      <c r="O20" s="200">
        <f>N20+InversionAdicional!O21+DepreciacionContable!O20-DepreciacionContable!N20+InversionPorAjustes!O21</f>
        <v>245229.47999999998</v>
      </c>
      <c r="P20" s="95">
        <f>N20+InversionAdicional!P21+DepreciacionContable!P20-DepreciacionContable!N20+InversionPorAjustes!P21</f>
        <v>245229.47999999998</v>
      </c>
      <c r="Q20" s="95">
        <f>P20+InversionAdicional!Q21+DepreciacionContable!Q20-DepreciacionContable!P20+InversionPorAjustes!Q21</f>
        <v>209235.15999999992</v>
      </c>
      <c r="R20" s="95">
        <f>Q20+InversionAdicional!R21+DepreciacionContable!R20-DepreciacionContable!Q20+InversionPorAjustes!R21</f>
        <v>113747.7699999999</v>
      </c>
    </row>
    <row r="21" spans="1:30" x14ac:dyDescent="0.15">
      <c r="A21" s="84"/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97"/>
      <c r="P21" s="8"/>
      <c r="Q21" s="8"/>
      <c r="R21" s="8"/>
    </row>
    <row r="22" spans="1:30" x14ac:dyDescent="0.15">
      <c r="A22" s="84"/>
      <c r="B22" s="78" t="s">
        <v>155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84"/>
    </row>
    <row r="23" spans="1:30" s="78" customFormat="1" x14ac:dyDescent="0.1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</row>
    <row r="24" spans="1:30" s="78" customFormat="1" x14ac:dyDescent="0.1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</row>
    <row r="25" spans="1:30" s="78" customFormat="1" x14ac:dyDescent="0.1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</row>
    <row r="26" spans="1:30" s="78" customFormat="1" x14ac:dyDescent="0.1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</row>
    <row r="27" spans="1:30" s="78" customFormat="1" x14ac:dyDescent="0.1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</row>
    <row r="28" spans="1:30" s="78" customFormat="1" x14ac:dyDescent="0.1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</row>
    <row r="29" spans="1:30" s="78" customFormat="1" x14ac:dyDescent="0.1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</row>
    <row r="30" spans="1:30" s="78" customFormat="1" x14ac:dyDescent="0.1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</row>
    <row r="31" spans="1:30" s="78" customFormat="1" x14ac:dyDescent="0.1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</row>
    <row r="32" spans="1:30" s="78" customFormat="1" x14ac:dyDescent="0.1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</row>
    <row r="33" spans="1:30" s="78" customFormat="1" x14ac:dyDescent="0.1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</row>
    <row r="34" spans="1:30" s="78" customFormat="1" x14ac:dyDescent="0.1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</row>
    <row r="35" spans="1:30" s="78" customFormat="1" x14ac:dyDescent="0.1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</row>
    <row r="36" spans="1:30" s="78" customFormat="1" x14ac:dyDescent="0.1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</row>
    <row r="37" spans="1:30" s="78" customFormat="1" x14ac:dyDescent="0.1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</row>
    <row r="38" spans="1:30" s="78" customFormat="1" x14ac:dyDescent="0.15">
      <c r="C38" s="77"/>
      <c r="D38" s="77"/>
    </row>
    <row r="39" spans="1:30" s="78" customFormat="1" x14ac:dyDescent="0.15">
      <c r="C39" s="77"/>
      <c r="D39" s="77"/>
    </row>
    <row r="40" spans="1:30" s="78" customFormat="1" x14ac:dyDescent="0.15">
      <c r="C40" s="77"/>
      <c r="D40" s="77"/>
    </row>
    <row r="41" spans="1:30" s="78" customFormat="1" x14ac:dyDescent="0.15">
      <c r="C41" s="77"/>
      <c r="D41" s="77"/>
    </row>
    <row r="42" spans="1:30" s="78" customFormat="1" x14ac:dyDescent="0.15">
      <c r="C42" s="77"/>
      <c r="D42" s="77"/>
    </row>
    <row r="43" spans="1:30" s="78" customFormat="1" x14ac:dyDescent="0.15">
      <c r="C43" s="77"/>
      <c r="D43" s="77"/>
    </row>
    <row r="44" spans="1:30" s="78" customFormat="1" x14ac:dyDescent="0.15">
      <c r="C44" s="77"/>
      <c r="D44" s="77"/>
    </row>
    <row r="45" spans="1:30" s="78" customFormat="1" x14ac:dyDescent="0.15">
      <c r="C45" s="77"/>
      <c r="D45" s="77"/>
    </row>
    <row r="46" spans="1:30" s="78" customFormat="1" x14ac:dyDescent="0.15">
      <c r="C46" s="77"/>
      <c r="D46" s="77"/>
    </row>
    <row r="47" spans="1:30" s="78" customFormat="1" x14ac:dyDescent="0.15">
      <c r="C47" s="77"/>
      <c r="D47" s="77"/>
    </row>
    <row r="48" spans="1:30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  <row r="93" spans="3:4" s="78" customFormat="1" x14ac:dyDescent="0.15">
      <c r="C93" s="77"/>
      <c r="D93" s="77"/>
    </row>
    <row r="94" spans="3:4" s="78" customFormat="1" x14ac:dyDescent="0.15">
      <c r="C94" s="77"/>
      <c r="D94" s="77"/>
    </row>
    <row r="95" spans="3:4" s="78" customFormat="1" x14ac:dyDescent="0.15">
      <c r="C95" s="77"/>
      <c r="D95" s="77"/>
    </row>
    <row r="96" spans="3:4" s="78" customFormat="1" x14ac:dyDescent="0.15">
      <c r="C96" s="77"/>
      <c r="D96" s="77"/>
    </row>
    <row r="97" spans="3:4" s="78" customFormat="1" x14ac:dyDescent="0.15">
      <c r="C97" s="77"/>
      <c r="D97" s="77"/>
    </row>
    <row r="98" spans="3:4" s="78" customFormat="1" x14ac:dyDescent="0.15">
      <c r="C98" s="77"/>
      <c r="D98" s="77"/>
    </row>
    <row r="99" spans="3:4" s="78" customFormat="1" x14ac:dyDescent="0.15">
      <c r="C99" s="77"/>
      <c r="D99" s="77"/>
    </row>
    <row r="100" spans="3:4" s="78" customFormat="1" x14ac:dyDescent="0.15">
      <c r="C100" s="77"/>
      <c r="D100" s="77"/>
    </row>
    <row r="101" spans="3:4" s="78" customFormat="1" x14ac:dyDescent="0.15">
      <c r="C101" s="77"/>
      <c r="D101" s="77"/>
    </row>
    <row r="102" spans="3:4" s="78" customFormat="1" x14ac:dyDescent="0.15">
      <c r="C102" s="77"/>
      <c r="D102" s="77"/>
    </row>
  </sheetData>
  <conditionalFormatting sqref="D16:D21 C7:R12 C15:R20">
    <cfRule type="cellIs" dxfId="10" priority="4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34"/>
  <sheetViews>
    <sheetView zoomScale="130" zoomScaleNormal="130" workbookViewId="0"/>
  </sheetViews>
  <sheetFormatPr baseColWidth="10" defaultRowHeight="9" x14ac:dyDescent="0.15"/>
  <cols>
    <col min="1" max="1" width="1.42578125" style="15" customWidth="1"/>
    <col min="2" max="2" width="29.5703125" style="14" customWidth="1"/>
    <col min="3" max="3" width="9.5703125" style="17" bestFit="1" customWidth="1"/>
    <col min="4" max="4" width="9.28515625" style="17" bestFit="1" customWidth="1"/>
    <col min="5" max="12" width="9.28515625" style="15" bestFit="1" customWidth="1"/>
    <col min="13" max="13" width="9.7109375" style="14" customWidth="1"/>
    <col min="14" max="18" width="9.7109375" style="78" customWidth="1"/>
    <col min="19" max="32" width="11.42578125" style="78"/>
    <col min="33" max="16384" width="11.42578125" style="15"/>
  </cols>
  <sheetData>
    <row r="1" spans="1:32" x14ac:dyDescent="0.15">
      <c r="A1" s="78"/>
      <c r="B1" s="1" t="s">
        <v>119</v>
      </c>
      <c r="C1" s="35"/>
      <c r="D1" s="2"/>
      <c r="E1" s="3"/>
      <c r="F1" s="4"/>
      <c r="G1" s="4"/>
      <c r="H1" s="4"/>
      <c r="I1" s="4"/>
      <c r="J1" s="4"/>
      <c r="K1" s="4"/>
      <c r="L1" s="5"/>
    </row>
    <row r="2" spans="1:32" x14ac:dyDescent="0.15">
      <c r="A2" s="78"/>
      <c r="B2" s="3" t="s">
        <v>77</v>
      </c>
      <c r="C2" s="87">
        <f>(C3-$D$3)</f>
        <v>-1</v>
      </c>
      <c r="D2" s="87">
        <f>(D3-$D$3)</f>
        <v>0</v>
      </c>
      <c r="E2" s="87">
        <f t="shared" ref="E2:R2" si="0">(E3-$D$3)</f>
        <v>1</v>
      </c>
      <c r="F2" s="87">
        <f t="shared" si="0"/>
        <v>2</v>
      </c>
      <c r="G2" s="87">
        <f t="shared" si="0"/>
        <v>3</v>
      </c>
      <c r="H2" s="87">
        <f t="shared" si="0"/>
        <v>4</v>
      </c>
      <c r="I2" s="87">
        <f t="shared" si="0"/>
        <v>5</v>
      </c>
      <c r="J2" s="87">
        <f t="shared" si="0"/>
        <v>6</v>
      </c>
      <c r="K2" s="87">
        <f t="shared" si="0"/>
        <v>7</v>
      </c>
      <c r="L2" s="87">
        <f t="shared" si="0"/>
        <v>8</v>
      </c>
      <c r="M2" s="87">
        <f t="shared" si="0"/>
        <v>9</v>
      </c>
      <c r="N2" s="87">
        <f t="shared" si="0"/>
        <v>10</v>
      </c>
      <c r="O2" s="206">
        <v>11</v>
      </c>
      <c r="P2" s="87">
        <f t="shared" si="0"/>
        <v>11</v>
      </c>
      <c r="Q2" s="87">
        <f t="shared" si="0"/>
        <v>12</v>
      </c>
      <c r="R2" s="87">
        <f t="shared" si="0"/>
        <v>13</v>
      </c>
    </row>
    <row r="3" spans="1:32" x14ac:dyDescent="0.15">
      <c r="A3" s="78"/>
      <c r="B3" s="6" t="s">
        <v>71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196" t="s">
        <v>150</v>
      </c>
      <c r="P3" s="6">
        <v>2011</v>
      </c>
      <c r="Q3" s="6">
        <v>2012</v>
      </c>
      <c r="R3" s="6">
        <v>2013</v>
      </c>
    </row>
    <row r="4" spans="1:32" x14ac:dyDescent="0.15">
      <c r="A4" s="78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203"/>
      <c r="P4" s="7"/>
      <c r="Q4" s="7"/>
      <c r="R4" s="7"/>
    </row>
    <row r="5" spans="1:32" x14ac:dyDescent="0.15">
      <c r="A5" s="8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97"/>
      <c r="P5" s="8"/>
      <c r="Q5" s="8"/>
      <c r="R5" s="8"/>
    </row>
    <row r="6" spans="1:32" x14ac:dyDescent="0.15">
      <c r="A6" s="82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97"/>
      <c r="P6" s="8"/>
      <c r="Q6" s="8"/>
      <c r="R6" s="8"/>
    </row>
    <row r="7" spans="1:32" x14ac:dyDescent="0.15">
      <c r="A7" s="84"/>
      <c r="B7" s="10" t="s">
        <v>1</v>
      </c>
      <c r="C7" s="95">
        <f>C24+C25</f>
        <v>17348035.333328351</v>
      </c>
      <c r="D7" s="95">
        <f>D24+D25</f>
        <v>16793860</v>
      </c>
      <c r="E7" s="95">
        <f t="shared" ref="E7:G7" si="1">E24+E25</f>
        <v>16239684.666671647</v>
      </c>
      <c r="F7" s="95">
        <f t="shared" si="1"/>
        <v>15685509.333343294</v>
      </c>
      <c r="G7" s="95">
        <f t="shared" si="1"/>
        <v>15131334.000014938</v>
      </c>
      <c r="H7" s="95">
        <f>H24+H25</f>
        <v>14577158.666686585</v>
      </c>
      <c r="I7" s="95">
        <f>I24+I25</f>
        <v>14022983.33335823</v>
      </c>
      <c r="J7" s="95">
        <f t="shared" ref="J7:M7" si="2">J24+J25</f>
        <v>13468808.000029879</v>
      </c>
      <c r="K7" s="95">
        <f t="shared" si="2"/>
        <v>12914632.666701524</v>
      </c>
      <c r="L7" s="95">
        <f t="shared" si="2"/>
        <v>12360457.33337317</v>
      </c>
      <c r="M7" s="95">
        <f t="shared" si="2"/>
        <v>11806282.000044817</v>
      </c>
      <c r="N7" s="95">
        <f t="shared" ref="N7:R7" si="3">N24+N25</f>
        <v>11252106.666716464</v>
      </c>
      <c r="O7" s="200">
        <f t="shared" ref="O7" si="4">O24+O25</f>
        <v>10697931.333388109</v>
      </c>
      <c r="P7" s="95">
        <f t="shared" si="3"/>
        <v>10697931.333388109</v>
      </c>
      <c r="Q7" s="95">
        <f t="shared" si="3"/>
        <v>10143756.000059757</v>
      </c>
      <c r="R7" s="95">
        <f t="shared" si="3"/>
        <v>9589580.6667314023</v>
      </c>
    </row>
    <row r="8" spans="1:32" x14ac:dyDescent="0.15">
      <c r="A8" s="84"/>
      <c r="B8" s="10" t="s">
        <v>2</v>
      </c>
      <c r="C8" s="95">
        <f>C26</f>
        <v>265834.80000000005</v>
      </c>
      <c r="D8" s="95">
        <f>D26</f>
        <v>241668</v>
      </c>
      <c r="E8" s="95">
        <f t="shared" ref="E8:G8" si="5">E26</f>
        <v>217501.2</v>
      </c>
      <c r="F8" s="95">
        <f t="shared" si="5"/>
        <v>193334.40000000002</v>
      </c>
      <c r="G8" s="95">
        <f t="shared" si="5"/>
        <v>169167.59999999998</v>
      </c>
      <c r="H8" s="95">
        <f>H26</f>
        <v>145000.79999999999</v>
      </c>
      <c r="I8" s="95">
        <f>I26</f>
        <v>120834</v>
      </c>
      <c r="J8" s="95">
        <f t="shared" ref="J8:M8" si="6">J26</f>
        <v>96667.199999999983</v>
      </c>
      <c r="K8" s="95">
        <f t="shared" si="6"/>
        <v>72500.39999999998</v>
      </c>
      <c r="L8" s="95">
        <f t="shared" si="6"/>
        <v>48333.599999999991</v>
      </c>
      <c r="M8" s="95">
        <f t="shared" si="6"/>
        <v>24166.799999999996</v>
      </c>
      <c r="N8" s="95">
        <f t="shared" ref="N8:R8" si="7">N26</f>
        <v>0</v>
      </c>
      <c r="O8" s="200">
        <f t="shared" ref="O8" si="8">O26</f>
        <v>0</v>
      </c>
      <c r="P8" s="95">
        <f t="shared" si="7"/>
        <v>0</v>
      </c>
      <c r="Q8" s="95">
        <f t="shared" si="7"/>
        <v>0</v>
      </c>
      <c r="R8" s="95">
        <f t="shared" si="7"/>
        <v>0</v>
      </c>
    </row>
    <row r="9" spans="1:32" x14ac:dyDescent="0.15">
      <c r="A9" s="84"/>
      <c r="B9" s="10" t="s">
        <v>3</v>
      </c>
      <c r="C9" s="95">
        <f>IF(DepreciacionLineal!$D9&gt;=C$2,$D9*(1-(C$2)*DepreciacionLineal!$C9),0)</f>
        <v>0</v>
      </c>
      <c r="D9" s="95">
        <v>0</v>
      </c>
      <c r="E9" s="95">
        <f>IF(DepreciacionLineal!$D9&gt;=E$2,$D9*(1-(E$2)*DepreciacionLineal!$C9),0)</f>
        <v>0</v>
      </c>
      <c r="F9" s="95">
        <f>IF(DepreciacionLineal!$D9&gt;=F$2,$D9*(1-(F$2)*DepreciacionLineal!$C9),0)</f>
        <v>0</v>
      </c>
      <c r="G9" s="95">
        <f>IF(DepreciacionLineal!$D9&gt;=G$2,$D9*(1-(G$2)*DepreciacionLineal!$C9),0)</f>
        <v>0</v>
      </c>
      <c r="H9" s="95">
        <f>IF(DepreciacionLineal!$D9&gt;=H$2,$D9*(1-(H$2)*DepreciacionLineal!$C9),0)</f>
        <v>0</v>
      </c>
      <c r="I9" s="95">
        <f>IF(DepreciacionLineal!$D9&gt;=I$2,$D9*(1-(I$2)*DepreciacionLineal!$C9),0)</f>
        <v>0</v>
      </c>
      <c r="J9" s="95">
        <f>IF(DepreciacionLineal!$D9&gt;=J$2,$D9*(1-(J$2)*DepreciacionLineal!$C9),0)</f>
        <v>0</v>
      </c>
      <c r="K9" s="95">
        <f>IF(DepreciacionLineal!$D9&gt;=K$2,$D9*(1-(K$2)*DepreciacionLineal!$C9),0)</f>
        <v>0</v>
      </c>
      <c r="L9" s="95">
        <f>IF(DepreciacionLineal!$D9&gt;=L$2,$D9*(1-(L$2)*DepreciacionLineal!$C9),0)</f>
        <v>0</v>
      </c>
      <c r="M9" s="95">
        <f>IF(DepreciacionLineal!$D9&gt;=M$2,$D9*(1-(M$2)*DepreciacionLineal!$C9),0)</f>
        <v>0</v>
      </c>
      <c r="N9" s="95">
        <f>IF(DepreciacionLineal!$D9&gt;=N$2,$D9*(1-(N$2)*DepreciacionLineal!$C9),0)</f>
        <v>0</v>
      </c>
      <c r="O9" s="200">
        <f>IF(DepreciacionLineal!$D9&gt;=O$2,$D9*(1-(O$2)*DepreciacionLineal!$C9),0)</f>
        <v>0</v>
      </c>
      <c r="P9" s="95">
        <f>IF(DepreciacionLineal!$D9&gt;=P$2,$D9*(1-(P$2)*DepreciacionLineal!$C9),0)</f>
        <v>0</v>
      </c>
      <c r="Q9" s="95">
        <f>IF(DepreciacionLineal!$D9&gt;=Q$2,$D9*(1-(Q$2)*DepreciacionLineal!$C9),0)</f>
        <v>0</v>
      </c>
      <c r="R9" s="95">
        <f>IF(DepreciacionLineal!$D9&gt;=R$2,$D9*(1-(R$2)*DepreciacionLineal!$C9),0)</f>
        <v>0</v>
      </c>
    </row>
    <row r="10" spans="1:32" x14ac:dyDescent="0.15">
      <c r="A10" s="84"/>
      <c r="B10" s="10" t="s">
        <v>4</v>
      </c>
      <c r="C10" s="95">
        <f>IF(DepreciacionLineal!$D10&gt;=C$2,$D10*(1-(C$2)*DepreciacionLineal!$C10),0)</f>
        <v>0</v>
      </c>
      <c r="D10" s="95">
        <v>0</v>
      </c>
      <c r="E10" s="95">
        <f>IF(DepreciacionLineal!$D10&gt;=E$2,$D10*(1-(E$2)*DepreciacionLineal!$C10),0)</f>
        <v>0</v>
      </c>
      <c r="F10" s="95">
        <f>IF(DepreciacionLineal!$D10&gt;=F$2,$D10*(1-(F$2)*DepreciacionLineal!$C10),0)</f>
        <v>0</v>
      </c>
      <c r="G10" s="95">
        <f>IF(DepreciacionLineal!$D10&gt;=G$2,$D10*(1-(G$2)*DepreciacionLineal!$C10),0)</f>
        <v>0</v>
      </c>
      <c r="H10" s="95">
        <f>IF(DepreciacionLineal!$D10&gt;=H$2,$D10*(1-(H$2)*DepreciacionLineal!$C10),0)</f>
        <v>0</v>
      </c>
      <c r="I10" s="95">
        <f>IF(DepreciacionLineal!$D10&gt;=I$2,$D10*(1-(I$2)*DepreciacionLineal!$C10),0)</f>
        <v>0</v>
      </c>
      <c r="J10" s="95">
        <f>IF(DepreciacionLineal!$D10&gt;=J$2,$D10*(1-(J$2)*DepreciacionLineal!$C10),0)</f>
        <v>0</v>
      </c>
      <c r="K10" s="95">
        <f>IF(DepreciacionLineal!$D10&gt;=K$2,$D10*(1-(K$2)*DepreciacionLineal!$C10),0)</f>
        <v>0</v>
      </c>
      <c r="L10" s="95">
        <f>IF(DepreciacionLineal!$D10&gt;=L$2,$D10*(1-(L$2)*DepreciacionLineal!$C10),0)</f>
        <v>0</v>
      </c>
      <c r="M10" s="95">
        <f>IF(DepreciacionLineal!$D10&gt;=M$2,$D10*(1-(M$2)*DepreciacionLineal!$C10),0)</f>
        <v>0</v>
      </c>
      <c r="N10" s="95">
        <f>IF(DepreciacionLineal!$D10&gt;=N$2,$D10*(1-(N$2)*DepreciacionLineal!$C10),0)</f>
        <v>0</v>
      </c>
      <c r="O10" s="200">
        <f>IF(DepreciacionLineal!$D10&gt;=O$2,$D10*(1-(O$2)*DepreciacionLineal!$C10),0)</f>
        <v>0</v>
      </c>
      <c r="P10" s="95">
        <f>IF(DepreciacionLineal!$D10&gt;=P$2,$D10*(1-(P$2)*DepreciacionLineal!$C10),0)</f>
        <v>0</v>
      </c>
      <c r="Q10" s="95">
        <f>IF(DepreciacionLineal!$D10&gt;=Q$2,$D10*(1-(Q$2)*DepreciacionLineal!$C10),0)</f>
        <v>0</v>
      </c>
      <c r="R10" s="95">
        <f>IF(DepreciacionLineal!$D10&gt;=R$2,$D10*(1-(R$2)*DepreciacionLineal!$C10),0)</f>
        <v>0</v>
      </c>
    </row>
    <row r="11" spans="1:32" x14ac:dyDescent="0.15">
      <c r="A11" s="84"/>
      <c r="B11" s="10" t="s">
        <v>5</v>
      </c>
      <c r="C11" s="95">
        <f>IF(DepreciacionLineal!$D11&gt;=C$2,$D11*(1-(C$2)*DepreciacionLineal!$C11),0)</f>
        <v>0</v>
      </c>
      <c r="D11" s="95">
        <v>0</v>
      </c>
      <c r="E11" s="95">
        <f>IF(DepreciacionLineal!$D11&gt;=E$2,$D11*(1-(E$2)*DepreciacionLineal!$C11),0)</f>
        <v>0</v>
      </c>
      <c r="F11" s="95">
        <f>IF(DepreciacionLineal!$D11&gt;=F$2,$D11*(1-(F$2)*DepreciacionLineal!$C11),0)</f>
        <v>0</v>
      </c>
      <c r="G11" s="95">
        <f>IF(DepreciacionLineal!$D11&gt;=G$2,$D11*(1-(G$2)*DepreciacionLineal!$C11),0)</f>
        <v>0</v>
      </c>
      <c r="H11" s="95">
        <f>IF(DepreciacionLineal!$D11&gt;=H$2,$D11*(1-(H$2)*DepreciacionLineal!$C11),0)</f>
        <v>0</v>
      </c>
      <c r="I11" s="95">
        <f>IF(DepreciacionLineal!$D11&gt;=I$2,$D11*(1-(I$2)*DepreciacionLineal!$C11),0)</f>
        <v>0</v>
      </c>
      <c r="J11" s="95">
        <f>IF(DepreciacionLineal!$D11&gt;=J$2,$D11*(1-(J$2)*DepreciacionLineal!$C11),0)</f>
        <v>0</v>
      </c>
      <c r="K11" s="95">
        <f>IF(DepreciacionLineal!$D11&gt;=K$2,$D11*(1-(K$2)*DepreciacionLineal!$C11),0)</f>
        <v>0</v>
      </c>
      <c r="L11" s="95">
        <f>IF(DepreciacionLineal!$D11&gt;=L$2,$D11*(1-(L$2)*DepreciacionLineal!$C11),0)</f>
        <v>0</v>
      </c>
      <c r="M11" s="95">
        <f>IF(DepreciacionLineal!$D11&gt;=M$2,$D11*(1-(M$2)*DepreciacionLineal!$C11),0)</f>
        <v>0</v>
      </c>
      <c r="N11" s="95">
        <f>IF(DepreciacionLineal!$D11&gt;=N$2,$D11*(1-(N$2)*DepreciacionLineal!$C11),0)</f>
        <v>0</v>
      </c>
      <c r="O11" s="200">
        <f>IF(DepreciacionLineal!$D11&gt;=O$2,$D11*(1-(O$2)*DepreciacionLineal!$C11),0)</f>
        <v>0</v>
      </c>
      <c r="P11" s="95">
        <f>IF(DepreciacionLineal!$D11&gt;=P$2,$D11*(1-(P$2)*DepreciacionLineal!$C11),0)</f>
        <v>0</v>
      </c>
      <c r="Q11" s="95">
        <f>IF(DepreciacionLineal!$D11&gt;=Q$2,$D11*(1-(Q$2)*DepreciacionLineal!$C11),0)</f>
        <v>0</v>
      </c>
      <c r="R11" s="95">
        <f>IF(DepreciacionLineal!$D11&gt;=R$2,$D11*(1-(R$2)*DepreciacionLineal!$C11),0)</f>
        <v>0</v>
      </c>
    </row>
    <row r="12" spans="1:32" x14ac:dyDescent="0.15">
      <c r="A12" s="84"/>
      <c r="B12" s="10" t="s">
        <v>6</v>
      </c>
      <c r="C12" s="95">
        <f>IF(DepreciacionLineal!$D12&gt;=C$2,$D12*(1-(C$2)*DepreciacionLineal!$C12),0)</f>
        <v>0</v>
      </c>
      <c r="D12" s="95">
        <v>0</v>
      </c>
      <c r="E12" s="95">
        <f>IF(DepreciacionLineal!$D12&gt;=E$2,$D12*(1-(E$2)*DepreciacionLineal!$C12),0)</f>
        <v>0</v>
      </c>
      <c r="F12" s="95">
        <f>IF(DepreciacionLineal!$D12&gt;=F$2,$D12*(1-(F$2)*DepreciacionLineal!$C12),0)</f>
        <v>0</v>
      </c>
      <c r="G12" s="95">
        <f>IF(DepreciacionLineal!$D12&gt;=G$2,$D12*(1-(G$2)*DepreciacionLineal!$C12),0)</f>
        <v>0</v>
      </c>
      <c r="H12" s="95">
        <f>IF(DepreciacionLineal!$D12&gt;=H$2,$D12*(1-(H$2)*DepreciacionLineal!$C12),0)</f>
        <v>0</v>
      </c>
      <c r="I12" s="95">
        <f>IF(DepreciacionLineal!$D12&gt;=I$2,$D12*(1-(I$2)*DepreciacionLineal!$C12),0)</f>
        <v>0</v>
      </c>
      <c r="J12" s="95">
        <f>IF(DepreciacionLineal!$D12&gt;=J$2,$D12*(1-(J$2)*DepreciacionLineal!$C12),0)</f>
        <v>0</v>
      </c>
      <c r="K12" s="95">
        <f>IF(DepreciacionLineal!$D12&gt;=K$2,$D12*(1-(K$2)*DepreciacionLineal!$C12),0)</f>
        <v>0</v>
      </c>
      <c r="L12" s="95">
        <f>IF(DepreciacionLineal!$D12&gt;=L$2,$D12*(1-(L$2)*DepreciacionLineal!$C12),0)</f>
        <v>0</v>
      </c>
      <c r="M12" s="95">
        <f>IF(DepreciacionLineal!$D12&gt;=M$2,$D12*(1-(M$2)*DepreciacionLineal!$C12),0)</f>
        <v>0</v>
      </c>
      <c r="N12" s="95">
        <f>IF(DepreciacionLineal!$D12&gt;=N$2,$D12*(1-(N$2)*DepreciacionLineal!$C12),0)</f>
        <v>0</v>
      </c>
      <c r="O12" s="200">
        <f>IF(DepreciacionLineal!$D12&gt;=O$2,$D12*(1-(O$2)*DepreciacionLineal!$C12),0)</f>
        <v>0</v>
      </c>
      <c r="P12" s="95">
        <f>IF(DepreciacionLineal!$D12&gt;=P$2,$D12*(1-(P$2)*DepreciacionLineal!$C12),0)</f>
        <v>0</v>
      </c>
      <c r="Q12" s="95">
        <f>IF(DepreciacionLineal!$D12&gt;=Q$2,$D12*(1-(Q$2)*DepreciacionLineal!$C12),0)</f>
        <v>0</v>
      </c>
      <c r="R12" s="95">
        <f>IF(DepreciacionLineal!$D12&gt;=R$2,$D12*(1-(R$2)*DepreciacionLineal!$C12),0)</f>
        <v>0</v>
      </c>
    </row>
    <row r="13" spans="1:32" x14ac:dyDescent="0.15">
      <c r="A13" s="82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01"/>
      <c r="P13" s="34"/>
      <c r="Q13" s="34"/>
      <c r="R13" s="34"/>
    </row>
    <row r="14" spans="1:32" x14ac:dyDescent="0.15">
      <c r="A14" s="82"/>
      <c r="B14" s="9" t="s">
        <v>7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201"/>
      <c r="P14" s="34"/>
      <c r="Q14" s="34"/>
      <c r="R14" s="34"/>
    </row>
    <row r="15" spans="1:32" s="13" customFormat="1" x14ac:dyDescent="0.15">
      <c r="A15" s="82"/>
      <c r="B15" s="92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197"/>
      <c r="P15" s="98"/>
      <c r="Q15" s="98"/>
      <c r="R15" s="9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</row>
    <row r="16" spans="1:32" x14ac:dyDescent="0.15">
      <c r="A16" s="82"/>
      <c r="B16" s="93" t="s">
        <v>8</v>
      </c>
      <c r="C16" s="95">
        <f>IF(DepreciacionLineal!$D17&gt;=C$2,$D16*(1-(C$2)*DepreciacionLineal!$C17),0)</f>
        <v>0</v>
      </c>
      <c r="D16" s="95">
        <v>0</v>
      </c>
      <c r="E16" s="95">
        <f>IF(DepreciacionLineal!$D17&gt;=E$2,$D16*(1-(E$2)*DepreciacionLineal!$C17),0)</f>
        <v>0</v>
      </c>
      <c r="F16" s="95">
        <f>IF(DepreciacionLineal!$D17&gt;=F$2,$D16*(1-(F$2)*DepreciacionLineal!$C17),0)</f>
        <v>0</v>
      </c>
      <c r="G16" s="95">
        <f>IF(DepreciacionLineal!$D17&gt;=G$2,$D16*(1-(G$2)*DepreciacionLineal!$C17),0)</f>
        <v>0</v>
      </c>
      <c r="H16" s="95">
        <f>IF(DepreciacionLineal!$D17&gt;=H$2,$D16*(1-(H$2)*DepreciacionLineal!$C17),0)</f>
        <v>0</v>
      </c>
      <c r="I16" s="95">
        <f>IF(DepreciacionLineal!$D17&gt;=I$2,$D16*(1-(I$2)*DepreciacionLineal!$C17),0)</f>
        <v>0</v>
      </c>
      <c r="J16" s="95">
        <f>IF(DepreciacionLineal!$D17&gt;=J$2,$D16*(1-(J$2)*DepreciacionLineal!$C17),0)</f>
        <v>0</v>
      </c>
      <c r="K16" s="95">
        <f>IF(DepreciacionLineal!$D17&gt;=K$2,$D16*(1-(K$2)*DepreciacionLineal!$C17),0)</f>
        <v>0</v>
      </c>
      <c r="L16" s="95">
        <f>IF(DepreciacionLineal!$D17&gt;=L$2,$D16*(1-(L$2)*DepreciacionLineal!$C17),0)</f>
        <v>0</v>
      </c>
      <c r="M16" s="95">
        <f>IF(DepreciacionLineal!$D17&gt;=M$2,$D16*(1-(M$2)*DepreciacionLineal!$C17),0)</f>
        <v>0</v>
      </c>
      <c r="N16" s="95">
        <f>IF(DepreciacionLineal!$D17&gt;=N$2,$D16*(1-(N$2)*DepreciacionLineal!$C17),0)</f>
        <v>0</v>
      </c>
      <c r="O16" s="200">
        <f>IF(DepreciacionLineal!$D17&gt;=O$2,$D16*(1-(O$2)*DepreciacionLineal!$C17),0)</f>
        <v>0</v>
      </c>
      <c r="P16" s="95">
        <f>IF(DepreciacionLineal!$D17&gt;=P$2,$D16*(1-(P$2)*DepreciacionLineal!$C17),0)</f>
        <v>0</v>
      </c>
      <c r="Q16" s="95">
        <f>IF(DepreciacionLineal!$D17&gt;=Q$2,$D16*(1-(Q$2)*DepreciacionLineal!$C17),0)</f>
        <v>0</v>
      </c>
      <c r="R16" s="95">
        <f>IF(DepreciacionLineal!$D17&gt;=R$2,$D16*(1-(R$2)*DepreciacionLineal!$C17),0)</f>
        <v>0</v>
      </c>
    </row>
    <row r="17" spans="1:18" x14ac:dyDescent="0.15">
      <c r="A17" s="82"/>
      <c r="B17" s="93" t="s">
        <v>9</v>
      </c>
      <c r="C17" s="95">
        <f>IF(DepreciacionLineal!$D18&gt;=C$2,$D17*(1-(C$2)*DepreciacionLineal!$C18),0)</f>
        <v>0</v>
      </c>
      <c r="D17" s="95">
        <v>0</v>
      </c>
      <c r="E17" s="95">
        <f>IF(DepreciacionLineal!$D18&gt;=E$2,$D17*(1-(E$2)*DepreciacionLineal!$C18),0)</f>
        <v>0</v>
      </c>
      <c r="F17" s="95">
        <f>IF(DepreciacionLineal!$D18&gt;=F$2,$D17*(1-(F$2)*DepreciacionLineal!$C18),0)</f>
        <v>0</v>
      </c>
      <c r="G17" s="95">
        <f>IF(DepreciacionLineal!$D18&gt;=G$2,$D17*(1-(G$2)*DepreciacionLineal!$C18),0)</f>
        <v>0</v>
      </c>
      <c r="H17" s="95">
        <f>IF(DepreciacionLineal!$D18&gt;=H$2,$D17*(1-(H$2)*DepreciacionLineal!$C18),0)</f>
        <v>0</v>
      </c>
      <c r="I17" s="95">
        <f>IF(DepreciacionLineal!$D18&gt;=I$2,$D17*(1-(I$2)*DepreciacionLineal!$C18),0)</f>
        <v>0</v>
      </c>
      <c r="J17" s="95">
        <f>IF(DepreciacionLineal!$D18&gt;=J$2,$D17*(1-(J$2)*DepreciacionLineal!$C18),0)</f>
        <v>0</v>
      </c>
      <c r="K17" s="95">
        <f>IF(DepreciacionLineal!$D18&gt;=K$2,$D17*(1-(K$2)*DepreciacionLineal!$C18),0)</f>
        <v>0</v>
      </c>
      <c r="L17" s="95">
        <f>IF(DepreciacionLineal!$D18&gt;=L$2,$D17*(1-(L$2)*DepreciacionLineal!$C18),0)</f>
        <v>0</v>
      </c>
      <c r="M17" s="95">
        <f>IF(DepreciacionLineal!$D18&gt;=M$2,$D17*(1-(M$2)*DepreciacionLineal!$C18),0)</f>
        <v>0</v>
      </c>
      <c r="N17" s="95">
        <f>IF(DepreciacionLineal!$D18&gt;=N$2,$D17*(1-(N$2)*DepreciacionLineal!$C18),0)</f>
        <v>0</v>
      </c>
      <c r="O17" s="200">
        <f>IF(DepreciacionLineal!$D18&gt;=O$2,$D17*(1-(O$2)*DepreciacionLineal!$C18),0)</f>
        <v>0</v>
      </c>
      <c r="P17" s="95">
        <f>IF(DepreciacionLineal!$D18&gt;=P$2,$D17*(1-(P$2)*DepreciacionLineal!$C18),0)</f>
        <v>0</v>
      </c>
      <c r="Q17" s="95">
        <f>IF(DepreciacionLineal!$D18&gt;=Q$2,$D17*(1-(Q$2)*DepreciacionLineal!$C18),0)</f>
        <v>0</v>
      </c>
      <c r="R17" s="95">
        <f>IF(DepreciacionLineal!$D18&gt;=R$2,$D17*(1-(R$2)*DepreciacionLineal!$C18),0)</f>
        <v>0</v>
      </c>
    </row>
    <row r="18" spans="1:18" x14ac:dyDescent="0.15">
      <c r="A18" s="82"/>
      <c r="B18" s="93" t="s">
        <v>10</v>
      </c>
      <c r="C18" s="95">
        <f>IF(DepreciacionLineal!$D20&gt;=C$2,$D18*(1-(C$2)*DepreciacionLineal!$C20),0)</f>
        <v>0</v>
      </c>
      <c r="D18" s="95">
        <v>0</v>
      </c>
      <c r="E18" s="95">
        <f>IF(DepreciacionLineal!$D20&gt;=E$2,$D18*(1-(E$2)*DepreciacionLineal!$C20),0)</f>
        <v>0</v>
      </c>
      <c r="F18" s="95">
        <f>IF(DepreciacionLineal!$D20&gt;=F$2,$D18*(1-(F$2)*DepreciacionLineal!$C20),0)</f>
        <v>0</v>
      </c>
      <c r="G18" s="95">
        <f>IF(DepreciacionLineal!$D20&gt;=G$2,$D18*(1-(G$2)*DepreciacionLineal!$C20),0)</f>
        <v>0</v>
      </c>
      <c r="H18" s="95">
        <f>IF(DepreciacionLineal!$D20&gt;=H$2,$D18*(1-(H$2)*DepreciacionLineal!$C20),0)</f>
        <v>0</v>
      </c>
      <c r="I18" s="95">
        <f>IF(DepreciacionLineal!$D20&gt;=I$2,$D18*(1-(I$2)*DepreciacionLineal!$C20),0)</f>
        <v>0</v>
      </c>
      <c r="J18" s="95">
        <f>IF(DepreciacionLineal!$D20&gt;=J$2,$D18*(1-(J$2)*DepreciacionLineal!$C20),0)</f>
        <v>0</v>
      </c>
      <c r="K18" s="95">
        <f>IF(DepreciacionLineal!$D20&gt;=K$2,$D18*(1-(K$2)*DepreciacionLineal!$C20),0)</f>
        <v>0</v>
      </c>
      <c r="L18" s="95">
        <f>IF(DepreciacionLineal!$D20&gt;=L$2,$D18*(1-(L$2)*DepreciacionLineal!$C20),0)</f>
        <v>0</v>
      </c>
      <c r="M18" s="95">
        <f>IF(DepreciacionLineal!$D20&gt;=M$2,$D18*(1-(M$2)*DepreciacionLineal!$C20),0)</f>
        <v>0</v>
      </c>
      <c r="N18" s="95">
        <f>IF(DepreciacionLineal!$D20&gt;=N$2,$D18*(1-(N$2)*DepreciacionLineal!$C20),0)</f>
        <v>0</v>
      </c>
      <c r="O18" s="200">
        <f>IF(DepreciacionLineal!$D20&gt;=O$2,$D18*(1-(O$2)*DepreciacionLineal!$C20),0)</f>
        <v>0</v>
      </c>
      <c r="P18" s="95">
        <f>IF(DepreciacionLineal!$D20&gt;=P$2,$D18*(1-(P$2)*DepreciacionLineal!$C20),0)</f>
        <v>0</v>
      </c>
      <c r="Q18" s="95">
        <f>IF(DepreciacionLineal!$D20&gt;=Q$2,$D18*(1-(Q$2)*DepreciacionLineal!$C20),0)</f>
        <v>0</v>
      </c>
      <c r="R18" s="95">
        <f>IF(DepreciacionLineal!$D20&gt;=R$2,$D18*(1-(R$2)*DepreciacionLineal!$C20),0)</f>
        <v>0</v>
      </c>
    </row>
    <row r="19" spans="1:18" x14ac:dyDescent="0.15">
      <c r="A19" s="82"/>
      <c r="B19" s="93" t="s">
        <v>149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200">
        <f>IF(DepreciacionLineal!$D21&gt;=O$2,$D19*(1-(O$2)*DepreciacionLineal!$C21),0)</f>
        <v>0</v>
      </c>
      <c r="P19" s="95">
        <f>IF(DepreciacionLineal!$D21&gt;=P$2,$D19*(1-(P$2)*DepreciacionLineal!$C21),0)</f>
        <v>0</v>
      </c>
      <c r="Q19" s="95">
        <f>IF(DepreciacionLineal!$D21&gt;=Q$2,$D19*(1-(Q$2)*DepreciacionLineal!$C21),0)</f>
        <v>0</v>
      </c>
      <c r="R19" s="95">
        <f>IF(DepreciacionLineal!$D21&gt;=R$2,$D19*(1-(R$2)*DepreciacionLineal!$C21),0)</f>
        <v>0</v>
      </c>
    </row>
    <row r="20" spans="1:18" x14ac:dyDescent="0.15">
      <c r="A20" s="84"/>
      <c r="B20" s="93" t="s">
        <v>11</v>
      </c>
      <c r="C20" s="95">
        <f>IF(DepreciacionLineal!$D21&gt;=C$2,$D20*(1-(C$2)*DepreciacionLineal!$C21),0)</f>
        <v>0</v>
      </c>
      <c r="D20" s="95">
        <v>0</v>
      </c>
      <c r="E20" s="95">
        <f>IF(DepreciacionLineal!$D21&gt;=E$2,$D20*(1-(E$2)*DepreciacionLineal!$C21),0)</f>
        <v>0</v>
      </c>
      <c r="F20" s="95">
        <f>IF(DepreciacionLineal!$D21&gt;=F$2,$D20*(1-(F$2)*DepreciacionLineal!$C21),0)</f>
        <v>0</v>
      </c>
      <c r="G20" s="95">
        <f>IF(DepreciacionLineal!$D21&gt;=G$2,$D20*(1-(G$2)*DepreciacionLineal!$C21),0)</f>
        <v>0</v>
      </c>
      <c r="H20" s="95">
        <f>IF(DepreciacionLineal!$D21&gt;=H$2,$D20*(1-(H$2)*DepreciacionLineal!$C21),0)</f>
        <v>0</v>
      </c>
      <c r="I20" s="95">
        <f>IF(DepreciacionLineal!$D21&gt;=I$2,$D20*(1-(I$2)*DepreciacionLineal!$C21),0)</f>
        <v>0</v>
      </c>
      <c r="J20" s="95">
        <f>IF(DepreciacionLineal!$D21&gt;=J$2,$D20*(1-(J$2)*DepreciacionLineal!$C21),0)</f>
        <v>0</v>
      </c>
      <c r="K20" s="95">
        <f>IF(DepreciacionLineal!$D21&gt;=K$2,$D20*(1-(K$2)*DepreciacionLineal!$C21),0)</f>
        <v>0</v>
      </c>
      <c r="L20" s="95">
        <f>IF(DepreciacionLineal!$D21&gt;=L$2,$D20*(1-(L$2)*DepreciacionLineal!$C21),0)</f>
        <v>0</v>
      </c>
      <c r="M20" s="95">
        <f>IF(DepreciacionLineal!$D21&gt;=M$2,$D20*(1-(M$2)*DepreciacionLineal!$C21),0)</f>
        <v>0</v>
      </c>
      <c r="N20" s="95">
        <f>IF(DepreciacionLineal!$D21&gt;=N$2,$D20*(1-(N$2)*DepreciacionLineal!$C21),0)</f>
        <v>0</v>
      </c>
      <c r="O20" s="200">
        <f>IF(DepreciacionLineal!$D21&gt;=O$2,$D20*(1-(O$2)*DepreciacionLineal!$C21),0)</f>
        <v>0</v>
      </c>
      <c r="P20" s="95">
        <f>IF(DepreciacionLineal!$D21&gt;=P$2,$D20*(1-(P$2)*DepreciacionLineal!$C21),0)</f>
        <v>0</v>
      </c>
      <c r="Q20" s="95">
        <f>IF(DepreciacionLineal!$D21&gt;=Q$2,$D20*(1-(Q$2)*DepreciacionLineal!$C21),0)</f>
        <v>0</v>
      </c>
      <c r="R20" s="95">
        <f>IF(DepreciacionLineal!$D21&gt;=R$2,$D20*(1-(R$2)*DepreciacionLineal!$C21),0)</f>
        <v>0</v>
      </c>
    </row>
    <row r="21" spans="1:18" x14ac:dyDescent="0.15">
      <c r="A21" s="84"/>
      <c r="B21" s="9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197"/>
      <c r="P21" s="8"/>
      <c r="Q21" s="8"/>
      <c r="R21" s="8"/>
    </row>
    <row r="22" spans="1:18" x14ac:dyDescent="0.1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207"/>
      <c r="P22" s="84"/>
      <c r="Q22" s="84"/>
      <c r="R22" s="84"/>
    </row>
    <row r="23" spans="1:18" x14ac:dyDescent="0.15">
      <c r="A23" s="82"/>
      <c r="B23" s="9" t="s">
        <v>146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201"/>
      <c r="P23" s="34"/>
      <c r="Q23" s="34"/>
      <c r="R23" s="34"/>
    </row>
    <row r="24" spans="1:18" x14ac:dyDescent="0.15">
      <c r="A24" s="84"/>
      <c r="B24" s="10" t="s">
        <v>144</v>
      </c>
      <c r="C24" s="95">
        <f>IF(DepreciacionLineal!$D23&gt;=C$2,$D24*(1-(C$2)*DepreciacionLineal!$C23),0)</f>
        <v>15437235.333328353</v>
      </c>
      <c r="D24" s="95">
        <v>14939260</v>
      </c>
      <c r="E24" s="95">
        <f>IF(DepreciacionLineal!$D23&gt;=E$2,$D24*(1-(E$2)*DepreciacionLineal!$C23),0)</f>
        <v>14441284.666671647</v>
      </c>
      <c r="F24" s="95">
        <f>IF(DepreciacionLineal!$D23&gt;=F$2,$D24*(1-(F$2)*DepreciacionLineal!$C23),0)</f>
        <v>13943309.333343294</v>
      </c>
      <c r="G24" s="95">
        <f>IF(DepreciacionLineal!$D23&gt;=G$2,$D24*(1-(G$2)*DepreciacionLineal!$C23),0)</f>
        <v>13445334.000014938</v>
      </c>
      <c r="H24" s="95">
        <f>IF(DepreciacionLineal!$D23&gt;=H$2,$D24*(1-(H$2)*DepreciacionLineal!$C23),0)</f>
        <v>12947358.666686585</v>
      </c>
      <c r="I24" s="95">
        <f>IF(DepreciacionLineal!$D23&gt;=I$2,$D24*(1-(I$2)*DepreciacionLineal!$C23),0)</f>
        <v>12449383.33335823</v>
      </c>
      <c r="J24" s="95">
        <f>IF(DepreciacionLineal!$D23&gt;=J$2,$D24*(1-(J$2)*DepreciacionLineal!$C23),0)</f>
        <v>11951408.000029879</v>
      </c>
      <c r="K24" s="95">
        <f>IF(DepreciacionLineal!$D23&gt;=K$2,$D24*(1-(K$2)*DepreciacionLineal!$C23),0)</f>
        <v>11453432.666701524</v>
      </c>
      <c r="L24" s="95">
        <f>IF(DepreciacionLineal!$D23&gt;=L$2,$D24*(1-(L$2)*DepreciacionLineal!$C23),0)</f>
        <v>10955457.33337317</v>
      </c>
      <c r="M24" s="95">
        <f>IF(DepreciacionLineal!$D23&gt;=M$2,$D24*(1-(M$2)*DepreciacionLineal!$C23),0)</f>
        <v>10457482.000044817</v>
      </c>
      <c r="N24" s="95">
        <f>IF(DepreciacionLineal!$D23&gt;=N$2,$D24*(1-(N$2)*DepreciacionLineal!$C23),0)</f>
        <v>9959506.6667164639</v>
      </c>
      <c r="O24" s="200">
        <f>IF(DepreciacionLineal!$D23&gt;=O$2,$D24*(1-(O$2)*DepreciacionLineal!$C23),0)</f>
        <v>9461531.3333881088</v>
      </c>
      <c r="P24" s="95">
        <f>IF(DepreciacionLineal!$D23&gt;=P$2,$D24*(1-(P$2)*DepreciacionLineal!$C23),0)</f>
        <v>9461531.3333881088</v>
      </c>
      <c r="Q24" s="95">
        <f>IF(DepreciacionLineal!$D23&gt;=Q$2,$D24*(1-(Q$2)*DepreciacionLineal!$C23),0)</f>
        <v>8963556.0000597574</v>
      </c>
      <c r="R24" s="95">
        <f>IF(DepreciacionLineal!$D23&gt;=R$2,$D24*(1-(R$2)*DepreciacionLineal!$C23),0)</f>
        <v>8465580.6667314023</v>
      </c>
    </row>
    <row r="25" spans="1:18" s="78" customFormat="1" x14ac:dyDescent="0.15">
      <c r="A25" s="84"/>
      <c r="B25" s="10" t="s">
        <v>145</v>
      </c>
      <c r="C25" s="95">
        <f>IF(DepreciacionLineal!$D7&gt;=C$2,$D25*(1-(C$2)*DepreciacionLineal!$C7),0)</f>
        <v>1910800</v>
      </c>
      <c r="D25" s="95">
        <v>1854600</v>
      </c>
      <c r="E25" s="95">
        <f>IF(DepreciacionLineal!$D7&gt;=E$2,$D25*(1-(E$2)*DepreciacionLineal!$C7),0)</f>
        <v>1798400</v>
      </c>
      <c r="F25" s="95">
        <f>IF(DepreciacionLineal!$D7&gt;=F$2,$D25*(1-(F$2)*DepreciacionLineal!$C7),0)</f>
        <v>1742200</v>
      </c>
      <c r="G25" s="95">
        <f>IF(DepreciacionLineal!$D7&gt;=G$2,$D25*(1-(G$2)*DepreciacionLineal!$C7),0)</f>
        <v>1686000</v>
      </c>
      <c r="H25" s="95">
        <f>IF(DepreciacionLineal!$D7&gt;=H$2,$D25*(1-(H$2)*DepreciacionLineal!$C7),0)</f>
        <v>1629800</v>
      </c>
      <c r="I25" s="95">
        <f>IF(DepreciacionLineal!$D7&gt;=I$2,$D25*(1-(I$2)*DepreciacionLineal!$C7),0)</f>
        <v>1573600</v>
      </c>
      <c r="J25" s="95">
        <f>IF(DepreciacionLineal!$D7&gt;=J$2,$D25*(1-(J$2)*DepreciacionLineal!$C7),0)</f>
        <v>1517400</v>
      </c>
      <c r="K25" s="95">
        <f>IF(DepreciacionLineal!$D7&gt;=K$2,$D25*(1-(K$2)*DepreciacionLineal!$C7),0)</f>
        <v>1461200</v>
      </c>
      <c r="L25" s="95">
        <f>IF(DepreciacionLineal!$D7&gt;=L$2,$D25*(1-(L$2)*DepreciacionLineal!$C7),0)</f>
        <v>1405000</v>
      </c>
      <c r="M25" s="95">
        <f>IF(DepreciacionLineal!$D7&gt;=M$2,$D25*(1-(M$2)*DepreciacionLineal!$C7),0)</f>
        <v>1348800</v>
      </c>
      <c r="N25" s="95">
        <f>IF(DepreciacionLineal!$D7&gt;=N$2,$D25*(1-(N$2)*DepreciacionLineal!$C7),0)</f>
        <v>1292600</v>
      </c>
      <c r="O25" s="200">
        <f>IF(DepreciacionLineal!$D7&gt;=O$2,$D25*(1-(O$2)*DepreciacionLineal!$C7),0)</f>
        <v>1236400</v>
      </c>
      <c r="P25" s="95">
        <f>IF(DepreciacionLineal!$D7&gt;=P$2,$D25*(1-(P$2)*DepreciacionLineal!$C7),0)</f>
        <v>1236400</v>
      </c>
      <c r="Q25" s="95">
        <f>IF(DepreciacionLineal!$D7&gt;=Q$2,$D25*(1-(Q$2)*DepreciacionLineal!$C7),0)</f>
        <v>1180200</v>
      </c>
      <c r="R25" s="95">
        <f>IF(DepreciacionLineal!$D7&gt;=R$2,$D25*(1-(R$2)*DepreciacionLineal!$C7),0)</f>
        <v>1124000</v>
      </c>
    </row>
    <row r="26" spans="1:18" s="78" customFormat="1" x14ac:dyDescent="0.15">
      <c r="A26" s="84"/>
      <c r="B26" s="10" t="s">
        <v>2</v>
      </c>
      <c r="C26" s="95">
        <f>IF(DepreciacionLineal!$D8&gt;=C$2,$D26*(1-(C$2)*DepreciacionLineal!$C8),0)</f>
        <v>265834.80000000005</v>
      </c>
      <c r="D26" s="95">
        <v>241668</v>
      </c>
      <c r="E26" s="95">
        <f>IF(DepreciacionLineal!$D8&gt;=E$2,$D26*(1-(E$2)*DepreciacionLineal!$C8),0)</f>
        <v>217501.2</v>
      </c>
      <c r="F26" s="95">
        <f>IF(DepreciacionLineal!$D8&gt;=F$2,$D26*(1-(F$2)*DepreciacionLineal!$C8),0)</f>
        <v>193334.40000000002</v>
      </c>
      <c r="G26" s="95">
        <f>IF(DepreciacionLineal!$D8&gt;=G$2,$D26*(1-(G$2)*DepreciacionLineal!$C8),0)</f>
        <v>169167.59999999998</v>
      </c>
      <c r="H26" s="95">
        <f>IF(DepreciacionLineal!$D8&gt;=H$2,$D26*(1-(H$2)*DepreciacionLineal!$C8),0)</f>
        <v>145000.79999999999</v>
      </c>
      <c r="I26" s="95">
        <f>IF(DepreciacionLineal!$D8&gt;=I$2,$D26*(1-(I$2)*DepreciacionLineal!$C8),0)</f>
        <v>120834</v>
      </c>
      <c r="J26" s="95">
        <f>IF(DepreciacionLineal!$D8&gt;=J$2,$D26*(1-(J$2)*DepreciacionLineal!$C8),0)</f>
        <v>96667.199999999983</v>
      </c>
      <c r="K26" s="95">
        <f>IF(DepreciacionLineal!$D8&gt;=K$2,$D26*(1-(K$2)*DepreciacionLineal!$C8),0)</f>
        <v>72500.39999999998</v>
      </c>
      <c r="L26" s="95">
        <f>IF(DepreciacionLineal!$D8&gt;=L$2,$D26*(1-(L$2)*DepreciacionLineal!$C8),0)</f>
        <v>48333.599999999991</v>
      </c>
      <c r="M26" s="95">
        <f>IF(DepreciacionLineal!$D8&gt;=M$2,$D26*(1-(M$2)*DepreciacionLineal!$C8),0)</f>
        <v>24166.799999999996</v>
      </c>
      <c r="N26" s="95">
        <f>IF(DepreciacionLineal!$D8&gt;=N$2,$D26*(1-(N$2)*DepreciacionLineal!$C8),0)</f>
        <v>0</v>
      </c>
      <c r="O26" s="200">
        <f>IF(DepreciacionLineal!$D8&gt;=O$2,$D26*(1-(O$2)*DepreciacionLineal!$C8),0)</f>
        <v>0</v>
      </c>
      <c r="P26" s="95">
        <f>IF(DepreciacionLineal!$D8&gt;=P$2,$D26*(1-(P$2)*DepreciacionLineal!$C8),0)</f>
        <v>0</v>
      </c>
      <c r="Q26" s="95">
        <f>IF(DepreciacionLineal!$D8&gt;=Q$2,$D26*(1-(Q$2)*DepreciacionLineal!$C8),0)</f>
        <v>0</v>
      </c>
      <c r="R26" s="95">
        <f>IF(DepreciacionLineal!$D8&gt;=R$2,$D26*(1-(R$2)*DepreciacionLineal!$C8),0)</f>
        <v>0</v>
      </c>
    </row>
    <row r="27" spans="1:18" s="78" customFormat="1" x14ac:dyDescent="0.1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8" s="78" customFormat="1" x14ac:dyDescent="0.15">
      <c r="A28" s="84"/>
      <c r="B28" s="78" t="s">
        <v>155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8" s="78" customFormat="1" x14ac:dyDescent="0.15">
      <c r="A29" s="84"/>
      <c r="B29" s="10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</row>
    <row r="30" spans="1:18" s="78" customFormat="1" x14ac:dyDescent="0.15">
      <c r="A30" s="84"/>
      <c r="B30" s="10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</row>
    <row r="31" spans="1:18" s="78" customFormat="1" x14ac:dyDescent="0.15">
      <c r="B31" s="118"/>
      <c r="C31" s="77"/>
      <c r="D31" s="84"/>
    </row>
    <row r="32" spans="1:18" s="78" customFormat="1" x14ac:dyDescent="0.15">
      <c r="B32" s="118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</row>
    <row r="33" spans="3:12" s="78" customFormat="1" x14ac:dyDescent="0.15">
      <c r="C33" s="77"/>
      <c r="D33" s="77"/>
    </row>
    <row r="34" spans="3:12" s="78" customFormat="1" x14ac:dyDescent="0.15">
      <c r="C34" s="121"/>
      <c r="D34" s="121"/>
      <c r="E34" s="121"/>
      <c r="F34" s="121"/>
      <c r="G34" s="121"/>
      <c r="H34" s="121"/>
      <c r="I34" s="121"/>
      <c r="J34" s="121"/>
      <c r="K34" s="121"/>
      <c r="L34" s="121"/>
    </row>
    <row r="35" spans="3:12" s="78" customFormat="1" x14ac:dyDescent="0.15">
      <c r="C35" s="121"/>
      <c r="D35" s="121"/>
      <c r="E35" s="121"/>
      <c r="F35" s="121"/>
      <c r="G35" s="121"/>
      <c r="H35" s="121"/>
      <c r="I35" s="121"/>
      <c r="J35" s="121"/>
      <c r="K35" s="121"/>
      <c r="L35" s="121"/>
    </row>
    <row r="36" spans="3:12" s="78" customFormat="1" x14ac:dyDescent="0.15">
      <c r="C36" s="101"/>
      <c r="D36" s="100"/>
    </row>
    <row r="37" spans="3:12" s="78" customFormat="1" x14ac:dyDescent="0.15">
      <c r="C37" s="101"/>
      <c r="D37" s="100"/>
    </row>
    <row r="38" spans="3:12" s="78" customFormat="1" x14ac:dyDescent="0.15">
      <c r="C38" s="101"/>
      <c r="D38" s="100"/>
    </row>
    <row r="39" spans="3:12" s="78" customFormat="1" x14ac:dyDescent="0.15">
      <c r="C39" s="101"/>
      <c r="D39" s="100"/>
    </row>
    <row r="40" spans="3:12" s="78" customFormat="1" x14ac:dyDescent="0.15">
      <c r="C40" s="101"/>
      <c r="D40" s="100"/>
    </row>
    <row r="41" spans="3:12" s="78" customFormat="1" x14ac:dyDescent="0.15">
      <c r="C41" s="101"/>
      <c r="D41" s="100"/>
    </row>
    <row r="42" spans="3:12" s="78" customFormat="1" x14ac:dyDescent="0.15">
      <c r="C42" s="101"/>
      <c r="D42" s="100"/>
    </row>
    <row r="43" spans="3:12" s="78" customFormat="1" x14ac:dyDescent="0.15">
      <c r="C43" s="101"/>
      <c r="D43" s="100"/>
    </row>
    <row r="44" spans="3:12" s="78" customFormat="1" x14ac:dyDescent="0.15">
      <c r="C44" s="101"/>
      <c r="D44" s="100"/>
    </row>
    <row r="45" spans="3:12" s="78" customFormat="1" x14ac:dyDescent="0.15">
      <c r="C45" s="101"/>
      <c r="D45" s="100"/>
    </row>
    <row r="46" spans="3:12" s="78" customFormat="1" x14ac:dyDescent="0.15">
      <c r="C46" s="101"/>
      <c r="D46" s="100"/>
    </row>
    <row r="47" spans="3:12" s="78" customFormat="1" x14ac:dyDescent="0.15">
      <c r="C47" s="101"/>
      <c r="D47" s="100"/>
    </row>
    <row r="48" spans="3:12" s="78" customFormat="1" x14ac:dyDescent="0.15">
      <c r="C48" s="116"/>
      <c r="D48" s="77"/>
    </row>
    <row r="49" spans="3:4" s="78" customFormat="1" x14ac:dyDescent="0.15">
      <c r="C49" s="101"/>
      <c r="D49" s="100"/>
    </row>
    <row r="50" spans="3:4" s="78" customFormat="1" x14ac:dyDescent="0.15">
      <c r="C50" s="101"/>
      <c r="D50" s="100"/>
    </row>
    <row r="51" spans="3:4" s="78" customFormat="1" x14ac:dyDescent="0.15">
      <c r="C51" s="101"/>
      <c r="D51" s="100"/>
    </row>
    <row r="52" spans="3:4" s="78" customFormat="1" x14ac:dyDescent="0.15">
      <c r="C52" s="101"/>
      <c r="D52" s="100"/>
    </row>
    <row r="53" spans="3:4" s="78" customFormat="1" x14ac:dyDescent="0.15">
      <c r="C53" s="101"/>
      <c r="D53" s="100"/>
    </row>
    <row r="54" spans="3:4" s="78" customFormat="1" x14ac:dyDescent="0.15">
      <c r="C54" s="101"/>
      <c r="D54" s="100"/>
    </row>
    <row r="55" spans="3:4" s="78" customFormat="1" x14ac:dyDescent="0.15">
      <c r="C55" s="100"/>
      <c r="D55" s="100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  <row r="93" spans="3:4" s="78" customFormat="1" x14ac:dyDescent="0.15">
      <c r="C93" s="77"/>
      <c r="D93" s="77"/>
    </row>
    <row r="94" spans="3:4" s="78" customFormat="1" x14ac:dyDescent="0.15">
      <c r="C94" s="77"/>
      <c r="D94" s="77"/>
    </row>
    <row r="95" spans="3:4" s="78" customFormat="1" x14ac:dyDescent="0.15">
      <c r="C95" s="77"/>
      <c r="D95" s="77"/>
    </row>
    <row r="96" spans="3:4" s="78" customFormat="1" x14ac:dyDescent="0.15">
      <c r="C96" s="77"/>
      <c r="D96" s="77"/>
    </row>
    <row r="97" spans="3:4" s="78" customFormat="1" x14ac:dyDescent="0.15">
      <c r="C97" s="77"/>
      <c r="D97" s="77"/>
    </row>
    <row r="98" spans="3:4" s="78" customFormat="1" x14ac:dyDescent="0.15">
      <c r="C98" s="77"/>
      <c r="D98" s="77"/>
    </row>
    <row r="99" spans="3:4" s="78" customFormat="1" x14ac:dyDescent="0.15">
      <c r="C99" s="77"/>
      <c r="D99" s="77"/>
    </row>
    <row r="100" spans="3:4" s="78" customFormat="1" x14ac:dyDescent="0.15">
      <c r="C100" s="77"/>
      <c r="D100" s="77"/>
    </row>
    <row r="101" spans="3:4" s="78" customFormat="1" x14ac:dyDescent="0.15">
      <c r="C101" s="77"/>
      <c r="D101" s="77"/>
    </row>
    <row r="102" spans="3:4" s="78" customFormat="1" x14ac:dyDescent="0.15">
      <c r="C102" s="77"/>
      <c r="D102" s="77"/>
    </row>
    <row r="103" spans="3:4" s="78" customFormat="1" x14ac:dyDescent="0.15">
      <c r="C103" s="77"/>
      <c r="D103" s="77"/>
    </row>
    <row r="104" spans="3:4" s="78" customFormat="1" x14ac:dyDescent="0.15">
      <c r="C104" s="77"/>
      <c r="D104" s="77"/>
    </row>
    <row r="105" spans="3:4" s="78" customFormat="1" x14ac:dyDescent="0.15">
      <c r="C105" s="77"/>
      <c r="D105" s="77"/>
    </row>
    <row r="106" spans="3:4" s="78" customFormat="1" x14ac:dyDescent="0.15">
      <c r="C106" s="77"/>
      <c r="D106" s="77"/>
    </row>
    <row r="107" spans="3:4" s="78" customFormat="1" x14ac:dyDescent="0.15">
      <c r="C107" s="77"/>
      <c r="D107" s="77"/>
    </row>
    <row r="108" spans="3:4" s="78" customFormat="1" x14ac:dyDescent="0.15">
      <c r="C108" s="77"/>
      <c r="D108" s="77"/>
    </row>
    <row r="109" spans="3:4" s="78" customFormat="1" x14ac:dyDescent="0.15">
      <c r="C109" s="77"/>
      <c r="D109" s="77"/>
    </row>
    <row r="110" spans="3:4" s="78" customFormat="1" x14ac:dyDescent="0.15">
      <c r="C110" s="77"/>
      <c r="D110" s="77"/>
    </row>
    <row r="111" spans="3:4" s="78" customFormat="1" x14ac:dyDescent="0.15">
      <c r="C111" s="77"/>
      <c r="D111" s="77"/>
    </row>
    <row r="112" spans="3:4" s="78" customFormat="1" x14ac:dyDescent="0.15">
      <c r="C112" s="77"/>
      <c r="D112" s="77"/>
    </row>
    <row r="113" spans="3:4" s="78" customFormat="1" x14ac:dyDescent="0.15">
      <c r="C113" s="77"/>
      <c r="D113" s="77"/>
    </row>
    <row r="114" spans="3:4" s="78" customFormat="1" x14ac:dyDescent="0.15">
      <c r="C114" s="77"/>
      <c r="D114" s="77"/>
    </row>
    <row r="115" spans="3:4" s="78" customFormat="1" x14ac:dyDescent="0.15">
      <c r="C115" s="77"/>
      <c r="D115" s="77"/>
    </row>
    <row r="116" spans="3:4" s="78" customFormat="1" x14ac:dyDescent="0.15">
      <c r="C116" s="77"/>
      <c r="D116" s="77"/>
    </row>
    <row r="117" spans="3:4" s="78" customFormat="1" x14ac:dyDescent="0.15">
      <c r="C117" s="77"/>
      <c r="D117" s="77"/>
    </row>
    <row r="118" spans="3:4" s="78" customFormat="1" x14ac:dyDescent="0.15">
      <c r="C118" s="77"/>
      <c r="D118" s="77"/>
    </row>
    <row r="119" spans="3:4" s="78" customFormat="1" x14ac:dyDescent="0.15">
      <c r="C119" s="77"/>
      <c r="D119" s="77"/>
    </row>
    <row r="120" spans="3:4" s="78" customFormat="1" x14ac:dyDescent="0.15">
      <c r="C120" s="77"/>
      <c r="D120" s="77"/>
    </row>
    <row r="121" spans="3:4" s="78" customFormat="1" x14ac:dyDescent="0.15">
      <c r="C121" s="77"/>
      <c r="D121" s="77"/>
    </row>
    <row r="122" spans="3:4" s="78" customFormat="1" x14ac:dyDescent="0.15">
      <c r="C122" s="77"/>
      <c r="D122" s="77"/>
    </row>
    <row r="123" spans="3:4" s="78" customFormat="1" x14ac:dyDescent="0.15">
      <c r="C123" s="77"/>
      <c r="D123" s="77"/>
    </row>
    <row r="124" spans="3:4" s="78" customFormat="1" x14ac:dyDescent="0.15">
      <c r="C124" s="77"/>
      <c r="D124" s="77"/>
    </row>
    <row r="125" spans="3:4" s="78" customFormat="1" x14ac:dyDescent="0.15">
      <c r="C125" s="77"/>
      <c r="D125" s="77"/>
    </row>
    <row r="126" spans="3:4" s="78" customFormat="1" x14ac:dyDescent="0.15">
      <c r="C126" s="77"/>
      <c r="D126" s="77"/>
    </row>
    <row r="127" spans="3:4" s="78" customFormat="1" x14ac:dyDescent="0.15">
      <c r="C127" s="77"/>
      <c r="D127" s="77"/>
    </row>
    <row r="128" spans="3:4" s="78" customFormat="1" x14ac:dyDescent="0.15">
      <c r="C128" s="77"/>
      <c r="D128" s="77"/>
    </row>
    <row r="129" spans="3:4" s="78" customFormat="1" x14ac:dyDescent="0.15">
      <c r="C129" s="77"/>
      <c r="D129" s="77"/>
    </row>
    <row r="130" spans="3:4" s="78" customFormat="1" x14ac:dyDescent="0.15">
      <c r="C130" s="77"/>
      <c r="D130" s="77"/>
    </row>
    <row r="131" spans="3:4" s="78" customFormat="1" x14ac:dyDescent="0.15">
      <c r="C131" s="77"/>
      <c r="D131" s="77"/>
    </row>
    <row r="132" spans="3:4" s="78" customFormat="1" x14ac:dyDescent="0.15">
      <c r="C132" s="77"/>
      <c r="D132" s="77"/>
    </row>
    <row r="133" spans="3:4" s="78" customFormat="1" x14ac:dyDescent="0.15">
      <c r="C133" s="77"/>
      <c r="D133" s="77"/>
    </row>
    <row r="134" spans="3:4" s="78" customFormat="1" x14ac:dyDescent="0.15">
      <c r="C134" s="77"/>
      <c r="D134" s="77"/>
    </row>
  </sheetData>
  <conditionalFormatting sqref="C15:D20 D7:D14 D21 C29:M30 C7:R12 B24:R26 C16:R20">
    <cfRule type="cellIs" dxfId="9" priority="17" operator="lessThan">
      <formula>0</formula>
    </cfRule>
  </conditionalFormatting>
  <conditionalFormatting sqref="D23">
    <cfRule type="cellIs" dxfId="8" priority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108"/>
  <sheetViews>
    <sheetView zoomScale="115" zoomScaleNormal="115" workbookViewId="0"/>
  </sheetViews>
  <sheetFormatPr baseColWidth="10" defaultRowHeight="9" x14ac:dyDescent="0.15"/>
  <cols>
    <col min="1" max="1" width="2.7109375" style="15" customWidth="1"/>
    <col min="2" max="2" width="28.42578125" style="56" customWidth="1"/>
    <col min="3" max="4" width="9.7109375" style="17" bestFit="1" customWidth="1"/>
    <col min="5" max="9" width="9.7109375" style="15" bestFit="1" customWidth="1"/>
    <col min="10" max="12" width="9.42578125" style="15" customWidth="1"/>
    <col min="13" max="14" width="9.42578125" style="56" customWidth="1"/>
    <col min="15" max="15" width="9.42578125" style="185" customWidth="1"/>
    <col min="16" max="18" width="9.42578125" style="78" customWidth="1"/>
    <col min="19" max="33" width="11.42578125" style="78"/>
    <col min="34" max="16384" width="11.42578125" style="15"/>
  </cols>
  <sheetData>
    <row r="1" spans="1:33" s="56" customFormat="1" x14ac:dyDescent="0.15">
      <c r="A1" s="78"/>
      <c r="B1" s="1" t="s">
        <v>118</v>
      </c>
      <c r="C1" s="99"/>
      <c r="D1" s="96"/>
      <c r="E1" s="3"/>
      <c r="F1" s="4"/>
      <c r="G1" s="4"/>
      <c r="H1" s="4"/>
      <c r="I1" s="4"/>
      <c r="J1" s="4"/>
      <c r="K1" s="4"/>
      <c r="L1" s="5"/>
      <c r="O1" s="185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</row>
    <row r="2" spans="1:33" s="56" customFormat="1" x14ac:dyDescent="0.15">
      <c r="A2" s="78"/>
      <c r="B2" s="3" t="s">
        <v>117</v>
      </c>
      <c r="C2" s="77"/>
      <c r="D2" s="96"/>
      <c r="E2" s="3"/>
      <c r="F2" s="4"/>
      <c r="G2" s="4"/>
      <c r="H2" s="4"/>
      <c r="I2" s="4"/>
      <c r="J2" s="4"/>
      <c r="K2" s="4"/>
      <c r="L2" s="4"/>
      <c r="O2" s="185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s="56" customFormat="1" x14ac:dyDescent="0.15">
      <c r="A3" s="78"/>
      <c r="B3" s="6" t="s">
        <v>71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196" t="s">
        <v>150</v>
      </c>
      <c r="P3" s="6">
        <v>2011</v>
      </c>
      <c r="Q3" s="6">
        <v>2012</v>
      </c>
      <c r="R3" s="6">
        <v>2013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</row>
    <row r="4" spans="1:33" s="56" customFormat="1" x14ac:dyDescent="0.15">
      <c r="A4" s="78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203"/>
      <c r="P4" s="7"/>
      <c r="Q4" s="7"/>
      <c r="R4" s="7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</row>
    <row r="5" spans="1:33" s="56" customFormat="1" x14ac:dyDescent="0.15">
      <c r="A5" s="8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97"/>
      <c r="P5" s="8"/>
      <c r="Q5" s="8"/>
      <c r="R5" s="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</row>
    <row r="6" spans="1:33" s="56" customFormat="1" x14ac:dyDescent="0.15">
      <c r="A6" s="82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97"/>
      <c r="P6" s="8"/>
      <c r="Q6" s="8"/>
      <c r="R6" s="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</row>
    <row r="7" spans="1:33" s="56" customFormat="1" x14ac:dyDescent="0.15">
      <c r="A7" s="84"/>
      <c r="B7" s="10" t="s">
        <v>1</v>
      </c>
      <c r="C7" s="95">
        <f>ActivosInicialesConcesion!C7+StockCapitalFindeAño!C7</f>
        <v>17349360.87332835</v>
      </c>
      <c r="D7" s="95">
        <f>ActivosInicialesConcesion!D7+StockCapitalFindeAño!D7</f>
        <v>16864358.539999999</v>
      </c>
      <c r="E7" s="95">
        <f>ActivosInicialesConcesion!E7+StockCapitalFindeAño!E7</f>
        <v>17214392.206671648</v>
      </c>
      <c r="F7" s="95">
        <f>ActivosInicialesConcesion!F7+StockCapitalFindeAño!F7</f>
        <v>16640458.873343293</v>
      </c>
      <c r="G7" s="95">
        <f>ActivosInicialesConcesion!G7+StockCapitalFindeAño!G7</f>
        <v>16268943.550014939</v>
      </c>
      <c r="H7" s="95">
        <f>ActivosInicialesConcesion!H7+StockCapitalFindeAño!H7</f>
        <v>15687130.216686586</v>
      </c>
      <c r="I7" s="95">
        <f>ActivosInicialesConcesion!I7+StockCapitalFindeAño!I7</f>
        <v>15114509.883358231</v>
      </c>
      <c r="J7" s="95">
        <f>ActivosInicialesConcesion!J7+StockCapitalFindeAño!J7</f>
        <v>14518037.550029879</v>
      </c>
      <c r="K7" s="95">
        <f>ActivosInicialesConcesion!K7+StockCapitalFindeAño!K7</f>
        <v>13963662.216701524</v>
      </c>
      <c r="L7" s="95">
        <f>ActivosInicialesConcesion!L7+StockCapitalFindeAño!L7</f>
        <v>13533560.01337317</v>
      </c>
      <c r="M7" s="95">
        <f>ActivosInicialesConcesion!M7+StockCapitalFindeAño!M7</f>
        <v>13259822.320044817</v>
      </c>
      <c r="N7" s="95">
        <f>ActivosInicialesConcesion!N7+StockCapitalFindeAño!N7</f>
        <v>13117422.986716464</v>
      </c>
      <c r="O7" s="200">
        <f>ActivosInicialesConcesion!O7+StockCapitalFindeAño!O7</f>
        <v>12149493.583388109</v>
      </c>
      <c r="P7" s="95">
        <f>ActivosInicialesConcesion!P7+StockCapitalFindeAño!P7</f>
        <v>12149493.583388109</v>
      </c>
      <c r="Q7" s="95">
        <f>ActivosInicialesConcesion!Q7+StockCapitalFindeAño!Q7</f>
        <v>10143756.000059757</v>
      </c>
      <c r="R7" s="95">
        <f>ActivosInicialesConcesion!R7+StockCapitalFindeAño!R7</f>
        <v>9589580.6667314023</v>
      </c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</row>
    <row r="8" spans="1:33" s="56" customFormat="1" x14ac:dyDescent="0.15">
      <c r="A8" s="84"/>
      <c r="B8" s="10" t="s">
        <v>2</v>
      </c>
      <c r="C8" s="95">
        <f>ActivosInicialesConcesion!C8+StockCapitalFindeAño!C8</f>
        <v>265834.80000000005</v>
      </c>
      <c r="D8" s="95">
        <f>ActivosInicialesConcesion!D8+StockCapitalFindeAño!D8</f>
        <v>378357.35</v>
      </c>
      <c r="E8" s="95">
        <f>ActivosInicialesConcesion!E8+StockCapitalFindeAño!E8</f>
        <v>632509.55000000005</v>
      </c>
      <c r="F8" s="95">
        <f>ActivosInicialesConcesion!F8+StockCapitalFindeAño!F8</f>
        <v>2577746.75</v>
      </c>
      <c r="G8" s="95">
        <f>ActivosInicialesConcesion!G8+StockCapitalFindeAño!G8</f>
        <v>5100408.4000000004</v>
      </c>
      <c r="H8" s="95">
        <f>ActivosInicialesConcesion!H8+StockCapitalFindeAño!H8</f>
        <v>5972857.7999999998</v>
      </c>
      <c r="I8" s="95">
        <f>ActivosInicialesConcesion!I8+StockCapitalFindeAño!I8</f>
        <v>5516621</v>
      </c>
      <c r="J8" s="95">
        <f>ActivosInicialesConcesion!J8+StockCapitalFindeAño!J8</f>
        <v>19227650.199999999</v>
      </c>
      <c r="K8" s="95">
        <f>ActivosInicialesConcesion!K8+StockCapitalFindeAño!K8</f>
        <v>19483133.399999999</v>
      </c>
      <c r="L8" s="95">
        <f>ActivosInicialesConcesion!L8+StockCapitalFindeAño!L8</f>
        <v>18957360.650000002</v>
      </c>
      <c r="M8" s="95">
        <f>ActivosInicialesConcesion!M8+StockCapitalFindeAño!M8</f>
        <v>19057673.850000001</v>
      </c>
      <c r="N8" s="95">
        <f>ActivosInicialesConcesion!N8+StockCapitalFindeAño!N8</f>
        <v>17648463.050000001</v>
      </c>
      <c r="O8" s="200">
        <f>ActivosInicialesConcesion!O8+StockCapitalFindeAño!O8</f>
        <v>20798997.220000003</v>
      </c>
      <c r="P8" s="95">
        <f>ActivosInicialesConcesion!P8+StockCapitalFindeAño!P8</f>
        <v>5391039.7600000054</v>
      </c>
      <c r="Q8" s="95">
        <f>ActivosInicialesConcesion!Q8+StockCapitalFindeAño!Q8</f>
        <v>5466426.5900000054</v>
      </c>
      <c r="R8" s="95">
        <f>ActivosInicialesConcesion!R8+StockCapitalFindeAño!R8</f>
        <v>5683369.7800000058</v>
      </c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</row>
    <row r="9" spans="1:33" s="56" customFormat="1" x14ac:dyDescent="0.15">
      <c r="A9" s="84"/>
      <c r="B9" s="10" t="s">
        <v>3</v>
      </c>
      <c r="C9" s="95">
        <f>ActivosInicialesConcesion!C9+StockCapitalFindeAño!C9</f>
        <v>100866.49</v>
      </c>
      <c r="D9" s="95">
        <f>ActivosInicialesConcesion!D9+StockCapitalFindeAño!D9</f>
        <v>115037.26999999999</v>
      </c>
      <c r="E9" s="95">
        <f>ActivosInicialesConcesion!E9+StockCapitalFindeAño!E9</f>
        <v>103471.26999999999</v>
      </c>
      <c r="F9" s="95">
        <f>ActivosInicialesConcesion!F9+StockCapitalFindeAño!F9</f>
        <v>86973.26999999999</v>
      </c>
      <c r="G9" s="95">
        <f>ActivosInicialesConcesion!G9+StockCapitalFindeAño!G9</f>
        <v>74845.669999999984</v>
      </c>
      <c r="H9" s="95">
        <f>ActivosInicialesConcesion!H9+StockCapitalFindeAño!H9</f>
        <v>82681.669999999984</v>
      </c>
      <c r="I9" s="95">
        <f>ActivosInicialesConcesion!I9+StockCapitalFindeAño!I9</f>
        <v>9413.6699999999837</v>
      </c>
      <c r="J9" s="95">
        <f>ActivosInicialesConcesion!J9+StockCapitalFindeAño!J9</f>
        <v>36963.359999999986</v>
      </c>
      <c r="K9" s="95">
        <f>ActivosInicialesConcesion!K9+StockCapitalFindeAño!K9</f>
        <v>12432.359999999986</v>
      </c>
      <c r="L9" s="95">
        <f>ActivosInicialesConcesion!L9+StockCapitalFindeAño!L9</f>
        <v>84190.309999999969</v>
      </c>
      <c r="M9" s="95">
        <f>ActivosInicialesConcesion!M9+StockCapitalFindeAño!M9</f>
        <v>215133.98999999996</v>
      </c>
      <c r="N9" s="95">
        <f>ActivosInicialesConcesion!N9+StockCapitalFindeAño!N9</f>
        <v>243010.90999999992</v>
      </c>
      <c r="O9" s="200">
        <f>ActivosInicialesConcesion!O9+StockCapitalFindeAño!O9</f>
        <v>324786.83999999991</v>
      </c>
      <c r="P9" s="95">
        <f>ActivosInicialesConcesion!P9+StockCapitalFindeAño!P9</f>
        <v>324786.83999999991</v>
      </c>
      <c r="Q9" s="95">
        <f>ActivosInicialesConcesion!Q9+StockCapitalFindeAño!Q9</f>
        <v>560165.70999999985</v>
      </c>
      <c r="R9" s="95">
        <f>ActivosInicialesConcesion!R9+StockCapitalFindeAño!R9</f>
        <v>468957.73999999987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</row>
    <row r="10" spans="1:33" s="56" customFormat="1" x14ac:dyDescent="0.15">
      <c r="A10" s="84"/>
      <c r="B10" s="10" t="s">
        <v>4</v>
      </c>
      <c r="C10" s="95">
        <f>ActivosInicialesConcesion!C10+StockCapitalFindeAño!C10</f>
        <v>137160.15714285715</v>
      </c>
      <c r="D10" s="95">
        <f>ActivosInicialesConcesion!D10+StockCapitalFindeAño!D10</f>
        <v>91299</v>
      </c>
      <c r="E10" s="95">
        <f>ActivosInicialesConcesion!E10+StockCapitalFindeAño!E10</f>
        <v>95395</v>
      </c>
      <c r="F10" s="95">
        <f>ActivosInicialesConcesion!F10+StockCapitalFindeAño!F10</f>
        <v>92508</v>
      </c>
      <c r="G10" s="95">
        <f>ActivosInicialesConcesion!G10+StockCapitalFindeAño!G10</f>
        <v>92254.89</v>
      </c>
      <c r="H10" s="95">
        <f>ActivosInicialesConcesion!H10+StockCapitalFindeAño!H10</f>
        <v>102050.89</v>
      </c>
      <c r="I10" s="95">
        <f>ActivosInicialesConcesion!I10+StockCapitalFindeAño!I10</f>
        <v>90133.89</v>
      </c>
      <c r="J10" s="95">
        <f>ActivosInicialesConcesion!J10+StockCapitalFindeAño!J10</f>
        <v>81091.89</v>
      </c>
      <c r="K10" s="95">
        <f>ActivosInicialesConcesion!K10+StockCapitalFindeAño!K10</f>
        <v>166265.89000000001</v>
      </c>
      <c r="L10" s="95">
        <f>ActivosInicialesConcesion!L10+StockCapitalFindeAño!L10</f>
        <v>201091.55000000005</v>
      </c>
      <c r="M10" s="95">
        <f>ActivosInicialesConcesion!M10+StockCapitalFindeAño!M10</f>
        <v>285509.55000000005</v>
      </c>
      <c r="N10" s="95">
        <f>ActivosInicialesConcesion!N10+StockCapitalFindeAño!N10</f>
        <v>344249.55000000005</v>
      </c>
      <c r="O10" s="200">
        <f>ActivosInicialesConcesion!O10+StockCapitalFindeAño!O10</f>
        <v>401355.06</v>
      </c>
      <c r="P10" s="95">
        <f>ActivosInicialesConcesion!P10+StockCapitalFindeAño!P10</f>
        <v>401355.06</v>
      </c>
      <c r="Q10" s="95">
        <f>ActivosInicialesConcesion!Q10+StockCapitalFindeAño!Q10</f>
        <v>588701.83000000007</v>
      </c>
      <c r="R10" s="95">
        <f>ActivosInicialesConcesion!R10+StockCapitalFindeAño!R10</f>
        <v>614175.81000000017</v>
      </c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</row>
    <row r="11" spans="1:33" s="56" customFormat="1" x14ac:dyDescent="0.15">
      <c r="A11" s="84"/>
      <c r="B11" s="10" t="s">
        <v>5</v>
      </c>
      <c r="C11" s="95">
        <f>ActivosInicialesConcesion!C11+StockCapitalFindeAño!C11</f>
        <v>71883.742857142861</v>
      </c>
      <c r="D11" s="95">
        <f>ActivosInicialesConcesion!D11+StockCapitalFindeAño!D11</f>
        <v>69994</v>
      </c>
      <c r="E11" s="95">
        <f>ActivosInicialesConcesion!E11+StockCapitalFindeAño!E11</f>
        <v>66294</v>
      </c>
      <c r="F11" s="95">
        <f>ActivosInicialesConcesion!F11+StockCapitalFindeAño!F11</f>
        <v>70291</v>
      </c>
      <c r="G11" s="95">
        <f>ActivosInicialesConcesion!G11+StockCapitalFindeAño!G11</f>
        <v>57438</v>
      </c>
      <c r="H11" s="95">
        <f>ActivosInicialesConcesion!H11+StockCapitalFindeAño!H11</f>
        <v>59445</v>
      </c>
      <c r="I11" s="95">
        <f>ActivosInicialesConcesion!I11+StockCapitalFindeAño!I11</f>
        <v>51289</v>
      </c>
      <c r="J11" s="95">
        <f>ActivosInicialesConcesion!J11+StockCapitalFindeAño!J11</f>
        <v>121094</v>
      </c>
      <c r="K11" s="95">
        <f>ActivosInicialesConcesion!K11+StockCapitalFindeAño!K11</f>
        <v>125008</v>
      </c>
      <c r="L11" s="95">
        <f>ActivosInicialesConcesion!L11+StockCapitalFindeAño!L11</f>
        <v>151636.37999999998</v>
      </c>
      <c r="M11" s="95">
        <f>ActivosInicialesConcesion!M11+StockCapitalFindeAño!M11</f>
        <v>169961.38</v>
      </c>
      <c r="N11" s="95">
        <f>ActivosInicialesConcesion!N11+StockCapitalFindeAño!N11</f>
        <v>238621.38</v>
      </c>
      <c r="O11" s="200">
        <f>ActivosInicialesConcesion!O11+StockCapitalFindeAño!O11</f>
        <v>236487.76</v>
      </c>
      <c r="P11" s="95">
        <f>ActivosInicialesConcesion!P11+StockCapitalFindeAño!P11</f>
        <v>236487.76</v>
      </c>
      <c r="Q11" s="95">
        <f>ActivosInicialesConcesion!Q11+StockCapitalFindeAño!Q11</f>
        <v>346905.07000000007</v>
      </c>
      <c r="R11" s="95">
        <f>ActivosInicialesConcesion!R11+StockCapitalFindeAño!R11</f>
        <v>325504.51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</row>
    <row r="12" spans="1:33" s="56" customFormat="1" x14ac:dyDescent="0.15">
      <c r="A12" s="84"/>
      <c r="B12" s="10" t="s">
        <v>6</v>
      </c>
      <c r="C12" s="95">
        <f>ActivosInicialesConcesion!C12+StockCapitalFindeAño!C12</f>
        <v>172.39</v>
      </c>
      <c r="D12" s="95">
        <f>ActivosInicialesConcesion!D12+StockCapitalFindeAño!D12</f>
        <v>2021.9799999999998</v>
      </c>
      <c r="E12" s="95">
        <f>ActivosInicialesConcesion!E12+StockCapitalFindeAño!E12</f>
        <v>4084.6099999999997</v>
      </c>
      <c r="F12" s="95">
        <f>ActivosInicialesConcesion!F12+StockCapitalFindeAño!F12</f>
        <v>3637.6099999999997</v>
      </c>
      <c r="G12" s="95">
        <f>ActivosInicialesConcesion!G12+StockCapitalFindeAño!G12</f>
        <v>3190.6099999999997</v>
      </c>
      <c r="H12" s="95">
        <f>ActivosInicialesConcesion!H12+StockCapitalFindeAño!H12</f>
        <v>12049.61</v>
      </c>
      <c r="I12" s="95">
        <f>ActivosInicialesConcesion!I12+StockCapitalFindeAño!I12</f>
        <v>14355.61</v>
      </c>
      <c r="J12" s="95">
        <f>ActivosInicialesConcesion!J12+StockCapitalFindeAño!J12</f>
        <v>15487.61</v>
      </c>
      <c r="K12" s="95">
        <f>ActivosInicialesConcesion!K12+StockCapitalFindeAño!K12</f>
        <v>217229.61</v>
      </c>
      <c r="L12" s="95">
        <f>ActivosInicialesConcesion!L12+StockCapitalFindeAño!L12</f>
        <v>238900.61</v>
      </c>
      <c r="M12" s="95">
        <f>ActivosInicialesConcesion!M12+StockCapitalFindeAño!M12</f>
        <v>237317.61</v>
      </c>
      <c r="N12" s="95">
        <f>ActivosInicialesConcesion!N12+StockCapitalFindeAño!N12</f>
        <v>282781.61</v>
      </c>
      <c r="O12" s="200">
        <f>ActivosInicialesConcesion!O12+StockCapitalFindeAño!O12</f>
        <v>389215.89999999991</v>
      </c>
      <c r="P12" s="95">
        <f>ActivosInicialesConcesion!P12+StockCapitalFindeAño!P12</f>
        <v>389215.89999999991</v>
      </c>
      <c r="Q12" s="95">
        <f>ActivosInicialesConcesion!Q12+StockCapitalFindeAño!Q12</f>
        <v>356080.04999999993</v>
      </c>
      <c r="R12" s="95">
        <f>ActivosInicialesConcesion!R12+StockCapitalFindeAño!R12</f>
        <v>453221.04999999993</v>
      </c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</row>
    <row r="13" spans="1:33" s="56" customFormat="1" x14ac:dyDescent="0.15">
      <c r="A13" s="82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01"/>
      <c r="P13" s="34"/>
      <c r="Q13" s="34"/>
      <c r="R13" s="34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</row>
    <row r="14" spans="1:33" s="56" customFormat="1" x14ac:dyDescent="0.15">
      <c r="A14" s="82"/>
      <c r="B14" s="9" t="s">
        <v>7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201"/>
      <c r="P14" s="34"/>
      <c r="Q14" s="34"/>
      <c r="R14" s="34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</row>
    <row r="15" spans="1:33" s="56" customFormat="1" x14ac:dyDescent="0.15">
      <c r="A15" s="82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205"/>
      <c r="P15" s="96"/>
      <c r="Q15" s="96"/>
      <c r="R15" s="96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 spans="1:33" s="13" customFormat="1" x14ac:dyDescent="0.15">
      <c r="A16" s="82"/>
      <c r="B16" s="10" t="s">
        <v>8</v>
      </c>
      <c r="C16" s="95">
        <f>ActivosInicialesConcesion!C16+StockCapitalFindeAño!C16</f>
        <v>9441584</v>
      </c>
      <c r="D16" s="95">
        <f>ActivosInicialesConcesion!D16+StockCapitalFindeAño!D16</f>
        <v>8796248</v>
      </c>
      <c r="E16" s="95">
        <f>ActivosInicialesConcesion!E16+StockCapitalFindeAño!E16</f>
        <v>8150912</v>
      </c>
      <c r="F16" s="95">
        <f>ActivosInicialesConcesion!F16+StockCapitalFindeAño!F16</f>
        <v>7505576</v>
      </c>
      <c r="G16" s="95">
        <f>ActivosInicialesConcesion!G16+StockCapitalFindeAño!G16</f>
        <v>6860240</v>
      </c>
      <c r="H16" s="95">
        <f>ActivosInicialesConcesion!H16+StockCapitalFindeAño!H16</f>
        <v>6214904</v>
      </c>
      <c r="I16" s="95">
        <f>ActivosInicialesConcesion!I16+StockCapitalFindeAño!I16</f>
        <v>5569568</v>
      </c>
      <c r="J16" s="95">
        <f>ActivosInicialesConcesion!J16+StockCapitalFindeAño!J16</f>
        <v>4924232</v>
      </c>
      <c r="K16" s="95">
        <f>ActivosInicialesConcesion!K16+StockCapitalFindeAño!K16</f>
        <v>4281940.87</v>
      </c>
      <c r="L16" s="95">
        <f>ActivosInicialesConcesion!L16+StockCapitalFindeAño!L16</f>
        <v>3639649.74</v>
      </c>
      <c r="M16" s="95">
        <f>ActivosInicialesConcesion!M16+StockCapitalFindeAño!M16</f>
        <v>2997358.6100000003</v>
      </c>
      <c r="N16" s="95">
        <f>ActivosInicialesConcesion!N16+StockCapitalFindeAño!N16</f>
        <v>2355067.4800000004</v>
      </c>
      <c r="O16" s="200">
        <f>ActivosInicialesConcesion!O16+StockCapitalFindeAño!O16</f>
        <v>5682479.7599999998</v>
      </c>
      <c r="P16" s="95">
        <f>ActivosInicialesConcesion!P16+StockCapitalFindeAño!P16</f>
        <v>5682479.7599999998</v>
      </c>
      <c r="Q16" s="95">
        <f>ActivosInicialesConcesion!Q16+StockCapitalFindeAño!Q16</f>
        <v>5359305.5599999996</v>
      </c>
      <c r="R16" s="95">
        <f>ActivosInicialesConcesion!R16+StockCapitalFindeAño!R16</f>
        <v>5036131.3600000003</v>
      </c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s="13" customFormat="1" x14ac:dyDescent="0.15">
      <c r="A17" s="82"/>
      <c r="B17" s="10" t="s">
        <v>9</v>
      </c>
      <c r="C17" s="95">
        <f>ActivosInicialesConcesion!C17+StockCapitalFindeAño!C17</f>
        <v>512944</v>
      </c>
      <c r="D17" s="95">
        <f>ActivosInicialesConcesion!D17+StockCapitalFindeAño!D17</f>
        <v>477964</v>
      </c>
      <c r="E17" s="95">
        <f>ActivosInicialesConcesion!E17+StockCapitalFindeAño!E17</f>
        <v>442984</v>
      </c>
      <c r="F17" s="95">
        <f>ActivosInicialesConcesion!F17+StockCapitalFindeAño!F17</f>
        <v>408004</v>
      </c>
      <c r="G17" s="95">
        <f>ActivosInicialesConcesion!G17+StockCapitalFindeAño!G17</f>
        <v>373024</v>
      </c>
      <c r="H17" s="95">
        <f>ActivosInicialesConcesion!H17+StockCapitalFindeAño!H17</f>
        <v>338044</v>
      </c>
      <c r="I17" s="95">
        <f>ActivosInicialesConcesion!I17+StockCapitalFindeAño!I17</f>
        <v>303064</v>
      </c>
      <c r="J17" s="95">
        <f>ActivosInicialesConcesion!J17+StockCapitalFindeAño!J17</f>
        <v>268084</v>
      </c>
      <c r="K17" s="95">
        <f>ActivosInicialesConcesion!K17+StockCapitalFindeAño!K17</f>
        <v>233492.52000000002</v>
      </c>
      <c r="L17" s="95">
        <f>ActivosInicialesConcesion!L17+StockCapitalFindeAño!L17</f>
        <v>198901.03999999998</v>
      </c>
      <c r="M17" s="95">
        <f>ActivosInicialesConcesion!M17+StockCapitalFindeAño!M17</f>
        <v>164309.55000000005</v>
      </c>
      <c r="N17" s="95">
        <f>ActivosInicialesConcesion!N17+StockCapitalFindeAño!N17</f>
        <v>129718.07000000007</v>
      </c>
      <c r="O17" s="200">
        <f>ActivosInicialesConcesion!O17+StockCapitalFindeAño!O17</f>
        <v>308694.26</v>
      </c>
      <c r="P17" s="95">
        <f>ActivosInicialesConcesion!P17+StockCapitalFindeAño!P17</f>
        <v>308694.26</v>
      </c>
      <c r="Q17" s="95">
        <f>ActivosInicialesConcesion!Q17+StockCapitalFindeAño!Q17</f>
        <v>291138.19</v>
      </c>
      <c r="R17" s="95">
        <f>ActivosInicialesConcesion!R17+StockCapitalFindeAño!R17</f>
        <v>273582.12</v>
      </c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spans="1:33" s="13" customFormat="1" x14ac:dyDescent="0.15">
      <c r="A18" s="82"/>
      <c r="B18" s="10" t="s">
        <v>10</v>
      </c>
      <c r="C18" s="95">
        <f>ActivosInicialesConcesion!C18+StockCapitalFindeAño!C18</f>
        <v>0</v>
      </c>
      <c r="D18" s="95">
        <f>ActivosInicialesConcesion!D18+StockCapitalFindeAño!D18</f>
        <v>0</v>
      </c>
      <c r="E18" s="95">
        <f>ActivosInicialesConcesion!E18+StockCapitalFindeAño!E18</f>
        <v>0</v>
      </c>
      <c r="F18" s="95">
        <f>ActivosInicialesConcesion!F18+StockCapitalFindeAño!F18</f>
        <v>0</v>
      </c>
      <c r="G18" s="95">
        <f>ActivosInicialesConcesion!G18+StockCapitalFindeAño!G18</f>
        <v>0</v>
      </c>
      <c r="H18" s="95">
        <f>ActivosInicialesConcesion!H18+StockCapitalFindeAño!H18</f>
        <v>0</v>
      </c>
      <c r="I18" s="95">
        <f>ActivosInicialesConcesion!I18+StockCapitalFindeAño!I18</f>
        <v>151262.01999999999</v>
      </c>
      <c r="J18" s="95">
        <f>ActivosInicialesConcesion!J18+StockCapitalFindeAño!J18</f>
        <v>134455.01999999999</v>
      </c>
      <c r="K18" s="95">
        <f>ActivosInicialesConcesion!K18+StockCapitalFindeAño!K18</f>
        <v>117648.12999999999</v>
      </c>
      <c r="L18" s="95">
        <f>ActivosInicialesConcesion!L18+StockCapitalFindeAño!L18</f>
        <v>100841.23999999999</v>
      </c>
      <c r="M18" s="95">
        <f>ActivosInicialesConcesion!M18+StockCapitalFindeAño!M18</f>
        <v>84034.349999999991</v>
      </c>
      <c r="N18" s="95">
        <f>ActivosInicialesConcesion!N18+StockCapitalFindeAño!N18</f>
        <v>67227.459999999992</v>
      </c>
      <c r="O18" s="200">
        <f>ActivosInicialesConcesion!O18+StockCapitalFindeAño!O18</f>
        <v>50420.569999999992</v>
      </c>
      <c r="P18" s="95">
        <f>ActivosInicialesConcesion!P18+StockCapitalFindeAño!P18</f>
        <v>50420.459999999992</v>
      </c>
      <c r="Q18" s="95">
        <f>ActivosInicialesConcesion!Q18+StockCapitalFindeAño!Q18</f>
        <v>33613.789999999994</v>
      </c>
      <c r="R18" s="95">
        <f>ActivosInicialesConcesion!R18+StockCapitalFindeAño!R18</f>
        <v>16806.889999999985</v>
      </c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33" s="13" customFormat="1" x14ac:dyDescent="0.15">
      <c r="A19" s="82"/>
      <c r="B19" s="93" t="s">
        <v>149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200">
        <f>ActivosInicialesConcesion!O19+StockCapitalFindeAño!O19</f>
        <v>0</v>
      </c>
      <c r="P19" s="95">
        <f>ActivosInicialesConcesion!P19+StockCapitalFindeAño!P19</f>
        <v>15407957.459999999</v>
      </c>
      <c r="Q19" s="95">
        <f>ActivosInicialesConcesion!Q19+StockCapitalFindeAño!Q19</f>
        <v>21725822.950000003</v>
      </c>
      <c r="R19" s="95">
        <f>ActivosInicialesConcesion!R19+StockCapitalFindeAño!R19</f>
        <v>23343469.950000003</v>
      </c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3" x14ac:dyDescent="0.15">
      <c r="A20" s="82"/>
      <c r="B20" s="10" t="s">
        <v>11</v>
      </c>
      <c r="C20" s="95">
        <f>ActivosInicialesConcesion!C20+StockCapitalFindeAño!C20</f>
        <v>0</v>
      </c>
      <c r="D20" s="95">
        <f>ActivosInicialesConcesion!D20+StockCapitalFindeAño!D20</f>
        <v>0</v>
      </c>
      <c r="E20" s="95">
        <f>ActivosInicialesConcesion!E20+StockCapitalFindeAño!E20</f>
        <v>106346</v>
      </c>
      <c r="F20" s="95">
        <f>ActivosInicialesConcesion!F20+StockCapitalFindeAño!F20</f>
        <v>85077</v>
      </c>
      <c r="G20" s="95">
        <f>ActivosInicialesConcesion!G20+StockCapitalFindeAño!G20</f>
        <v>63808</v>
      </c>
      <c r="H20" s="95">
        <f>ActivosInicialesConcesion!H20+StockCapitalFindeAño!H20</f>
        <v>42539</v>
      </c>
      <c r="I20" s="95">
        <f>ActivosInicialesConcesion!I20+StockCapitalFindeAño!I20</f>
        <v>21270</v>
      </c>
      <c r="J20" s="95">
        <f>ActivosInicialesConcesion!J20+StockCapitalFindeAño!J20</f>
        <v>118588</v>
      </c>
      <c r="K20" s="95">
        <f>ActivosInicialesConcesion!K20+StockCapitalFindeAño!K20</f>
        <v>187902.01</v>
      </c>
      <c r="L20" s="95">
        <f>ActivosInicialesConcesion!L20+StockCapitalFindeAño!L20</f>
        <v>255049.36</v>
      </c>
      <c r="M20" s="95">
        <f>ActivosInicialesConcesion!M20+StockCapitalFindeAño!M20</f>
        <v>263795.19</v>
      </c>
      <c r="N20" s="95">
        <f>ActivosInicialesConcesion!N20+StockCapitalFindeAño!N20</f>
        <v>270006.58</v>
      </c>
      <c r="O20" s="200">
        <f>ActivosInicialesConcesion!O20+StockCapitalFindeAño!O20</f>
        <v>245229.47999999998</v>
      </c>
      <c r="P20" s="95">
        <f>ActivosInicialesConcesion!P20+StockCapitalFindeAño!P20</f>
        <v>245229.47999999998</v>
      </c>
      <c r="Q20" s="95">
        <f>ActivosInicialesConcesion!Q20+StockCapitalFindeAño!Q20</f>
        <v>209235.15999999992</v>
      </c>
      <c r="R20" s="95">
        <f>ActivosInicialesConcesion!R20+StockCapitalFindeAño!R20</f>
        <v>113747.7699999999</v>
      </c>
    </row>
    <row r="21" spans="1:33" x14ac:dyDescent="0.15">
      <c r="A21" s="82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204"/>
      <c r="P21" s="9"/>
      <c r="Q21" s="9"/>
      <c r="R21" s="9"/>
    </row>
    <row r="22" spans="1:33" x14ac:dyDescent="0.15">
      <c r="A22" s="82"/>
      <c r="B22" s="78" t="s">
        <v>155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33" s="78" customFormat="1" x14ac:dyDescent="0.15">
      <c r="A23" s="82"/>
    </row>
    <row r="24" spans="1:33" s="78" customFormat="1" x14ac:dyDescent="0.15">
      <c r="A24" s="82"/>
    </row>
    <row r="25" spans="1:33" s="78" customFormat="1" x14ac:dyDescent="0.15">
      <c r="A25" s="82"/>
    </row>
    <row r="26" spans="1:33" s="78" customFormat="1" x14ac:dyDescent="0.15">
      <c r="A26" s="82"/>
    </row>
    <row r="27" spans="1:33" s="78" customFormat="1" x14ac:dyDescent="0.15">
      <c r="A27" s="82"/>
    </row>
    <row r="28" spans="1:33" s="78" customFormat="1" x14ac:dyDescent="0.15">
      <c r="A28" s="82"/>
    </row>
    <row r="29" spans="1:33" s="78" customFormat="1" x14ac:dyDescent="0.15">
      <c r="A29" s="82"/>
    </row>
    <row r="30" spans="1:33" s="78" customFormat="1" x14ac:dyDescent="0.15"/>
    <row r="31" spans="1:33" s="78" customFormat="1" x14ac:dyDescent="0.15"/>
    <row r="32" spans="1:33" s="78" customFormat="1" x14ac:dyDescent="0.15"/>
    <row r="33" spans="3:4" s="78" customFormat="1" x14ac:dyDescent="0.15"/>
    <row r="34" spans="3:4" s="78" customFormat="1" x14ac:dyDescent="0.15"/>
    <row r="35" spans="3:4" s="78" customFormat="1" x14ac:dyDescent="0.15"/>
    <row r="36" spans="3:4" s="78" customFormat="1" x14ac:dyDescent="0.15"/>
    <row r="37" spans="3:4" s="78" customFormat="1" x14ac:dyDescent="0.15"/>
    <row r="38" spans="3:4" s="78" customFormat="1" x14ac:dyDescent="0.15"/>
    <row r="39" spans="3:4" s="78" customFormat="1" x14ac:dyDescent="0.15"/>
    <row r="40" spans="3:4" s="78" customFormat="1" x14ac:dyDescent="0.15"/>
    <row r="41" spans="3:4" s="78" customFormat="1" x14ac:dyDescent="0.15"/>
    <row r="42" spans="3:4" s="78" customFormat="1" x14ac:dyDescent="0.15"/>
    <row r="43" spans="3:4" s="78" customFormat="1" x14ac:dyDescent="0.15">
      <c r="C43" s="77"/>
      <c r="D43" s="77"/>
    </row>
    <row r="44" spans="3:4" s="78" customFormat="1" x14ac:dyDescent="0.15">
      <c r="C44" s="77"/>
      <c r="D44" s="77"/>
    </row>
    <row r="45" spans="3:4" s="78" customFormat="1" x14ac:dyDescent="0.15">
      <c r="C45" s="77"/>
      <c r="D45" s="77"/>
    </row>
    <row r="46" spans="3:4" s="78" customFormat="1" x14ac:dyDescent="0.15">
      <c r="C46" s="77"/>
      <c r="D46" s="77"/>
    </row>
    <row r="47" spans="3:4" s="78" customFormat="1" x14ac:dyDescent="0.15">
      <c r="C47" s="77"/>
      <c r="D47" s="77"/>
    </row>
    <row r="48" spans="3:4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  <row r="93" spans="3:4" s="78" customFormat="1" x14ac:dyDescent="0.15">
      <c r="C93" s="77"/>
      <c r="D93" s="77"/>
    </row>
    <row r="94" spans="3:4" s="78" customFormat="1" x14ac:dyDescent="0.15">
      <c r="C94" s="77"/>
      <c r="D94" s="77"/>
    </row>
    <row r="95" spans="3:4" s="78" customFormat="1" x14ac:dyDescent="0.15">
      <c r="C95" s="77"/>
      <c r="D95" s="77"/>
    </row>
    <row r="96" spans="3:4" s="78" customFormat="1" x14ac:dyDescent="0.15">
      <c r="C96" s="77"/>
      <c r="D96" s="77"/>
    </row>
    <row r="97" spans="3:4" s="78" customFormat="1" x14ac:dyDescent="0.15">
      <c r="C97" s="77"/>
      <c r="D97" s="77"/>
    </row>
    <row r="98" spans="3:4" s="78" customFormat="1" x14ac:dyDescent="0.15">
      <c r="C98" s="77"/>
      <c r="D98" s="77"/>
    </row>
    <row r="99" spans="3:4" s="78" customFormat="1" x14ac:dyDescent="0.15">
      <c r="C99" s="77"/>
      <c r="D99" s="77"/>
    </row>
    <row r="100" spans="3:4" s="78" customFormat="1" x14ac:dyDescent="0.15">
      <c r="C100" s="77"/>
      <c r="D100" s="77"/>
    </row>
    <row r="101" spans="3:4" s="78" customFormat="1" x14ac:dyDescent="0.15">
      <c r="C101" s="77"/>
      <c r="D101" s="77"/>
    </row>
    <row r="102" spans="3:4" s="78" customFormat="1" x14ac:dyDescent="0.15">
      <c r="C102" s="77"/>
      <c r="D102" s="77"/>
    </row>
    <row r="103" spans="3:4" s="78" customFormat="1" x14ac:dyDescent="0.15">
      <c r="C103" s="77"/>
      <c r="D103" s="77"/>
    </row>
    <row r="104" spans="3:4" s="78" customFormat="1" x14ac:dyDescent="0.15">
      <c r="C104" s="77"/>
      <c r="D104" s="77"/>
    </row>
    <row r="105" spans="3:4" s="78" customFormat="1" x14ac:dyDescent="0.15">
      <c r="C105" s="77"/>
      <c r="D105" s="77"/>
    </row>
    <row r="106" spans="3:4" s="78" customFormat="1" x14ac:dyDescent="0.15">
      <c r="C106" s="77"/>
      <c r="D106" s="77"/>
    </row>
    <row r="107" spans="3:4" s="78" customFormat="1" x14ac:dyDescent="0.15">
      <c r="C107" s="77"/>
      <c r="D107" s="77"/>
    </row>
    <row r="108" spans="3:4" s="78" customFormat="1" x14ac:dyDescent="0.15">
      <c r="C108" s="77"/>
      <c r="D108" s="77"/>
    </row>
  </sheetData>
  <conditionalFormatting sqref="D1:D2 C7:R12 C15:R20">
    <cfRule type="cellIs" dxfId="7" priority="25" operator="lessThan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103"/>
  <sheetViews>
    <sheetView zoomScale="130" zoomScaleNormal="130" workbookViewId="0"/>
  </sheetViews>
  <sheetFormatPr baseColWidth="10" defaultRowHeight="9" x14ac:dyDescent="0.15"/>
  <cols>
    <col min="1" max="1" width="1.28515625" style="78" customWidth="1"/>
    <col min="2" max="2" width="29.140625" style="57" customWidth="1"/>
    <col min="3" max="4" width="9.28515625" style="17" bestFit="1" customWidth="1"/>
    <col min="5" max="12" width="9.28515625" style="15" bestFit="1" customWidth="1"/>
    <col min="13" max="14" width="9.5703125" style="57" bestFit="1" customWidth="1"/>
    <col min="15" max="15" width="9.5703125" style="185" customWidth="1"/>
    <col min="16" max="16" width="8.85546875" style="78" bestFit="1" customWidth="1"/>
    <col min="17" max="18" width="9.5703125" style="78" bestFit="1" customWidth="1"/>
    <col min="19" max="42" width="11.42578125" style="78"/>
    <col min="43" max="16384" width="11.42578125" style="15"/>
  </cols>
  <sheetData>
    <row r="1" spans="1:42" s="57" customFormat="1" x14ac:dyDescent="0.15">
      <c r="A1" s="78"/>
      <c r="B1" s="1" t="s">
        <v>124</v>
      </c>
      <c r="C1" s="86"/>
      <c r="D1" s="95"/>
      <c r="E1" s="3"/>
      <c r="F1" s="60"/>
      <c r="G1" s="4"/>
      <c r="H1" s="4"/>
      <c r="I1" s="4"/>
      <c r="J1" s="4"/>
      <c r="K1" s="4"/>
      <c r="L1" s="5"/>
      <c r="O1" s="185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</row>
    <row r="2" spans="1:42" s="57" customFormat="1" x14ac:dyDescent="0.15">
      <c r="A2" s="78"/>
      <c r="B2" s="3" t="s">
        <v>125</v>
      </c>
      <c r="C2" s="77"/>
      <c r="D2" s="95"/>
      <c r="E2" s="3"/>
      <c r="F2" s="4"/>
      <c r="G2" s="4"/>
      <c r="H2" s="4"/>
      <c r="I2" s="4"/>
      <c r="J2" s="4"/>
      <c r="K2" s="4"/>
      <c r="L2" s="4"/>
      <c r="O2" s="185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</row>
    <row r="3" spans="1:42" s="57" customFormat="1" x14ac:dyDescent="0.15">
      <c r="A3" s="78"/>
      <c r="B3" s="6" t="s">
        <v>71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196" t="s">
        <v>150</v>
      </c>
      <c r="P3" s="6">
        <v>2011</v>
      </c>
      <c r="Q3" s="6">
        <v>2012</v>
      </c>
      <c r="R3" s="6">
        <v>2013</v>
      </c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</row>
    <row r="4" spans="1:42" s="57" customFormat="1" x14ac:dyDescent="0.15">
      <c r="A4" s="78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203"/>
      <c r="P4" s="7"/>
      <c r="Q4" s="7"/>
      <c r="R4" s="7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</row>
    <row r="5" spans="1:42" s="57" customFormat="1" x14ac:dyDescent="0.15">
      <c r="A5" s="84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97"/>
      <c r="P5" s="8"/>
      <c r="Q5" s="8"/>
      <c r="R5" s="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</row>
    <row r="6" spans="1:42" s="57" customFormat="1" x14ac:dyDescent="0.15">
      <c r="A6" s="82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97"/>
      <c r="P6" s="8"/>
      <c r="Q6" s="8"/>
      <c r="R6" s="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</row>
    <row r="7" spans="1:42" s="57" customFormat="1" x14ac:dyDescent="0.15">
      <c r="A7" s="84"/>
      <c r="B7" s="10" t="s">
        <v>1</v>
      </c>
      <c r="C7" s="95">
        <f>100*StockCapitalTotalAnual!C7/IPM_PrecioDelCapital!C$10</f>
        <v>18100726.688928396</v>
      </c>
      <c r="D7" s="95">
        <f>100*StockCapitalTotalAnual!D7/IPM_PrecioDelCapital!D$10</f>
        <v>16864358.539999999</v>
      </c>
      <c r="E7" s="95">
        <f>100*StockCapitalTotalAnual!E7/IPM_PrecioDelCapital!E$10</f>
        <v>16979065.632100247</v>
      </c>
      <c r="F7" s="95">
        <f>100*StockCapitalTotalAnual!F7/IPM_PrecioDelCapital!F$10</f>
        <v>16586686.851098536</v>
      </c>
      <c r="G7" s="95">
        <f>100*StockCapitalTotalAnual!G7/IPM_PrecioDelCapital!G$10</f>
        <v>15945037.896366036</v>
      </c>
      <c r="H7" s="95">
        <f>100*StockCapitalTotalAnual!H7/IPM_PrecioDelCapital!H$10</f>
        <v>14612846.133085301</v>
      </c>
      <c r="I7" s="95">
        <f>100*StockCapitalTotalAnual!I7/IPM_PrecioDelCapital!I$10</f>
        <v>13764771.832352573</v>
      </c>
      <c r="J7" s="95">
        <f>100*StockCapitalTotalAnual!J7/IPM_PrecioDelCapital!J$10</f>
        <v>12812239.51420258</v>
      </c>
      <c r="K7" s="95">
        <f>100*StockCapitalTotalAnual!K7/IPM_PrecioDelCapital!K$10</f>
        <v>12023736.591545319</v>
      </c>
      <c r="L7" s="95">
        <f>100*StockCapitalTotalAnual!L7/IPM_PrecioDelCapital!L$10</f>
        <v>10700309.676026596</v>
      </c>
      <c r="M7" s="95">
        <f>100*StockCapitalTotalAnual!M7/IPM_PrecioDelCapital!M$10</f>
        <v>10671162.780490924</v>
      </c>
      <c r="N7" s="95">
        <f>100*StockCapitalTotalAnual!N7/IPM_PrecioDelCapital!N$10</f>
        <v>10366672.680727283</v>
      </c>
      <c r="O7" s="200">
        <f>100*StockCapitalTotalAnual!O7/IPM_PrecioDelCapital!O$10</f>
        <v>9029446.2978780866</v>
      </c>
      <c r="P7" s="95">
        <f>100*StockCapitalTotalAnual!P7/IPM_PrecioDelCapital!O$10</f>
        <v>9029446.2978780866</v>
      </c>
      <c r="Q7" s="95">
        <f>100*StockCapitalTotalAnual!Q7/IPM_PrecioDelCapital!P$10</f>
        <v>7407623.738629018</v>
      </c>
      <c r="R7" s="95">
        <f>100*StockCapitalTotalAnual!R7/IPM_PrecioDelCapital!Q$10</f>
        <v>6976365.8734929729</v>
      </c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</row>
    <row r="8" spans="1:42" s="57" customFormat="1" x14ac:dyDescent="0.15">
      <c r="A8" s="84"/>
      <c r="B8" s="10" t="s">
        <v>2</v>
      </c>
      <c r="C8" s="95">
        <f>100*StockCapitalTotalAnual!C8/IPM_PrecioDelCapital!C$14</f>
        <v>268970.97476165014</v>
      </c>
      <c r="D8" s="95">
        <f>100*StockCapitalTotalAnual!D8/IPM_PrecioDelCapital!D$14</f>
        <v>378357.35</v>
      </c>
      <c r="E8" s="95">
        <f>100*StockCapitalTotalAnual!E8/IPM_PrecioDelCapital!E$14</f>
        <v>627118.84670551482</v>
      </c>
      <c r="F8" s="95">
        <f>100*StockCapitalTotalAnual!F8/IPM_PrecioDelCapital!F$14</f>
        <v>2589853.5401672837</v>
      </c>
      <c r="G8" s="95">
        <f>100*StockCapitalTotalAnual!G8/IPM_PrecioDelCapital!G$14</f>
        <v>4983546.5748742139</v>
      </c>
      <c r="H8" s="95">
        <f>100*StockCapitalTotalAnual!H8/IPM_PrecioDelCapital!H$14</f>
        <v>5442535.2333047558</v>
      </c>
      <c r="I8" s="95">
        <f>100*StockCapitalTotalAnual!I8/IPM_PrecioDelCapital!I$14</f>
        <v>4745842.1258601435</v>
      </c>
      <c r="J8" s="95">
        <f>100*StockCapitalTotalAnual!J8/IPM_PrecioDelCapital!J$14</f>
        <v>15921519.934670793</v>
      </c>
      <c r="K8" s="95">
        <f>100*StockCapitalTotalAnual!K8/IPM_PrecioDelCapital!K$14</f>
        <v>15041326.75060029</v>
      </c>
      <c r="L8" s="95">
        <f>100*StockCapitalTotalAnual!L8/IPM_PrecioDelCapital!L$14</f>
        <v>12540999.764210701</v>
      </c>
      <c r="M8" s="95">
        <f>100*StockCapitalTotalAnual!M8/IPM_PrecioDelCapital!M$14</f>
        <v>13236892.451475652</v>
      </c>
      <c r="N8" s="95">
        <f>100*StockCapitalTotalAnual!N8/IPM_PrecioDelCapital!N$14</f>
        <v>11293383.747748563</v>
      </c>
      <c r="O8" s="200">
        <f>100*StockCapitalTotalAnual!O8/IPM_PrecioDelCapital!O$14</f>
        <v>12201357.909065021</v>
      </c>
      <c r="P8" s="95">
        <f>100*StockCapitalTotalAnual!P8/IPM_PrecioDelCapital!O$14</f>
        <v>3162556.584723657</v>
      </c>
      <c r="Q8" s="95">
        <f>100*StockCapitalTotalAnual!Q8/IPM_PrecioDelCapital!P$14</f>
        <v>3017708.3189758076</v>
      </c>
      <c r="R8" s="95">
        <f>100*StockCapitalTotalAnual!R8/IPM_PrecioDelCapital!Q$14</f>
        <v>3202091.2531938087</v>
      </c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</row>
    <row r="9" spans="1:42" s="57" customFormat="1" x14ac:dyDescent="0.15">
      <c r="A9" s="84"/>
      <c r="B9" s="10" t="s">
        <v>3</v>
      </c>
      <c r="C9" s="95">
        <f>100*StockCapitalTotalAnual!C9/IPM_PrecioDelCapital!C$14</f>
        <v>102056.45813146449</v>
      </c>
      <c r="D9" s="95">
        <f>100*StockCapitalTotalAnual!D9/IPM_PrecioDelCapital!D$14</f>
        <v>115037.26999999997</v>
      </c>
      <c r="E9" s="95">
        <f>100*StockCapitalTotalAnual!E9/IPM_PrecioDelCapital!E$14</f>
        <v>102589.4130919524</v>
      </c>
      <c r="F9" s="95">
        <f>100*StockCapitalTotalAnual!F9/IPM_PrecioDelCapital!F$14</f>
        <v>87381.753544806124</v>
      </c>
      <c r="G9" s="95">
        <f>100*StockCapitalTotalAnual!G9/IPM_PrecioDelCapital!G$14</f>
        <v>73130.787403743117</v>
      </c>
      <c r="H9" s="95">
        <f>100*StockCapitalTotalAnual!H9/IPM_PrecioDelCapital!H$14</f>
        <v>75340.468029136202</v>
      </c>
      <c r="I9" s="95">
        <f>100*StockCapitalTotalAnual!I9/IPM_PrecioDelCapital!I$14</f>
        <v>8098.3978498696542</v>
      </c>
      <c r="J9" s="95">
        <f>100*StockCapitalTotalAnual!J9/IPM_PrecioDelCapital!J$14</f>
        <v>30607.633640662589</v>
      </c>
      <c r="K9" s="95">
        <f>100*StockCapitalTotalAnual!K9/IPM_PrecioDelCapital!K$14</f>
        <v>9598.003832437591</v>
      </c>
      <c r="L9" s="95">
        <f>100*StockCapitalTotalAnual!L9/IPM_PrecioDelCapital!L$14</f>
        <v>55695.024078092079</v>
      </c>
      <c r="M9" s="95">
        <f>100*StockCapitalTotalAnual!M9/IPM_PrecioDelCapital!M$14</f>
        <v>149425.65974739028</v>
      </c>
      <c r="N9" s="95">
        <f>100*StockCapitalTotalAnual!N9/IPM_PrecioDelCapital!N$14</f>
        <v>155504.50221893901</v>
      </c>
      <c r="O9" s="200">
        <f>100*StockCapitalTotalAnual!O9/IPM_PrecioDelCapital!O$14</f>
        <v>190530.36245341803</v>
      </c>
      <c r="P9" s="95">
        <f>100*StockCapitalTotalAnual!P9/IPM_PrecioDelCapital!O$14</f>
        <v>190530.36245341803</v>
      </c>
      <c r="Q9" s="95">
        <f>100*StockCapitalTotalAnual!Q9/IPM_PrecioDelCapital!P$14</f>
        <v>309236.15185180551</v>
      </c>
      <c r="R9" s="95">
        <f>100*StockCapitalTotalAnual!R9/IPM_PrecioDelCapital!Q$14</f>
        <v>264217.45117762411</v>
      </c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</row>
    <row r="10" spans="1:42" s="57" customFormat="1" x14ac:dyDescent="0.15">
      <c r="A10" s="84"/>
      <c r="B10" s="10" t="s">
        <v>4</v>
      </c>
      <c r="C10" s="95">
        <f>100*StockCapitalTotalAnual!C10/IPM_PrecioDelCapital!C$14</f>
        <v>138778.29827086368</v>
      </c>
      <c r="D10" s="95">
        <f>100*StockCapitalTotalAnual!D10/IPM_PrecioDelCapital!D$14</f>
        <v>91299</v>
      </c>
      <c r="E10" s="95">
        <f>100*StockCapitalTotalAnual!E10/IPM_PrecioDelCapital!E$14</f>
        <v>94581.974898991772</v>
      </c>
      <c r="F10" s="95">
        <f>100*StockCapitalTotalAnual!F10/IPM_PrecioDelCapital!F$14</f>
        <v>92942.478268586725</v>
      </c>
      <c r="G10" s="95">
        <f>100*StockCapitalTotalAnual!G10/IPM_PrecioDelCapital!G$14</f>
        <v>90141.123027500566</v>
      </c>
      <c r="H10" s="95">
        <f>100*StockCapitalTotalAnual!H10/IPM_PrecioDelCapital!H$14</f>
        <v>92989.919233487861</v>
      </c>
      <c r="I10" s="95">
        <f>100*StockCapitalTotalAnual!I10/IPM_PrecioDelCapital!I$14</f>
        <v>77540.438636194944</v>
      </c>
      <c r="J10" s="95">
        <f>100*StockCapitalTotalAnual!J10/IPM_PrecioDelCapital!J$14</f>
        <v>67148.410218900855</v>
      </c>
      <c r="K10" s="95">
        <f>100*StockCapitalTotalAnual!K10/IPM_PrecioDelCapital!K$14</f>
        <v>128360.23485674875</v>
      </c>
      <c r="L10" s="95">
        <f>100*StockCapitalTotalAnual!L10/IPM_PrecioDelCapital!L$14</f>
        <v>133029.54602674421</v>
      </c>
      <c r="M10" s="95">
        <f>100*StockCapitalTotalAnual!M10/IPM_PrecioDelCapital!M$14</f>
        <v>198306.42695247984</v>
      </c>
      <c r="N10" s="95">
        <f>100*StockCapitalTotalAnual!N10/IPM_PrecioDelCapital!N$14</f>
        <v>220287.86654822939</v>
      </c>
      <c r="O10" s="200">
        <f>100*StockCapitalTotalAnual!O10/IPM_PrecioDelCapital!O$14</f>
        <v>235447.7325938248</v>
      </c>
      <c r="P10" s="95">
        <f>100*StockCapitalTotalAnual!P10/IPM_PrecioDelCapital!O$14</f>
        <v>235447.7325938248</v>
      </c>
      <c r="Q10" s="95">
        <f>100*StockCapitalTotalAnual!Q10/IPM_PrecioDelCapital!P$14</f>
        <v>324989.34734387056</v>
      </c>
      <c r="R10" s="95">
        <f>100*StockCapitalTotalAnual!R10/IPM_PrecioDelCapital!Q$14</f>
        <v>346035.37430292298</v>
      </c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</row>
    <row r="11" spans="1:42" s="57" customFormat="1" x14ac:dyDescent="0.15">
      <c r="A11" s="84"/>
      <c r="B11" s="10" t="s">
        <v>5</v>
      </c>
      <c r="C11" s="95">
        <f>100*StockCapitalTotalAnual!C11/IPM_PrecioDelCapital!C$14</f>
        <v>72731.788260233501</v>
      </c>
      <c r="D11" s="95">
        <f>100*StockCapitalTotalAnual!D11/IPM_PrecioDelCapital!D$14</f>
        <v>69994</v>
      </c>
      <c r="E11" s="95">
        <f>100*StockCapitalTotalAnual!E11/IPM_PrecioDelCapital!E$14</f>
        <v>65728.994642840407</v>
      </c>
      <c r="F11" s="95">
        <f>100*StockCapitalTotalAnual!F11/IPM_PrecioDelCapital!F$14</f>
        <v>70621.132658550938</v>
      </c>
      <c r="G11" s="95">
        <f>100*StockCapitalTotalAnual!G11/IPM_PrecioDelCapital!G$14</f>
        <v>56121.966266000396</v>
      </c>
      <c r="H11" s="95">
        <f>100*StockCapitalTotalAnual!H11/IPM_PrecioDelCapital!H$14</f>
        <v>54166.952868658824</v>
      </c>
      <c r="I11" s="95">
        <f>100*StockCapitalTotalAnual!I11/IPM_PrecioDelCapital!I$14</f>
        <v>44122.932641782158</v>
      </c>
      <c r="J11" s="95">
        <f>100*StockCapitalTotalAnual!J11/IPM_PrecioDelCapital!J$14</f>
        <v>100272.29094114812</v>
      </c>
      <c r="K11" s="95">
        <f>100*StockCapitalTotalAnual!K11/IPM_PrecioDelCapital!K$14</f>
        <v>96508.407340630394</v>
      </c>
      <c r="L11" s="95">
        <f>100*StockCapitalTotalAnual!L11/IPM_PrecioDelCapital!L$14</f>
        <v>100313.11008612181</v>
      </c>
      <c r="M11" s="95">
        <f>100*StockCapitalTotalAnual!M11/IPM_PrecioDelCapital!M$14</f>
        <v>118050.11071507998</v>
      </c>
      <c r="N11" s="95">
        <f>100*StockCapitalTotalAnual!N11/IPM_PrecioDelCapital!N$14</f>
        <v>152695.6090806635</v>
      </c>
      <c r="O11" s="200">
        <f>100*StockCapitalTotalAnual!O11/IPM_PrecioDelCapital!O$14</f>
        <v>138731.29412693242</v>
      </c>
      <c r="P11" s="95">
        <f>100*StockCapitalTotalAnual!P11/IPM_PrecioDelCapital!O$14</f>
        <v>138731.29412693242</v>
      </c>
      <c r="Q11" s="95">
        <f>100*StockCapitalTotalAnual!Q11/IPM_PrecioDelCapital!P$14</f>
        <v>191506.88267705869</v>
      </c>
      <c r="R11" s="95">
        <f>100*StockCapitalTotalAnual!R11/IPM_PrecioDelCapital!Q$14</f>
        <v>183393.86397380175</v>
      </c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</row>
    <row r="12" spans="1:42" s="57" customFormat="1" x14ac:dyDescent="0.15">
      <c r="A12" s="84"/>
      <c r="B12" s="10" t="s">
        <v>6</v>
      </c>
      <c r="C12" s="95">
        <f>100*StockCapitalTotalAnual!C12/IPM_PrecioDelCapital!C$14</f>
        <v>174.4237637027239</v>
      </c>
      <c r="D12" s="95">
        <f>100*StockCapitalTotalAnual!D12/IPM_PrecioDelCapital!D$14</f>
        <v>2021.9799999999998</v>
      </c>
      <c r="E12" s="95">
        <f>100*StockCapitalTotalAnual!E12/IPM_PrecioDelCapital!E$14</f>
        <v>4049.7980029579198</v>
      </c>
      <c r="F12" s="95">
        <f>100*StockCapitalTotalAnual!F12/IPM_PrecioDelCapital!F$14</f>
        <v>3654.6946034353109</v>
      </c>
      <c r="G12" s="95">
        <f>100*StockCapitalTotalAnual!G12/IPM_PrecioDelCapital!G$14</f>
        <v>3117.5059505547461</v>
      </c>
      <c r="H12" s="95">
        <f>100*StockCapitalTotalAnual!H12/IPM_PrecioDelCapital!H$14</f>
        <v>10979.740212897974</v>
      </c>
      <c r="I12" s="95">
        <f>100*StockCapitalTotalAnual!I12/IPM_PrecioDelCapital!I$14</f>
        <v>12349.853049614816</v>
      </c>
      <c r="J12" s="95">
        <f>100*StockCapitalTotalAnual!J12/IPM_PrecioDelCapital!J$14</f>
        <v>12824.567161899311</v>
      </c>
      <c r="K12" s="95">
        <f>100*StockCapitalTotalAnual!K12/IPM_PrecioDelCapital!K$14</f>
        <v>167705.13637788204</v>
      </c>
      <c r="L12" s="95">
        <f>100*StockCapitalTotalAnual!L12/IPM_PrecioDelCapital!L$14</f>
        <v>158041.64667193755</v>
      </c>
      <c r="M12" s="95">
        <f>100*StockCapitalTotalAnual!M12/IPM_PrecioDelCapital!M$14</f>
        <v>164833.74126015083</v>
      </c>
      <c r="N12" s="95">
        <f>100*StockCapitalTotalAnual!N12/IPM_PrecioDelCapital!N$14</f>
        <v>180954.07115557141</v>
      </c>
      <c r="O12" s="200">
        <f>100*StockCapitalTotalAnual!O12/IPM_PrecioDelCapital!O$14</f>
        <v>228326.51255091897</v>
      </c>
      <c r="P12" s="95">
        <f>100*StockCapitalTotalAnual!P12/IPM_PrecioDelCapital!O$14</f>
        <v>228326.51255091897</v>
      </c>
      <c r="Q12" s="95">
        <f>100*StockCapitalTotalAnual!Q12/IPM_PrecioDelCapital!P$14</f>
        <v>196571.87587079994</v>
      </c>
      <c r="R12" s="95">
        <f>100*StockCapitalTotalAnual!R12/IPM_PrecioDelCapital!Q$14</f>
        <v>255351.17652828709</v>
      </c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</row>
    <row r="13" spans="1:42" s="57" customFormat="1" x14ac:dyDescent="0.15">
      <c r="A13" s="84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01"/>
      <c r="P13" s="34"/>
      <c r="Q13" s="34"/>
      <c r="R13" s="34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</row>
    <row r="14" spans="1:42" s="57" customFormat="1" x14ac:dyDescent="0.15">
      <c r="A14" s="84"/>
      <c r="B14" s="9" t="s">
        <v>7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201"/>
      <c r="P14" s="34"/>
      <c r="Q14" s="34"/>
      <c r="R14" s="34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</row>
    <row r="15" spans="1:42" s="57" customFormat="1" x14ac:dyDescent="0.15">
      <c r="A15" s="8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200"/>
      <c r="P15" s="95"/>
      <c r="Q15" s="95"/>
      <c r="R15" s="95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</row>
    <row r="16" spans="1:42" s="13" customFormat="1" x14ac:dyDescent="0.15">
      <c r="A16" s="84"/>
      <c r="B16" s="10" t="s">
        <v>8</v>
      </c>
      <c r="C16" s="95">
        <f>100*StockCapitalTotalAnual!C16/IPM_PrecioDelCapital!C$10</f>
        <v>9850479.9538343735</v>
      </c>
      <c r="D16" s="95">
        <f>100*StockCapitalTotalAnual!D16/IPM_PrecioDelCapital!D$10</f>
        <v>8796248</v>
      </c>
      <c r="E16" s="95">
        <f>100*StockCapitalTotalAnual!E16/IPM_PrecioDelCapital!E$10</f>
        <v>8039486.2710190173</v>
      </c>
      <c r="F16" s="95">
        <f>100*StockCapitalTotalAnual!F16/IPM_PrecioDelCapital!F$10</f>
        <v>7481322.4621196091</v>
      </c>
      <c r="G16" s="95">
        <f>100*StockCapitalTotalAnual!G16/IPM_PrecioDelCapital!G$10</f>
        <v>6723656.4219356263</v>
      </c>
      <c r="H16" s="95">
        <f>100*StockCapitalTotalAnual!H16/IPM_PrecioDelCapital!H$10</f>
        <v>5789295.7239108523</v>
      </c>
      <c r="I16" s="95">
        <f>100*StockCapitalTotalAnual!I16/IPM_PrecioDelCapital!I$10</f>
        <v>5072201.0383666269</v>
      </c>
      <c r="J16" s="95">
        <f>100*StockCapitalTotalAnual!J16/IPM_PrecioDelCapital!J$10</f>
        <v>4345658.9494336275</v>
      </c>
      <c r="K16" s="95">
        <f>100*StockCapitalTotalAnual!K16/IPM_PrecioDelCapital!K$10</f>
        <v>3687064.9205387393</v>
      </c>
      <c r="L16" s="95">
        <f>100*StockCapitalTotalAnual!L16/IPM_PrecioDelCapital!L$10</f>
        <v>2877689.1883425987</v>
      </c>
      <c r="M16" s="95">
        <f>100*StockCapitalTotalAnual!M16/IPM_PrecioDelCapital!M$10</f>
        <v>2412196.8505161619</v>
      </c>
      <c r="N16" s="95">
        <f>100*StockCapitalTotalAnual!N16/IPM_PrecioDelCapital!N$10</f>
        <v>1861205.0347776876</v>
      </c>
      <c r="O16" s="200">
        <f>100*StockCapitalTotalAnual!O16/IPM_PrecioDelCapital!O$10</f>
        <v>4223192.1420868402</v>
      </c>
      <c r="P16" s="95">
        <f>100*StockCapitalTotalAnual!P16/IPM_PrecioDelCapital!O$10</f>
        <v>4223192.1420868402</v>
      </c>
      <c r="Q16" s="95">
        <f>100*StockCapitalTotalAnual!Q16/IPM_PrecioDelCapital!P$10</f>
        <v>3913709.9796750438</v>
      </c>
      <c r="R16" s="95">
        <f>100*StockCapitalTotalAnual!R16/IPM_PrecioDelCapital!Q$10</f>
        <v>3663757.1730555245</v>
      </c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</row>
    <row r="17" spans="1:42" s="13" customFormat="1" x14ac:dyDescent="0.15">
      <c r="A17" s="84"/>
      <c r="B17" s="10" t="s">
        <v>9</v>
      </c>
      <c r="C17" s="95">
        <f>100*StockCapitalTotalAnual!C17/IPM_PrecioDelCapital!C$10</f>
        <v>535158.56973147928</v>
      </c>
      <c r="D17" s="95">
        <f>100*StockCapitalTotalAnual!D17/IPM_PrecioDelCapital!D$10</f>
        <v>477964</v>
      </c>
      <c r="E17" s="95">
        <f>100*StockCapitalTotalAnual!E17/IPM_PrecioDelCapital!E$10</f>
        <v>436928.25861462968</v>
      </c>
      <c r="F17" s="95">
        <f>100*StockCapitalTotalAnual!F17/IPM_PrecioDelCapital!F$10</f>
        <v>406685.57480926835</v>
      </c>
      <c r="G17" s="95">
        <f>100*StockCapitalTotalAnual!G17/IPM_PrecioDelCapital!G$10</f>
        <v>365597.29880239099</v>
      </c>
      <c r="H17" s="95">
        <f>100*StockCapitalTotalAnual!H17/IPM_PrecioDelCapital!H$10</f>
        <v>314894.11319848546</v>
      </c>
      <c r="I17" s="95">
        <f>100*StockCapitalTotalAnual!I17/IPM_PrecioDelCapital!I$10</f>
        <v>276000.13780091086</v>
      </c>
      <c r="J17" s="95">
        <f>100*StockCapitalTotalAnual!J17/IPM_PrecioDelCapital!J$10</f>
        <v>236585.44800487964</v>
      </c>
      <c r="K17" s="95">
        <f>100*StockCapitalTotalAnual!K17/IPM_PrecioDelCapital!K$10</f>
        <v>201054.1728242478</v>
      </c>
      <c r="L17" s="95">
        <f>100*StockCapitalTotalAnual!L17/IPM_PrecioDelCapital!L$10</f>
        <v>157261.11391094976</v>
      </c>
      <c r="M17" s="95">
        <f>100*StockCapitalTotalAnual!M17/IPM_PrecioDelCapital!M$10</f>
        <v>132232.08517573006</v>
      </c>
      <c r="N17" s="95">
        <f>100*StockCapitalTotalAnual!N17/IPM_PrecioDelCapital!N$10</f>
        <v>102515.92662883893</v>
      </c>
      <c r="O17" s="200">
        <f>100*StockCapitalTotalAnual!O17/IPM_PrecioDelCapital!O$10</f>
        <v>229420.11730796067</v>
      </c>
      <c r="P17" s="95">
        <f>100*StockCapitalTotalAnual!P17/IPM_PrecioDelCapital!O$10</f>
        <v>229420.11730796067</v>
      </c>
      <c r="Q17" s="95">
        <f>100*StockCapitalTotalAnual!Q17/IPM_PrecioDelCapital!P$10</f>
        <v>212607.85131787282</v>
      </c>
      <c r="R17" s="95">
        <f>100*StockCapitalTotalAnual!R17/IPM_PrecioDelCapital!Q$10</f>
        <v>199029.44997243621</v>
      </c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</row>
    <row r="18" spans="1:42" s="13" customFormat="1" x14ac:dyDescent="0.15">
      <c r="A18" s="84"/>
      <c r="B18" s="10" t="s">
        <v>10</v>
      </c>
      <c r="C18" s="95">
        <f>100*StockCapitalTotalAnual!C18/IPM_PrecioDelCapital!C$14</f>
        <v>0</v>
      </c>
      <c r="D18" s="95">
        <f>100*StockCapitalTotalAnual!D18/IPM_PrecioDelCapital!D$14</f>
        <v>0</v>
      </c>
      <c r="E18" s="95">
        <f>100*StockCapitalTotalAnual!E18/IPM_PrecioDelCapital!E$14</f>
        <v>0</v>
      </c>
      <c r="F18" s="95">
        <f>100*StockCapitalTotalAnual!F18/IPM_PrecioDelCapital!F$14</f>
        <v>0</v>
      </c>
      <c r="G18" s="95">
        <f>100*StockCapitalTotalAnual!G18/IPM_PrecioDelCapital!G$14</f>
        <v>0</v>
      </c>
      <c r="H18" s="95">
        <f>100*StockCapitalTotalAnual!H18/IPM_PrecioDelCapital!H$14</f>
        <v>0</v>
      </c>
      <c r="I18" s="95">
        <f>100*StockCapitalTotalAnual!I18/IPM_PrecioDelCapital!I$14</f>
        <v>130127.78411978991</v>
      </c>
      <c r="J18" s="95">
        <f>100*StockCapitalTotalAnual!J18/IPM_PrecioDelCapital!J$14</f>
        <v>111335.92815447411</v>
      </c>
      <c r="K18" s="95">
        <f>100*StockCapitalTotalAnual!K18/IPM_PrecioDelCapital!K$14</f>
        <v>90826.456330022367</v>
      </c>
      <c r="L18" s="95">
        <f>100*StockCapitalTotalAnual!L18/IPM_PrecioDelCapital!L$14</f>
        <v>66710.234109657802</v>
      </c>
      <c r="M18" s="95">
        <f>100*StockCapitalTotalAnual!M18/IPM_PrecioDelCapital!M$14</f>
        <v>58367.755788813796</v>
      </c>
      <c r="N18" s="95">
        <f>100*StockCapitalTotalAnual!N18/IPM_PrecioDelCapital!N$14</f>
        <v>43019.355397433123</v>
      </c>
      <c r="O18" s="200">
        <f>100*StockCapitalTotalAnual!O18/IPM_PrecioDelCapital!O$14</f>
        <v>29578.321206634901</v>
      </c>
      <c r="P18" s="95">
        <f>100*StockCapitalTotalAnual!P18/IPM_PrecioDelCapital!O$14</f>
        <v>29578.256677111873</v>
      </c>
      <c r="Q18" s="95">
        <f>100*StockCapitalTotalAnual!Q18/IPM_PrecioDelCapital!P$14</f>
        <v>18556.293045418119</v>
      </c>
      <c r="R18" s="95">
        <f>100*StockCapitalTotalAnual!R18/IPM_PrecioDelCapital!Q$14</f>
        <v>9469.2405290564056</v>
      </c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</row>
    <row r="19" spans="1:42" s="13" customFormat="1" x14ac:dyDescent="0.15">
      <c r="A19" s="84"/>
      <c r="B19" s="93" t="s">
        <v>149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>
        <f>100*StockCapitalTotalAnual!N19/IPM_PrecioDelCapital!N$14</f>
        <v>0</v>
      </c>
      <c r="O19" s="200">
        <f>100*StockCapitalTotalAnual!O19/IPM_PrecioDelCapital!O$14</f>
        <v>0</v>
      </c>
      <c r="P19" s="95">
        <f>100*StockCapitalTotalAnual!P19/IPM_PrecioDelCapital!O$14</f>
        <v>9038801.3243413642</v>
      </c>
      <c r="Q19" s="95">
        <f>100*StockCapitalTotalAnual!Q19/IPM_PrecioDelCapital!P$14</f>
        <v>11993611.470562246</v>
      </c>
      <c r="R19" s="95">
        <f>100*StockCapitalTotalAnual!R19/IPM_PrecioDelCapital!Q$14</f>
        <v>13152042.509908171</v>
      </c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</row>
    <row r="20" spans="1:42" s="13" customFormat="1" x14ac:dyDescent="0.15">
      <c r="A20" s="84"/>
      <c r="B20" s="10" t="s">
        <v>11</v>
      </c>
      <c r="C20" s="95">
        <f>100*StockCapitalTotalAnual!C20/IPM_PrecioDelCapital!C$14</f>
        <v>0</v>
      </c>
      <c r="D20" s="95">
        <f>100*StockCapitalTotalAnual!D20/IPM_PrecioDelCapital!D$14</f>
        <v>0</v>
      </c>
      <c r="E20" s="95">
        <f>100*StockCapitalTotalAnual!E20/IPM_PrecioDelCapital!E$14</f>
        <v>105439.64256625797</v>
      </c>
      <c r="F20" s="95">
        <f>100*StockCapitalTotalAnual!F20/IPM_PrecioDelCapital!F$14</f>
        <v>85476.577416618602</v>
      </c>
      <c r="G20" s="95">
        <f>100*StockCapitalTotalAnual!G20/IPM_PrecioDelCapital!G$14</f>
        <v>62346.015242538968</v>
      </c>
      <c r="H20" s="95">
        <f>100*StockCapitalTotalAnual!H20/IPM_PrecioDelCapital!H$14</f>
        <v>38762.015444190052</v>
      </c>
      <c r="I20" s="95">
        <f>100*StockCapitalTotalAnual!I20/IPM_PrecioDelCapital!I$14</f>
        <v>18298.168755302431</v>
      </c>
      <c r="J20" s="95">
        <f>100*StockCapitalTotalAnual!J20/IPM_PrecioDelCapital!J$14</f>
        <v>98197.189275512195</v>
      </c>
      <c r="K20" s="95">
        <f>100*StockCapitalTotalAnual!K20/IPM_PrecioDelCapital!K$14</f>
        <v>145063.70569246131</v>
      </c>
      <c r="L20" s="95">
        <f>100*StockCapitalTotalAnual!L20/IPM_PrecioDelCapital!L$14</f>
        <v>168724.64593968095</v>
      </c>
      <c r="M20" s="95">
        <f>100*StockCapitalTotalAnual!M20/IPM_PrecioDelCapital!M$14</f>
        <v>183224.27945457704</v>
      </c>
      <c r="N20" s="95">
        <f>100*StockCapitalTotalAnual!N20/IPM_PrecioDelCapital!N$14</f>
        <v>172779.23373373708</v>
      </c>
      <c r="O20" s="200">
        <f>100*StockCapitalTotalAnual!O20/IPM_PrecioDelCapital!O$14</f>
        <v>143859.46705434012</v>
      </c>
      <c r="P20" s="95">
        <f>100*StockCapitalTotalAnual!P20/IPM_PrecioDelCapital!O$14</f>
        <v>143859.46705434012</v>
      </c>
      <c r="Q20" s="95">
        <f>100*StockCapitalTotalAnual!Q20/IPM_PrecioDelCapital!P$14</f>
        <v>115507.0268590643</v>
      </c>
      <c r="R20" s="95">
        <f>100*StockCapitalTotalAnual!R20/IPM_PrecioDelCapital!Q$14</f>
        <v>64087.109142368783</v>
      </c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</row>
    <row r="21" spans="1:42" s="13" customFormat="1" x14ac:dyDescent="0.15">
      <c r="A21" s="8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204"/>
      <c r="P21" s="9"/>
      <c r="Q21" s="9"/>
      <c r="R21" s="9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</row>
    <row r="22" spans="1:42" s="13" customFormat="1" x14ac:dyDescent="0.15">
      <c r="A22" s="84"/>
      <c r="B22" s="78" t="s">
        <v>155</v>
      </c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185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</row>
    <row r="23" spans="1:42" s="13" customFormat="1" x14ac:dyDescent="0.15">
      <c r="A23" s="84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185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</row>
    <row r="24" spans="1:42" s="13" customFormat="1" x14ac:dyDescent="0.15">
      <c r="A24" s="84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185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</row>
    <row r="25" spans="1:42" s="13" customFormat="1" x14ac:dyDescent="0.15">
      <c r="A25" s="84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185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</row>
    <row r="26" spans="1:42" s="13" customFormat="1" x14ac:dyDescent="0.15">
      <c r="A26" s="84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185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</row>
    <row r="27" spans="1:42" s="13" customFormat="1" x14ac:dyDescent="0.15">
      <c r="A27" s="84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</row>
    <row r="28" spans="1:42" s="13" customFormat="1" x14ac:dyDescent="0.15">
      <c r="A28" s="84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</row>
    <row r="29" spans="1:42" s="78" customFormat="1" x14ac:dyDescent="0.15">
      <c r="A29" s="84"/>
    </row>
    <row r="30" spans="1:42" s="78" customFormat="1" x14ac:dyDescent="0.15">
      <c r="A30" s="84"/>
    </row>
    <row r="31" spans="1:42" s="78" customFormat="1" x14ac:dyDescent="0.15">
      <c r="A31" s="84"/>
    </row>
    <row r="32" spans="1:42" s="78" customFormat="1" x14ac:dyDescent="0.15">
      <c r="A32" s="84"/>
    </row>
    <row r="33" spans="1:4" s="78" customFormat="1" x14ac:dyDescent="0.15">
      <c r="A33" s="84"/>
    </row>
    <row r="34" spans="1:4" s="78" customFormat="1" x14ac:dyDescent="0.15">
      <c r="A34" s="84"/>
    </row>
    <row r="35" spans="1:4" s="78" customFormat="1" x14ac:dyDescent="0.15">
      <c r="A35" s="84"/>
    </row>
    <row r="36" spans="1:4" s="78" customFormat="1" x14ac:dyDescent="0.15">
      <c r="A36" s="84"/>
    </row>
    <row r="37" spans="1:4" s="78" customFormat="1" x14ac:dyDescent="0.15">
      <c r="A37" s="84"/>
    </row>
    <row r="38" spans="1:4" s="78" customFormat="1" x14ac:dyDescent="0.15">
      <c r="C38" s="77"/>
      <c r="D38" s="77"/>
    </row>
    <row r="39" spans="1:4" s="78" customFormat="1" x14ac:dyDescent="0.15">
      <c r="C39" s="77"/>
      <c r="D39" s="77"/>
    </row>
    <row r="40" spans="1:4" s="78" customFormat="1" x14ac:dyDescent="0.15">
      <c r="C40" s="77"/>
      <c r="D40" s="77"/>
    </row>
    <row r="41" spans="1:4" s="78" customFormat="1" x14ac:dyDescent="0.15">
      <c r="C41" s="77"/>
      <c r="D41" s="77"/>
    </row>
    <row r="42" spans="1:4" s="78" customFormat="1" x14ac:dyDescent="0.15">
      <c r="C42" s="77"/>
      <c r="D42" s="77"/>
    </row>
    <row r="43" spans="1:4" s="78" customFormat="1" x14ac:dyDescent="0.15">
      <c r="C43" s="77"/>
      <c r="D43" s="77"/>
    </row>
    <row r="44" spans="1:4" s="78" customFormat="1" x14ac:dyDescent="0.15">
      <c r="C44" s="77"/>
      <c r="D44" s="77"/>
    </row>
    <row r="45" spans="1:4" s="78" customFormat="1" x14ac:dyDescent="0.15">
      <c r="C45" s="77"/>
      <c r="D45" s="77"/>
    </row>
    <row r="46" spans="1:4" s="78" customFormat="1" x14ac:dyDescent="0.15">
      <c r="C46" s="77"/>
      <c r="D46" s="77"/>
    </row>
    <row r="47" spans="1:4" s="78" customFormat="1" x14ac:dyDescent="0.15">
      <c r="C47" s="77"/>
      <c r="D47" s="77"/>
    </row>
    <row r="48" spans="1:4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  <row r="93" spans="3:4" s="78" customFormat="1" x14ac:dyDescent="0.15">
      <c r="C93" s="77"/>
      <c r="D93" s="77"/>
    </row>
    <row r="94" spans="3:4" s="78" customFormat="1" x14ac:dyDescent="0.15">
      <c r="C94" s="77"/>
      <c r="D94" s="77"/>
    </row>
    <row r="95" spans="3:4" s="78" customFormat="1" x14ac:dyDescent="0.15">
      <c r="C95" s="77"/>
      <c r="D95" s="77"/>
    </row>
    <row r="96" spans="3:4" s="78" customFormat="1" x14ac:dyDescent="0.15">
      <c r="C96" s="77"/>
      <c r="D96" s="77"/>
    </row>
    <row r="97" spans="3:4" s="78" customFormat="1" x14ac:dyDescent="0.15">
      <c r="C97" s="77"/>
      <c r="D97" s="77"/>
    </row>
    <row r="98" spans="3:4" s="78" customFormat="1" x14ac:dyDescent="0.15">
      <c r="C98" s="77"/>
      <c r="D98" s="77"/>
    </row>
    <row r="99" spans="3:4" s="78" customFormat="1" x14ac:dyDescent="0.15">
      <c r="C99" s="77"/>
      <c r="D99" s="77"/>
    </row>
    <row r="100" spans="3:4" s="78" customFormat="1" x14ac:dyDescent="0.15">
      <c r="C100" s="77"/>
      <c r="D100" s="77"/>
    </row>
    <row r="101" spans="3:4" s="78" customFormat="1" x14ac:dyDescent="0.15">
      <c r="C101" s="77"/>
      <c r="D101" s="77"/>
    </row>
    <row r="102" spans="3:4" s="78" customFormat="1" x14ac:dyDescent="0.15">
      <c r="C102" s="77"/>
      <c r="D102" s="77"/>
    </row>
    <row r="103" spans="3:4" s="78" customFormat="1" x14ac:dyDescent="0.15">
      <c r="C103" s="77"/>
      <c r="D103" s="77"/>
    </row>
  </sheetData>
  <conditionalFormatting sqref="D1:D2 C7:R12 C15:R20">
    <cfRule type="cellIs" dxfId="6" priority="24" operator="lessThan">
      <formula>0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Q11"/>
  <sheetViews>
    <sheetView zoomScale="130" zoomScaleNormal="130" workbookViewId="0"/>
  </sheetViews>
  <sheetFormatPr baseColWidth="10" defaultRowHeight="9" x14ac:dyDescent="0.15"/>
  <cols>
    <col min="1" max="1" width="2.28515625" style="57" customWidth="1"/>
    <col min="2" max="2" width="40.7109375" style="57" bestFit="1" customWidth="1"/>
    <col min="3" max="3" width="4.7109375" style="57" bestFit="1" customWidth="1"/>
    <col min="4" max="12" width="5.42578125" style="57" bestFit="1" customWidth="1"/>
    <col min="13" max="13" width="5.7109375" style="57" bestFit="1" customWidth="1"/>
    <col min="14" max="17" width="5.42578125" style="57" bestFit="1" customWidth="1"/>
    <col min="18" max="16384" width="11.42578125" style="57"/>
  </cols>
  <sheetData>
    <row r="1" spans="2:17" x14ac:dyDescent="0.15">
      <c r="C1" s="27"/>
    </row>
    <row r="4" spans="2:17" x14ac:dyDescent="0.15">
      <c r="B4" s="9" t="s">
        <v>83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8">
        <v>2009</v>
      </c>
      <c r="N4" s="18">
        <v>2010</v>
      </c>
      <c r="O4" s="18">
        <v>2011</v>
      </c>
      <c r="P4" s="18">
        <v>2012</v>
      </c>
      <c r="Q4" s="18">
        <v>2013</v>
      </c>
    </row>
    <row r="5" spans="2:17" x14ac:dyDescent="0.15">
      <c r="B5" s="3" t="s">
        <v>12</v>
      </c>
      <c r="M5" s="185"/>
      <c r="N5" s="185"/>
      <c r="O5" s="185"/>
      <c r="P5" s="185"/>
      <c r="Q5" s="185"/>
    </row>
    <row r="6" spans="2:17" x14ac:dyDescent="0.15">
      <c r="B6" s="10" t="s">
        <v>84</v>
      </c>
      <c r="C6" s="62"/>
      <c r="D6" s="63">
        <v>0.33500000000000002</v>
      </c>
      <c r="E6" s="63">
        <v>0.33500000000000002</v>
      </c>
      <c r="F6" s="63">
        <v>0.33500000000000002</v>
      </c>
      <c r="G6" s="63">
        <v>0.33500000000000002</v>
      </c>
      <c r="H6" s="63">
        <v>0.33500000000000002</v>
      </c>
      <c r="I6" s="63">
        <v>0.33500000000000002</v>
      </c>
      <c r="J6" s="63">
        <v>0.33500000000000002</v>
      </c>
      <c r="K6" s="63">
        <v>0.33500000000000002</v>
      </c>
      <c r="L6" s="63">
        <v>0.33500000000000002</v>
      </c>
      <c r="M6" s="63">
        <v>0.33500000000000002</v>
      </c>
      <c r="N6" s="63">
        <v>0.33500000000000002</v>
      </c>
      <c r="O6" s="63">
        <v>0.33500000000000002</v>
      </c>
      <c r="P6" s="63">
        <v>0.33500000000000002</v>
      </c>
      <c r="Q6" s="63">
        <v>0.33500000000000002</v>
      </c>
    </row>
    <row r="7" spans="2:17" x14ac:dyDescent="0.1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11" spans="2:17" x14ac:dyDescent="0.15">
      <c r="D11" s="64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Q10"/>
  <sheetViews>
    <sheetView zoomScale="130" zoomScaleNormal="130" workbookViewId="0"/>
  </sheetViews>
  <sheetFormatPr baseColWidth="10" defaultRowHeight="9" x14ac:dyDescent="0.15"/>
  <cols>
    <col min="1" max="1" width="2.140625" style="57" customWidth="1"/>
    <col min="2" max="2" width="37.85546875" style="57" bestFit="1" customWidth="1"/>
    <col min="3" max="3" width="5.42578125" style="57" bestFit="1" customWidth="1"/>
    <col min="4" max="4" width="6.5703125" style="57" bestFit="1" customWidth="1"/>
    <col min="5" max="7" width="6.140625" style="57" bestFit="1" customWidth="1"/>
    <col min="8" max="8" width="6.5703125" style="57" bestFit="1" customWidth="1"/>
    <col min="9" max="10" width="6.140625" style="57" bestFit="1" customWidth="1"/>
    <col min="11" max="11" width="6.140625" style="57" customWidth="1"/>
    <col min="12" max="12" width="6.5703125" style="57" bestFit="1" customWidth="1"/>
    <col min="13" max="15" width="6.140625" style="57" bestFit="1" customWidth="1"/>
    <col min="16" max="16" width="6.42578125" style="57" customWidth="1"/>
    <col min="17" max="17" width="6.140625" style="57" bestFit="1" customWidth="1"/>
    <col min="18" max="18" width="6" style="57" bestFit="1" customWidth="1"/>
    <col min="19" max="19" width="4" style="57" bestFit="1" customWidth="1"/>
    <col min="20" max="20" width="6.5703125" style="57" bestFit="1" customWidth="1"/>
    <col min="21" max="21" width="3.42578125" style="57" bestFit="1" customWidth="1"/>
    <col min="22" max="22" width="6" style="57" bestFit="1" customWidth="1"/>
    <col min="23" max="23" width="4" style="57" bestFit="1" customWidth="1"/>
    <col min="24" max="24" width="6.5703125" style="57" bestFit="1" customWidth="1"/>
    <col min="25" max="25" width="3.42578125" style="57" bestFit="1" customWidth="1"/>
    <col min="26" max="26" width="6" style="57" bestFit="1" customWidth="1"/>
    <col min="27" max="27" width="4" style="57" bestFit="1" customWidth="1"/>
    <col min="28" max="28" width="6.5703125" style="57" bestFit="1" customWidth="1"/>
    <col min="29" max="29" width="3.42578125" style="57" bestFit="1" customWidth="1"/>
    <col min="30" max="30" width="5.5703125" style="57" bestFit="1" customWidth="1"/>
    <col min="31" max="16384" width="11.42578125" style="57"/>
  </cols>
  <sheetData>
    <row r="3" spans="2:17" x14ac:dyDescent="0.15">
      <c r="B3" s="13"/>
    </row>
    <row r="4" spans="2:17" ht="11.25" customHeight="1" x14ac:dyDescent="0.15">
      <c r="B4" s="9" t="s">
        <v>142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8">
        <v>2009</v>
      </c>
      <c r="N4" s="18">
        <v>2010</v>
      </c>
      <c r="O4" s="18">
        <v>2011</v>
      </c>
      <c r="P4" s="18">
        <v>2012</v>
      </c>
      <c r="Q4" s="18">
        <v>2013</v>
      </c>
    </row>
    <row r="5" spans="2:17" x14ac:dyDescent="0.15">
      <c r="M5" s="185"/>
      <c r="N5" s="185"/>
      <c r="O5" s="185"/>
      <c r="P5" s="185"/>
      <c r="Q5" s="185"/>
    </row>
    <row r="6" spans="2:17" x14ac:dyDescent="0.15">
      <c r="B6" s="10" t="s">
        <v>143</v>
      </c>
      <c r="D6" s="231">
        <v>0.1362039348581911</v>
      </c>
      <c r="E6" s="231">
        <v>0.15124605857104745</v>
      </c>
      <c r="F6" s="231">
        <v>0.15363104241440642</v>
      </c>
      <c r="G6" s="231">
        <v>0.13095436037305758</v>
      </c>
      <c r="H6" s="231">
        <v>0.11706817867241495</v>
      </c>
      <c r="I6" s="231">
        <v>0.1167015345434987</v>
      </c>
      <c r="J6" s="231">
        <v>0.10090290651637962</v>
      </c>
      <c r="K6" s="231">
        <v>0.10348577431836165</v>
      </c>
      <c r="L6" s="231">
        <v>0.10846221085440862</v>
      </c>
      <c r="M6" s="231">
        <v>0.11368269992153318</v>
      </c>
      <c r="N6" s="231">
        <v>0.11145738726173528</v>
      </c>
      <c r="O6" s="231">
        <v>0.11148742936136619</v>
      </c>
      <c r="P6" s="231">
        <v>0.10472948804002183</v>
      </c>
      <c r="Q6" s="231">
        <v>0.11527679647663976</v>
      </c>
    </row>
    <row r="7" spans="2:17" ht="8.25" customHeight="1" x14ac:dyDescent="0.15">
      <c r="M7" s="185"/>
      <c r="N7" s="185"/>
      <c r="O7" s="185"/>
      <c r="P7" s="185"/>
      <c r="Q7" s="185"/>
    </row>
    <row r="8" spans="2:17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7" x14ac:dyDescent="0.15"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2:17" x14ac:dyDescent="0.15">
      <c r="B10" s="119"/>
      <c r="D10" s="117"/>
      <c r="E10" s="117"/>
      <c r="F10" s="117"/>
      <c r="G10" s="117"/>
      <c r="H10" s="117"/>
      <c r="I10" s="117"/>
      <c r="J10" s="117"/>
      <c r="K10" s="117"/>
      <c r="L10" s="117"/>
      <c r="M10" s="193"/>
      <c r="N10" s="192"/>
      <c r="O10" s="192"/>
      <c r="P10" s="192"/>
      <c r="Q10" s="192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3:Q19"/>
  <sheetViews>
    <sheetView zoomScale="130" zoomScaleNormal="130" workbookViewId="0"/>
  </sheetViews>
  <sheetFormatPr baseColWidth="10" defaultRowHeight="9" x14ac:dyDescent="0.15"/>
  <cols>
    <col min="1" max="1" width="11.42578125" style="57"/>
    <col min="2" max="2" width="43.28515625" style="57" bestFit="1" customWidth="1"/>
    <col min="3" max="11" width="5.85546875" style="57" bestFit="1" customWidth="1"/>
    <col min="12" max="12" width="6.28515625" style="57" bestFit="1" customWidth="1"/>
    <col min="13" max="13" width="5.7109375" style="57" bestFit="1" customWidth="1"/>
    <col min="14" max="17" width="7.140625" style="57" customWidth="1"/>
    <col min="18" max="16384" width="11.42578125" style="57"/>
  </cols>
  <sheetData>
    <row r="3" spans="2:17" x14ac:dyDescent="0.15">
      <c r="B3" s="13"/>
    </row>
    <row r="4" spans="2:17" x14ac:dyDescent="0.15">
      <c r="B4" s="9" t="s">
        <v>65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8">
        <v>2009</v>
      </c>
      <c r="N4" s="18">
        <v>2010</v>
      </c>
      <c r="O4" s="18">
        <v>2011</v>
      </c>
      <c r="P4" s="18">
        <v>2012</v>
      </c>
      <c r="Q4" s="18">
        <v>2013</v>
      </c>
    </row>
    <row r="5" spans="2:17" x14ac:dyDescent="0.15">
      <c r="B5" s="3" t="s">
        <v>12</v>
      </c>
      <c r="M5" s="185"/>
      <c r="N5" s="185"/>
      <c r="O5" s="185"/>
      <c r="P5" s="185"/>
      <c r="Q5" s="185"/>
    </row>
    <row r="6" spans="2:17" x14ac:dyDescent="0.15">
      <c r="B6" s="10" t="s">
        <v>154</v>
      </c>
      <c r="C6" s="20">
        <v>77.136780756077698</v>
      </c>
      <c r="D6" s="20">
        <v>80.477419100551387</v>
      </c>
      <c r="E6" s="20">
        <v>81.592820606007336</v>
      </c>
      <c r="F6" s="20">
        <v>80.738317109232909</v>
      </c>
      <c r="G6" s="20">
        <v>82.112228074174581</v>
      </c>
      <c r="H6" s="20">
        <v>86.393830567670449</v>
      </c>
      <c r="I6" s="20">
        <v>88.368827409364485</v>
      </c>
      <c r="J6" s="20">
        <v>91.192034861363211</v>
      </c>
      <c r="K6" s="20">
        <v>93.461752745166763</v>
      </c>
      <c r="L6" s="20">
        <v>101.78639815993951</v>
      </c>
      <c r="M6" s="20">
        <v>100</v>
      </c>
      <c r="N6" s="20">
        <v>101.83174290664753</v>
      </c>
      <c r="O6" s="20">
        <v>108.28569711960716</v>
      </c>
      <c r="P6" s="20">
        <v>110.20312743660337</v>
      </c>
      <c r="Q6" s="20">
        <v>110.62273916099615</v>
      </c>
    </row>
    <row r="7" spans="2:17" x14ac:dyDescent="0.15">
      <c r="B7" s="10" t="s">
        <v>66</v>
      </c>
      <c r="C7" s="20">
        <f>C6/$D$6*100</f>
        <v>95.848974306320912</v>
      </c>
      <c r="D7" s="20">
        <f t="shared" ref="D7:Q7" si="0">D6/$D$6*100</f>
        <v>100</v>
      </c>
      <c r="E7" s="20">
        <f t="shared" si="0"/>
        <v>101.3859807110145</v>
      </c>
      <c r="F7" s="20">
        <f t="shared" si="0"/>
        <v>100.3241878424997</v>
      </c>
      <c r="G7" s="20">
        <f t="shared" si="0"/>
        <v>102.03138842161501</v>
      </c>
      <c r="H7" s="20">
        <f t="shared" si="0"/>
        <v>107.35164165705524</v>
      </c>
      <c r="I7" s="20">
        <f t="shared" si="0"/>
        <v>109.80574227778514</v>
      </c>
      <c r="J7" s="20">
        <f t="shared" si="0"/>
        <v>113.31381632333984</v>
      </c>
      <c r="K7" s="20">
        <f t="shared" si="0"/>
        <v>116.13413276635063</v>
      </c>
      <c r="L7" s="20">
        <f t="shared" si="0"/>
        <v>126.47820879141752</v>
      </c>
      <c r="M7" s="20">
        <f t="shared" si="0"/>
        <v>124.25845798441473</v>
      </c>
      <c r="N7" s="20">
        <f t="shared" si="0"/>
        <v>126.53455347445386</v>
      </c>
      <c r="O7" s="20">
        <f t="shared" si="0"/>
        <v>134.55413745849768</v>
      </c>
      <c r="P7" s="20">
        <f t="shared" si="0"/>
        <v>136.93670680332281</v>
      </c>
      <c r="Q7" s="20">
        <f t="shared" si="0"/>
        <v>137.45810986157508</v>
      </c>
    </row>
    <row r="8" spans="2:17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2:17" x14ac:dyDescent="0.15">
      <c r="B9" s="10" t="s">
        <v>79</v>
      </c>
      <c r="C9" s="20"/>
      <c r="D9" s="20">
        <f>C10</f>
        <v>95.848974306320912</v>
      </c>
      <c r="E9" s="20">
        <f t="shared" ref="E9:K9" si="1">D10</f>
        <v>100</v>
      </c>
      <c r="F9" s="20">
        <f t="shared" si="1"/>
        <v>101.3859807110145</v>
      </c>
      <c r="G9" s="20">
        <f t="shared" si="1"/>
        <v>100.3241878424997</v>
      </c>
      <c r="H9" s="20">
        <f t="shared" si="1"/>
        <v>102.03138842161501</v>
      </c>
      <c r="I9" s="20">
        <f t="shared" si="1"/>
        <v>107.35164165705524</v>
      </c>
      <c r="J9" s="20">
        <f t="shared" si="1"/>
        <v>109.80574227778514</v>
      </c>
      <c r="K9" s="20">
        <f t="shared" si="1"/>
        <v>113.31381632333984</v>
      </c>
      <c r="L9" s="20">
        <f>K10</f>
        <v>116.13413276635063</v>
      </c>
      <c r="M9" s="20">
        <f t="shared" ref="M9" si="2">L10</f>
        <v>126.47820879141752</v>
      </c>
      <c r="N9" s="20">
        <f t="shared" ref="N9" si="3">M10</f>
        <v>124.25845798441473</v>
      </c>
      <c r="O9" s="20">
        <f t="shared" ref="O9:P9" si="4">N10</f>
        <v>126.53455347445386</v>
      </c>
      <c r="P9" s="20">
        <f t="shared" si="4"/>
        <v>134.55413745849768</v>
      </c>
      <c r="Q9" s="20">
        <f t="shared" ref="Q9" si="5">P10</f>
        <v>136.93670680332281</v>
      </c>
    </row>
    <row r="10" spans="2:17" x14ac:dyDescent="0.15">
      <c r="B10" s="10" t="s">
        <v>78</v>
      </c>
      <c r="C10" s="20">
        <f>C7</f>
        <v>95.848974306320912</v>
      </c>
      <c r="D10" s="20">
        <f t="shared" ref="D10:L10" si="6">D7</f>
        <v>100</v>
      </c>
      <c r="E10" s="20">
        <f t="shared" si="6"/>
        <v>101.3859807110145</v>
      </c>
      <c r="F10" s="20">
        <f>F7</f>
        <v>100.3241878424997</v>
      </c>
      <c r="G10" s="20">
        <f t="shared" si="6"/>
        <v>102.03138842161501</v>
      </c>
      <c r="H10" s="20">
        <f t="shared" si="6"/>
        <v>107.35164165705524</v>
      </c>
      <c r="I10" s="20">
        <f t="shared" si="6"/>
        <v>109.80574227778514</v>
      </c>
      <c r="J10" s="20">
        <f t="shared" si="6"/>
        <v>113.31381632333984</v>
      </c>
      <c r="K10" s="20">
        <f t="shared" si="6"/>
        <v>116.13413276635063</v>
      </c>
      <c r="L10" s="20">
        <f t="shared" si="6"/>
        <v>126.47820879141752</v>
      </c>
      <c r="M10" s="20">
        <f t="shared" ref="M10:Q10" si="7">M7</f>
        <v>124.25845798441473</v>
      </c>
      <c r="N10" s="20">
        <f t="shared" si="7"/>
        <v>126.53455347445386</v>
      </c>
      <c r="O10" s="20">
        <f>O7</f>
        <v>134.55413745849768</v>
      </c>
      <c r="P10" s="20">
        <f t="shared" si="7"/>
        <v>136.93670680332281</v>
      </c>
      <c r="Q10" s="20">
        <f t="shared" si="7"/>
        <v>137.45810986157508</v>
      </c>
    </row>
    <row r="11" spans="2:17" x14ac:dyDescent="0.15">
      <c r="B11" s="10" t="s">
        <v>80</v>
      </c>
      <c r="C11" s="20"/>
      <c r="D11" s="65">
        <f>(D10-C10)/C10</f>
        <v>4.330798241421914E-2</v>
      </c>
      <c r="E11" s="65">
        <f t="shared" ref="E11:Q11" si="8">(E10-D10)/D10</f>
        <v>1.3859807110144971E-2</v>
      </c>
      <c r="F11" s="65">
        <f t="shared" si="8"/>
        <v>-1.0472778002131096E-2</v>
      </c>
      <c r="G11" s="65">
        <f t="shared" si="8"/>
        <v>1.7016839267071527E-2</v>
      </c>
      <c r="H11" s="65">
        <f t="shared" si="8"/>
        <v>5.2143299407588536E-2</v>
      </c>
      <c r="I11" s="65">
        <f t="shared" si="8"/>
        <v>2.2860392098797661E-2</v>
      </c>
      <c r="J11" s="65">
        <f t="shared" si="8"/>
        <v>3.1948001741839809E-2</v>
      </c>
      <c r="K11" s="65">
        <f t="shared" si="8"/>
        <v>2.4889431267260925E-2</v>
      </c>
      <c r="L11" s="65">
        <f t="shared" si="8"/>
        <v>8.907007594294479E-2</v>
      </c>
      <c r="M11" s="65">
        <f t="shared" si="8"/>
        <v>-1.7550460496032965E-2</v>
      </c>
      <c r="N11" s="65">
        <f t="shared" si="8"/>
        <v>1.831742906647536E-2</v>
      </c>
      <c r="O11" s="65">
        <f t="shared" si="8"/>
        <v>6.337860895571816E-2</v>
      </c>
      <c r="P11" s="65">
        <f t="shared" si="8"/>
        <v>1.7707142937615102E-2</v>
      </c>
      <c r="Q11" s="65">
        <f t="shared" si="8"/>
        <v>3.8076208375680269E-3</v>
      </c>
    </row>
    <row r="12" spans="2:17" x14ac:dyDescent="0.15">
      <c r="M12" s="185"/>
      <c r="N12" s="185"/>
      <c r="O12" s="185"/>
      <c r="P12" s="185"/>
      <c r="Q12" s="185"/>
    </row>
    <row r="13" spans="2:17" x14ac:dyDescent="0.15">
      <c r="B13" s="10" t="s">
        <v>82</v>
      </c>
      <c r="C13" s="20"/>
      <c r="D13" s="20">
        <f>C14</f>
        <v>98.834009965413827</v>
      </c>
      <c r="E13" s="20">
        <f t="shared" ref="E13:M13" si="9">D14</f>
        <v>100</v>
      </c>
      <c r="F13" s="20">
        <f t="shared" si="9"/>
        <v>100.85959835568721</v>
      </c>
      <c r="G13" s="20">
        <f t="shared" si="9"/>
        <v>99.532529929607463</v>
      </c>
      <c r="H13" s="20">
        <f t="shared" si="9"/>
        <v>102.34495300425152</v>
      </c>
      <c r="I13" s="20">
        <f>H14</f>
        <v>109.74403552686286</v>
      </c>
      <c r="J13" s="20">
        <f t="shared" si="9"/>
        <v>116.24114021703069</v>
      </c>
      <c r="K13" s="20">
        <f t="shared" si="9"/>
        <v>120.76516738913701</v>
      </c>
      <c r="L13" s="20">
        <f t="shared" si="9"/>
        <v>129.53068384889943</v>
      </c>
      <c r="M13" s="20">
        <f t="shared" si="9"/>
        <v>151.1630731714086</v>
      </c>
      <c r="N13" s="20">
        <f t="shared" ref="N13" si="10">M14</f>
        <v>143.97392680995492</v>
      </c>
      <c r="O13" s="20">
        <f t="shared" ref="O13" si="11">N14</f>
        <v>156.27258795237856</v>
      </c>
      <c r="P13" s="20">
        <f t="shared" ref="P13:Q13" si="12">O14</f>
        <v>170.46461037379578</v>
      </c>
      <c r="Q13" s="20">
        <f t="shared" si="12"/>
        <v>181.14496207689413</v>
      </c>
    </row>
    <row r="14" spans="2:17" x14ac:dyDescent="0.15">
      <c r="B14" s="10" t="s">
        <v>81</v>
      </c>
      <c r="C14" s="20">
        <f>100*C7/TipoDeCambio!C6</f>
        <v>98.834009965413827</v>
      </c>
      <c r="D14" s="20">
        <f>100*D7/TipoDeCambio!D6</f>
        <v>100</v>
      </c>
      <c r="E14" s="20">
        <f>100*E7/TipoDeCambio!E6</f>
        <v>100.85959835568721</v>
      </c>
      <c r="F14" s="20">
        <f>100*F7/TipoDeCambio!F6</f>
        <v>99.532529929607463</v>
      </c>
      <c r="G14" s="20">
        <f>100*G7/TipoDeCambio!G6</f>
        <v>102.34495300425152</v>
      </c>
      <c r="H14" s="20">
        <f>100*H7/TipoDeCambio!H6</f>
        <v>109.74403552686286</v>
      </c>
      <c r="I14" s="20">
        <f>100*I7/TipoDeCambio!I6</f>
        <v>116.24114021703069</v>
      </c>
      <c r="J14" s="20">
        <f>100*J7/TipoDeCambio!J6</f>
        <v>120.76516738913701</v>
      </c>
      <c r="K14" s="20">
        <f>100*K7/TipoDeCambio!K6</f>
        <v>129.53068384889943</v>
      </c>
      <c r="L14" s="20">
        <f>100*L7/TipoDeCambio!L6</f>
        <v>151.1630731714086</v>
      </c>
      <c r="M14" s="20">
        <f>100*M7/TipoDeCambio!M6</f>
        <v>143.97392680995492</v>
      </c>
      <c r="N14" s="20">
        <f>100*N7/TipoDeCambio!N6</f>
        <v>156.27258795237856</v>
      </c>
      <c r="O14" s="20">
        <f>100*O7/TipoDeCambio!O6</f>
        <v>170.46461037379578</v>
      </c>
      <c r="P14" s="20">
        <f>100*P7/TipoDeCambio!P6</f>
        <v>181.14496207689413</v>
      </c>
      <c r="Q14" s="20">
        <f>100*Q7/TipoDeCambio!Q6</f>
        <v>177.48931340827144</v>
      </c>
    </row>
    <row r="15" spans="2:17" x14ac:dyDescent="0.15">
      <c r="B15" s="10" t="s">
        <v>80</v>
      </c>
      <c r="C15" s="20"/>
      <c r="D15" s="65">
        <f>(D14-C14)/C14</f>
        <v>1.1797457524937032E-2</v>
      </c>
      <c r="E15" s="65">
        <f t="shared" ref="E15:Q15" si="13">(E14-D14)/D14</f>
        <v>8.5959835568721124E-3</v>
      </c>
      <c r="F15" s="65">
        <f t="shared" si="13"/>
        <v>-1.3157581903110147E-2</v>
      </c>
      <c r="G15" s="65">
        <f t="shared" si="13"/>
        <v>2.8256320588184516E-2</v>
      </c>
      <c r="H15" s="65">
        <f t="shared" si="13"/>
        <v>7.229552904581403E-2</v>
      </c>
      <c r="I15" s="65">
        <f t="shared" si="13"/>
        <v>5.9202348983945337E-2</v>
      </c>
      <c r="J15" s="65">
        <f t="shared" si="13"/>
        <v>3.891932893689469E-2</v>
      </c>
      <c r="K15" s="65">
        <f t="shared" si="13"/>
        <v>7.258315165926639E-2</v>
      </c>
      <c r="L15" s="65">
        <f t="shared" si="13"/>
        <v>0.16700590686098638</v>
      </c>
      <c r="M15" s="65">
        <f t="shared" si="13"/>
        <v>-4.7558879365343941E-2</v>
      </c>
      <c r="N15" s="65">
        <f t="shared" si="13"/>
        <v>8.5422836029594648E-2</v>
      </c>
      <c r="O15" s="65">
        <f t="shared" si="13"/>
        <v>9.0815814899936259E-2</v>
      </c>
      <c r="P15" s="65">
        <f t="shared" si="13"/>
        <v>6.2654363739654911E-2</v>
      </c>
      <c r="Q15" s="65">
        <f t="shared" si="13"/>
        <v>-2.0180791266338968E-2</v>
      </c>
    </row>
    <row r="16" spans="2:17" x14ac:dyDescent="0.1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  <row r="19" spans="4:17" x14ac:dyDescent="0.15"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02"/>
  <sheetViews>
    <sheetView zoomScale="130" zoomScaleNormal="130" workbookViewId="0"/>
  </sheetViews>
  <sheetFormatPr baseColWidth="10" defaultRowHeight="9" x14ac:dyDescent="0.15"/>
  <cols>
    <col min="1" max="1" width="9.42578125" style="78" customWidth="1"/>
    <col min="2" max="2" width="30.42578125" style="14" customWidth="1"/>
    <col min="3" max="3" width="5.140625" style="17" bestFit="1" customWidth="1"/>
    <col min="4" max="4" width="9.7109375" style="17" bestFit="1" customWidth="1"/>
    <col min="5" max="5" width="6.140625" style="15" bestFit="1" customWidth="1"/>
    <col min="6" max="6" width="9.28515625" style="15" bestFit="1" customWidth="1"/>
    <col min="7" max="12" width="6.140625" style="15" bestFit="1" customWidth="1"/>
    <col min="13" max="14" width="6.140625" style="14" bestFit="1" customWidth="1"/>
    <col min="15" max="15" width="6.140625" style="13" bestFit="1" customWidth="1"/>
    <col min="16" max="17" width="6.140625" style="78" bestFit="1" customWidth="1"/>
    <col min="18" max="19" width="10.28515625" style="78" bestFit="1" customWidth="1"/>
    <col min="20" max="20" width="13" style="78" bestFit="1" customWidth="1"/>
    <col min="21" max="22" width="10.28515625" style="78" bestFit="1" customWidth="1"/>
    <col min="23" max="16384" width="11.42578125" style="15"/>
  </cols>
  <sheetData>
    <row r="1" spans="1:22" x14ac:dyDescent="0.15">
      <c r="B1" s="1" t="s">
        <v>137</v>
      </c>
      <c r="C1" s="2"/>
      <c r="D1" s="2"/>
      <c r="E1" s="3"/>
      <c r="F1" s="4"/>
      <c r="G1" s="4"/>
      <c r="H1" s="4"/>
      <c r="I1" s="4"/>
      <c r="J1" s="4"/>
      <c r="K1" s="4"/>
      <c r="L1" s="5"/>
      <c r="M1" s="78"/>
      <c r="N1" s="78"/>
      <c r="O1" s="78"/>
    </row>
    <row r="2" spans="1:22" x14ac:dyDescent="0.15">
      <c r="B2" s="3" t="s">
        <v>123</v>
      </c>
      <c r="C2" s="77"/>
      <c r="D2" s="3"/>
      <c r="E2" s="3"/>
      <c r="F2" s="4"/>
      <c r="G2" s="4"/>
      <c r="H2" s="4"/>
      <c r="I2" s="4"/>
      <c r="J2" s="4"/>
      <c r="K2" s="4"/>
      <c r="L2" s="4"/>
      <c r="M2" s="78"/>
      <c r="N2" s="78"/>
      <c r="O2" s="78"/>
    </row>
    <row r="3" spans="1:22" x14ac:dyDescent="0.15">
      <c r="B3" s="6" t="s">
        <v>71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6">
        <v>2011</v>
      </c>
      <c r="P3" s="6">
        <v>2012</v>
      </c>
      <c r="Q3" s="6">
        <v>2013</v>
      </c>
    </row>
    <row r="4" spans="1:22" x14ac:dyDescent="0.15"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22" x14ac:dyDescent="0.15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22" x14ac:dyDescent="0.15"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x14ac:dyDescent="0.15">
      <c r="B7" s="10" t="s">
        <v>1</v>
      </c>
      <c r="C7" s="102"/>
      <c r="D7" s="214">
        <f>(1/(1-TasaEfectivaImpuesto!D$6))*(WACC!D$6*IPM_PrecioDelCapital!D$9+DepreciacionLineal!$C7*IPM_PrecioDelCapital!D$10-(IPM_PrecioDelCapital!D$10-IPM_PrecioDelCapital!D$9))/100</f>
        <v>0.17946292916190237</v>
      </c>
      <c r="E7" s="214">
        <f>(1/(1-TasaEfectivaImpuesto!E$6))*(WACC!E$6*IPM_PrecioDelCapital!E$9+DepreciacionLineal!$C7*IPM_PrecioDelCapital!E$10-(IPM_PrecioDelCapital!E$10-IPM_PrecioDelCapital!E$9))/100</f>
        <v>0.25279590363727167</v>
      </c>
      <c r="F7" s="214">
        <f>(1/(1-TasaEfectivaImpuesto!F$6))*(WACC!F$6*IPM_PrecioDelCapital!F$9+DepreciacionLineal!$C7*IPM_PrecioDelCapital!F$10-(IPM_PrecioDelCapital!F$10-IPM_PrecioDelCapital!F$9))/100</f>
        <v>0.29590907782966963</v>
      </c>
      <c r="G7" s="214">
        <f>(1/(1-TasaEfectivaImpuesto!G$6))*(WACC!G$6*IPM_PrecioDelCapital!G$9+DepreciacionLineal!$C7*IPM_PrecioDelCapital!G$10-(IPM_PrecioDelCapital!G$10-IPM_PrecioDelCapital!G$9))/100</f>
        <v>0.21838420338264919</v>
      </c>
      <c r="H7" s="214">
        <f>(1/(1-TasaEfectivaImpuesto!H$6))*(WACC!H$6*IPM_PrecioDelCapital!H$9+DepreciacionLineal!$C7*IPM_PrecioDelCapital!H$10-(IPM_PrecioDelCapital!H$10-IPM_PrecioDelCapital!H$9))/100</f>
        <v>0.14853316728886853</v>
      </c>
      <c r="I7" s="214">
        <f>(1/(1-TasaEfectivaImpuesto!I$6))*(WACC!I$6*IPM_PrecioDelCapital!I$9+DepreciacionLineal!$C7*IPM_PrecioDelCapital!I$10-(IPM_PrecioDelCapital!I$10-IPM_PrecioDelCapital!I$9))/100</f>
        <v>0.20152552529477716</v>
      </c>
      <c r="J7" s="214">
        <f>(1/(1-TasaEfectivaImpuesto!J$6))*(WACC!J$6*IPM_PrecioDelCapital!J$9+DepreciacionLineal!$C7*IPM_PrecioDelCapital!J$10-(IPM_PrecioDelCapital!J$10-IPM_PrecioDelCapital!J$9))/100</f>
        <v>0.16549468439489487</v>
      </c>
      <c r="K7" s="214">
        <f>(1/(1-TasaEfectivaImpuesto!K$6))*(WACC!K$6*IPM_PrecioDelCapital!K$9+DepreciacionLineal!$C7*IPM_PrecioDelCapital!K$10-(IPM_PrecioDelCapital!K$10-IPM_PrecioDelCapital!K$9))/100</f>
        <v>0.18684613119719551</v>
      </c>
      <c r="L7" s="214">
        <f>(1/(1-TasaEfectivaImpuesto!L$6))*(WACC!L$6*IPM_PrecioDelCapital!L$9+DepreciacionLineal!$C7*IPM_PrecioDelCapital!L$10-(IPM_PrecioDelCapital!L$10-IPM_PrecioDelCapital!L$9))/100</f>
        <v>9.1500176903913391E-2</v>
      </c>
      <c r="M7" s="214">
        <f>(1/(1-TasaEfectivaImpuesto!M$6))*(WACC!M$6*IPM_PrecioDelCapital!M$9+DepreciacionLineal!$C7*IPM_PrecioDelCapital!M$10-(IPM_PrecioDelCapital!M$10-IPM_PrecioDelCapital!M$9))/100</f>
        <v>0.30621868994526402</v>
      </c>
      <c r="N7" s="214">
        <f>(1/(1-TasaEfectivaImpuesto!N$6))*(WACC!N$6*IPM_PrecioDelCapital!N$9+DepreciacionLineal!$C7*IPM_PrecioDelCapital!N$10-(IPM_PrecioDelCapital!N$10-IPM_PrecioDelCapital!N$9))/100</f>
        <v>0.23169636075778396</v>
      </c>
      <c r="O7" s="214">
        <f>(1/(1-TasaEfectivaImpuesto!O$6))*(WACC!O$6*IPM_PrecioDelCapital!O$9+DepreciacionLineal!$C7*IPM_PrecioDelCapital!O$10-(IPM_PrecioDelCapital!O$10-IPM_PrecioDelCapital!O$9))/100</f>
        <v>0.15285452951901246</v>
      </c>
      <c r="P7" s="214">
        <f>(1/(1-TasaEfectivaImpuesto!P$6))*(WACC!P$6*IPM_PrecioDelCapital!P$9+DepreciacionLineal!$C7*IPM_PrecioDelCapital!P$10-(IPM_PrecioDelCapital!P$10-IPM_PrecioDelCapital!P$9))/100</f>
        <v>0.23847840241696727</v>
      </c>
      <c r="Q7" s="214">
        <f>(1/(1-TasaEfectivaImpuesto!Q$6))*(WACC!Q$6*IPM_PrecioDelCapital!Q$9+DepreciacionLineal!$C7*IPM_PrecioDelCapital!Q$10-(IPM_PrecioDelCapital!Q$10-IPM_PrecioDelCapital!Q$9))/100</f>
        <v>0.29217472316734189</v>
      </c>
    </row>
    <row r="8" spans="1:22" x14ac:dyDescent="0.15">
      <c r="B8" s="10" t="s">
        <v>2</v>
      </c>
      <c r="C8" s="102"/>
      <c r="D8" s="214">
        <f>(1/(1-TasaEfectivaImpuesto!D$6))*(WACC!D$6*IPM_PrecioDelCapital!D$13+DepreciacionLineal!$C8*IPM_PrecioDelCapital!D$14-(IPM_PrecioDelCapital!D$14-IPM_PrecioDelCapital!D$13))/100</f>
        <v>0.33527204542130618</v>
      </c>
      <c r="E8" s="214">
        <f>(1/(1-TasaEfectivaImpuesto!E$6))*(WACC!E$6*IPM_PrecioDelCapital!E$13+DepreciacionLineal!$C8*IPM_PrecioDelCapital!E$14-(IPM_PrecioDelCapital!E$14-IPM_PrecioDelCapital!E$13))/100</f>
        <v>0.36617995995468056</v>
      </c>
      <c r="F8" s="214">
        <f>(1/(1-TasaEfectivaImpuesto!F$6))*(WACC!F$6*IPM_PrecioDelCapital!F$13+DepreciacionLineal!$C8*IPM_PrecioDelCapital!F$14-(IPM_PrecioDelCapital!F$14-IPM_PrecioDelCapital!F$13))/100</f>
        <v>0.40263889702139966</v>
      </c>
      <c r="G8" s="214">
        <f>(1/(1-TasaEfectivaImpuesto!G$6))*(WACC!G$6*IPM_PrecioDelCapital!G$13+DepreciacionLineal!$C8*IPM_PrecioDelCapital!G$14-(IPM_PrecioDelCapital!G$14-IPM_PrecioDelCapital!G$13))/100</f>
        <v>0.30761339878233157</v>
      </c>
      <c r="H8" s="214">
        <f>(1/(1-TasaEfectivaImpuesto!H$6))*(WACC!H$6*IPM_PrecioDelCapital!H$13+DepreciacionLineal!$C8*IPM_PrecioDelCapital!H$14-(IPM_PrecioDelCapital!H$14-IPM_PrecioDelCapital!H$13))/100</f>
        <v>0.23393471089618914</v>
      </c>
      <c r="I8" s="214">
        <f>(1/(1-TasaEfectivaImpuesto!I$6))*(WACC!I$6*IPM_PrecioDelCapital!I$13+DepreciacionLineal!$C8*IPM_PrecioDelCapital!I$14-(IPM_PrecioDelCapital!I$14-IPM_PrecioDelCapital!I$13))/100</f>
        <v>0.26968882232355446</v>
      </c>
      <c r="J8" s="214">
        <f>(1/(1-TasaEfectivaImpuesto!J$6))*(WACC!J$6*IPM_PrecioDelCapital!J$13+DepreciacionLineal!$C8*IPM_PrecioDelCapital!J$14-(IPM_PrecioDelCapital!J$14-IPM_PrecioDelCapital!J$13))/100</f>
        <v>0.28994824769148581</v>
      </c>
      <c r="K8" s="214">
        <f>(1/(1-TasaEfectivaImpuesto!K$6))*(WACC!K$6*IPM_PrecioDelCapital!K$13+DepreciacionLineal!$C8*IPM_PrecioDelCapital!K$14-(IPM_PrecioDelCapital!K$14-IPM_PrecioDelCapital!K$13))/100</f>
        <v>0.2509026884673522</v>
      </c>
      <c r="L8" s="214">
        <f>(1/(1-TasaEfectivaImpuesto!L$6))*(WACC!L$6*IPM_PrecioDelCapital!L$13+DepreciacionLineal!$C8*IPM_PrecioDelCapital!L$14-(IPM_PrecioDelCapital!L$14-IPM_PrecioDelCapital!L$13))/100</f>
        <v>0.11327973441153022</v>
      </c>
      <c r="M8" s="214">
        <f>(1/(1-TasaEfectivaImpuesto!M$6))*(WACC!M$6*IPM_PrecioDelCapital!M$13+DepreciacionLineal!$C8*IPM_PrecioDelCapital!M$14-(IPM_PrecioDelCapital!M$14-IPM_PrecioDelCapital!M$13))/100</f>
        <v>0.58302504254152154</v>
      </c>
      <c r="N8" s="214">
        <f>(1/(1-TasaEfectivaImpuesto!N$6))*(WACC!N$6*IPM_PrecioDelCapital!N$13+DepreciacionLineal!$C8*IPM_PrecioDelCapital!N$14-(IPM_PrecioDelCapital!N$14-IPM_PrecioDelCapital!N$13))/100</f>
        <v>0.29136173487013672</v>
      </c>
      <c r="O8" s="214">
        <f>(1/(1-TasaEfectivaImpuesto!O$6))*(WACC!O$6*IPM_PrecioDelCapital!O$13+DepreciacionLineal!$C8*IPM_PrecioDelCapital!O$14-(IPM_PrecioDelCapital!O$14-IPM_PrecioDelCapital!O$13))/100</f>
        <v>0.30491530415670742</v>
      </c>
      <c r="P8" s="214">
        <f>(1/(1-TasaEfectivaImpuesto!P$6))*(WACC!P$6*IPM_PrecioDelCapital!P$13+DepreciacionLineal!$C8*IPM_PrecioDelCapital!P$14-(IPM_PrecioDelCapital!P$14-IPM_PrecioDelCapital!P$13))/100</f>
        <v>0.38025287034557126</v>
      </c>
      <c r="Q8" s="214">
        <f>(1/(1-TasaEfectivaImpuesto!Q$6))*(WACC!Q$6*IPM_PrecioDelCapital!Q$13+DepreciacionLineal!$C8*IPM_PrecioDelCapital!Q$14-(IPM_PrecioDelCapital!Q$14-IPM_PrecioDelCapital!Q$13))/100</f>
        <v>0.63588557797829448</v>
      </c>
    </row>
    <row r="9" spans="1:22" x14ac:dyDescent="0.15">
      <c r="B9" s="10" t="s">
        <v>3</v>
      </c>
      <c r="C9" s="102"/>
      <c r="D9" s="214">
        <f>(1/(1-TasaEfectivaImpuesto!D$6))*(WACC!D$6*IPM_PrecioDelCapital!D$13+DepreciacionLineal!$C9*IPM_PrecioDelCapital!D$14-(IPM_PrecioDelCapital!D$14-IPM_PrecioDelCapital!D$13))/100</f>
        <v>0.48564798527093034</v>
      </c>
      <c r="E9" s="214">
        <f>(1/(1-TasaEfectivaImpuesto!E$6))*(WACC!E$6*IPM_PrecioDelCapital!E$13+DepreciacionLineal!$C9*IPM_PrecioDelCapital!E$14-(IPM_PrecioDelCapital!E$14-IPM_PrecioDelCapital!E$13))/100</f>
        <v>0.51784852891060118</v>
      </c>
      <c r="F9" s="214">
        <f>(1/(1-TasaEfectivaImpuesto!F$6))*(WACC!F$6*IPM_PrecioDelCapital!F$13+DepreciacionLineal!$C9*IPM_PrecioDelCapital!F$14-(IPM_PrecioDelCapital!F$14-IPM_PrecioDelCapital!F$13))/100</f>
        <v>0.55231187435915507</v>
      </c>
      <c r="G9" s="214">
        <f>(1/(1-TasaEfectivaImpuesto!G$6))*(WACC!G$6*IPM_PrecioDelCapital!G$13+DepreciacionLineal!$C9*IPM_PrecioDelCapital!G$14-(IPM_PrecioDelCapital!G$14-IPM_PrecioDelCapital!G$13))/100</f>
        <v>0.46151558375113078</v>
      </c>
      <c r="H9" s="214">
        <f>(1/(1-TasaEfectivaImpuesto!H$6))*(WACC!H$6*IPM_PrecioDelCapital!H$13+DepreciacionLineal!$C9*IPM_PrecioDelCapital!H$14-(IPM_PrecioDelCapital!H$14-IPM_PrecioDelCapital!H$13))/100</f>
        <v>0.39896333574861442</v>
      </c>
      <c r="I9" s="214">
        <f>(1/(1-TasaEfectivaImpuesto!I$6))*(WACC!I$6*IPM_PrecioDelCapital!I$13+DepreciacionLineal!$C9*IPM_PrecioDelCapital!I$14-(IPM_PrecioDelCapital!I$14-IPM_PrecioDelCapital!I$13))/100</f>
        <v>0.44448752941683373</v>
      </c>
      <c r="J9" s="214">
        <f>(1/(1-TasaEfectivaImpuesto!J$6))*(WACC!J$6*IPM_PrecioDelCapital!J$13+DepreciacionLineal!$C9*IPM_PrecioDelCapital!J$14-(IPM_PrecioDelCapital!J$14-IPM_PrecioDelCapital!J$13))/100</f>
        <v>0.4715500031638723</v>
      </c>
      <c r="K9" s="214">
        <f>(1/(1-TasaEfectivaImpuesto!K$6))*(WACC!K$6*IPM_PrecioDelCapital!K$13+DepreciacionLineal!$C9*IPM_PrecioDelCapital!K$14-(IPM_PrecioDelCapital!K$14-IPM_PrecioDelCapital!K$13))/100</f>
        <v>0.44568567169877993</v>
      </c>
      <c r="L9" s="214">
        <f>(1/(1-TasaEfectivaImpuesto!L$6))*(WACC!L$6*IPM_PrecioDelCapital!L$13+DepreciacionLineal!$C9*IPM_PrecioDelCapital!L$14-(IPM_PrecioDelCapital!L$14-IPM_PrecioDelCapital!L$13))/100</f>
        <v>0.34059262639861088</v>
      </c>
      <c r="M9" s="214">
        <f>(1/(1-TasaEfectivaImpuesto!M$6))*(WACC!M$6*IPM_PrecioDelCapital!M$13+DepreciacionLineal!$C9*IPM_PrecioDelCapital!M$14-(IPM_PrecioDelCapital!M$14-IPM_PrecioDelCapital!M$13))/100</f>
        <v>0.79952718812040113</v>
      </c>
      <c r="N9" s="214">
        <f>(1/(1-TasaEfectivaImpuesto!N$6))*(WACC!N$6*IPM_PrecioDelCapital!N$13+DepreciacionLineal!$C9*IPM_PrecioDelCapital!N$14-(IPM_PrecioDelCapital!N$14-IPM_PrecioDelCapital!N$13))/100</f>
        <v>0.52635810773085634</v>
      </c>
      <c r="O9" s="214">
        <f>(1/(1-TasaEfectivaImpuesto!O$6))*(WACC!O$6*IPM_PrecioDelCapital!O$13+DepreciacionLineal!$C9*IPM_PrecioDelCapital!O$14-(IPM_PrecioDelCapital!O$14-IPM_PrecioDelCapital!O$13))/100</f>
        <v>0.56125306411730269</v>
      </c>
      <c r="P9" s="214">
        <f>(1/(1-TasaEfectivaImpuesto!P$6))*(WACC!P$6*IPM_PrecioDelCapital!P$13+DepreciacionLineal!$C9*IPM_PrecioDelCapital!P$14-(IPM_PrecioDelCapital!P$14-IPM_PrecioDelCapital!P$13))/100</f>
        <v>0.65265130955894579</v>
      </c>
      <c r="Q9" s="214">
        <f>(1/(1-TasaEfectivaImpuesto!Q$6))*(WACC!Q$6*IPM_PrecioDelCapital!Q$13+DepreciacionLineal!$C9*IPM_PrecioDelCapital!Q$14-(IPM_PrecioDelCapital!Q$14-IPM_PrecioDelCapital!Q$13))/100</f>
        <v>0.90278680114862753</v>
      </c>
    </row>
    <row r="10" spans="1:22" x14ac:dyDescent="0.15">
      <c r="B10" s="10" t="s">
        <v>4</v>
      </c>
      <c r="C10" s="102"/>
      <c r="D10" s="214">
        <f>(1/(1-TasaEfectivaImpuesto!D$6))*(WACC!D$6*IPM_PrecioDelCapital!D$13+DepreciacionLineal!$C10*IPM_PrecioDelCapital!D$14-(IPM_PrecioDelCapital!D$14-IPM_PrecioDelCapital!D$13))/100</f>
        <v>0.33527204542130618</v>
      </c>
      <c r="E10" s="214">
        <f>(1/(1-TasaEfectivaImpuesto!E$6))*(WACC!E$6*IPM_PrecioDelCapital!E$13+DepreciacionLineal!$C10*IPM_PrecioDelCapital!E$14-(IPM_PrecioDelCapital!E$14-IPM_PrecioDelCapital!E$13))/100</f>
        <v>0.36617995995468056</v>
      </c>
      <c r="F10" s="214">
        <f>(1/(1-TasaEfectivaImpuesto!F$6))*(WACC!F$6*IPM_PrecioDelCapital!F$13+DepreciacionLineal!$C10*IPM_PrecioDelCapital!F$14-(IPM_PrecioDelCapital!F$14-IPM_PrecioDelCapital!F$13))/100</f>
        <v>0.40263889702139966</v>
      </c>
      <c r="G10" s="214">
        <f>(1/(1-TasaEfectivaImpuesto!G$6))*(WACC!G$6*IPM_PrecioDelCapital!G$13+DepreciacionLineal!$C10*IPM_PrecioDelCapital!G$14-(IPM_PrecioDelCapital!G$14-IPM_PrecioDelCapital!G$13))/100</f>
        <v>0.30761339878233157</v>
      </c>
      <c r="H10" s="214">
        <f>(1/(1-TasaEfectivaImpuesto!H$6))*(WACC!H$6*IPM_PrecioDelCapital!H$13+DepreciacionLineal!$C10*IPM_PrecioDelCapital!H$14-(IPM_PrecioDelCapital!H$14-IPM_PrecioDelCapital!H$13))/100</f>
        <v>0.23393471089618914</v>
      </c>
      <c r="I10" s="214">
        <f>(1/(1-TasaEfectivaImpuesto!I$6))*(WACC!I$6*IPM_PrecioDelCapital!I$13+DepreciacionLineal!$C10*IPM_PrecioDelCapital!I$14-(IPM_PrecioDelCapital!I$14-IPM_PrecioDelCapital!I$13))/100</f>
        <v>0.26968882232355446</v>
      </c>
      <c r="J10" s="214">
        <f>(1/(1-TasaEfectivaImpuesto!J$6))*(WACC!J$6*IPM_PrecioDelCapital!J$13+DepreciacionLineal!$C10*IPM_PrecioDelCapital!J$14-(IPM_PrecioDelCapital!J$14-IPM_PrecioDelCapital!J$13))/100</f>
        <v>0.28994824769148581</v>
      </c>
      <c r="K10" s="214">
        <f>(1/(1-TasaEfectivaImpuesto!K$6))*(WACC!K$6*IPM_PrecioDelCapital!K$13+DepreciacionLineal!$C10*IPM_PrecioDelCapital!K$14-(IPM_PrecioDelCapital!K$14-IPM_PrecioDelCapital!K$13))/100</f>
        <v>0.2509026884673522</v>
      </c>
      <c r="L10" s="214">
        <f>(1/(1-TasaEfectivaImpuesto!L$6))*(WACC!L$6*IPM_PrecioDelCapital!L$13+DepreciacionLineal!$C10*IPM_PrecioDelCapital!L$14-(IPM_PrecioDelCapital!L$14-IPM_PrecioDelCapital!L$13))/100</f>
        <v>0.11327973441153022</v>
      </c>
      <c r="M10" s="214">
        <f>(1/(1-TasaEfectivaImpuesto!M$6))*(WACC!M$6*IPM_PrecioDelCapital!M$13+DepreciacionLineal!$C10*IPM_PrecioDelCapital!M$14-(IPM_PrecioDelCapital!M$14-IPM_PrecioDelCapital!M$13))/100</f>
        <v>0.58302504254152154</v>
      </c>
      <c r="N10" s="214">
        <f>(1/(1-TasaEfectivaImpuesto!N$6))*(WACC!N$6*IPM_PrecioDelCapital!N$13+DepreciacionLineal!$C10*IPM_PrecioDelCapital!N$14-(IPM_PrecioDelCapital!N$14-IPM_PrecioDelCapital!N$13))/100</f>
        <v>0.29136173487013672</v>
      </c>
      <c r="O10" s="214">
        <f>(1/(1-TasaEfectivaImpuesto!O$6))*(WACC!O$6*IPM_PrecioDelCapital!O$13+DepreciacionLineal!$C10*IPM_PrecioDelCapital!O$14-(IPM_PrecioDelCapital!O$14-IPM_PrecioDelCapital!O$13))/100</f>
        <v>0.30491530415670742</v>
      </c>
      <c r="P10" s="214">
        <f>(1/(1-TasaEfectivaImpuesto!P$6))*(WACC!P$6*IPM_PrecioDelCapital!P$13+DepreciacionLineal!$C10*IPM_PrecioDelCapital!P$14-(IPM_PrecioDelCapital!P$14-IPM_PrecioDelCapital!P$13))/100</f>
        <v>0.38025287034557126</v>
      </c>
      <c r="Q10" s="214">
        <f>(1/(1-TasaEfectivaImpuesto!Q$6))*(WACC!Q$6*IPM_PrecioDelCapital!Q$13+DepreciacionLineal!$C10*IPM_PrecioDelCapital!Q$14-(IPM_PrecioDelCapital!Q$14-IPM_PrecioDelCapital!Q$13))/100</f>
        <v>0.63588557797829448</v>
      </c>
    </row>
    <row r="11" spans="1:22" x14ac:dyDescent="0.15">
      <c r="B11" s="10" t="s">
        <v>5</v>
      </c>
      <c r="C11" s="102"/>
      <c r="D11" s="214">
        <f>(1/(1-TasaEfectivaImpuesto!D$6))*(WACC!D$6*IPM_PrecioDelCapital!D$13+DepreciacionLineal!$C11*IPM_PrecioDelCapital!D$14-(IPM_PrecioDelCapital!D$14-IPM_PrecioDelCapital!D$13))/100</f>
        <v>0.56083595519574236</v>
      </c>
      <c r="E11" s="214">
        <f>(1/(1-TasaEfectivaImpuesto!E$6))*(WACC!E$6*IPM_PrecioDelCapital!E$13+DepreciacionLineal!$C11*IPM_PrecioDelCapital!E$14-(IPM_PrecioDelCapital!E$14-IPM_PrecioDelCapital!E$13))/100</f>
        <v>0.59368281338856144</v>
      </c>
      <c r="F11" s="214">
        <f>(1/(1-TasaEfectivaImpuesto!F$6))*(WACC!F$6*IPM_PrecioDelCapital!F$13+DepreciacionLineal!$C11*IPM_PrecioDelCapital!F$14-(IPM_PrecioDelCapital!F$14-IPM_PrecioDelCapital!F$13))/100</f>
        <v>0.62714836302803301</v>
      </c>
      <c r="G11" s="214">
        <f>(1/(1-TasaEfectivaImpuesto!G$6))*(WACC!G$6*IPM_PrecioDelCapital!G$13+DepreciacionLineal!$C11*IPM_PrecioDelCapital!G$14-(IPM_PrecioDelCapital!G$14-IPM_PrecioDelCapital!G$13))/100</f>
        <v>0.53846667623553035</v>
      </c>
      <c r="H11" s="214">
        <f>(1/(1-TasaEfectivaImpuesto!H$6))*(WACC!H$6*IPM_PrecioDelCapital!H$13+DepreciacionLineal!$C11*IPM_PrecioDelCapital!H$14-(IPM_PrecioDelCapital!H$14-IPM_PrecioDelCapital!H$13))/100</f>
        <v>0.48147764817482708</v>
      </c>
      <c r="I11" s="214">
        <f>(1/(1-TasaEfectivaImpuesto!I$6))*(WACC!I$6*IPM_PrecioDelCapital!I$13+DepreciacionLineal!$C11*IPM_PrecioDelCapital!I$14-(IPM_PrecioDelCapital!I$14-IPM_PrecioDelCapital!I$13))/100</f>
        <v>0.53188688296347331</v>
      </c>
      <c r="J11" s="214">
        <f>(1/(1-TasaEfectivaImpuesto!J$6))*(WACC!J$6*IPM_PrecioDelCapital!J$13+DepreciacionLineal!$C11*IPM_PrecioDelCapital!J$14-(IPM_PrecioDelCapital!J$14-IPM_PrecioDelCapital!J$13))/100</f>
        <v>0.56235088090006546</v>
      </c>
      <c r="K11" s="214">
        <f>(1/(1-TasaEfectivaImpuesto!K$6))*(WACC!K$6*IPM_PrecioDelCapital!K$13+DepreciacionLineal!$C11*IPM_PrecioDelCapital!K$14-(IPM_PrecioDelCapital!K$14-IPM_PrecioDelCapital!K$13))/100</f>
        <v>0.54307716331449374</v>
      </c>
      <c r="L11" s="214">
        <f>(1/(1-TasaEfectivaImpuesto!L$6))*(WACC!L$6*IPM_PrecioDelCapital!L$13+DepreciacionLineal!$C11*IPM_PrecioDelCapital!L$14-(IPM_PrecioDelCapital!L$14-IPM_PrecioDelCapital!L$13))/100</f>
        <v>0.45424907239215107</v>
      </c>
      <c r="M11" s="214">
        <f>(1/(1-TasaEfectivaImpuesto!M$6))*(WACC!M$6*IPM_PrecioDelCapital!M$13+DepreciacionLineal!$C11*IPM_PrecioDelCapital!M$14-(IPM_PrecioDelCapital!M$14-IPM_PrecioDelCapital!M$13))/100</f>
        <v>0.90777826090984082</v>
      </c>
      <c r="N11" s="214">
        <f>(1/(1-TasaEfectivaImpuesto!N$6))*(WACC!N$6*IPM_PrecioDelCapital!N$13+DepreciacionLineal!$C11*IPM_PrecioDelCapital!N$14-(IPM_PrecioDelCapital!N$14-IPM_PrecioDelCapital!N$13))/100</f>
        <v>0.64385629416121615</v>
      </c>
      <c r="O11" s="214">
        <f>(1/(1-TasaEfectivaImpuesto!O$6))*(WACC!O$6*IPM_PrecioDelCapital!O$13+DepreciacionLineal!$C11*IPM_PrecioDelCapital!O$14-(IPM_PrecioDelCapital!O$14-IPM_PrecioDelCapital!O$13))/100</f>
        <v>0.68942194409760016</v>
      </c>
      <c r="P11" s="214">
        <f>(1/(1-TasaEfectivaImpuesto!P$6))*(WACC!P$6*IPM_PrecioDelCapital!P$13+DepreciacionLineal!$C11*IPM_PrecioDelCapital!P$14-(IPM_PrecioDelCapital!P$14-IPM_PrecioDelCapital!P$13))/100</f>
        <v>0.78885052916563314</v>
      </c>
      <c r="Q11" s="214">
        <f>(1/(1-TasaEfectivaImpuesto!Q$6))*(WACC!Q$6*IPM_PrecioDelCapital!Q$13+DepreciacionLineal!$C11*IPM_PrecioDelCapital!Q$14-(IPM_PrecioDelCapital!Q$14-IPM_PrecioDelCapital!Q$13))/100</f>
        <v>1.0362374127337941</v>
      </c>
    </row>
    <row r="12" spans="1:22" x14ac:dyDescent="0.15">
      <c r="B12" s="10" t="s">
        <v>6</v>
      </c>
      <c r="C12" s="102"/>
      <c r="D12" s="214">
        <f>(1/(1-TasaEfectivaImpuesto!D$6))*(WACC!D$6*IPM_PrecioDelCapital!D$13+DepreciacionLineal!$C12*IPM_PrecioDelCapital!D$14-(IPM_PrecioDelCapital!D$14-IPM_PrecioDelCapital!D$13))/100</f>
        <v>0.33527204542130618</v>
      </c>
      <c r="E12" s="214">
        <f>(1/(1-TasaEfectivaImpuesto!E$6))*(WACC!E$6*IPM_PrecioDelCapital!E$13+DepreciacionLineal!$C12*IPM_PrecioDelCapital!E$14-(IPM_PrecioDelCapital!E$14-IPM_PrecioDelCapital!E$13))/100</f>
        <v>0.36617995995468056</v>
      </c>
      <c r="F12" s="214">
        <f>(1/(1-TasaEfectivaImpuesto!F$6))*(WACC!F$6*IPM_PrecioDelCapital!F$13+DepreciacionLineal!$C12*IPM_PrecioDelCapital!F$14-(IPM_PrecioDelCapital!F$14-IPM_PrecioDelCapital!F$13))/100</f>
        <v>0.40263889702139966</v>
      </c>
      <c r="G12" s="214">
        <f>(1/(1-TasaEfectivaImpuesto!G$6))*(WACC!G$6*IPM_PrecioDelCapital!G$13+DepreciacionLineal!$C12*IPM_PrecioDelCapital!G$14-(IPM_PrecioDelCapital!G$14-IPM_PrecioDelCapital!G$13))/100</f>
        <v>0.30761339878233157</v>
      </c>
      <c r="H12" s="214">
        <f>(1/(1-TasaEfectivaImpuesto!H$6))*(WACC!H$6*IPM_PrecioDelCapital!H$13+DepreciacionLineal!$C12*IPM_PrecioDelCapital!H$14-(IPM_PrecioDelCapital!H$14-IPM_PrecioDelCapital!H$13))/100</f>
        <v>0.23393471089618914</v>
      </c>
      <c r="I12" s="214">
        <f>(1/(1-TasaEfectivaImpuesto!I$6))*(WACC!I$6*IPM_PrecioDelCapital!I$13+DepreciacionLineal!$C12*IPM_PrecioDelCapital!I$14-(IPM_PrecioDelCapital!I$14-IPM_PrecioDelCapital!I$13))/100</f>
        <v>0.26968882232355446</v>
      </c>
      <c r="J12" s="214">
        <f>(1/(1-TasaEfectivaImpuesto!J$6))*(WACC!J$6*IPM_PrecioDelCapital!J$13+DepreciacionLineal!$C12*IPM_PrecioDelCapital!J$14-(IPM_PrecioDelCapital!J$14-IPM_PrecioDelCapital!J$13))/100</f>
        <v>0.28994824769148581</v>
      </c>
      <c r="K12" s="214">
        <f>(1/(1-TasaEfectivaImpuesto!K$6))*(WACC!K$6*IPM_PrecioDelCapital!K$13+DepreciacionLineal!$C12*IPM_PrecioDelCapital!K$14-(IPM_PrecioDelCapital!K$14-IPM_PrecioDelCapital!K$13))/100</f>
        <v>0.2509026884673522</v>
      </c>
      <c r="L12" s="214">
        <f>(1/(1-TasaEfectivaImpuesto!L$6))*(WACC!L$6*IPM_PrecioDelCapital!L$13+DepreciacionLineal!$C12*IPM_PrecioDelCapital!L$14-(IPM_PrecioDelCapital!L$14-IPM_PrecioDelCapital!L$13))/100</f>
        <v>0.11327973441153022</v>
      </c>
      <c r="M12" s="214">
        <f>(1/(1-TasaEfectivaImpuesto!M$6))*(WACC!M$6*IPM_PrecioDelCapital!M$13+DepreciacionLineal!$C12*IPM_PrecioDelCapital!M$14-(IPM_PrecioDelCapital!M$14-IPM_PrecioDelCapital!M$13))/100</f>
        <v>0.58302504254152154</v>
      </c>
      <c r="N12" s="214">
        <f>(1/(1-TasaEfectivaImpuesto!N$6))*(WACC!N$6*IPM_PrecioDelCapital!N$13+DepreciacionLineal!$C12*IPM_PrecioDelCapital!N$14-(IPM_PrecioDelCapital!N$14-IPM_PrecioDelCapital!N$13))/100</f>
        <v>0.29136173487013672</v>
      </c>
      <c r="O12" s="214">
        <f>(1/(1-TasaEfectivaImpuesto!O$6))*(WACC!O$6*IPM_PrecioDelCapital!O$13+DepreciacionLineal!$C12*IPM_PrecioDelCapital!O$14-(IPM_PrecioDelCapital!O$14-IPM_PrecioDelCapital!O$13))/100</f>
        <v>0.30491530415670742</v>
      </c>
      <c r="P12" s="214">
        <f>(1/(1-TasaEfectivaImpuesto!P$6))*(WACC!P$6*IPM_PrecioDelCapital!P$13+DepreciacionLineal!$C12*IPM_PrecioDelCapital!P$14-(IPM_PrecioDelCapital!P$14-IPM_PrecioDelCapital!P$13))/100</f>
        <v>0.38025287034557126</v>
      </c>
      <c r="Q12" s="214">
        <f>(1/(1-TasaEfectivaImpuesto!Q$6))*(WACC!Q$6*IPM_PrecioDelCapital!Q$13+DepreciacionLineal!$C12*IPM_PrecioDelCapital!Q$14-(IPM_PrecioDelCapital!Q$14-IPM_PrecioDelCapital!Q$13))/100</f>
        <v>0.63588557797829448</v>
      </c>
    </row>
    <row r="13" spans="1:22" x14ac:dyDescent="0.15">
      <c r="B13" s="9"/>
      <c r="C13" s="9"/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215"/>
      <c r="O13" s="215"/>
      <c r="P13" s="215"/>
      <c r="Q13" s="215"/>
    </row>
    <row r="14" spans="1:22" x14ac:dyDescent="0.15">
      <c r="B14" s="9" t="s">
        <v>7</v>
      </c>
      <c r="C14" s="34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22" x14ac:dyDescent="0.15">
      <c r="B15" s="6"/>
      <c r="C15" s="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22" s="13" customFormat="1" x14ac:dyDescent="0.15">
      <c r="A16" s="78"/>
      <c r="B16" s="10" t="s">
        <v>8</v>
      </c>
      <c r="C16" s="10"/>
      <c r="D16" s="214">
        <f>(1/(1-TasaEfectivaImpuesto!D$6))*(WACC!D$6*IPM_PrecioDelCapital!D$9+DepreciacionLineal!$C16*IPM_PrecioDelCapital!D$10-(IPM_PrecioDelCapital!D$10-IPM_PrecioDelCapital!D$9))/100</f>
        <v>0.183969650510729</v>
      </c>
      <c r="E16" s="214">
        <f>(1/(1-TasaEfectivaImpuesto!E$6))*(WACC!E$6*IPM_PrecioDelCapital!E$9+DepreciacionLineal!$C16*IPM_PrecioDelCapital!E$10-(IPM_PrecioDelCapital!E$10-IPM_PrecioDelCapital!E$9))/100</f>
        <v>0.25736508727469221</v>
      </c>
      <c r="F16" s="214">
        <f>(1/(1-TasaEfectivaImpuesto!F$6))*(WACC!F$6*IPM_PrecioDelCapital!F$9+DepreciacionLineal!$C16*IPM_PrecioDelCapital!F$10-(IPM_PrecioDelCapital!F$10-IPM_PrecioDelCapital!F$9))/100</f>
        <v>0.30043040942120453</v>
      </c>
      <c r="G16" s="214">
        <f>(1/(1-TasaEfectivaImpuesto!G$6))*(WACC!G$6*IPM_PrecioDelCapital!G$9+DepreciacionLineal!$C16*IPM_PrecioDelCapital!G$10-(IPM_PrecioDelCapital!G$10-IPM_PrecioDelCapital!G$9))/100</f>
        <v>0.22298247374715036</v>
      </c>
      <c r="H16" s="214">
        <f>(1/(1-TasaEfectivaImpuesto!H$6))*(WACC!H$6*IPM_PrecioDelCapital!H$9+DepreciacionLineal!$C16*IPM_PrecioDelCapital!H$10-(IPM_PrecioDelCapital!H$10-IPM_PrecioDelCapital!H$9))/100</f>
        <v>0.15337120664174286</v>
      </c>
      <c r="I16" s="214">
        <f>(1/(1-TasaEfectivaImpuesto!I$6))*(WACC!I$6*IPM_PrecioDelCapital!I$9+DepreciacionLineal!$C16*IPM_PrecioDelCapital!I$10-(IPM_PrecioDelCapital!I$10-IPM_PrecioDelCapital!I$9))/100</f>
        <v>0.2064741641242476</v>
      </c>
      <c r="J16" s="214">
        <f>(1/(1-TasaEfectivaImpuesto!J$6))*(WACC!J$6*IPM_PrecioDelCapital!J$9+DepreciacionLineal!$C16*IPM_PrecioDelCapital!J$10-(IPM_PrecioDelCapital!J$10-IPM_PrecioDelCapital!J$9))/100</f>
        <v>0.17060142234630901</v>
      </c>
      <c r="K16" s="214">
        <f>(1/(1-TasaEfectivaImpuesto!K$6))*(WACC!K$6*IPM_PrecioDelCapital!K$9+DepreciacionLineal!$C16*IPM_PrecioDelCapital!K$10-(IPM_PrecioDelCapital!K$10-IPM_PrecioDelCapital!K$9))/100</f>
        <v>0.19207997295185128</v>
      </c>
      <c r="L16" s="214">
        <f>(1/(1-TasaEfectivaImpuesto!L$6))*(WACC!L$6*IPM_PrecioDelCapital!L$9+DepreciacionLineal!$C16*IPM_PrecioDelCapital!L$10-(IPM_PrecioDelCapital!L$10-IPM_PrecioDelCapital!L$9))/100</f>
        <v>9.7200197341129724E-2</v>
      </c>
      <c r="M16" s="214">
        <f>(1/(1-TasaEfectivaImpuesto!M$6))*(WACC!M$6*IPM_PrecioDelCapital!M$9+DepreciacionLineal!$C16*IPM_PrecioDelCapital!M$10-(IPM_PrecioDelCapital!M$10-IPM_PrecioDelCapital!M$9))/100</f>
        <v>0.31181867239897032</v>
      </c>
      <c r="N16" s="214">
        <f>(1/(1-TasaEfectivaImpuesto!N$6))*(WACC!N$6*IPM_PrecioDelCapital!N$9+DepreciacionLineal!$C16*IPM_PrecioDelCapital!N$10-(IPM_PrecioDelCapital!N$10-IPM_PrecioDelCapital!N$9))/100</f>
        <v>0.23739892049285957</v>
      </c>
      <c r="O16" s="214">
        <f>(1/(1-TasaEfectivaImpuesto!O$6))*(WACC!O$6*IPM_PrecioDelCapital!O$9+DepreciacionLineal!$C16*IPM_PrecioDelCapital!O$10-(IPM_PrecioDelCapital!O$10-IPM_PrecioDelCapital!O$9))/100</f>
        <v>0.15891850955758408</v>
      </c>
      <c r="P16" s="214">
        <f>(1/(1-TasaEfectivaImpuesto!P$6))*(WACC!P$6*IPM_PrecioDelCapital!P$9+DepreciacionLineal!$C16*IPM_PrecioDelCapital!P$10-(IPM_PrecioDelCapital!P$10-IPM_PrecioDelCapital!P$9))/100</f>
        <v>0.24464975821685273</v>
      </c>
      <c r="Q16" s="214">
        <f>(1/(1-TasaEfectivaImpuesto!Q$6))*(WACC!Q$6*IPM_PrecioDelCapital!Q$9+DepreciacionLineal!$C16*IPM_PrecioDelCapital!Q$10-(IPM_PrecioDelCapital!Q$10-IPM_PrecioDelCapital!Q$9))/100</f>
        <v>0.29836957715016704</v>
      </c>
      <c r="R16" s="78"/>
      <c r="S16" s="78"/>
      <c r="T16" s="78"/>
      <c r="U16" s="78"/>
      <c r="V16" s="78"/>
    </row>
    <row r="17" spans="1:22" s="13" customFormat="1" x14ac:dyDescent="0.15">
      <c r="A17" s="78"/>
      <c r="B17" s="10" t="s">
        <v>9</v>
      </c>
      <c r="C17" s="10"/>
      <c r="D17" s="214">
        <f>(1/(1-TasaEfectivaImpuesto!D$6))*(WACC!D$6*IPM_PrecioDelCapital!D$9+DepreciacionLineal!$C17*IPM_PrecioDelCapital!D$10-(IPM_PrecioDelCapital!D$10-IPM_PrecioDelCapital!D$9))/100</f>
        <v>0.183969650510729</v>
      </c>
      <c r="E17" s="214">
        <f>(1/(1-TasaEfectivaImpuesto!E$6))*(WACC!E$6*IPM_PrecioDelCapital!E$9+DepreciacionLineal!$C17*IPM_PrecioDelCapital!E$10-(IPM_PrecioDelCapital!E$10-IPM_PrecioDelCapital!E$9))/100</f>
        <v>0.25736508727469221</v>
      </c>
      <c r="F17" s="214">
        <f>(1/(1-TasaEfectivaImpuesto!F$6))*(WACC!F$6*IPM_PrecioDelCapital!F$9+DepreciacionLineal!$C17*IPM_PrecioDelCapital!F$10-(IPM_PrecioDelCapital!F$10-IPM_PrecioDelCapital!F$9))/100</f>
        <v>0.30043040942120453</v>
      </c>
      <c r="G17" s="214">
        <f>(1/(1-TasaEfectivaImpuesto!G$6))*(WACC!G$6*IPM_PrecioDelCapital!G$9+DepreciacionLineal!$C17*IPM_PrecioDelCapital!G$10-(IPM_PrecioDelCapital!G$10-IPM_PrecioDelCapital!G$9))/100</f>
        <v>0.22298247374715036</v>
      </c>
      <c r="H17" s="214">
        <f>(1/(1-TasaEfectivaImpuesto!H$6))*(WACC!H$6*IPM_PrecioDelCapital!H$9+DepreciacionLineal!$C17*IPM_PrecioDelCapital!H$10-(IPM_PrecioDelCapital!H$10-IPM_PrecioDelCapital!H$9))/100</f>
        <v>0.15337120664174286</v>
      </c>
      <c r="I17" s="214">
        <f>(1/(1-TasaEfectivaImpuesto!I$6))*(WACC!I$6*IPM_PrecioDelCapital!I$9+DepreciacionLineal!$C17*IPM_PrecioDelCapital!I$10-(IPM_PrecioDelCapital!I$10-IPM_PrecioDelCapital!I$9))/100</f>
        <v>0.2064741641242476</v>
      </c>
      <c r="J17" s="214">
        <f>(1/(1-TasaEfectivaImpuesto!J$6))*(WACC!J$6*IPM_PrecioDelCapital!J$9+DepreciacionLineal!$C17*IPM_PrecioDelCapital!J$10-(IPM_PrecioDelCapital!J$10-IPM_PrecioDelCapital!J$9))/100</f>
        <v>0.17060142234630901</v>
      </c>
      <c r="K17" s="214">
        <f>(1/(1-TasaEfectivaImpuesto!K$6))*(WACC!K$6*IPM_PrecioDelCapital!K$9+DepreciacionLineal!$C17*IPM_PrecioDelCapital!K$10-(IPM_PrecioDelCapital!K$10-IPM_PrecioDelCapital!K$9))/100</f>
        <v>0.19207997295185128</v>
      </c>
      <c r="L17" s="214">
        <f>(1/(1-TasaEfectivaImpuesto!L$6))*(WACC!L$6*IPM_PrecioDelCapital!L$9+DepreciacionLineal!$C17*IPM_PrecioDelCapital!L$10-(IPM_PrecioDelCapital!L$10-IPM_PrecioDelCapital!L$9))/100</f>
        <v>9.7200197341129724E-2</v>
      </c>
      <c r="M17" s="214">
        <f>(1/(1-TasaEfectivaImpuesto!M$6))*(WACC!M$6*IPM_PrecioDelCapital!M$9+DepreciacionLineal!$C17*IPM_PrecioDelCapital!M$10-(IPM_PrecioDelCapital!M$10-IPM_PrecioDelCapital!M$9))/100</f>
        <v>0.31181867239897032</v>
      </c>
      <c r="N17" s="214">
        <f>(1/(1-TasaEfectivaImpuesto!N$6))*(WACC!N$6*IPM_PrecioDelCapital!N$9+DepreciacionLineal!$C17*IPM_PrecioDelCapital!N$10-(IPM_PrecioDelCapital!N$10-IPM_PrecioDelCapital!N$9))/100</f>
        <v>0.23739892049285957</v>
      </c>
      <c r="O17" s="214">
        <f>(1/(1-TasaEfectivaImpuesto!O$6))*(WACC!O$6*IPM_PrecioDelCapital!O$9+DepreciacionLineal!$C17*IPM_PrecioDelCapital!O$10-(IPM_PrecioDelCapital!O$10-IPM_PrecioDelCapital!O$9))/100</f>
        <v>0.15891850955758408</v>
      </c>
      <c r="P17" s="214">
        <f>(1/(1-TasaEfectivaImpuesto!P$6))*(WACC!P$6*IPM_PrecioDelCapital!P$9+DepreciacionLineal!$C17*IPM_PrecioDelCapital!P$10-(IPM_PrecioDelCapital!P$10-IPM_PrecioDelCapital!P$9))/100</f>
        <v>0.24464975821685273</v>
      </c>
      <c r="Q17" s="214">
        <f>(1/(1-TasaEfectivaImpuesto!Q$6))*(WACC!Q$6*IPM_PrecioDelCapital!Q$9+DepreciacionLineal!$C17*IPM_PrecioDelCapital!Q$10-(IPM_PrecioDelCapital!Q$10-IPM_PrecioDelCapital!Q$9))/100</f>
        <v>0.29836957715016704</v>
      </c>
      <c r="R17" s="78"/>
      <c r="S17" s="78"/>
      <c r="T17" s="78"/>
      <c r="U17" s="78"/>
      <c r="V17" s="78"/>
    </row>
    <row r="18" spans="1:22" s="13" customFormat="1" x14ac:dyDescent="0.15">
      <c r="A18" s="78"/>
      <c r="B18" s="10" t="s">
        <v>10</v>
      </c>
      <c r="C18" s="10"/>
      <c r="D18" s="214">
        <f>(1/(1-TasaEfectivaImpuesto!D$6))*(WACC!D$6*IPM_PrecioDelCapital!D$13+DepreciacionLineal!$C18*IPM_PrecioDelCapital!D$14-(IPM_PrecioDelCapital!D$14-IPM_PrecioDelCapital!D$13))/100</f>
        <v>0.35196377474461449</v>
      </c>
      <c r="E18" s="214">
        <f>(1/(1-TasaEfectivaImpuesto!E$6))*(WACC!E$6*IPM_PrecioDelCapital!E$13+DepreciacionLineal!$C18*IPM_PrecioDelCapital!E$14-(IPM_PrecioDelCapital!E$14-IPM_PrecioDelCapital!E$13))/100</f>
        <v>0.38301517110878769</v>
      </c>
      <c r="F18" s="214">
        <f>(1/(1-TasaEfectivaImpuesto!F$6))*(WACC!F$6*IPM_PrecioDelCapital!F$13+DepreciacionLineal!$C18*IPM_PrecioDelCapital!F$14-(IPM_PrecioDelCapital!F$14-IPM_PrecioDelCapital!F$13))/100</f>
        <v>0.41925259750589045</v>
      </c>
      <c r="G18" s="214">
        <f>(1/(1-TasaEfectivaImpuesto!G$6))*(WACC!G$6*IPM_PrecioDelCapital!G$13+DepreciacionLineal!$C18*IPM_PrecioDelCapital!G$14-(IPM_PrecioDelCapital!G$14-IPM_PrecioDelCapital!G$13))/100</f>
        <v>0.32469654131386833</v>
      </c>
      <c r="H18" s="214">
        <f>(1/(1-TasaEfectivaImpuesto!H$6))*(WACC!H$6*IPM_PrecioDelCapital!H$13+DepreciacionLineal!$C18*IPM_PrecioDelCapital!H$14-(IPM_PrecioDelCapital!H$14-IPM_PrecioDelCapital!H$13))/100</f>
        <v>0.25225288825480835</v>
      </c>
      <c r="I18" s="214">
        <f>(1/(1-TasaEfectivaImpuesto!I$6))*(WACC!I$6*IPM_PrecioDelCapital!I$13+DepreciacionLineal!$C18*IPM_PrecioDelCapital!I$14-(IPM_PrecioDelCapital!I$14-IPM_PrecioDelCapital!I$13))/100</f>
        <v>0.28909147881090846</v>
      </c>
      <c r="J18" s="214">
        <f>(1/(1-TasaEfectivaImpuesto!J$6))*(WACC!J$6*IPM_PrecioDelCapital!J$13+DepreciacionLineal!$C18*IPM_PrecioDelCapital!J$14-(IPM_PrecioDelCapital!J$14-IPM_PrecioDelCapital!J$13))/100</f>
        <v>0.31010604254892071</v>
      </c>
      <c r="K18" s="214">
        <f>(1/(1-TasaEfectivaImpuesto!K$6))*(WACC!K$6*IPM_PrecioDelCapital!K$13+DepreciacionLineal!$C18*IPM_PrecioDelCapital!K$14-(IPM_PrecioDelCapital!K$14-IPM_PrecioDelCapital!K$13))/100</f>
        <v>0.27252359960604067</v>
      </c>
      <c r="L18" s="214">
        <f>(1/(1-TasaEfectivaImpuesto!L$6))*(WACC!L$6*IPM_PrecioDelCapital!L$13+DepreciacionLineal!$C18*IPM_PrecioDelCapital!L$14-(IPM_PrecioDelCapital!L$14-IPM_PrecioDelCapital!L$13))/100</f>
        <v>0.13851146542209622</v>
      </c>
      <c r="M18" s="214">
        <f>(1/(1-TasaEfectivaImpuesto!M$6))*(WACC!M$6*IPM_PrecioDelCapital!M$13+DepreciacionLineal!$C18*IPM_PrecioDelCapital!M$14-(IPM_PrecioDelCapital!M$14-IPM_PrecioDelCapital!M$13))/100</f>
        <v>0.60705678070077707</v>
      </c>
      <c r="N18" s="214">
        <f>(1/(1-TasaEfectivaImpuesto!N$6))*(WACC!N$6*IPM_PrecioDelCapital!N$13+DepreciacionLineal!$C18*IPM_PrecioDelCapital!N$14-(IPM_PrecioDelCapital!N$14-IPM_PrecioDelCapital!N$13))/100</f>
        <v>0.3174463322576766</v>
      </c>
      <c r="O18" s="214">
        <f>(1/(1-TasaEfectivaImpuesto!O$6))*(WACC!O$6*IPM_PrecioDelCapital!O$13+DepreciacionLineal!$C18*IPM_PrecioDelCapital!O$14-(IPM_PrecioDelCapital!O$14-IPM_PrecioDelCapital!O$13))/100</f>
        <v>0.3333687955123335</v>
      </c>
      <c r="P18" s="214">
        <f>(1/(1-TasaEfectivaImpuesto!P$6))*(WACC!P$6*IPM_PrecioDelCapital!P$13+DepreciacionLineal!$C18*IPM_PrecioDelCapital!P$14-(IPM_PrecioDelCapital!P$14-IPM_PrecioDelCapital!P$13))/100</f>
        <v>0.41048909709825582</v>
      </c>
      <c r="Q18" s="214">
        <f>(1/(1-TasaEfectivaImpuesto!Q$6))*(WACC!Q$6*IPM_PrecioDelCapital!Q$13+DepreciacionLineal!$C18*IPM_PrecioDelCapital!Q$14-(IPM_PrecioDelCapital!Q$14-IPM_PrecioDelCapital!Q$13))/100</f>
        <v>0.6655116137502014</v>
      </c>
      <c r="R18" s="78"/>
      <c r="S18" s="78"/>
      <c r="T18" s="78"/>
      <c r="U18" s="78"/>
      <c r="V18" s="78"/>
    </row>
    <row r="19" spans="1:22" s="13" customFormat="1" x14ac:dyDescent="0.15">
      <c r="A19" s="78"/>
      <c r="B19" s="93" t="s">
        <v>149</v>
      </c>
      <c r="C19" s="10"/>
      <c r="D19" s="214">
        <f>(1/(1-TasaEfectivaImpuesto!D$6))*(WACC!D$6*IPM_PrecioDelCapital!D$13+DepreciacionLineal!$C19*IPM_PrecioDelCapital!D$14-(IPM_PrecioDelCapital!D$14-IPM_PrecioDelCapital!D$13))/100</f>
        <v>0.33527204542130618</v>
      </c>
      <c r="E19" s="214">
        <f>(1/(1-TasaEfectivaImpuesto!E$6))*(WACC!E$6*IPM_PrecioDelCapital!E$13+DepreciacionLineal!$C19*IPM_PrecioDelCapital!E$14-(IPM_PrecioDelCapital!E$14-IPM_PrecioDelCapital!E$13))/100</f>
        <v>0.36617995995468056</v>
      </c>
      <c r="F19" s="214">
        <f>(1/(1-TasaEfectivaImpuesto!F$6))*(WACC!F$6*IPM_PrecioDelCapital!F$13+DepreciacionLineal!$C19*IPM_PrecioDelCapital!F$14-(IPM_PrecioDelCapital!F$14-IPM_PrecioDelCapital!F$13))/100</f>
        <v>0.40263889702139966</v>
      </c>
      <c r="G19" s="214">
        <f>(1/(1-TasaEfectivaImpuesto!G$6))*(WACC!G$6*IPM_PrecioDelCapital!G$13+DepreciacionLineal!$C19*IPM_PrecioDelCapital!G$14-(IPM_PrecioDelCapital!G$14-IPM_PrecioDelCapital!G$13))/100</f>
        <v>0.30761339878233157</v>
      </c>
      <c r="H19" s="214">
        <f>(1/(1-TasaEfectivaImpuesto!H$6))*(WACC!H$6*IPM_PrecioDelCapital!H$13+DepreciacionLineal!$C19*IPM_PrecioDelCapital!H$14-(IPM_PrecioDelCapital!H$14-IPM_PrecioDelCapital!H$13))/100</f>
        <v>0.23393471089618914</v>
      </c>
      <c r="I19" s="214">
        <f>(1/(1-TasaEfectivaImpuesto!I$6))*(WACC!I$6*IPM_PrecioDelCapital!I$13+DepreciacionLineal!$C19*IPM_PrecioDelCapital!I$14-(IPM_PrecioDelCapital!I$14-IPM_PrecioDelCapital!I$13))/100</f>
        <v>0.26968882232355446</v>
      </c>
      <c r="J19" s="214">
        <f>(1/(1-TasaEfectivaImpuesto!J$6))*(WACC!J$6*IPM_PrecioDelCapital!J$13+DepreciacionLineal!$C19*IPM_PrecioDelCapital!J$14-(IPM_PrecioDelCapital!J$14-IPM_PrecioDelCapital!J$13))/100</f>
        <v>0.28994824769148581</v>
      </c>
      <c r="K19" s="214">
        <f>(1/(1-TasaEfectivaImpuesto!K$6))*(WACC!K$6*IPM_PrecioDelCapital!K$13+DepreciacionLineal!$C19*IPM_PrecioDelCapital!K$14-(IPM_PrecioDelCapital!K$14-IPM_PrecioDelCapital!K$13))/100</f>
        <v>0.2509026884673522</v>
      </c>
      <c r="L19" s="214">
        <f>(1/(1-TasaEfectivaImpuesto!L$6))*(WACC!L$6*IPM_PrecioDelCapital!L$13+DepreciacionLineal!$C19*IPM_PrecioDelCapital!L$14-(IPM_PrecioDelCapital!L$14-IPM_PrecioDelCapital!L$13))/100</f>
        <v>0.11327973441153022</v>
      </c>
      <c r="M19" s="214">
        <f>(1/(1-TasaEfectivaImpuesto!M$6))*(WACC!M$6*IPM_PrecioDelCapital!M$13+DepreciacionLineal!$C19*IPM_PrecioDelCapital!M$14-(IPM_PrecioDelCapital!M$14-IPM_PrecioDelCapital!M$13))/100</f>
        <v>0.58302504254152154</v>
      </c>
      <c r="N19" s="214">
        <f>(1/(1-TasaEfectivaImpuesto!N$6))*(WACC!N$6*IPM_PrecioDelCapital!N$13+DepreciacionLineal!$C19*IPM_PrecioDelCapital!N$14-(IPM_PrecioDelCapital!N$14-IPM_PrecioDelCapital!N$13))/100</f>
        <v>0.29136173487013672</v>
      </c>
      <c r="O19" s="214">
        <f>(1/(1-TasaEfectivaImpuesto!O$6))*(WACC!O$6*IPM_PrecioDelCapital!O$13+DepreciacionLineal!$C19*IPM_PrecioDelCapital!O$14-(IPM_PrecioDelCapital!O$14-IPM_PrecioDelCapital!O$13))/100</f>
        <v>0.30491530415670742</v>
      </c>
      <c r="P19" s="214">
        <f>(1/(1-TasaEfectivaImpuesto!P$6))*(WACC!P$6*IPM_PrecioDelCapital!P$13+DepreciacionLineal!$C19*IPM_PrecioDelCapital!P$14-(IPM_PrecioDelCapital!P$14-IPM_PrecioDelCapital!P$13))/100</f>
        <v>0.38025287034557126</v>
      </c>
      <c r="Q19" s="214">
        <f>(1/(1-TasaEfectivaImpuesto!Q$6))*(WACC!Q$6*IPM_PrecioDelCapital!Q$13+DepreciacionLineal!$C19*IPM_PrecioDelCapital!Q$14-(IPM_PrecioDelCapital!Q$14-IPM_PrecioDelCapital!Q$13))/100</f>
        <v>0.63588557797829448</v>
      </c>
      <c r="R19" s="78"/>
      <c r="S19" s="78"/>
      <c r="T19" s="78"/>
      <c r="U19" s="78"/>
      <c r="V19" s="78"/>
    </row>
    <row r="20" spans="1:22" s="13" customFormat="1" x14ac:dyDescent="0.15">
      <c r="A20" s="78"/>
      <c r="B20" s="10" t="s">
        <v>11</v>
      </c>
      <c r="C20" s="10"/>
      <c r="D20" s="214">
        <f>(1/(1-TasaEfectivaImpuesto!D$6))*(WACC!D$6*IPM_PrecioDelCapital!D$13+DepreciacionLineal!$C20*IPM_PrecioDelCapital!D$14-(IPM_PrecioDelCapital!D$14-IPM_PrecioDelCapital!D$13))/100</f>
        <v>0.48564798527093034</v>
      </c>
      <c r="E20" s="214">
        <f>(1/(1-TasaEfectivaImpuesto!E$6))*(WACC!E$6*IPM_PrecioDelCapital!E$13+DepreciacionLineal!$C20*IPM_PrecioDelCapital!E$14-(IPM_PrecioDelCapital!E$14-IPM_PrecioDelCapital!E$13))/100</f>
        <v>0.51784852891060118</v>
      </c>
      <c r="F20" s="214">
        <f>(1/(1-TasaEfectivaImpuesto!F$6))*(WACC!F$6*IPM_PrecioDelCapital!F$13+DepreciacionLineal!$C20*IPM_PrecioDelCapital!F$14-(IPM_PrecioDelCapital!F$14-IPM_PrecioDelCapital!F$13))/100</f>
        <v>0.55231187435915507</v>
      </c>
      <c r="G20" s="214">
        <f>(1/(1-TasaEfectivaImpuesto!G$6))*(WACC!G$6*IPM_PrecioDelCapital!G$13+DepreciacionLineal!$C20*IPM_PrecioDelCapital!G$14-(IPM_PrecioDelCapital!G$14-IPM_PrecioDelCapital!G$13))/100</f>
        <v>0.46151558375113078</v>
      </c>
      <c r="H20" s="214">
        <f>(1/(1-TasaEfectivaImpuesto!H$6))*(WACC!H$6*IPM_PrecioDelCapital!H$13+DepreciacionLineal!$C20*IPM_PrecioDelCapital!H$14-(IPM_PrecioDelCapital!H$14-IPM_PrecioDelCapital!H$13))/100</f>
        <v>0.39896333574861442</v>
      </c>
      <c r="I20" s="214">
        <f>(1/(1-TasaEfectivaImpuesto!I$6))*(WACC!I$6*IPM_PrecioDelCapital!I$13+DepreciacionLineal!$C20*IPM_PrecioDelCapital!I$14-(IPM_PrecioDelCapital!I$14-IPM_PrecioDelCapital!I$13))/100</f>
        <v>0.44448752941683373</v>
      </c>
      <c r="J20" s="214">
        <f>(1/(1-TasaEfectivaImpuesto!J$6))*(WACC!J$6*IPM_PrecioDelCapital!J$13+DepreciacionLineal!$C20*IPM_PrecioDelCapital!J$14-(IPM_PrecioDelCapital!J$14-IPM_PrecioDelCapital!J$13))/100</f>
        <v>0.4715500031638723</v>
      </c>
      <c r="K20" s="214">
        <f>(1/(1-TasaEfectivaImpuesto!K$6))*(WACC!K$6*IPM_PrecioDelCapital!K$13+DepreciacionLineal!$C20*IPM_PrecioDelCapital!K$14-(IPM_PrecioDelCapital!K$14-IPM_PrecioDelCapital!K$13))/100</f>
        <v>0.44568567169877993</v>
      </c>
      <c r="L20" s="214">
        <f>(1/(1-TasaEfectivaImpuesto!L$6))*(WACC!L$6*IPM_PrecioDelCapital!L$13+DepreciacionLineal!$C20*IPM_PrecioDelCapital!L$14-(IPM_PrecioDelCapital!L$14-IPM_PrecioDelCapital!L$13))/100</f>
        <v>0.34059262639861088</v>
      </c>
      <c r="M20" s="214">
        <f>(1/(1-TasaEfectivaImpuesto!M$6))*(WACC!M$6*IPM_PrecioDelCapital!M$13+DepreciacionLineal!$C20*IPM_PrecioDelCapital!M$14-(IPM_PrecioDelCapital!M$14-IPM_PrecioDelCapital!M$13))/100</f>
        <v>0.79952718812040113</v>
      </c>
      <c r="N20" s="214">
        <f>(1/(1-TasaEfectivaImpuesto!N$6))*(WACC!N$6*IPM_PrecioDelCapital!N$13+DepreciacionLineal!$C20*IPM_PrecioDelCapital!N$14-(IPM_PrecioDelCapital!N$14-IPM_PrecioDelCapital!N$13))/100</f>
        <v>0.52635810773085634</v>
      </c>
      <c r="O20" s="214">
        <f>(1/(1-TasaEfectivaImpuesto!O$6))*(WACC!O$6*IPM_PrecioDelCapital!O$13+DepreciacionLineal!$C20*IPM_PrecioDelCapital!O$14-(IPM_PrecioDelCapital!O$14-IPM_PrecioDelCapital!O$13))/100</f>
        <v>0.56125306411730269</v>
      </c>
      <c r="P20" s="214">
        <f>(1/(1-TasaEfectivaImpuesto!P$6))*(WACC!P$6*IPM_PrecioDelCapital!P$13+DepreciacionLineal!$C20*IPM_PrecioDelCapital!P$14-(IPM_PrecioDelCapital!P$14-IPM_PrecioDelCapital!P$13))/100</f>
        <v>0.65265130955894579</v>
      </c>
      <c r="Q20" s="214">
        <f>(1/(1-TasaEfectivaImpuesto!Q$6))*(WACC!Q$6*IPM_PrecioDelCapital!Q$13+DepreciacionLineal!$C20*IPM_PrecioDelCapital!Q$14-(IPM_PrecioDelCapital!Q$14-IPM_PrecioDelCapital!Q$13))/100</f>
        <v>0.90278680114862753</v>
      </c>
      <c r="R20" s="78"/>
      <c r="S20" s="78"/>
      <c r="T20" s="78"/>
      <c r="U20" s="78"/>
      <c r="V20" s="78"/>
    </row>
    <row r="21" spans="1:22" s="13" customFormat="1" x14ac:dyDescent="0.15">
      <c r="A21" s="7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78"/>
      <c r="S21" s="78"/>
      <c r="T21" s="78"/>
      <c r="U21" s="78"/>
      <c r="V21" s="78"/>
    </row>
    <row r="22" spans="1:22" s="78" customFormat="1" x14ac:dyDescent="0.15">
      <c r="C22" s="77"/>
      <c r="D22" s="102"/>
      <c r="E22" s="102"/>
      <c r="F22" s="102"/>
      <c r="G22" s="102"/>
      <c r="H22" s="102"/>
      <c r="I22" s="102"/>
      <c r="J22" s="102"/>
      <c r="K22" s="102"/>
      <c r="L22" s="102"/>
    </row>
    <row r="23" spans="1:22" s="78" customFormat="1" x14ac:dyDescent="0.15">
      <c r="C23" s="77"/>
      <c r="D23" s="77"/>
    </row>
    <row r="24" spans="1:22" s="78" customFormat="1" x14ac:dyDescent="0.15">
      <c r="C24" s="77"/>
      <c r="D24" s="77"/>
    </row>
    <row r="25" spans="1:22" s="78" customFormat="1" x14ac:dyDescent="0.15">
      <c r="C25" s="77"/>
      <c r="D25" s="77"/>
    </row>
    <row r="26" spans="1:22" s="78" customFormat="1" x14ac:dyDescent="0.15">
      <c r="C26" s="77"/>
      <c r="D26" s="77"/>
    </row>
    <row r="27" spans="1:22" s="78" customFormat="1" x14ac:dyDescent="0.15">
      <c r="C27" s="77"/>
      <c r="D27" s="77"/>
    </row>
    <row r="28" spans="1:22" s="78" customFormat="1" x14ac:dyDescent="0.15">
      <c r="C28" s="77"/>
      <c r="D28" s="77"/>
    </row>
    <row r="29" spans="1:22" s="78" customFormat="1" x14ac:dyDescent="0.15">
      <c r="C29" s="77"/>
      <c r="D29" s="77"/>
    </row>
    <row r="30" spans="1:22" s="78" customFormat="1" x14ac:dyDescent="0.15">
      <c r="C30" s="77"/>
    </row>
    <row r="31" spans="1:22" s="78" customFormat="1" x14ac:dyDescent="0.15">
      <c r="C31" s="77"/>
      <c r="D31" s="77"/>
    </row>
    <row r="32" spans="1:22" s="78" customFormat="1" x14ac:dyDescent="0.15">
      <c r="C32" s="77"/>
      <c r="D32" s="77"/>
    </row>
    <row r="33" spans="3:17" s="78" customFormat="1" x14ac:dyDescent="0.15">
      <c r="C33" s="77"/>
      <c r="D33" s="77"/>
    </row>
    <row r="34" spans="3:17" s="78" customFormat="1" x14ac:dyDescent="0.15">
      <c r="C34" s="77"/>
      <c r="D34" s="77"/>
    </row>
    <row r="35" spans="3:17" s="78" customFormat="1" x14ac:dyDescent="0.15">
      <c r="C35" s="77"/>
      <c r="D35" s="77"/>
    </row>
    <row r="36" spans="3:17" s="78" customFormat="1" x14ac:dyDescent="0.15">
      <c r="C36" s="77"/>
      <c r="D36" s="77"/>
    </row>
    <row r="37" spans="3:17" s="78" customFormat="1" x14ac:dyDescent="0.15">
      <c r="C37" s="7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</row>
    <row r="38" spans="3:17" s="78" customFormat="1" x14ac:dyDescent="0.15">
      <c r="C38" s="77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7"/>
      <c r="P38" s="217"/>
      <c r="Q38" s="217"/>
    </row>
    <row r="39" spans="3:17" s="78" customFormat="1" x14ac:dyDescent="0.15">
      <c r="C39" s="7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</row>
    <row r="40" spans="3:17" s="78" customFormat="1" x14ac:dyDescent="0.15">
      <c r="C40" s="7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</row>
    <row r="41" spans="3:17" s="78" customFormat="1" x14ac:dyDescent="0.15">
      <c r="C41" s="7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</row>
    <row r="42" spans="3:17" s="78" customFormat="1" x14ac:dyDescent="0.15">
      <c r="C42" s="7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217"/>
    </row>
    <row r="43" spans="3:17" s="78" customFormat="1" x14ac:dyDescent="0.15">
      <c r="C43" s="7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</row>
    <row r="44" spans="3:17" s="78" customFormat="1" x14ac:dyDescent="0.15">
      <c r="C44" s="7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</row>
    <row r="45" spans="3:17" s="78" customFormat="1" x14ac:dyDescent="0.15">
      <c r="C45" s="7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</row>
    <row r="46" spans="3:17" s="78" customFormat="1" x14ac:dyDescent="0.15">
      <c r="C46" s="77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7"/>
      <c r="P46" s="217"/>
      <c r="Q46" s="217"/>
    </row>
    <row r="47" spans="3:17" s="78" customFormat="1" x14ac:dyDescent="0.15">
      <c r="C47" s="7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</row>
    <row r="48" spans="3:17" s="78" customFormat="1" x14ac:dyDescent="0.15">
      <c r="C48" s="7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</row>
    <row r="49" spans="1:22" s="78" customFormat="1" x14ac:dyDescent="0.15">
      <c r="C49" s="77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7"/>
      <c r="P49" s="217"/>
      <c r="Q49" s="217"/>
    </row>
    <row r="50" spans="1:22" s="78" customFormat="1" x14ac:dyDescent="0.15">
      <c r="C50" s="7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7"/>
      <c r="P50" s="217"/>
      <c r="Q50" s="217"/>
    </row>
    <row r="51" spans="1:22" s="78" customFormat="1" x14ac:dyDescent="0.15">
      <c r="C51" s="7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7"/>
      <c r="P51" s="217"/>
      <c r="Q51" s="217"/>
    </row>
    <row r="52" spans="1:22" s="78" customFormat="1" x14ac:dyDescent="0.15">
      <c r="C52" s="7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7"/>
      <c r="P52" s="217"/>
      <c r="Q52" s="217"/>
    </row>
    <row r="53" spans="1:22" s="78" customFormat="1" x14ac:dyDescent="0.15">
      <c r="C53" s="7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7"/>
      <c r="Q53" s="217"/>
    </row>
    <row r="54" spans="1:22" s="78" customFormat="1" x14ac:dyDescent="0.15">
      <c r="C54" s="7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217"/>
      <c r="Q54" s="217"/>
    </row>
    <row r="55" spans="1:22" s="78" customFormat="1" x14ac:dyDescent="0.15">
      <c r="C55" s="77"/>
      <c r="D55" s="77"/>
    </row>
    <row r="56" spans="1:22" s="78" customFormat="1" x14ac:dyDescent="0.15">
      <c r="C56" s="77"/>
      <c r="D56" s="77"/>
    </row>
    <row r="57" spans="1:22" s="78" customFormat="1" x14ac:dyDescent="0.15">
      <c r="C57" s="77"/>
      <c r="D57" s="77"/>
    </row>
    <row r="58" spans="1:22" s="78" customFormat="1" x14ac:dyDescent="0.15">
      <c r="C58" s="77"/>
      <c r="D58" s="77"/>
    </row>
    <row r="59" spans="1:22" s="78" customFormat="1" x14ac:dyDescent="0.15">
      <c r="C59" s="77"/>
      <c r="D59" s="77"/>
    </row>
    <row r="60" spans="1:22" s="78" customFormat="1" x14ac:dyDescent="0.15">
      <c r="C60" s="77"/>
      <c r="D60" s="77"/>
    </row>
    <row r="61" spans="1:22" s="13" customFormat="1" x14ac:dyDescent="0.15">
      <c r="A61" s="78"/>
      <c r="C61" s="26"/>
      <c r="D61" s="26"/>
      <c r="P61" s="78"/>
      <c r="Q61" s="78"/>
      <c r="R61" s="78"/>
      <c r="S61" s="78"/>
      <c r="T61" s="78"/>
      <c r="U61" s="78"/>
      <c r="V61" s="78"/>
    </row>
    <row r="62" spans="1:22" s="13" customFormat="1" x14ac:dyDescent="0.15">
      <c r="A62" s="78"/>
      <c r="C62" s="26"/>
      <c r="D62" s="26"/>
      <c r="P62" s="78"/>
      <c r="Q62" s="78"/>
      <c r="R62" s="78"/>
      <c r="S62" s="78"/>
      <c r="T62" s="78"/>
      <c r="U62" s="78"/>
      <c r="V62" s="78"/>
    </row>
    <row r="63" spans="1:22" s="13" customFormat="1" x14ac:dyDescent="0.15">
      <c r="A63" s="78"/>
      <c r="C63" s="26"/>
      <c r="D63" s="26"/>
      <c r="P63" s="78"/>
      <c r="Q63" s="78"/>
      <c r="R63" s="78"/>
      <c r="S63" s="78"/>
      <c r="T63" s="78"/>
      <c r="U63" s="78"/>
      <c r="V63" s="78"/>
    </row>
    <row r="64" spans="1:22" s="13" customFormat="1" x14ac:dyDescent="0.15">
      <c r="A64" s="78"/>
      <c r="C64" s="26"/>
      <c r="D64" s="26"/>
      <c r="P64" s="78"/>
      <c r="Q64" s="78"/>
      <c r="R64" s="78"/>
      <c r="S64" s="78"/>
      <c r="T64" s="78"/>
      <c r="U64" s="78"/>
      <c r="V64" s="78"/>
    </row>
    <row r="65" spans="1:22" s="13" customFormat="1" x14ac:dyDescent="0.15">
      <c r="A65" s="78"/>
      <c r="C65" s="26"/>
      <c r="D65" s="26"/>
      <c r="P65" s="78"/>
      <c r="Q65" s="78"/>
      <c r="R65" s="78"/>
      <c r="S65" s="78"/>
      <c r="T65" s="78"/>
      <c r="U65" s="78"/>
      <c r="V65" s="78"/>
    </row>
    <row r="66" spans="1:22" s="13" customFormat="1" x14ac:dyDescent="0.15">
      <c r="A66" s="78"/>
      <c r="C66" s="26"/>
      <c r="D66" s="26"/>
      <c r="P66" s="78"/>
      <c r="Q66" s="78"/>
      <c r="R66" s="78"/>
      <c r="S66" s="78"/>
      <c r="T66" s="78"/>
      <c r="U66" s="78"/>
      <c r="V66" s="78"/>
    </row>
    <row r="67" spans="1:22" s="13" customFormat="1" x14ac:dyDescent="0.15">
      <c r="A67" s="78"/>
      <c r="C67" s="26"/>
      <c r="D67" s="26"/>
      <c r="P67" s="78"/>
      <c r="Q67" s="78"/>
      <c r="R67" s="78"/>
      <c r="S67" s="78"/>
      <c r="T67" s="78"/>
      <c r="U67" s="78"/>
      <c r="V67" s="78"/>
    </row>
    <row r="68" spans="1:22" s="13" customFormat="1" x14ac:dyDescent="0.15">
      <c r="A68" s="78"/>
      <c r="C68" s="26"/>
      <c r="D68" s="26"/>
      <c r="P68" s="78"/>
      <c r="Q68" s="78"/>
      <c r="R68" s="78"/>
      <c r="S68" s="78"/>
      <c r="T68" s="78"/>
      <c r="U68" s="78"/>
      <c r="V68" s="78"/>
    </row>
    <row r="69" spans="1:22" s="13" customFormat="1" x14ac:dyDescent="0.15">
      <c r="A69" s="78"/>
      <c r="C69" s="26"/>
      <c r="D69" s="26"/>
      <c r="P69" s="78"/>
      <c r="Q69" s="78"/>
      <c r="R69" s="78"/>
      <c r="S69" s="78"/>
      <c r="T69" s="78"/>
      <c r="U69" s="78"/>
      <c r="V69" s="78"/>
    </row>
    <row r="70" spans="1:22" s="13" customFormat="1" x14ac:dyDescent="0.15">
      <c r="A70" s="78"/>
      <c r="C70" s="26"/>
      <c r="D70" s="26"/>
      <c r="P70" s="78"/>
      <c r="Q70" s="78"/>
      <c r="R70" s="78"/>
      <c r="S70" s="78"/>
      <c r="T70" s="78"/>
      <c r="U70" s="78"/>
      <c r="V70" s="78"/>
    </row>
    <row r="71" spans="1:22" s="13" customFormat="1" x14ac:dyDescent="0.15">
      <c r="A71" s="78"/>
      <c r="C71" s="26"/>
      <c r="D71" s="26"/>
      <c r="P71" s="78"/>
      <c r="Q71" s="78"/>
      <c r="R71" s="78"/>
      <c r="S71" s="78"/>
      <c r="T71" s="78"/>
      <c r="U71" s="78"/>
      <c r="V71" s="78"/>
    </row>
    <row r="72" spans="1:22" s="13" customFormat="1" x14ac:dyDescent="0.15">
      <c r="A72" s="78"/>
      <c r="C72" s="26"/>
      <c r="D72" s="26"/>
      <c r="P72" s="78"/>
      <c r="Q72" s="78"/>
      <c r="R72" s="78"/>
      <c r="S72" s="78"/>
      <c r="T72" s="78"/>
      <c r="U72" s="78"/>
      <c r="V72" s="78"/>
    </row>
    <row r="73" spans="1:22" s="13" customFormat="1" x14ac:dyDescent="0.15">
      <c r="A73" s="78"/>
      <c r="C73" s="26"/>
      <c r="D73" s="26"/>
      <c r="P73" s="78"/>
      <c r="Q73" s="78"/>
      <c r="R73" s="78"/>
      <c r="S73" s="78"/>
      <c r="T73" s="78"/>
      <c r="U73" s="78"/>
      <c r="V73" s="78"/>
    </row>
    <row r="74" spans="1:22" s="13" customFormat="1" x14ac:dyDescent="0.15">
      <c r="A74" s="78"/>
      <c r="C74" s="26"/>
      <c r="D74" s="26"/>
      <c r="P74" s="78"/>
      <c r="Q74" s="78"/>
      <c r="R74" s="78"/>
      <c r="S74" s="78"/>
      <c r="T74" s="78"/>
      <c r="U74" s="78"/>
      <c r="V74" s="78"/>
    </row>
    <row r="75" spans="1:22" s="13" customFormat="1" x14ac:dyDescent="0.15">
      <c r="A75" s="78"/>
      <c r="C75" s="26"/>
      <c r="D75" s="26"/>
      <c r="P75" s="78"/>
      <c r="Q75" s="78"/>
      <c r="R75" s="78"/>
      <c r="S75" s="78"/>
      <c r="T75" s="78"/>
      <c r="U75" s="78"/>
      <c r="V75" s="78"/>
    </row>
    <row r="76" spans="1:22" s="13" customFormat="1" x14ac:dyDescent="0.15">
      <c r="A76" s="78"/>
      <c r="C76" s="26"/>
      <c r="D76" s="26"/>
      <c r="P76" s="78"/>
      <c r="Q76" s="78"/>
      <c r="R76" s="78"/>
      <c r="S76" s="78"/>
      <c r="T76" s="78"/>
      <c r="U76" s="78"/>
      <c r="V76" s="78"/>
    </row>
    <row r="77" spans="1:22" s="13" customFormat="1" x14ac:dyDescent="0.15">
      <c r="A77" s="78"/>
      <c r="C77" s="26"/>
      <c r="D77" s="26"/>
      <c r="P77" s="78"/>
      <c r="Q77" s="78"/>
      <c r="R77" s="78"/>
      <c r="S77" s="78"/>
      <c r="T77" s="78"/>
      <c r="U77" s="78"/>
      <c r="V77" s="78"/>
    </row>
    <row r="78" spans="1:22" s="13" customFormat="1" x14ac:dyDescent="0.15">
      <c r="A78" s="78"/>
      <c r="C78" s="26"/>
      <c r="D78" s="26"/>
      <c r="P78" s="78"/>
      <c r="Q78" s="78"/>
      <c r="R78" s="78"/>
      <c r="S78" s="78"/>
      <c r="T78" s="78"/>
      <c r="U78" s="78"/>
      <c r="V78" s="78"/>
    </row>
    <row r="79" spans="1:22" s="13" customFormat="1" x14ac:dyDescent="0.15">
      <c r="A79" s="78"/>
      <c r="C79" s="26"/>
      <c r="D79" s="26"/>
      <c r="P79" s="78"/>
      <c r="Q79" s="78"/>
      <c r="R79" s="78"/>
      <c r="S79" s="78"/>
      <c r="T79" s="78"/>
      <c r="U79" s="78"/>
      <c r="V79" s="78"/>
    </row>
    <row r="80" spans="1:22" s="13" customFormat="1" x14ac:dyDescent="0.15">
      <c r="A80" s="78"/>
      <c r="C80" s="26"/>
      <c r="D80" s="26"/>
      <c r="P80" s="78"/>
      <c r="Q80" s="78"/>
      <c r="R80" s="78"/>
      <c r="S80" s="78"/>
      <c r="T80" s="78"/>
      <c r="U80" s="78"/>
      <c r="V80" s="78"/>
    </row>
    <row r="81" spans="1:22" s="13" customFormat="1" x14ac:dyDescent="0.15">
      <c r="A81" s="78"/>
      <c r="C81" s="26"/>
      <c r="D81" s="26"/>
      <c r="P81" s="78"/>
      <c r="Q81" s="78"/>
      <c r="R81" s="78"/>
      <c r="S81" s="78"/>
      <c r="T81" s="78"/>
      <c r="U81" s="78"/>
      <c r="V81" s="78"/>
    </row>
    <row r="82" spans="1:22" s="13" customFormat="1" x14ac:dyDescent="0.15">
      <c r="A82" s="78"/>
      <c r="C82" s="26"/>
      <c r="D82" s="26"/>
      <c r="P82" s="78"/>
      <c r="Q82" s="78"/>
      <c r="R82" s="78"/>
      <c r="S82" s="78"/>
      <c r="T82" s="78"/>
      <c r="U82" s="78"/>
      <c r="V82" s="78"/>
    </row>
    <row r="83" spans="1:22" s="13" customFormat="1" x14ac:dyDescent="0.15">
      <c r="A83" s="78"/>
      <c r="C83" s="26"/>
      <c r="D83" s="26"/>
      <c r="P83" s="78"/>
      <c r="Q83" s="78"/>
      <c r="R83" s="78"/>
      <c r="S83" s="78"/>
      <c r="T83" s="78"/>
      <c r="U83" s="78"/>
      <c r="V83" s="78"/>
    </row>
    <row r="84" spans="1:22" s="13" customFormat="1" x14ac:dyDescent="0.15">
      <c r="A84" s="78"/>
      <c r="C84" s="26"/>
      <c r="D84" s="26"/>
      <c r="P84" s="78"/>
      <c r="Q84" s="78"/>
      <c r="R84" s="78"/>
      <c r="S84" s="78"/>
      <c r="T84" s="78"/>
      <c r="U84" s="78"/>
      <c r="V84" s="78"/>
    </row>
    <row r="85" spans="1:22" s="13" customFormat="1" x14ac:dyDescent="0.15">
      <c r="A85" s="78"/>
      <c r="C85" s="26"/>
      <c r="D85" s="26"/>
      <c r="P85" s="78"/>
      <c r="Q85" s="78"/>
      <c r="R85" s="78"/>
      <c r="S85" s="78"/>
      <c r="T85" s="78"/>
      <c r="U85" s="78"/>
      <c r="V85" s="78"/>
    </row>
    <row r="86" spans="1:22" s="13" customFormat="1" x14ac:dyDescent="0.15">
      <c r="A86" s="78"/>
      <c r="C86" s="26"/>
      <c r="D86" s="26"/>
      <c r="P86" s="78"/>
      <c r="Q86" s="78"/>
      <c r="R86" s="78"/>
      <c r="S86" s="78"/>
      <c r="T86" s="78"/>
      <c r="U86" s="78"/>
      <c r="V86" s="78"/>
    </row>
    <row r="87" spans="1:22" s="13" customFormat="1" x14ac:dyDescent="0.15">
      <c r="A87" s="78"/>
      <c r="C87" s="26"/>
      <c r="D87" s="26"/>
      <c r="P87" s="78"/>
      <c r="Q87" s="78"/>
      <c r="R87" s="78"/>
      <c r="S87" s="78"/>
      <c r="T87" s="78"/>
      <c r="U87" s="78"/>
      <c r="V87" s="78"/>
    </row>
    <row r="88" spans="1:22" s="13" customFormat="1" x14ac:dyDescent="0.15">
      <c r="A88" s="78"/>
      <c r="C88" s="26"/>
      <c r="D88" s="26"/>
      <c r="P88" s="78"/>
      <c r="Q88" s="78"/>
      <c r="R88" s="78"/>
      <c r="S88" s="78"/>
      <c r="T88" s="78"/>
      <c r="U88" s="78"/>
      <c r="V88" s="78"/>
    </row>
    <row r="89" spans="1:22" s="13" customFormat="1" x14ac:dyDescent="0.15">
      <c r="A89" s="78"/>
      <c r="C89" s="26"/>
      <c r="D89" s="26"/>
      <c r="P89" s="78"/>
      <c r="Q89" s="78"/>
      <c r="R89" s="78"/>
      <c r="S89" s="78"/>
      <c r="T89" s="78"/>
      <c r="U89" s="78"/>
      <c r="V89" s="78"/>
    </row>
    <row r="90" spans="1:22" s="13" customFormat="1" x14ac:dyDescent="0.15">
      <c r="A90" s="78"/>
      <c r="C90" s="26"/>
      <c r="D90" s="26"/>
      <c r="P90" s="78"/>
      <c r="Q90" s="78"/>
      <c r="R90" s="78"/>
      <c r="S90" s="78"/>
      <c r="T90" s="78"/>
      <c r="U90" s="78"/>
      <c r="V90" s="78"/>
    </row>
    <row r="91" spans="1:22" s="13" customFormat="1" x14ac:dyDescent="0.15">
      <c r="A91" s="78"/>
      <c r="C91" s="26"/>
      <c r="D91" s="26"/>
      <c r="P91" s="78"/>
      <c r="Q91" s="78"/>
      <c r="R91" s="78"/>
      <c r="S91" s="78"/>
      <c r="T91" s="78"/>
      <c r="U91" s="78"/>
      <c r="V91" s="78"/>
    </row>
    <row r="92" spans="1:22" s="13" customFormat="1" x14ac:dyDescent="0.15">
      <c r="A92" s="78"/>
      <c r="C92" s="26"/>
      <c r="D92" s="26"/>
      <c r="P92" s="78"/>
      <c r="Q92" s="78"/>
      <c r="R92" s="78"/>
      <c r="S92" s="78"/>
      <c r="T92" s="78"/>
      <c r="U92" s="78"/>
      <c r="V92" s="78"/>
    </row>
    <row r="99" spans="1:22" s="14" customFormat="1" x14ac:dyDescent="0.15">
      <c r="A99" s="78"/>
      <c r="C99" s="17"/>
      <c r="D99" s="17"/>
      <c r="E99" s="15"/>
      <c r="F99" s="15"/>
      <c r="G99" s="15"/>
      <c r="H99" s="15"/>
      <c r="I99" s="15"/>
      <c r="J99" s="15"/>
      <c r="K99" s="15"/>
      <c r="L99" s="15"/>
      <c r="O99" s="13"/>
      <c r="P99" s="78"/>
      <c r="Q99" s="78"/>
      <c r="R99" s="78"/>
      <c r="S99" s="78"/>
      <c r="T99" s="78"/>
      <c r="U99" s="78"/>
      <c r="V99" s="78"/>
    </row>
    <row r="100" spans="1:22" s="14" customFormat="1" x14ac:dyDescent="0.15">
      <c r="A100" s="78"/>
      <c r="C100" s="17"/>
      <c r="D100" s="17"/>
      <c r="E100" s="15"/>
      <c r="F100" s="15"/>
      <c r="G100" s="15"/>
      <c r="H100" s="15"/>
      <c r="I100" s="15"/>
      <c r="J100" s="15"/>
      <c r="K100" s="15"/>
      <c r="L100" s="15"/>
      <c r="O100" s="13"/>
      <c r="P100" s="78"/>
      <c r="Q100" s="78"/>
      <c r="R100" s="78"/>
      <c r="S100" s="78"/>
      <c r="T100" s="78"/>
      <c r="U100" s="78"/>
      <c r="V100" s="78"/>
    </row>
    <row r="101" spans="1:22" s="14" customFormat="1" x14ac:dyDescent="0.15">
      <c r="A101" s="78"/>
      <c r="C101" s="17"/>
      <c r="D101" s="17"/>
      <c r="E101" s="15"/>
      <c r="F101" s="15"/>
      <c r="G101" s="15"/>
      <c r="H101" s="15"/>
      <c r="I101" s="15"/>
      <c r="J101" s="15"/>
      <c r="K101" s="15"/>
      <c r="L101" s="15"/>
      <c r="O101" s="13"/>
      <c r="P101" s="78"/>
      <c r="Q101" s="78"/>
      <c r="R101" s="78"/>
      <c r="S101" s="78"/>
      <c r="T101" s="78"/>
      <c r="U101" s="78"/>
      <c r="V101" s="78"/>
    </row>
    <row r="102" spans="1:22" s="14" customFormat="1" x14ac:dyDescent="0.15">
      <c r="A102" s="78"/>
      <c r="C102" s="17"/>
      <c r="D102" s="17"/>
      <c r="E102" s="15"/>
      <c r="F102" s="15"/>
      <c r="G102" s="15"/>
      <c r="H102" s="15"/>
      <c r="I102" s="15"/>
      <c r="J102" s="15"/>
      <c r="K102" s="15"/>
      <c r="L102" s="15"/>
      <c r="O102" s="13"/>
      <c r="P102" s="78"/>
      <c r="Q102" s="78"/>
      <c r="R102" s="78"/>
      <c r="S102" s="78"/>
      <c r="T102" s="78"/>
      <c r="U102" s="78"/>
      <c r="V102" s="78"/>
    </row>
  </sheetData>
  <conditionalFormatting sqref="D22:L22 C7:Q12 D14:Q14 D16:Q20">
    <cfRule type="cellIs" dxfId="5" priority="5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Q24"/>
  <sheetViews>
    <sheetView zoomScaleNormal="100" workbookViewId="0"/>
  </sheetViews>
  <sheetFormatPr baseColWidth="10" defaultRowHeight="13.5" customHeight="1" x14ac:dyDescent="0.2"/>
  <cols>
    <col min="1" max="1" width="13.7109375" style="123" customWidth="1"/>
    <col min="2" max="2" width="25.5703125" style="123" customWidth="1"/>
    <col min="3" max="12" width="8" style="123" customWidth="1"/>
    <col min="13" max="13" width="10.85546875" style="123" bestFit="1" customWidth="1"/>
    <col min="14" max="16384" width="11.42578125" style="123"/>
  </cols>
  <sheetData>
    <row r="1" spans="2:17" ht="13.5" customHeight="1" x14ac:dyDescent="0.2">
      <c r="B1" s="234" t="s">
        <v>134</v>
      </c>
    </row>
    <row r="2" spans="2:17" ht="13.5" customHeight="1" x14ac:dyDescent="0.2">
      <c r="B2" s="124" t="s">
        <v>65</v>
      </c>
      <c r="C2" s="167">
        <v>1999</v>
      </c>
      <c r="D2" s="167">
        <v>2000</v>
      </c>
      <c r="E2" s="167">
        <v>2001</v>
      </c>
      <c r="F2" s="167">
        <v>2002</v>
      </c>
      <c r="G2" s="167">
        <v>2003</v>
      </c>
      <c r="H2" s="167">
        <v>2004</v>
      </c>
      <c r="I2" s="167">
        <v>2005</v>
      </c>
      <c r="J2" s="167">
        <v>2006</v>
      </c>
      <c r="K2" s="167">
        <v>2007</v>
      </c>
      <c r="L2" s="167">
        <v>2008</v>
      </c>
      <c r="M2" s="167">
        <v>2009</v>
      </c>
      <c r="N2" s="167">
        <v>2010</v>
      </c>
      <c r="O2" s="167">
        <v>2011</v>
      </c>
      <c r="P2" s="167">
        <v>2012</v>
      </c>
      <c r="Q2" s="167">
        <v>2013</v>
      </c>
    </row>
    <row r="3" spans="2:17" ht="13.5" customHeight="1" x14ac:dyDescent="0.2">
      <c r="B3" s="125" t="s">
        <v>153</v>
      </c>
      <c r="C3" s="126">
        <v>77.136780756077698</v>
      </c>
      <c r="D3" s="221">
        <v>80.477419100551387</v>
      </c>
      <c r="E3" s="221">
        <v>81.592820606007336</v>
      </c>
      <c r="F3" s="221">
        <v>80.738317109232909</v>
      </c>
      <c r="G3" s="221">
        <v>82.112228074174581</v>
      </c>
      <c r="H3" s="221">
        <v>86.393830567670449</v>
      </c>
      <c r="I3" s="221">
        <v>88.368827409364485</v>
      </c>
      <c r="J3" s="221">
        <v>91.192034861363211</v>
      </c>
      <c r="K3" s="126">
        <v>93.461752745166763</v>
      </c>
      <c r="L3" s="126">
        <v>101.78639815993951</v>
      </c>
      <c r="M3" s="127">
        <v>100</v>
      </c>
      <c r="N3" s="127">
        <v>101.83174290664753</v>
      </c>
      <c r="O3" s="127">
        <v>108.28569711960716</v>
      </c>
      <c r="P3" s="127">
        <v>110.20312743660337</v>
      </c>
      <c r="Q3" s="127">
        <v>110.62273916099615</v>
      </c>
    </row>
    <row r="4" spans="2:17" ht="13.5" customHeight="1" x14ac:dyDescent="0.2">
      <c r="B4" s="235" t="s">
        <v>66</v>
      </c>
      <c r="C4" s="221">
        <f t="shared" ref="C4:K4" si="0">100*C3/$D$3</f>
        <v>95.848974306320912</v>
      </c>
      <c r="D4" s="221">
        <f t="shared" si="0"/>
        <v>100</v>
      </c>
      <c r="E4" s="221">
        <f t="shared" si="0"/>
        <v>101.38598071101451</v>
      </c>
      <c r="F4" s="221">
        <f t="shared" si="0"/>
        <v>100.32418784249971</v>
      </c>
      <c r="G4" s="221">
        <f t="shared" si="0"/>
        <v>102.03138842161502</v>
      </c>
      <c r="H4" s="221">
        <f t="shared" si="0"/>
        <v>107.35164165705524</v>
      </c>
      <c r="I4" s="221">
        <f t="shared" si="0"/>
        <v>109.80574227778514</v>
      </c>
      <c r="J4" s="221">
        <f t="shared" si="0"/>
        <v>113.31381632333984</v>
      </c>
      <c r="K4" s="221">
        <f t="shared" si="0"/>
        <v>116.13413276635062</v>
      </c>
      <c r="L4" s="221">
        <f>100*L3/$D$3</f>
        <v>126.47820879141752</v>
      </c>
      <c r="M4" s="221">
        <f t="shared" ref="M4:Q4" si="1">100*M3/$D$3</f>
        <v>124.25845798441473</v>
      </c>
      <c r="N4" s="221">
        <f t="shared" si="1"/>
        <v>126.53455347445386</v>
      </c>
      <c r="O4" s="221">
        <f t="shared" si="1"/>
        <v>134.55413745849765</v>
      </c>
      <c r="P4" s="221">
        <f t="shared" si="1"/>
        <v>136.93670680332283</v>
      </c>
      <c r="Q4" s="221">
        <f t="shared" si="1"/>
        <v>137.45810986157511</v>
      </c>
    </row>
    <row r="5" spans="2:17" ht="13.5" customHeight="1" x14ac:dyDescent="0.2">
      <c r="B5" s="125" t="s">
        <v>120</v>
      </c>
      <c r="C5" s="168">
        <f>C$4/C$9</f>
        <v>0.98834009965413827</v>
      </c>
      <c r="D5" s="168">
        <f>D$4/D$9</f>
        <v>1</v>
      </c>
      <c r="E5" s="168">
        <f>E$4/E$9</f>
        <v>1.0085959835568723</v>
      </c>
      <c r="F5" s="168">
        <f t="shared" ref="F5:Q5" si="2">F$4/F$9</f>
        <v>0.99532529929607472</v>
      </c>
      <c r="G5" s="168">
        <f t="shared" si="2"/>
        <v>1.0234495300425153</v>
      </c>
      <c r="H5" s="168">
        <f t="shared" si="2"/>
        <v>1.0974403552686285</v>
      </c>
      <c r="I5" s="168">
        <f t="shared" si="2"/>
        <v>1.1624114021703069</v>
      </c>
      <c r="J5" s="168">
        <f t="shared" si="2"/>
        <v>1.2076516738913701</v>
      </c>
      <c r="K5" s="168">
        <f t="shared" si="2"/>
        <v>1.2953068384889943</v>
      </c>
      <c r="L5" s="168">
        <f t="shared" si="2"/>
        <v>1.511630731714086</v>
      </c>
      <c r="M5" s="168">
        <f t="shared" si="2"/>
        <v>1.4397392680995491</v>
      </c>
      <c r="N5" s="168">
        <f t="shared" si="2"/>
        <v>1.5627258795237855</v>
      </c>
      <c r="O5" s="168">
        <f t="shared" si="2"/>
        <v>1.7046461037379574</v>
      </c>
      <c r="P5" s="168">
        <f t="shared" si="2"/>
        <v>1.8114496207689414</v>
      </c>
      <c r="Q5" s="168">
        <f t="shared" si="2"/>
        <v>1.7748931340827148</v>
      </c>
    </row>
    <row r="6" spans="2:17" ht="13.5" customHeight="1" x14ac:dyDescent="0.2"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</row>
    <row r="7" spans="2:17" ht="13.5" customHeight="1" x14ac:dyDescent="0.2">
      <c r="B7" s="169" t="s">
        <v>136</v>
      </c>
      <c r="C7" s="173">
        <v>1999</v>
      </c>
      <c r="D7" s="173">
        <v>2000</v>
      </c>
      <c r="E7" s="173">
        <v>2001</v>
      </c>
      <c r="F7" s="173">
        <v>2002</v>
      </c>
      <c r="G7" s="173">
        <v>2003</v>
      </c>
      <c r="H7" s="173">
        <v>2004</v>
      </c>
      <c r="I7" s="173">
        <v>2005</v>
      </c>
      <c r="J7" s="173">
        <v>2006</v>
      </c>
      <c r="K7" s="173">
        <v>2007</v>
      </c>
      <c r="L7" s="173">
        <v>2008</v>
      </c>
      <c r="M7" s="173">
        <v>2009</v>
      </c>
      <c r="N7" s="173">
        <v>2010</v>
      </c>
      <c r="O7" s="173">
        <v>2011</v>
      </c>
      <c r="P7" s="173">
        <v>2012</v>
      </c>
      <c r="Q7" s="173">
        <v>2013</v>
      </c>
    </row>
    <row r="8" spans="2:17" ht="13.5" customHeight="1" x14ac:dyDescent="0.2">
      <c r="B8" s="171" t="s">
        <v>68</v>
      </c>
      <c r="C8" s="126">
        <f>TipoDeCambio!C5</f>
        <v>3.3844952678963498</v>
      </c>
      <c r="D8" s="126">
        <f>TipoDeCambio!D5</f>
        <v>3.4898989942879801</v>
      </c>
      <c r="E8" s="126">
        <f>TipoDeCambio!E5</f>
        <v>3.50811264259133</v>
      </c>
      <c r="F8" s="126">
        <f>TipoDeCambio!F5</f>
        <v>3.5176568153337899</v>
      </c>
      <c r="G8" s="126">
        <f>TipoDeCambio!G5</f>
        <v>3.47920663780664</v>
      </c>
      <c r="H8" s="126">
        <f>TipoDeCambio!H5</f>
        <v>3.4138200263504599</v>
      </c>
      <c r="I8" s="126">
        <f>TipoDeCambio!I5</f>
        <v>3.2966895268474201</v>
      </c>
      <c r="J8" s="126">
        <f>TipoDeCambio!J5</f>
        <v>3.2745681737143699</v>
      </c>
      <c r="K8" s="126">
        <f>TipoDeCambio!K5</f>
        <v>3.1289604987848398</v>
      </c>
      <c r="L8" s="126">
        <f>TipoDeCambio!L5</f>
        <v>2.92</v>
      </c>
      <c r="M8" s="126">
        <f>TipoDeCambio!M5</f>
        <v>3.012</v>
      </c>
      <c r="N8" s="126">
        <f>TipoDeCambio!N5</f>
        <v>2.8257854861131699</v>
      </c>
      <c r="O8" s="126">
        <f>TipoDeCambio!O5</f>
        <v>2.7547087220274</v>
      </c>
      <c r="P8" s="126">
        <f>TipoDeCambio!P5</f>
        <v>2.6381924723424701</v>
      </c>
      <c r="Q8" s="126">
        <f>TipoDeCambio!Q5</f>
        <v>2.7027819881142299</v>
      </c>
    </row>
    <row r="9" spans="2:17" ht="13.5" customHeight="1" x14ac:dyDescent="0.2">
      <c r="B9" s="171" t="s">
        <v>69</v>
      </c>
      <c r="C9" s="127">
        <f t="shared" ref="C9:L9" si="3">100*C8/$D$8</f>
        <v>96.979748509508511</v>
      </c>
      <c r="D9" s="127">
        <f t="shared" si="3"/>
        <v>100</v>
      </c>
      <c r="E9" s="127">
        <f t="shared" si="3"/>
        <v>100.52189614464947</v>
      </c>
      <c r="F9" s="127">
        <f t="shared" si="3"/>
        <v>100.79537605791003</v>
      </c>
      <c r="G9" s="127">
        <f t="shared" si="3"/>
        <v>99.693619887027083</v>
      </c>
      <c r="H9" s="127">
        <f t="shared" si="3"/>
        <v>97.82002378687632</v>
      </c>
      <c r="I9" s="127">
        <f t="shared" si="3"/>
        <v>94.463751880590479</v>
      </c>
      <c r="J9" s="127">
        <f t="shared" si="3"/>
        <v>93.829883875549172</v>
      </c>
      <c r="K9" s="127">
        <f t="shared" si="3"/>
        <v>89.657623441426281</v>
      </c>
      <c r="L9" s="127">
        <f t="shared" si="3"/>
        <v>83.670043310114409</v>
      </c>
      <c r="M9" s="127">
        <f t="shared" ref="M9:Q9" si="4">100*M8/$D$8</f>
        <v>86.306222756871435</v>
      </c>
      <c r="N9" s="127">
        <f t="shared" si="4"/>
        <v>80.970408906911516</v>
      </c>
      <c r="O9" s="127">
        <f t="shared" si="4"/>
        <v>78.933766465336461</v>
      </c>
      <c r="P9" s="127">
        <f t="shared" si="4"/>
        <v>75.595095349764478</v>
      </c>
      <c r="Q9" s="127">
        <f t="shared" si="4"/>
        <v>77.445851370998199</v>
      </c>
    </row>
    <row r="10" spans="2:17" ht="13.5" customHeight="1" x14ac:dyDescent="0.2"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2:17" ht="13.5" customHeight="1" x14ac:dyDescent="0.2">
      <c r="B11" s="169" t="s">
        <v>135</v>
      </c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</row>
    <row r="12" spans="2:17" ht="13.5" customHeight="1" x14ac:dyDescent="0.2">
      <c r="B12" s="171" t="s">
        <v>69</v>
      </c>
      <c r="C12" s="175">
        <f t="shared" ref="C12:L12" si="5">C5</f>
        <v>0.98834009965413827</v>
      </c>
      <c r="D12" s="175">
        <f t="shared" si="5"/>
        <v>1</v>
      </c>
      <c r="E12" s="175">
        <f t="shared" si="5"/>
        <v>1.0085959835568723</v>
      </c>
      <c r="F12" s="175">
        <f t="shared" si="5"/>
        <v>0.99532529929607472</v>
      </c>
      <c r="G12" s="175">
        <f t="shared" si="5"/>
        <v>1.0234495300425153</v>
      </c>
      <c r="H12" s="175">
        <f t="shared" si="5"/>
        <v>1.0974403552686285</v>
      </c>
      <c r="I12" s="175">
        <f t="shared" si="5"/>
        <v>1.1624114021703069</v>
      </c>
      <c r="J12" s="175">
        <f t="shared" si="5"/>
        <v>1.2076516738913701</v>
      </c>
      <c r="K12" s="175">
        <f t="shared" si="5"/>
        <v>1.2953068384889943</v>
      </c>
      <c r="L12" s="175">
        <f t="shared" si="5"/>
        <v>1.511630731714086</v>
      </c>
      <c r="M12" s="175">
        <f t="shared" ref="M12:Q12" si="6">M5</f>
        <v>1.4397392680995491</v>
      </c>
      <c r="N12" s="175">
        <f t="shared" si="6"/>
        <v>1.5627258795237855</v>
      </c>
      <c r="O12" s="175">
        <f t="shared" si="6"/>
        <v>1.7046461037379574</v>
      </c>
      <c r="P12" s="175">
        <f t="shared" si="6"/>
        <v>1.8114496207689414</v>
      </c>
      <c r="Q12" s="175">
        <f t="shared" si="6"/>
        <v>1.7748931340827148</v>
      </c>
    </row>
    <row r="13" spans="2:17" ht="13.5" customHeight="1" x14ac:dyDescent="0.2"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</row>
    <row r="16" spans="2:17" ht="13.5" customHeight="1" x14ac:dyDescent="0.2"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</row>
    <row r="19" spans="3:17" ht="13.5" customHeight="1" x14ac:dyDescent="0.2">
      <c r="D19" s="145"/>
      <c r="E19" s="145"/>
      <c r="F19" s="145"/>
      <c r="G19" s="145"/>
      <c r="H19" s="145"/>
      <c r="I19" s="145"/>
      <c r="J19" s="145"/>
      <c r="K19" s="145"/>
      <c r="L19" s="145"/>
    </row>
    <row r="20" spans="3:17" ht="13.5" customHeight="1" x14ac:dyDescent="0.2">
      <c r="D20" s="145"/>
      <c r="E20" s="145"/>
      <c r="F20" s="145"/>
      <c r="G20" s="145"/>
      <c r="H20" s="145"/>
      <c r="I20" s="145"/>
      <c r="J20" s="145"/>
      <c r="K20" s="145"/>
      <c r="L20" s="145"/>
    </row>
    <row r="21" spans="3:17" ht="13.5" customHeight="1" x14ac:dyDescent="0.2"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</row>
    <row r="23" spans="3:17" ht="13.5" customHeight="1" x14ac:dyDescent="0.2"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</row>
    <row r="24" spans="3:17" ht="13.5" customHeight="1" x14ac:dyDescent="0.2"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</row>
  </sheetData>
  <conditionalFormatting sqref="C24:Q24">
    <cfRule type="cellIs" dxfId="29" priority="1" operator="greaterThan">
      <formula>0</formula>
    </cfRule>
  </conditionalFormatting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G95"/>
  <sheetViews>
    <sheetView zoomScale="115" zoomScaleNormal="115" workbookViewId="0"/>
  </sheetViews>
  <sheetFormatPr baseColWidth="10" defaultRowHeight="9" x14ac:dyDescent="0.15"/>
  <cols>
    <col min="1" max="1" width="2" style="15" customWidth="1"/>
    <col min="2" max="2" width="31.42578125" style="55" bestFit="1" customWidth="1"/>
    <col min="3" max="3" width="4" style="17" customWidth="1"/>
    <col min="4" max="4" width="9.5703125" style="17" bestFit="1" customWidth="1"/>
    <col min="5" max="12" width="9.5703125" style="15" bestFit="1" customWidth="1"/>
    <col min="13" max="14" width="9.5703125" style="55" bestFit="1" customWidth="1"/>
    <col min="15" max="15" width="9.5703125" style="185" customWidth="1"/>
    <col min="16" max="16" width="8.85546875" style="13" bestFit="1" customWidth="1"/>
    <col min="17" max="18" width="9.5703125" style="15" bestFit="1" customWidth="1"/>
    <col min="19" max="21" width="10.28515625" style="78" bestFit="1" customWidth="1"/>
    <col min="22" max="22" width="13" style="78" bestFit="1" customWidth="1"/>
    <col min="23" max="24" width="10.28515625" style="78" bestFit="1" customWidth="1"/>
    <col min="25" max="33" width="11.42578125" style="78"/>
    <col min="34" max="16384" width="11.42578125" style="15"/>
  </cols>
  <sheetData>
    <row r="1" spans="1:33" x14ac:dyDescent="0.15">
      <c r="A1" s="78"/>
      <c r="B1" s="1" t="s">
        <v>85</v>
      </c>
      <c r="C1" s="2"/>
      <c r="D1" s="2"/>
      <c r="E1" s="3"/>
      <c r="F1" s="4"/>
      <c r="G1" s="4"/>
      <c r="H1" s="4"/>
      <c r="I1" s="4"/>
      <c r="J1" s="4"/>
      <c r="K1" s="4"/>
      <c r="L1" s="5"/>
      <c r="M1" s="78"/>
      <c r="N1" s="78"/>
      <c r="O1" s="78"/>
      <c r="P1" s="78"/>
      <c r="Q1" s="78"/>
      <c r="R1" s="78"/>
    </row>
    <row r="2" spans="1:33" x14ac:dyDescent="0.15">
      <c r="A2" s="78"/>
      <c r="B2" s="3" t="s">
        <v>77</v>
      </c>
      <c r="C2" s="77"/>
      <c r="D2" s="3"/>
      <c r="E2" s="3"/>
      <c r="F2" s="4"/>
      <c r="G2" s="4"/>
      <c r="H2" s="4"/>
      <c r="I2" s="4"/>
      <c r="J2" s="4"/>
      <c r="K2" s="4"/>
      <c r="L2" s="4"/>
      <c r="M2" s="78"/>
      <c r="N2" s="78"/>
      <c r="O2" s="78"/>
      <c r="P2" s="78"/>
      <c r="Q2" s="78"/>
      <c r="R2" s="78"/>
    </row>
    <row r="3" spans="1:33" x14ac:dyDescent="0.15">
      <c r="A3" s="78"/>
      <c r="B3" s="6" t="s">
        <v>71</v>
      </c>
      <c r="C3" s="6">
        <v>1999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196" t="s">
        <v>150</v>
      </c>
      <c r="P3" s="6">
        <v>2011</v>
      </c>
      <c r="Q3" s="6">
        <v>2012</v>
      </c>
      <c r="R3" s="6">
        <v>2013</v>
      </c>
    </row>
    <row r="4" spans="1:33" x14ac:dyDescent="0.15">
      <c r="A4" s="78"/>
      <c r="B4" s="6"/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203"/>
      <c r="P4" s="7"/>
      <c r="Q4" s="7"/>
      <c r="R4" s="7"/>
    </row>
    <row r="5" spans="1:33" x14ac:dyDescent="0.15">
      <c r="A5" s="7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97"/>
      <c r="P5" s="8"/>
      <c r="Q5" s="8"/>
      <c r="R5" s="8"/>
    </row>
    <row r="6" spans="1:33" x14ac:dyDescent="0.15">
      <c r="A6" s="78"/>
      <c r="B6" s="9" t="s"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97"/>
      <c r="P6" s="8"/>
      <c r="Q6" s="8"/>
      <c r="R6" s="8"/>
    </row>
    <row r="7" spans="1:33" x14ac:dyDescent="0.15">
      <c r="A7" s="78"/>
      <c r="B7" s="10" t="s">
        <v>1</v>
      </c>
      <c r="C7" s="96"/>
      <c r="D7" s="95">
        <f>(StockCapitalTotalAnualDeflactad!C7+StockCapitalTotalAnualDeflactad!D7)/2</f>
        <v>17482542.614464197</v>
      </c>
      <c r="E7" s="95">
        <f>(StockCapitalTotalAnualDeflactad!D7+StockCapitalTotalAnualDeflactad!E7)/2</f>
        <v>16921712.086050123</v>
      </c>
      <c r="F7" s="95">
        <f>(StockCapitalTotalAnualDeflactad!E7+StockCapitalTotalAnualDeflactad!F7)/2</f>
        <v>16782876.241599392</v>
      </c>
      <c r="G7" s="95">
        <f>(StockCapitalTotalAnualDeflactad!F7+StockCapitalTotalAnualDeflactad!G7)/2</f>
        <v>16265862.373732286</v>
      </c>
      <c r="H7" s="95">
        <f>(StockCapitalTotalAnualDeflactad!G7+StockCapitalTotalAnualDeflactad!H7)/2</f>
        <v>15278942.014725668</v>
      </c>
      <c r="I7" s="95">
        <f>(StockCapitalTotalAnualDeflactad!H7+StockCapitalTotalAnualDeflactad!I7)/2</f>
        <v>14188808.982718937</v>
      </c>
      <c r="J7" s="95">
        <f>(StockCapitalTotalAnualDeflactad!I7+StockCapitalTotalAnualDeflactad!J7)/2</f>
        <v>13288505.673277576</v>
      </c>
      <c r="K7" s="95">
        <f>(StockCapitalTotalAnualDeflactad!J7+StockCapitalTotalAnualDeflactad!K7)/2</f>
        <v>12417988.05287395</v>
      </c>
      <c r="L7" s="95">
        <f>(StockCapitalTotalAnualDeflactad!K7+StockCapitalTotalAnualDeflactad!L7)/2</f>
        <v>11362023.133785957</v>
      </c>
      <c r="M7" s="95">
        <f>(StockCapitalTotalAnualDeflactad!L7+StockCapitalTotalAnualDeflactad!M7)/2</f>
        <v>10685736.228258759</v>
      </c>
      <c r="N7" s="95">
        <f>(StockCapitalTotalAnualDeflactad!M7+StockCapitalTotalAnualDeflactad!N7)/2</f>
        <v>10518917.730609104</v>
      </c>
      <c r="O7" s="200">
        <f>(StockCapitalTotalAnualDeflactad!N7+StockCapitalTotalAnualDeflactad!O7)/2</f>
        <v>9698059.4893026836</v>
      </c>
      <c r="P7" s="95">
        <f>(StockCapitalTotalAnualDeflactad!N7+StockCapitalTotalAnualDeflactad!P7)/2</f>
        <v>9698059.4893026836</v>
      </c>
      <c r="Q7" s="95">
        <f>(StockCapitalTotalAnualDeflactad!P7+StockCapitalTotalAnualDeflactad!Q7)/2</f>
        <v>8218535.0182535518</v>
      </c>
      <c r="R7" s="95">
        <f>(StockCapitalTotalAnualDeflactad!Q7+StockCapitalTotalAnualDeflactad!R7)/2</f>
        <v>7191994.8060609959</v>
      </c>
    </row>
    <row r="8" spans="1:33" x14ac:dyDescent="0.15">
      <c r="A8" s="78"/>
      <c r="B8" s="10" t="s">
        <v>2</v>
      </c>
      <c r="C8" s="96"/>
      <c r="D8" s="95">
        <f>(StockCapitalTotalAnualDeflactad!C8+StockCapitalTotalAnualDeflactad!D8)/2</f>
        <v>323664.16238082503</v>
      </c>
      <c r="E8" s="95">
        <f>(StockCapitalTotalAnualDeflactad!D8+StockCapitalTotalAnualDeflactad!E8)/2</f>
        <v>502738.0983527574</v>
      </c>
      <c r="F8" s="95">
        <f>(StockCapitalTotalAnualDeflactad!E8+StockCapitalTotalAnualDeflactad!F8)/2</f>
        <v>1608486.1934363993</v>
      </c>
      <c r="G8" s="95">
        <f>(StockCapitalTotalAnualDeflactad!F8+StockCapitalTotalAnualDeflactad!G8)/2</f>
        <v>3786700.057520749</v>
      </c>
      <c r="H8" s="95">
        <f>(StockCapitalTotalAnualDeflactad!G8+StockCapitalTotalAnualDeflactad!H8)/2</f>
        <v>5213040.9040894844</v>
      </c>
      <c r="I8" s="95">
        <f>(StockCapitalTotalAnualDeflactad!H8+StockCapitalTotalAnualDeflactad!I8)/2</f>
        <v>5094188.6795824496</v>
      </c>
      <c r="J8" s="95">
        <f>(StockCapitalTotalAnualDeflactad!I8+StockCapitalTotalAnualDeflactad!J8)/2</f>
        <v>10333681.030265469</v>
      </c>
      <c r="K8" s="95">
        <f>(StockCapitalTotalAnualDeflactad!J8+StockCapitalTotalAnualDeflactad!K8)/2</f>
        <v>15481423.342635542</v>
      </c>
      <c r="L8" s="95">
        <f>(StockCapitalTotalAnualDeflactad!K8+StockCapitalTotalAnualDeflactad!L8)/2</f>
        <v>13791163.257405495</v>
      </c>
      <c r="M8" s="95">
        <f>(StockCapitalTotalAnualDeflactad!L8+StockCapitalTotalAnualDeflactad!M8)/2</f>
        <v>12888946.107843176</v>
      </c>
      <c r="N8" s="95">
        <f>(StockCapitalTotalAnualDeflactad!M8+StockCapitalTotalAnualDeflactad!N8)/2</f>
        <v>12265138.099612108</v>
      </c>
      <c r="O8" s="200">
        <f>(StockCapitalTotalAnualDeflactad!N8+StockCapitalTotalAnualDeflactad!O8)/2</f>
        <v>11747370.828406792</v>
      </c>
      <c r="P8" s="95">
        <f>(StockCapitalTotalAnualDeflactad!N8+StockCapitalTotalAnualDeflactad!P8)/2</f>
        <v>7227970.16623611</v>
      </c>
      <c r="Q8" s="95">
        <f>(StockCapitalTotalAnualDeflactad!P8+StockCapitalTotalAnualDeflactad!Q8)/2</f>
        <v>3090132.4518497325</v>
      </c>
      <c r="R8" s="95">
        <f>(StockCapitalTotalAnualDeflactad!Q8+StockCapitalTotalAnualDeflactad!R8)/2</f>
        <v>3109899.7860848084</v>
      </c>
    </row>
    <row r="9" spans="1:33" x14ac:dyDescent="0.15">
      <c r="A9" s="78"/>
      <c r="B9" s="10" t="s">
        <v>3</v>
      </c>
      <c r="C9" s="96"/>
      <c r="D9" s="95">
        <f>(StockCapitalTotalAnualDeflactad!C9+StockCapitalTotalAnualDeflactad!D9)/2</f>
        <v>108546.86406573222</v>
      </c>
      <c r="E9" s="95">
        <f>(StockCapitalTotalAnualDeflactad!D9+StockCapitalTotalAnualDeflactad!E9)/2</f>
        <v>108813.34154597619</v>
      </c>
      <c r="F9" s="95">
        <f>(StockCapitalTotalAnualDeflactad!E9+StockCapitalTotalAnualDeflactad!F9)/2</f>
        <v>94985.583318379271</v>
      </c>
      <c r="G9" s="95">
        <f>(StockCapitalTotalAnualDeflactad!F9+StockCapitalTotalAnualDeflactad!G9)/2</f>
        <v>80256.270474274614</v>
      </c>
      <c r="H9" s="95">
        <f>(StockCapitalTotalAnualDeflactad!G9+StockCapitalTotalAnualDeflactad!H9)/2</f>
        <v>74235.62771643966</v>
      </c>
      <c r="I9" s="95">
        <f>(StockCapitalTotalAnualDeflactad!H9+StockCapitalTotalAnualDeflactad!I9)/2</f>
        <v>41719.432939502927</v>
      </c>
      <c r="J9" s="95">
        <f>(StockCapitalTotalAnualDeflactad!I9+StockCapitalTotalAnualDeflactad!J9)/2</f>
        <v>19353.015745266122</v>
      </c>
      <c r="K9" s="95">
        <f>(StockCapitalTotalAnualDeflactad!J9+StockCapitalTotalAnualDeflactad!K9)/2</f>
        <v>20102.818736550089</v>
      </c>
      <c r="L9" s="95">
        <f>(StockCapitalTotalAnualDeflactad!K9+StockCapitalTotalAnualDeflactad!L9)/2</f>
        <v>32646.513955264836</v>
      </c>
      <c r="M9" s="95">
        <f>(StockCapitalTotalAnualDeflactad!L9+StockCapitalTotalAnualDeflactad!M9)/2</f>
        <v>102560.34191274118</v>
      </c>
      <c r="N9" s="95">
        <f>(StockCapitalTotalAnualDeflactad!M9+StockCapitalTotalAnualDeflactad!N9)/2</f>
        <v>152465.08098316466</v>
      </c>
      <c r="O9" s="200">
        <f>(StockCapitalTotalAnualDeflactad!N9+StockCapitalTotalAnualDeflactad!O9)/2</f>
        <v>173017.43233617852</v>
      </c>
      <c r="P9" s="95">
        <f>(StockCapitalTotalAnualDeflactad!N9+StockCapitalTotalAnualDeflactad!P9)/2</f>
        <v>173017.43233617852</v>
      </c>
      <c r="Q9" s="95">
        <f>(StockCapitalTotalAnualDeflactad!P9+StockCapitalTotalAnualDeflactad!Q9)/2</f>
        <v>249883.25715261177</v>
      </c>
      <c r="R9" s="95">
        <f>(StockCapitalTotalAnualDeflactad!Q9+StockCapitalTotalAnualDeflactad!R9)/2</f>
        <v>286726.80151471484</v>
      </c>
    </row>
    <row r="10" spans="1:33" x14ac:dyDescent="0.15">
      <c r="A10" s="78"/>
      <c r="B10" s="10" t="s">
        <v>4</v>
      </c>
      <c r="C10" s="96"/>
      <c r="D10" s="95">
        <f>(StockCapitalTotalAnualDeflactad!C10+StockCapitalTotalAnualDeflactad!D10)/2</f>
        <v>115038.64913543184</v>
      </c>
      <c r="E10" s="95">
        <f>(StockCapitalTotalAnualDeflactad!D10+StockCapitalTotalAnualDeflactad!E10)/2</f>
        <v>92940.487449495879</v>
      </c>
      <c r="F10" s="95">
        <f>(StockCapitalTotalAnualDeflactad!E10+StockCapitalTotalAnualDeflactad!F10)/2</f>
        <v>93762.226583789248</v>
      </c>
      <c r="G10" s="95">
        <f>(StockCapitalTotalAnualDeflactad!F10+StockCapitalTotalAnualDeflactad!G10)/2</f>
        <v>91541.800648043645</v>
      </c>
      <c r="H10" s="95">
        <f>(StockCapitalTotalAnualDeflactad!G10+StockCapitalTotalAnualDeflactad!H10)/2</f>
        <v>91565.52113049422</v>
      </c>
      <c r="I10" s="95">
        <f>(StockCapitalTotalAnualDeflactad!H10+StockCapitalTotalAnualDeflactad!I10)/2</f>
        <v>85265.178934841402</v>
      </c>
      <c r="J10" s="95">
        <f>(StockCapitalTotalAnualDeflactad!I10+StockCapitalTotalAnualDeflactad!J10)/2</f>
        <v>72344.4244275479</v>
      </c>
      <c r="K10" s="95">
        <f>(StockCapitalTotalAnualDeflactad!J10+StockCapitalTotalAnualDeflactad!K10)/2</f>
        <v>97754.322537824803</v>
      </c>
      <c r="L10" s="95">
        <f>(StockCapitalTotalAnualDeflactad!K10+StockCapitalTotalAnualDeflactad!L10)/2</f>
        <v>130694.89044174648</v>
      </c>
      <c r="M10" s="95">
        <f>(StockCapitalTotalAnualDeflactad!L10+StockCapitalTotalAnualDeflactad!M10)/2</f>
        <v>165667.98648961203</v>
      </c>
      <c r="N10" s="95">
        <f>(StockCapitalTotalAnualDeflactad!M10+StockCapitalTotalAnualDeflactad!N10)/2</f>
        <v>209297.14675035462</v>
      </c>
      <c r="O10" s="200">
        <f>(StockCapitalTotalAnualDeflactad!N10+StockCapitalTotalAnualDeflactad!O10)/2</f>
        <v>227867.79957102711</v>
      </c>
      <c r="P10" s="95">
        <f>(StockCapitalTotalAnualDeflactad!N10+StockCapitalTotalAnualDeflactad!P10)/2</f>
        <v>227867.79957102711</v>
      </c>
      <c r="Q10" s="95">
        <f>(StockCapitalTotalAnualDeflactad!P10+StockCapitalTotalAnualDeflactad!Q10)/2</f>
        <v>280218.53996884765</v>
      </c>
      <c r="R10" s="95">
        <f>(StockCapitalTotalAnualDeflactad!Q10+StockCapitalTotalAnualDeflactad!R10)/2</f>
        <v>335512.36082339677</v>
      </c>
    </row>
    <row r="11" spans="1:33" x14ac:dyDescent="0.15">
      <c r="A11" s="78"/>
      <c r="B11" s="10" t="s">
        <v>5</v>
      </c>
      <c r="C11" s="96"/>
      <c r="D11" s="95">
        <f>(StockCapitalTotalAnualDeflactad!C11+StockCapitalTotalAnualDeflactad!D11)/2</f>
        <v>71362.894130116751</v>
      </c>
      <c r="E11" s="95">
        <f>(StockCapitalTotalAnualDeflactad!D11+StockCapitalTotalAnualDeflactad!E11)/2</f>
        <v>67861.497321420204</v>
      </c>
      <c r="F11" s="95">
        <f>(StockCapitalTotalAnualDeflactad!E11+StockCapitalTotalAnualDeflactad!F11)/2</f>
        <v>68175.063650695665</v>
      </c>
      <c r="G11" s="95">
        <f>(StockCapitalTotalAnualDeflactad!F11+StockCapitalTotalAnualDeflactad!G11)/2</f>
        <v>63371.549462275667</v>
      </c>
      <c r="H11" s="95">
        <f>(StockCapitalTotalAnualDeflactad!G11+StockCapitalTotalAnualDeflactad!H11)/2</f>
        <v>55144.459567329613</v>
      </c>
      <c r="I11" s="95">
        <f>(StockCapitalTotalAnualDeflactad!H11+StockCapitalTotalAnualDeflactad!I11)/2</f>
        <v>49144.942755220487</v>
      </c>
      <c r="J11" s="95">
        <f>(StockCapitalTotalAnualDeflactad!I11+StockCapitalTotalAnualDeflactad!J11)/2</f>
        <v>72197.61179146514</v>
      </c>
      <c r="K11" s="95">
        <f>(StockCapitalTotalAnualDeflactad!J11+StockCapitalTotalAnualDeflactad!K11)/2</f>
        <v>98390.349140889259</v>
      </c>
      <c r="L11" s="95">
        <f>(StockCapitalTotalAnualDeflactad!K11+StockCapitalTotalAnualDeflactad!L11)/2</f>
        <v>98410.758713376097</v>
      </c>
      <c r="M11" s="95">
        <f>(StockCapitalTotalAnualDeflactad!L11+StockCapitalTotalAnualDeflactad!M11)/2</f>
        <v>109181.6104006009</v>
      </c>
      <c r="N11" s="95">
        <f>(StockCapitalTotalAnualDeflactad!M11+StockCapitalTotalAnualDeflactad!N11)/2</f>
        <v>135372.85989787173</v>
      </c>
      <c r="O11" s="200">
        <f>(StockCapitalTotalAnualDeflactad!N11+StockCapitalTotalAnualDeflactad!O11)/2</f>
        <v>145713.45160379796</v>
      </c>
      <c r="P11" s="95">
        <f>(StockCapitalTotalAnualDeflactad!N11+StockCapitalTotalAnualDeflactad!P11)/2</f>
        <v>145713.45160379796</v>
      </c>
      <c r="Q11" s="95">
        <f>(StockCapitalTotalAnualDeflactad!P11+StockCapitalTotalAnualDeflactad!Q11)/2</f>
        <v>165119.08840199554</v>
      </c>
      <c r="R11" s="95">
        <f>(StockCapitalTotalAnualDeflactad!Q11+StockCapitalTotalAnualDeflactad!R11)/2</f>
        <v>187450.37332543021</v>
      </c>
    </row>
    <row r="12" spans="1:33" x14ac:dyDescent="0.15">
      <c r="A12" s="78"/>
      <c r="B12" s="10" t="s">
        <v>6</v>
      </c>
      <c r="C12" s="96"/>
      <c r="D12" s="95">
        <f>(StockCapitalTotalAnualDeflactad!C12+StockCapitalTotalAnualDeflactad!D12)/2</f>
        <v>1098.2018818513618</v>
      </c>
      <c r="E12" s="95">
        <f>(StockCapitalTotalAnualDeflactad!D12+StockCapitalTotalAnualDeflactad!E12)/2</f>
        <v>3035.8890014789599</v>
      </c>
      <c r="F12" s="95">
        <f>(StockCapitalTotalAnualDeflactad!E12+StockCapitalTotalAnualDeflactad!F12)/2</f>
        <v>3852.2463031966154</v>
      </c>
      <c r="G12" s="95">
        <f>(StockCapitalTotalAnualDeflactad!F12+StockCapitalTotalAnualDeflactad!G12)/2</f>
        <v>3386.1002769950283</v>
      </c>
      <c r="H12" s="95">
        <f>(StockCapitalTotalAnualDeflactad!G12+StockCapitalTotalAnualDeflactad!H12)/2</f>
        <v>7048.6230817263604</v>
      </c>
      <c r="I12" s="95">
        <f>(StockCapitalTotalAnualDeflactad!H12+StockCapitalTotalAnualDeflactad!I12)/2</f>
        <v>11664.796631256395</v>
      </c>
      <c r="J12" s="95">
        <f>(StockCapitalTotalAnualDeflactad!I12+StockCapitalTotalAnualDeflactad!J12)/2</f>
        <v>12587.210105757064</v>
      </c>
      <c r="K12" s="95">
        <f>(StockCapitalTotalAnualDeflactad!J12+StockCapitalTotalAnualDeflactad!K12)/2</f>
        <v>90264.85176989068</v>
      </c>
      <c r="L12" s="95">
        <f>(StockCapitalTotalAnualDeflactad!K12+StockCapitalTotalAnualDeflactad!L12)/2</f>
        <v>162873.39152490979</v>
      </c>
      <c r="M12" s="95">
        <f>(StockCapitalTotalAnualDeflactad!L12+StockCapitalTotalAnualDeflactad!M12)/2</f>
        <v>161437.69396604417</v>
      </c>
      <c r="N12" s="95">
        <f>(StockCapitalTotalAnualDeflactad!M12+StockCapitalTotalAnualDeflactad!N12)/2</f>
        <v>172893.90620786112</v>
      </c>
      <c r="O12" s="200">
        <f>(StockCapitalTotalAnualDeflactad!N12+StockCapitalTotalAnualDeflactad!O12)/2</f>
        <v>204640.29185324517</v>
      </c>
      <c r="P12" s="95">
        <f>(StockCapitalTotalAnualDeflactad!N12+StockCapitalTotalAnualDeflactad!P12)/2</f>
        <v>204640.29185324517</v>
      </c>
      <c r="Q12" s="95">
        <f>(StockCapitalTotalAnualDeflactad!P12+StockCapitalTotalAnualDeflactad!Q12)/2</f>
        <v>212449.19421085945</v>
      </c>
      <c r="R12" s="95">
        <f>(StockCapitalTotalAnualDeflactad!Q12+StockCapitalTotalAnualDeflactad!R12)/2</f>
        <v>225961.5261995435</v>
      </c>
    </row>
    <row r="13" spans="1:33" x14ac:dyDescent="0.15">
      <c r="A13" s="78"/>
      <c r="B13" s="9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201"/>
      <c r="P13" s="34"/>
      <c r="Q13" s="34"/>
      <c r="R13" s="34"/>
    </row>
    <row r="14" spans="1:33" x14ac:dyDescent="0.15">
      <c r="A14" s="78"/>
      <c r="B14" s="9" t="s">
        <v>7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201"/>
      <c r="P14" s="34"/>
      <c r="Q14" s="34"/>
      <c r="R14" s="34"/>
    </row>
    <row r="15" spans="1:33" x14ac:dyDescent="0.15">
      <c r="A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202"/>
      <c r="P15" s="78"/>
      <c r="Q15" s="78"/>
      <c r="R15" s="78"/>
    </row>
    <row r="16" spans="1:33" s="13" customFormat="1" x14ac:dyDescent="0.15">
      <c r="A16" s="78"/>
      <c r="B16" s="10" t="s">
        <v>8</v>
      </c>
      <c r="C16" s="96"/>
      <c r="D16" s="95">
        <f>(StockCapitalTotalAnualDeflactad!C16+StockCapitalTotalAnualDeflactad!D16)/2</f>
        <v>9323363.9769171868</v>
      </c>
      <c r="E16" s="95">
        <f>(StockCapitalTotalAnualDeflactad!D16+StockCapitalTotalAnualDeflactad!E16)/2</f>
        <v>8417867.1355095096</v>
      </c>
      <c r="F16" s="95">
        <f>(StockCapitalTotalAnualDeflactad!E16+StockCapitalTotalAnualDeflactad!F16)/2</f>
        <v>7760404.3665693132</v>
      </c>
      <c r="G16" s="95">
        <f>(StockCapitalTotalAnualDeflactad!F16+StockCapitalTotalAnualDeflactad!G16)/2</f>
        <v>7102489.4420276172</v>
      </c>
      <c r="H16" s="95">
        <f>(StockCapitalTotalAnualDeflactad!G16+StockCapitalTotalAnualDeflactad!H16)/2</f>
        <v>6256476.0729232393</v>
      </c>
      <c r="I16" s="95">
        <f>(StockCapitalTotalAnualDeflactad!H16+StockCapitalTotalAnualDeflactad!I16)/2</f>
        <v>5430748.3811387401</v>
      </c>
      <c r="J16" s="95">
        <f>(StockCapitalTotalAnualDeflactad!I16+StockCapitalTotalAnualDeflactad!J16)/2</f>
        <v>4708929.9939001277</v>
      </c>
      <c r="K16" s="95">
        <f>(StockCapitalTotalAnualDeflactad!J16+StockCapitalTotalAnualDeflactad!K16)/2</f>
        <v>4016361.9349861834</v>
      </c>
      <c r="L16" s="95">
        <f>(StockCapitalTotalAnualDeflactad!K16+StockCapitalTotalAnualDeflactad!L16)/2</f>
        <v>3282377.0544406688</v>
      </c>
      <c r="M16" s="95">
        <f>(StockCapitalTotalAnualDeflactad!L16+StockCapitalTotalAnualDeflactad!M16)/2</f>
        <v>2644943.0194293801</v>
      </c>
      <c r="N16" s="95">
        <f>(StockCapitalTotalAnualDeflactad!M16+StockCapitalTotalAnualDeflactad!N16)/2</f>
        <v>2136700.9426469249</v>
      </c>
      <c r="O16" s="200">
        <f>(StockCapitalTotalAnualDeflactad!N16+StockCapitalTotalAnualDeflactad!O16)/2</f>
        <v>3042198.588432264</v>
      </c>
      <c r="P16" s="95">
        <f>(StockCapitalTotalAnualDeflactad!N16+StockCapitalTotalAnualDeflactad!P16)/2</f>
        <v>3042198.588432264</v>
      </c>
      <c r="Q16" s="95">
        <f>(StockCapitalTotalAnualDeflactad!P16+StockCapitalTotalAnualDeflactad!Q16)/2</f>
        <v>4068451.0608809423</v>
      </c>
      <c r="R16" s="95">
        <f>(StockCapitalTotalAnualDeflactad!Q16+StockCapitalTotalAnualDeflactad!R16)/2</f>
        <v>3788733.5763652842</v>
      </c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s="13" customFormat="1" x14ac:dyDescent="0.15">
      <c r="A17" s="78"/>
      <c r="B17" s="10" t="s">
        <v>9</v>
      </c>
      <c r="C17" s="96"/>
      <c r="D17" s="95">
        <f>(StockCapitalTotalAnualDeflactad!C17+StockCapitalTotalAnualDeflactad!D17)/2</f>
        <v>506561.28486573964</v>
      </c>
      <c r="E17" s="95">
        <f>(StockCapitalTotalAnualDeflactad!D17+StockCapitalTotalAnualDeflactad!E17)/2</f>
        <v>457446.12930731487</v>
      </c>
      <c r="F17" s="95">
        <f>(StockCapitalTotalAnualDeflactad!E17+StockCapitalTotalAnualDeflactad!F17)/2</f>
        <v>421806.91671194904</v>
      </c>
      <c r="G17" s="95">
        <f>(StockCapitalTotalAnualDeflactad!F17+StockCapitalTotalAnualDeflactad!G17)/2</f>
        <v>386141.43680582964</v>
      </c>
      <c r="H17" s="95">
        <f>(StockCapitalTotalAnualDeflactad!G17+StockCapitalTotalAnualDeflactad!H17)/2</f>
        <v>340245.70600043819</v>
      </c>
      <c r="I17" s="95">
        <f>(StockCapitalTotalAnualDeflactad!H17+StockCapitalTotalAnualDeflactad!I17)/2</f>
        <v>295447.12549969816</v>
      </c>
      <c r="J17" s="95">
        <f>(StockCapitalTotalAnualDeflactad!I17+StockCapitalTotalAnualDeflactad!J17)/2</f>
        <v>256292.79290289525</v>
      </c>
      <c r="K17" s="95">
        <f>(StockCapitalTotalAnualDeflactad!J17+StockCapitalTotalAnualDeflactad!K17)/2</f>
        <v>218819.81041456372</v>
      </c>
      <c r="L17" s="95">
        <f>(StockCapitalTotalAnualDeflactad!K17+StockCapitalTotalAnualDeflactad!L17)/2</f>
        <v>179157.64336759876</v>
      </c>
      <c r="M17" s="95">
        <f>(StockCapitalTotalAnualDeflactad!L17+StockCapitalTotalAnualDeflactad!M17)/2</f>
        <v>144746.59954333992</v>
      </c>
      <c r="N17" s="95">
        <f>(StockCapitalTotalAnualDeflactad!M17+StockCapitalTotalAnualDeflactad!N17)/2</f>
        <v>117374.00590228449</v>
      </c>
      <c r="O17" s="200">
        <f>(StockCapitalTotalAnualDeflactad!N17+StockCapitalTotalAnualDeflactad!O17)/2</f>
        <v>165968.02196839981</v>
      </c>
      <c r="P17" s="95">
        <f>(StockCapitalTotalAnualDeflactad!N17+StockCapitalTotalAnualDeflactad!P17)/2</f>
        <v>165968.02196839981</v>
      </c>
      <c r="Q17" s="95">
        <f>(StockCapitalTotalAnualDeflactad!P17+StockCapitalTotalAnualDeflactad!Q17)/2</f>
        <v>221013.98431291676</v>
      </c>
      <c r="R17" s="95">
        <f>(StockCapitalTotalAnualDeflactad!Q17+StockCapitalTotalAnualDeflactad!R17)/2</f>
        <v>205818.65064515453</v>
      </c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spans="1:33" s="13" customFormat="1" x14ac:dyDescent="0.15">
      <c r="A18" s="78"/>
      <c r="B18" s="10" t="s">
        <v>10</v>
      </c>
      <c r="C18" s="96"/>
      <c r="D18" s="95">
        <f>(StockCapitalTotalAnualDeflactad!C18+StockCapitalTotalAnualDeflactad!D18)/2</f>
        <v>0</v>
      </c>
      <c r="E18" s="95">
        <f>(StockCapitalTotalAnualDeflactad!D18+StockCapitalTotalAnualDeflactad!E18)/2</f>
        <v>0</v>
      </c>
      <c r="F18" s="95">
        <f>(StockCapitalTotalAnualDeflactad!E18+StockCapitalTotalAnualDeflactad!F18)/2</f>
        <v>0</v>
      </c>
      <c r="G18" s="95">
        <f>(StockCapitalTotalAnualDeflactad!F18+StockCapitalTotalAnualDeflactad!G18)/2</f>
        <v>0</v>
      </c>
      <c r="H18" s="95">
        <f>(StockCapitalTotalAnualDeflactad!G18+StockCapitalTotalAnualDeflactad!H18)/2</f>
        <v>0</v>
      </c>
      <c r="I18" s="95">
        <f>(StockCapitalTotalAnualDeflactad!H18+StockCapitalTotalAnualDeflactad!I18)/2</f>
        <v>65063.892059894955</v>
      </c>
      <c r="J18" s="95">
        <f>(StockCapitalTotalAnualDeflactad!I18+StockCapitalTotalAnualDeflactad!J18)/2</f>
        <v>120731.85613713201</v>
      </c>
      <c r="K18" s="95">
        <f>(StockCapitalTotalAnualDeflactad!J18+StockCapitalTotalAnualDeflactad!K18)/2</f>
        <v>101081.19224224825</v>
      </c>
      <c r="L18" s="95">
        <f>(StockCapitalTotalAnualDeflactad!K18+StockCapitalTotalAnualDeflactad!L18)/2</f>
        <v>78768.345219840092</v>
      </c>
      <c r="M18" s="95">
        <f>(StockCapitalTotalAnualDeflactad!L18+StockCapitalTotalAnualDeflactad!M18)/2</f>
        <v>62538.994949235799</v>
      </c>
      <c r="N18" s="95">
        <f>(StockCapitalTotalAnualDeflactad!M18+StockCapitalTotalAnualDeflactad!N18)/2</f>
        <v>50693.555593123456</v>
      </c>
      <c r="O18" s="200">
        <f>(StockCapitalTotalAnualDeflactad!N18+StockCapitalTotalAnualDeflactad!O18)/2</f>
        <v>36298.838302034012</v>
      </c>
      <c r="P18" s="95">
        <f>(StockCapitalTotalAnualDeflactad!N18+StockCapitalTotalAnualDeflactad!P18)/2</f>
        <v>36298.806037272501</v>
      </c>
      <c r="Q18" s="95">
        <f>(StockCapitalTotalAnualDeflactad!P18+StockCapitalTotalAnualDeflactad!Q18)/2</f>
        <v>24067.274861264996</v>
      </c>
      <c r="R18" s="95">
        <f>(StockCapitalTotalAnualDeflactad!Q18+StockCapitalTotalAnualDeflactad!R18)/2</f>
        <v>14012.766787237262</v>
      </c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33" s="13" customFormat="1" x14ac:dyDescent="0.15">
      <c r="A19" s="78"/>
      <c r="B19" s="93" t="s">
        <v>149</v>
      </c>
      <c r="C19" s="96"/>
      <c r="D19" s="95">
        <f>(StockCapitalTotalAnualDeflactad!C19+StockCapitalTotalAnualDeflactad!D19)/2</f>
        <v>0</v>
      </c>
      <c r="E19" s="95">
        <f>(StockCapitalTotalAnualDeflactad!D19+StockCapitalTotalAnualDeflactad!E19)/2</f>
        <v>0</v>
      </c>
      <c r="F19" s="95">
        <f>(StockCapitalTotalAnualDeflactad!E19+StockCapitalTotalAnualDeflactad!F19)/2</f>
        <v>0</v>
      </c>
      <c r="G19" s="95">
        <f>(StockCapitalTotalAnualDeflactad!F19+StockCapitalTotalAnualDeflactad!G19)/2</f>
        <v>0</v>
      </c>
      <c r="H19" s="95">
        <f>(StockCapitalTotalAnualDeflactad!G19+StockCapitalTotalAnualDeflactad!H19)/2</f>
        <v>0</v>
      </c>
      <c r="I19" s="95">
        <f>(StockCapitalTotalAnualDeflactad!H19+StockCapitalTotalAnualDeflactad!I19)/2</f>
        <v>0</v>
      </c>
      <c r="J19" s="95">
        <f>(StockCapitalTotalAnualDeflactad!I19+StockCapitalTotalAnualDeflactad!J19)/2</f>
        <v>0</v>
      </c>
      <c r="K19" s="95">
        <f>(StockCapitalTotalAnualDeflactad!J19+StockCapitalTotalAnualDeflactad!K19)/2</f>
        <v>0</v>
      </c>
      <c r="L19" s="95">
        <f>(StockCapitalTotalAnualDeflactad!K19+StockCapitalTotalAnualDeflactad!L19)/2</f>
        <v>0</v>
      </c>
      <c r="M19" s="95">
        <f>(StockCapitalTotalAnualDeflactad!L19+StockCapitalTotalAnualDeflactad!M19)/2</f>
        <v>0</v>
      </c>
      <c r="N19" s="95">
        <f>(StockCapitalTotalAnualDeflactad!M19+StockCapitalTotalAnualDeflactad!N19)/2</f>
        <v>0</v>
      </c>
      <c r="O19" s="200">
        <f>(StockCapitalTotalAnualDeflactad!N19+StockCapitalTotalAnualDeflactad!O19)/2</f>
        <v>0</v>
      </c>
      <c r="P19" s="95">
        <f>(StockCapitalTotalAnualDeflactad!N19+StockCapitalTotalAnualDeflactad!P19)/2</f>
        <v>4519400.6621706821</v>
      </c>
      <c r="Q19" s="95">
        <f>(StockCapitalTotalAnualDeflactad!P19+StockCapitalTotalAnualDeflactad!Q19)/2</f>
        <v>10516206.397451805</v>
      </c>
      <c r="R19" s="95">
        <f>(StockCapitalTotalAnualDeflactad!Q19+StockCapitalTotalAnualDeflactad!R19)/2</f>
        <v>12572826.990235209</v>
      </c>
      <c r="S19" s="95"/>
      <c r="T19" s="95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</row>
    <row r="20" spans="1:33" s="13" customFormat="1" x14ac:dyDescent="0.15">
      <c r="A20" s="78"/>
      <c r="B20" s="10" t="s">
        <v>11</v>
      </c>
      <c r="C20" s="96"/>
      <c r="D20" s="95">
        <f>(StockCapitalTotalAnualDeflactad!C20+StockCapitalTotalAnualDeflactad!D20)/2</f>
        <v>0</v>
      </c>
      <c r="E20" s="95">
        <f>(StockCapitalTotalAnualDeflactad!D20+StockCapitalTotalAnualDeflactad!E20)/2</f>
        <v>52719.821283128986</v>
      </c>
      <c r="F20" s="95">
        <f>(StockCapitalTotalAnualDeflactad!E20+StockCapitalTotalAnualDeflactad!F20)/2</f>
        <v>95458.109991438279</v>
      </c>
      <c r="G20" s="95">
        <f>(StockCapitalTotalAnualDeflactad!F20+StockCapitalTotalAnualDeflactad!G20)/2</f>
        <v>73911.296329578792</v>
      </c>
      <c r="H20" s="95">
        <f>(StockCapitalTotalAnualDeflactad!G20+StockCapitalTotalAnualDeflactad!H20)/2</f>
        <v>50554.01534336451</v>
      </c>
      <c r="I20" s="95">
        <f>(StockCapitalTotalAnualDeflactad!H20+StockCapitalTotalAnualDeflactad!I20)/2</f>
        <v>28530.092099746242</v>
      </c>
      <c r="J20" s="95">
        <f>(StockCapitalTotalAnualDeflactad!I20+StockCapitalTotalAnualDeflactad!J20)/2</f>
        <v>58247.67901540731</v>
      </c>
      <c r="K20" s="95">
        <f>(StockCapitalTotalAnualDeflactad!J20+StockCapitalTotalAnualDeflactad!K20)/2</f>
        <v>121630.44748398676</v>
      </c>
      <c r="L20" s="95">
        <f>(StockCapitalTotalAnualDeflactad!K20+StockCapitalTotalAnualDeflactad!L20)/2</f>
        <v>156894.17581607113</v>
      </c>
      <c r="M20" s="95">
        <f>(StockCapitalTotalAnualDeflactad!L20+StockCapitalTotalAnualDeflactad!M20)/2</f>
        <v>175974.462697129</v>
      </c>
      <c r="N20" s="95">
        <f>(StockCapitalTotalAnualDeflactad!M20+StockCapitalTotalAnualDeflactad!N20)/2</f>
        <v>178001.75659415708</v>
      </c>
      <c r="O20" s="200">
        <f>(StockCapitalTotalAnualDeflactad!N20+StockCapitalTotalAnualDeflactad!O20)/2</f>
        <v>158319.3503940386</v>
      </c>
      <c r="P20" s="95">
        <f>(StockCapitalTotalAnualDeflactad!N20+StockCapitalTotalAnualDeflactad!P20)/2</f>
        <v>158319.3503940386</v>
      </c>
      <c r="Q20" s="95">
        <f>(StockCapitalTotalAnualDeflactad!P20+StockCapitalTotalAnualDeflactad!Q20)/2</f>
        <v>129683.24695670221</v>
      </c>
      <c r="R20" s="95">
        <f>(StockCapitalTotalAnualDeflactad!Q20+StockCapitalTotalAnualDeflactad!R20)/2</f>
        <v>89797.068000716536</v>
      </c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</row>
    <row r="21" spans="1:33" s="13" customFormat="1" x14ac:dyDescent="0.15">
      <c r="A21" s="7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204"/>
      <c r="P21" s="9"/>
      <c r="Q21" s="9"/>
      <c r="R21" s="9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</row>
    <row r="22" spans="1:33" s="13" customFormat="1" x14ac:dyDescent="0.15">
      <c r="A22" s="78"/>
      <c r="B22" s="78" t="s">
        <v>155</v>
      </c>
      <c r="C22" s="77"/>
      <c r="D22" s="96"/>
      <c r="E22" s="96"/>
      <c r="F22" s="96"/>
      <c r="G22" s="96"/>
      <c r="H22" s="96"/>
      <c r="I22" s="96"/>
      <c r="J22" s="96"/>
      <c r="K22" s="96"/>
      <c r="L22" s="96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</row>
    <row r="23" spans="1:33" s="78" customFormat="1" x14ac:dyDescent="0.15">
      <c r="C23" s="77"/>
      <c r="D23" s="77"/>
    </row>
    <row r="24" spans="1:33" s="78" customFormat="1" x14ac:dyDescent="0.15">
      <c r="C24" s="77"/>
      <c r="D24" s="77"/>
    </row>
    <row r="25" spans="1:33" s="78" customFormat="1" x14ac:dyDescent="0.15">
      <c r="C25" s="77"/>
      <c r="D25" s="77"/>
    </row>
    <row r="26" spans="1:33" s="78" customFormat="1" x14ac:dyDescent="0.15">
      <c r="C26" s="77"/>
      <c r="D26" s="77"/>
    </row>
    <row r="27" spans="1:33" s="78" customFormat="1" x14ac:dyDescent="0.15">
      <c r="C27" s="77"/>
      <c r="D27" s="77"/>
    </row>
    <row r="28" spans="1:33" s="78" customFormat="1" x14ac:dyDescent="0.15">
      <c r="C28" s="77"/>
      <c r="D28" s="77"/>
    </row>
    <row r="29" spans="1:33" s="78" customFormat="1" x14ac:dyDescent="0.15">
      <c r="C29" s="77"/>
      <c r="D29" s="77"/>
    </row>
    <row r="30" spans="1:33" s="78" customFormat="1" x14ac:dyDescent="0.15">
      <c r="C30" s="77"/>
      <c r="D30" s="77"/>
    </row>
    <row r="31" spans="1:33" s="78" customFormat="1" x14ac:dyDescent="0.15">
      <c r="C31" s="77"/>
      <c r="D31" s="77"/>
    </row>
    <row r="32" spans="1:33" s="78" customFormat="1" x14ac:dyDescent="0.15">
      <c r="C32" s="77"/>
      <c r="D32" s="77"/>
    </row>
    <row r="33" spans="3:4" s="78" customFormat="1" x14ac:dyDescent="0.15">
      <c r="C33" s="77"/>
      <c r="D33" s="77"/>
    </row>
    <row r="34" spans="3:4" s="78" customFormat="1" x14ac:dyDescent="0.15">
      <c r="C34" s="77"/>
      <c r="D34" s="77"/>
    </row>
    <row r="35" spans="3:4" s="78" customFormat="1" x14ac:dyDescent="0.15">
      <c r="C35" s="77"/>
      <c r="D35" s="77"/>
    </row>
    <row r="36" spans="3:4" s="78" customFormat="1" x14ac:dyDescent="0.15">
      <c r="C36" s="77"/>
      <c r="D36" s="77"/>
    </row>
    <row r="37" spans="3:4" s="78" customFormat="1" x14ac:dyDescent="0.15">
      <c r="C37" s="77"/>
      <c r="D37" s="77"/>
    </row>
    <row r="38" spans="3:4" s="78" customFormat="1" x14ac:dyDescent="0.15">
      <c r="C38" s="77"/>
      <c r="D38" s="77"/>
    </row>
    <row r="39" spans="3:4" s="78" customFormat="1" x14ac:dyDescent="0.15">
      <c r="C39" s="77"/>
      <c r="D39" s="77"/>
    </row>
    <row r="40" spans="3:4" s="78" customFormat="1" x14ac:dyDescent="0.15">
      <c r="C40" s="77"/>
      <c r="D40" s="77"/>
    </row>
    <row r="41" spans="3:4" s="78" customFormat="1" x14ac:dyDescent="0.15">
      <c r="C41" s="77"/>
      <c r="D41" s="77"/>
    </row>
    <row r="42" spans="3:4" s="78" customFormat="1" x14ac:dyDescent="0.15">
      <c r="C42" s="77"/>
      <c r="D42" s="77"/>
    </row>
    <row r="43" spans="3:4" s="78" customFormat="1" x14ac:dyDescent="0.15">
      <c r="C43" s="77"/>
      <c r="D43" s="77"/>
    </row>
    <row r="44" spans="3:4" s="78" customFormat="1" x14ac:dyDescent="0.15">
      <c r="C44" s="77"/>
      <c r="D44" s="77"/>
    </row>
    <row r="45" spans="3:4" s="78" customFormat="1" x14ac:dyDescent="0.15">
      <c r="C45" s="77"/>
      <c r="D45" s="77"/>
    </row>
    <row r="46" spans="3:4" s="78" customFormat="1" x14ac:dyDescent="0.15">
      <c r="C46" s="77"/>
      <c r="D46" s="77"/>
    </row>
    <row r="47" spans="3:4" s="78" customFormat="1" x14ac:dyDescent="0.15">
      <c r="C47" s="77"/>
      <c r="D47" s="77"/>
    </row>
    <row r="48" spans="3:4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33" s="78" customFormat="1" x14ac:dyDescent="0.15">
      <c r="C65" s="77"/>
      <c r="D65" s="77"/>
    </row>
    <row r="66" spans="3:33" s="78" customFormat="1" x14ac:dyDescent="0.15">
      <c r="C66" s="77"/>
      <c r="D66" s="77"/>
    </row>
    <row r="67" spans="3:33" s="78" customFormat="1" x14ac:dyDescent="0.15">
      <c r="C67" s="77"/>
      <c r="D67" s="77"/>
    </row>
    <row r="68" spans="3:33" s="78" customFormat="1" x14ac:dyDescent="0.15">
      <c r="C68" s="77"/>
      <c r="D68" s="77"/>
    </row>
    <row r="69" spans="3:33" s="78" customFormat="1" x14ac:dyDescent="0.15">
      <c r="C69" s="77"/>
      <c r="D69" s="77"/>
    </row>
    <row r="70" spans="3:33" s="78" customFormat="1" x14ac:dyDescent="0.15">
      <c r="C70" s="77"/>
      <c r="D70" s="77"/>
    </row>
    <row r="71" spans="3:33" s="78" customFormat="1" x14ac:dyDescent="0.15">
      <c r="C71" s="77"/>
      <c r="D71" s="77"/>
    </row>
    <row r="72" spans="3:33" s="78" customFormat="1" x14ac:dyDescent="0.15">
      <c r="C72" s="77"/>
      <c r="D72" s="77"/>
    </row>
    <row r="73" spans="3:33" s="78" customFormat="1" x14ac:dyDescent="0.15">
      <c r="C73" s="77"/>
      <c r="D73" s="77"/>
    </row>
    <row r="74" spans="3:33" s="78" customFormat="1" x14ac:dyDescent="0.15">
      <c r="C74" s="77"/>
      <c r="D74" s="77"/>
    </row>
    <row r="75" spans="3:33" s="78" customFormat="1" x14ac:dyDescent="0.15">
      <c r="C75" s="77"/>
      <c r="D75" s="77"/>
    </row>
    <row r="76" spans="3:33" s="78" customFormat="1" x14ac:dyDescent="0.15">
      <c r="C76" s="77"/>
      <c r="D76" s="77"/>
    </row>
    <row r="77" spans="3:33" s="78" customFormat="1" x14ac:dyDescent="0.15">
      <c r="C77" s="77"/>
      <c r="D77" s="77"/>
    </row>
    <row r="78" spans="3:33" s="78" customFormat="1" x14ac:dyDescent="0.15">
      <c r="C78" s="77"/>
      <c r="D78" s="77"/>
    </row>
    <row r="79" spans="3:33" s="78" customFormat="1" x14ac:dyDescent="0.15">
      <c r="C79" s="77"/>
      <c r="D79" s="77"/>
    </row>
    <row r="80" spans="3:33" s="13" customFormat="1" x14ac:dyDescent="0.15">
      <c r="C80" s="26"/>
      <c r="D80" s="26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</row>
    <row r="81" spans="1:33" s="13" customFormat="1" x14ac:dyDescent="0.15">
      <c r="C81" s="26"/>
      <c r="D81" s="26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</row>
    <row r="82" spans="1:33" s="13" customFormat="1" x14ac:dyDescent="0.15">
      <c r="C82" s="26"/>
      <c r="D82" s="26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</row>
    <row r="83" spans="1:33" s="13" customFormat="1" x14ac:dyDescent="0.15">
      <c r="C83" s="26"/>
      <c r="D83" s="26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</row>
    <row r="84" spans="1:33" s="13" customFormat="1" x14ac:dyDescent="0.15">
      <c r="C84" s="26"/>
      <c r="D84" s="26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</row>
    <row r="85" spans="1:33" s="13" customFormat="1" x14ac:dyDescent="0.15">
      <c r="C85" s="26"/>
      <c r="D85" s="26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</row>
    <row r="86" spans="1:33" x14ac:dyDescent="0.15">
      <c r="A86" s="13"/>
    </row>
    <row r="87" spans="1:33" x14ac:dyDescent="0.15">
      <c r="A87" s="13"/>
    </row>
    <row r="88" spans="1:33" x14ac:dyDescent="0.15">
      <c r="A88" s="13"/>
    </row>
    <row r="89" spans="1:33" x14ac:dyDescent="0.15">
      <c r="A89" s="13"/>
    </row>
    <row r="90" spans="1:33" x14ac:dyDescent="0.15">
      <c r="A90" s="13"/>
    </row>
    <row r="91" spans="1:33" x14ac:dyDescent="0.15">
      <c r="A91" s="13"/>
    </row>
    <row r="92" spans="1:33" s="55" customFormat="1" x14ac:dyDescent="0.15">
      <c r="A92" s="13"/>
      <c r="C92" s="17"/>
      <c r="D92" s="17"/>
      <c r="E92" s="15"/>
      <c r="F92" s="15"/>
      <c r="G92" s="15"/>
      <c r="H92" s="15"/>
      <c r="I92" s="15"/>
      <c r="J92" s="15"/>
      <c r="K92" s="15"/>
      <c r="L92" s="15"/>
      <c r="O92" s="185"/>
      <c r="P92" s="13"/>
      <c r="Q92" s="15"/>
      <c r="R92" s="15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</row>
    <row r="93" spans="1:33" s="55" customFormat="1" x14ac:dyDescent="0.15">
      <c r="A93" s="13"/>
      <c r="C93" s="17"/>
      <c r="D93" s="17"/>
      <c r="E93" s="15"/>
      <c r="F93" s="15"/>
      <c r="G93" s="15"/>
      <c r="H93" s="15"/>
      <c r="I93" s="15"/>
      <c r="J93" s="15"/>
      <c r="K93" s="15"/>
      <c r="L93" s="15"/>
      <c r="O93" s="185"/>
      <c r="P93" s="13"/>
      <c r="Q93" s="15"/>
      <c r="R93" s="15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</row>
    <row r="94" spans="1:33" s="55" customFormat="1" x14ac:dyDescent="0.15">
      <c r="A94" s="13"/>
      <c r="C94" s="17"/>
      <c r="D94" s="17"/>
      <c r="E94" s="15"/>
      <c r="F94" s="15"/>
      <c r="G94" s="15"/>
      <c r="H94" s="15"/>
      <c r="I94" s="15"/>
      <c r="J94" s="15"/>
      <c r="K94" s="15"/>
      <c r="L94" s="15"/>
      <c r="O94" s="185"/>
      <c r="P94" s="13"/>
      <c r="Q94" s="15"/>
      <c r="R94" s="15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</row>
    <row r="95" spans="1:33" s="55" customFormat="1" x14ac:dyDescent="0.15">
      <c r="A95" s="13"/>
      <c r="C95" s="17"/>
      <c r="D95" s="17"/>
      <c r="E95" s="15"/>
      <c r="F95" s="15"/>
      <c r="G95" s="15"/>
      <c r="H95" s="15"/>
      <c r="I95" s="15"/>
      <c r="J95" s="15"/>
      <c r="K95" s="15"/>
      <c r="L95" s="15"/>
      <c r="O95" s="185"/>
      <c r="P95" s="13"/>
      <c r="Q95" s="15"/>
      <c r="R95" s="15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</row>
  </sheetData>
  <conditionalFormatting sqref="D22:L22 C7:R12 C16:R20 S19">
    <cfRule type="cellIs" dxfId="4" priority="6" operator="lessThan">
      <formula>0</formula>
    </cfRule>
  </conditionalFormatting>
  <conditionalFormatting sqref="T19">
    <cfRule type="cellIs" dxfId="3" priority="2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R10"/>
  <sheetViews>
    <sheetView zoomScale="130" zoomScaleNormal="130" workbookViewId="0"/>
  </sheetViews>
  <sheetFormatPr baseColWidth="10" defaultRowHeight="9" x14ac:dyDescent="0.15"/>
  <cols>
    <col min="1" max="1" width="11.42578125" style="57"/>
    <col min="2" max="2" width="31.28515625" style="57" bestFit="1" customWidth="1"/>
    <col min="3" max="3" width="4.5703125" style="57" customWidth="1"/>
    <col min="4" max="4" width="3" style="57" customWidth="1"/>
    <col min="5" max="5" width="5.140625" style="57" bestFit="1" customWidth="1"/>
    <col min="6" max="8" width="4.7109375" style="57" bestFit="1" customWidth="1"/>
    <col min="9" max="9" width="5.140625" style="57" bestFit="1" customWidth="1"/>
    <col min="10" max="11" width="5.42578125" style="57" bestFit="1" customWidth="1"/>
    <col min="12" max="12" width="5.85546875" style="57" bestFit="1" customWidth="1"/>
    <col min="13" max="14" width="5.140625" style="57" bestFit="1" customWidth="1"/>
    <col min="15" max="16" width="5.85546875" style="57" bestFit="1" customWidth="1"/>
    <col min="17" max="17" width="5.140625" style="57" bestFit="1" customWidth="1"/>
    <col min="18" max="16384" width="11.42578125" style="57"/>
  </cols>
  <sheetData>
    <row r="4" spans="2:18" x14ac:dyDescent="0.15">
      <c r="B4" s="9" t="s">
        <v>86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218">
        <v>2010</v>
      </c>
      <c r="O4" s="218">
        <v>2011</v>
      </c>
      <c r="P4" s="218">
        <v>2012</v>
      </c>
      <c r="Q4" s="6">
        <v>2013</v>
      </c>
      <c r="R4" s="191" t="s">
        <v>14</v>
      </c>
    </row>
    <row r="5" spans="2:18" x14ac:dyDescent="0.15">
      <c r="B5" s="3" t="s">
        <v>15</v>
      </c>
      <c r="C5" s="19"/>
      <c r="E5" s="19">
        <f>SUMPRODUCT(PrecioImplicitoDelCapital!D7:D20,CantidadDeCapital!E7:E20)/SUMPRODUCT(PrecioImplicitoDelCapital!D7:D20,CantidadDeCapital!D7:D20)</f>
        <v>0.96158559489934392</v>
      </c>
      <c r="F5" s="19">
        <f>SUMPRODUCT(PrecioImplicitoDelCapital!E7:E20,CantidadDeCapital!F7:F20)/SUMPRODUCT(PrecioImplicitoDelCapital!E7:E20,CantidadDeCapital!E7:E20)</f>
        <v>1.0300042531255433</v>
      </c>
      <c r="G5" s="19">
        <f>SUMPRODUCT(PrecioImplicitoDelCapital!F7:F20,CantidadDeCapital!G7:G20)/SUMPRODUCT(PrecioImplicitoDelCapital!F7:F20,CantidadDeCapital!F7:F20)</f>
        <v>1.0595139431943328</v>
      </c>
      <c r="H5" s="19">
        <f>SUMPRODUCT(PrecioImplicitoDelCapital!G7:G20,CantidadDeCapital!H7:H20)/SUMPRODUCT(PrecioImplicitoDelCapital!G7:G20,CantidadDeCapital!G7:G20)</f>
        <v>1.0011499443440497</v>
      </c>
      <c r="I5" s="19">
        <f>SUMPRODUCT(PrecioImplicitoDelCapital!H7:H20,CantidadDeCapital!I7:I20)/SUMPRODUCT(PrecioImplicitoDelCapital!H7:H20,CantidadDeCapital!H7:H20)</f>
        <v>0.927856308308879</v>
      </c>
      <c r="J5" s="19">
        <f>SUMPRODUCT(PrecioImplicitoDelCapital!I7:I20,CantidadDeCapital!J7:J20)/SUMPRODUCT(PrecioImplicitoDelCapital!I7:I20,CantidadDeCapital!I7:I20)</f>
        <v>1.1998708906059983</v>
      </c>
      <c r="K5" s="19">
        <f>SUMPRODUCT(PrecioImplicitoDelCapital!J7:J20,CantidadDeCapital!K7:K20)/SUMPRODUCT(PrecioImplicitoDelCapital!J7:J20,CantidadDeCapital!J7:J20)</f>
        <v>1.2091213463465174</v>
      </c>
      <c r="L5" s="19">
        <f>SUMPRODUCT(PrecioImplicitoDelCapital!K7:K20,CantidadDeCapital!L7:L20)/SUMPRODUCT(PrecioImplicitoDelCapital!K7:K20,CantidadDeCapital!K7:K20)</f>
        <v>0.89898246385717873</v>
      </c>
      <c r="M5" s="19">
        <f>SUMPRODUCT(PrecioImplicitoDelCapital!L7:L20,CantidadDeCapital!M7:M20)/SUMPRODUCT(PrecioImplicitoDelCapital!L7:L20,CantidadDeCapital!L7:L20)</f>
        <v>0.93769522763133173</v>
      </c>
      <c r="N5" s="219">
        <f>SUMPRODUCT(PrecioImplicitoDelCapital!M7:M20,CantidadDeCapital!N7:N20)/SUMPRODUCT(PrecioImplicitoDelCapital!M7:M20,CantidadDeCapital!M7:M20)</f>
        <v>0.95973076482518882</v>
      </c>
      <c r="O5" s="219">
        <f>SUMPRODUCT(PrecioImplicitoDelCapital!N7:N20,CantidadDeCapital!P7:P20)/SUMPRODUCT(PrecioImplicitoDelCapital!N7:N20,CantidadDeCapital!N7:N20)</f>
        <v>0.9859627823813325</v>
      </c>
      <c r="P5" s="219">
        <f>SUMPRODUCT(PrecioImplicitoDelCapital!O7:O20,CantidadDeCapital!Q7:Q20)/SUMPRODUCT(PrecioImplicitoDelCapital!O7:O20,CantidadDeCapital!P7:P20)</f>
        <v>1.0944658102784148</v>
      </c>
      <c r="Q5" s="19">
        <f>SUMPRODUCT(PrecioImplicitoDelCapital!P7:P20,CantidadDeCapital!R7:R20)/SUMPRODUCT(PrecioImplicitoDelCapital!P7:P20,CantidadDeCapital!Q7:Q20)</f>
        <v>1.058259597636847</v>
      </c>
    </row>
    <row r="6" spans="2:18" x14ac:dyDescent="0.15">
      <c r="B6" s="3" t="s">
        <v>16</v>
      </c>
      <c r="C6" s="19"/>
      <c r="E6" s="19">
        <f>SUMPRODUCT(PrecioImplicitoDelCapital!E7:E20,CantidadDeCapital!E7:E20)/SUMPRODUCT(PrecioImplicitoDelCapital!E7:E20,CantidadDeCapital!D7:D20)</f>
        <v>0.95784330910882864</v>
      </c>
      <c r="F6" s="19">
        <f>SUMPRODUCT(PrecioImplicitoDelCapital!F7:F20,CantidadDeCapital!F7:F20)/SUMPRODUCT(PrecioImplicitoDelCapital!F7:F20,CantidadDeCapital!E7:E20)</f>
        <v>1.026437355149016</v>
      </c>
      <c r="G6" s="19">
        <f>SUMPRODUCT(PrecioImplicitoDelCapital!G7:G20,CantidadDeCapital!G7:G20)/SUMPRODUCT(PrecioImplicitoDelCapital!G7:G20,CantidadDeCapital!F7:F20)</f>
        <v>1.062278416911816</v>
      </c>
      <c r="H6" s="19">
        <f>SUMPRODUCT(PrecioImplicitoDelCapital!H7:H20,CantidadDeCapital!H7:H20)/SUMPRODUCT(PrecioImplicitoDelCapital!H7:H20,CantidadDeCapital!G7:G20)</f>
        <v>1.0077700799937845</v>
      </c>
      <c r="I6" s="19">
        <f>SUMPRODUCT(PrecioImplicitoDelCapital!I7:I20,CantidadDeCapital!I7:I20)/SUMPRODUCT(PrecioImplicitoDelCapital!I7:I20,CantidadDeCapital!H7:H20)</f>
        <v>0.92606083561349495</v>
      </c>
      <c r="J6" s="19">
        <f>SUMPRODUCT(PrecioImplicitoDelCapital!J7:J20,CantidadDeCapital!J7:J20)/SUMPRODUCT(PrecioImplicitoDelCapital!J7:J20,CantidadDeCapital!I7:I20)</f>
        <v>1.2587120205363078</v>
      </c>
      <c r="K6" s="19">
        <f>SUMPRODUCT(PrecioImplicitoDelCapital!K7:K20,CantidadDeCapital!K7:K20)/SUMPRODUCT(PrecioImplicitoDelCapital!K7:K20,CantidadDeCapital!J7:J20)</f>
        <v>1.1708552229633205</v>
      </c>
      <c r="L6" s="19">
        <f>SUMPRODUCT(PrecioImplicitoDelCapital!L7:L20,CantidadDeCapital!L7:L20)/SUMPRODUCT(PrecioImplicitoDelCapital!L7:L20,CantidadDeCapital!K7:K20)</f>
        <v>0.9014160627187785</v>
      </c>
      <c r="M6" s="19">
        <f>SUMPRODUCT(PrecioImplicitoDelCapital!M7:M20,CantidadDeCapital!M7:M20)/SUMPRODUCT(PrecioImplicitoDelCapital!M7:M20,CantidadDeCapital!L7:L20)</f>
        <v>0.93476042086696354</v>
      </c>
      <c r="N6" s="219">
        <f>SUMPRODUCT(PrecioImplicitoDelCapital!N7:N20,CantidadDeCapital!N7:N20)/SUMPRODUCT(PrecioImplicitoDelCapital!N7:N20,CantidadDeCapital!M7:M20)</f>
        <v>0.95971620252439893</v>
      </c>
      <c r="O6" s="219">
        <f>SUMPRODUCT(PrecioImplicitoDelCapital!O7:O20,CantidadDeCapital!P7:P20)/SUMPRODUCT(PrecioImplicitoDelCapital!O7:O20,CantidadDeCapital!N7:N20)</f>
        <v>0.98143828875892758</v>
      </c>
      <c r="P6" s="219">
        <f>SUMPRODUCT(PrecioImplicitoDelCapital!P7:P20,CantidadDeCapital!Q7:Q20)/SUMPRODUCT(PrecioImplicitoDelCapital!P7:P20,CantidadDeCapital!P7:P20)</f>
        <v>1.0846077458073553</v>
      </c>
      <c r="Q6" s="19">
        <f>SUMPRODUCT(PrecioImplicitoDelCapital!Q7:Q20,CantidadDeCapital!R7:R20)/SUMPRODUCT(PrecioImplicitoDelCapital!Q7:Q20,CantidadDeCapital!Q7:Q20)</f>
        <v>1.0751260156750333</v>
      </c>
    </row>
    <row r="7" spans="2:18" x14ac:dyDescent="0.15">
      <c r="B7" s="3" t="s">
        <v>17</v>
      </c>
      <c r="C7" s="19"/>
      <c r="D7" s="3"/>
      <c r="E7" s="19">
        <f>SQRT(E5*E6)</f>
        <v>0.95971262793076195</v>
      </c>
      <c r="F7" s="19">
        <f>SQRT(F5*F6)</f>
        <v>1.0282192574399782</v>
      </c>
      <c r="G7" s="19">
        <f t="shared" ref="G7:L7" si="0">SQRT(G5*G6)</f>
        <v>1.0608952795976008</v>
      </c>
      <c r="H7" s="19">
        <f t="shared" si="0"/>
        <v>1.0044545582042903</v>
      </c>
      <c r="I7" s="19">
        <f t="shared" si="0"/>
        <v>0.92695813724341025</v>
      </c>
      <c r="J7" s="19">
        <f t="shared" si="0"/>
        <v>1.2289393447592827</v>
      </c>
      <c r="K7" s="19">
        <f t="shared" si="0"/>
        <v>1.1898344605726723</v>
      </c>
      <c r="L7" s="19">
        <f t="shared" si="0"/>
        <v>0.90019844091364909</v>
      </c>
      <c r="M7" s="19">
        <f t="shared" ref="M7:Q7" si="1">SQRT(M5*M6)</f>
        <v>0.93622667427584372</v>
      </c>
      <c r="N7" s="219">
        <f t="shared" si="1"/>
        <v>0.95972348364717386</v>
      </c>
      <c r="O7" s="219">
        <f t="shared" si="1"/>
        <v>0.98369793428690588</v>
      </c>
      <c r="P7" s="219">
        <f t="shared" si="1"/>
        <v>1.08952562858764</v>
      </c>
      <c r="Q7" s="19">
        <f t="shared" si="1"/>
        <v>1.0666594699139773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27</v>
      </c>
      <c r="C9" s="22"/>
      <c r="D9" s="22"/>
      <c r="E9" s="22">
        <f>LN(E7)</f>
        <v>-4.1121385238640257E-2</v>
      </c>
      <c r="F9" s="22">
        <f t="shared" ref="F9:L9" si="2">LN(F7)</f>
        <v>2.7828429738315598E-2</v>
      </c>
      <c r="G9" s="22">
        <f t="shared" si="2"/>
        <v>5.9113155041199072E-2</v>
      </c>
      <c r="H9" s="22">
        <f t="shared" si="2"/>
        <v>4.4446660258697177E-3</v>
      </c>
      <c r="I9" s="22">
        <f t="shared" si="2"/>
        <v>-7.5846873828219905E-2</v>
      </c>
      <c r="J9" s="22">
        <f t="shared" si="2"/>
        <v>0.20615147603748965</v>
      </c>
      <c r="K9" s="22">
        <f t="shared" si="2"/>
        <v>0.17381418868445644</v>
      </c>
      <c r="L9" s="22">
        <f t="shared" si="2"/>
        <v>-0.10514005005809815</v>
      </c>
      <c r="M9" s="22">
        <f t="shared" ref="M9:Q9" si="3">LN(M7)</f>
        <v>-6.5897658452154603E-2</v>
      </c>
      <c r="N9" s="22">
        <f t="shared" si="3"/>
        <v>-4.1110073878656408E-2</v>
      </c>
      <c r="O9" s="22">
        <f t="shared" si="3"/>
        <v>-1.6436406407780855E-2</v>
      </c>
      <c r="P9" s="22">
        <f t="shared" si="3"/>
        <v>8.5742398382079352E-2</v>
      </c>
      <c r="Q9" s="22">
        <f t="shared" si="3"/>
        <v>6.4531774159164085E-2</v>
      </c>
      <c r="R9" s="195">
        <f>AVERAGE(E9:Q9)</f>
        <v>2.1236433861924905E-2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R13"/>
  <sheetViews>
    <sheetView zoomScale="130" zoomScaleNormal="130" workbookViewId="0"/>
  </sheetViews>
  <sheetFormatPr baseColWidth="10" defaultRowHeight="9" x14ac:dyDescent="0.15"/>
  <cols>
    <col min="1" max="1" width="11.42578125" style="57"/>
    <col min="2" max="2" width="28.85546875" style="57" bestFit="1" customWidth="1"/>
    <col min="3" max="3" width="3" style="57" customWidth="1"/>
    <col min="4" max="4" width="3.7109375" style="57" customWidth="1"/>
    <col min="5" max="6" width="5.42578125" style="57" bestFit="1" customWidth="1"/>
    <col min="7" max="8" width="5.85546875" style="57" bestFit="1" customWidth="1"/>
    <col min="9" max="9" width="5.42578125" style="57" bestFit="1" customWidth="1"/>
    <col min="10" max="11" width="5.140625" style="57" bestFit="1" customWidth="1"/>
    <col min="12" max="12" width="5.85546875" style="57" bestFit="1" customWidth="1"/>
    <col min="13" max="13" width="6.140625" style="57" bestFit="1" customWidth="1"/>
    <col min="14" max="15" width="5.85546875" style="57" bestFit="1" customWidth="1"/>
    <col min="16" max="17" width="5.42578125" style="57" bestFit="1" customWidth="1"/>
    <col min="18" max="16384" width="11.42578125" style="57"/>
  </cols>
  <sheetData>
    <row r="4" spans="2:18" x14ac:dyDescent="0.15">
      <c r="B4" s="9" t="s">
        <v>87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218">
        <v>2011</v>
      </c>
      <c r="P4" s="218">
        <v>2012</v>
      </c>
      <c r="Q4" s="6">
        <v>2013</v>
      </c>
      <c r="R4" s="191" t="s">
        <v>14</v>
      </c>
    </row>
    <row r="5" spans="2:18" x14ac:dyDescent="0.15">
      <c r="B5" s="3" t="s">
        <v>15</v>
      </c>
      <c r="C5" s="19"/>
      <c r="E5" s="19">
        <f>SUMPRODUCT(PrecioImplicitoDelCapital!E7:E20,CantidadDeCapital!D7:D20)/SUMPRODUCT(PrecioImplicitoDelCapital!D7:D20,CantidadDeCapital!D7:D20)</f>
        <v>1.3900741935668204</v>
      </c>
      <c r="F5" s="19">
        <f>SUMPRODUCT(PrecioImplicitoDelCapital!F7:F20,CantidadDeCapital!E7:E20)/SUMPRODUCT(PrecioImplicitoDelCapital!E7:E20,CantidadDeCapital!E7:E20)</f>
        <v>1.1653027053437714</v>
      </c>
      <c r="G5" s="19">
        <f>SUMPRODUCT(PrecioImplicitoDelCapital!G7:G20,CantidadDeCapital!F7:F20)/SUMPRODUCT(PrecioImplicitoDelCapital!F7:F20,CantidadDeCapital!F7:F20)</f>
        <v>0.74328900116983365</v>
      </c>
      <c r="H5" s="19">
        <f>SUMPRODUCT(PrecioImplicitoDelCapital!H7:H20,CantidadDeCapital!G7:G20)/SUMPRODUCT(PrecioImplicitoDelCapital!G7:G20,CantidadDeCapital!G7:G20)</f>
        <v>0.69995063175224392</v>
      </c>
      <c r="I5" s="19">
        <f>SUMPRODUCT(PrecioImplicitoDelCapital!I7:I20,CantidadDeCapital!H7:H20)/SUMPRODUCT(PrecioImplicitoDelCapital!H7:H20,CantidadDeCapital!H7:H20)</f>
        <v>1.2952867176951781</v>
      </c>
      <c r="J5" s="19">
        <f>SUMPRODUCT(PrecioImplicitoDelCapital!J7:J20,CantidadDeCapital!I7:I20)/SUMPRODUCT(PrecioImplicitoDelCapital!I7:I20,CantidadDeCapital!I7:I20)</f>
        <v>0.89004572742475785</v>
      </c>
      <c r="K5" s="19">
        <f>SUMPRODUCT(PrecioImplicitoDelCapital!K7:K20,CantidadDeCapital!J7:J20)/SUMPRODUCT(PrecioImplicitoDelCapital!J7:J20,CantidadDeCapital!J7:J20)</f>
        <v>0.99605904768864584</v>
      </c>
      <c r="L5" s="19">
        <f>SUMPRODUCT(PrecioImplicitoDelCapital!L7:L20,CantidadDeCapital!K7:K20)/SUMPRODUCT(PrecioImplicitoDelCapital!K7:K20,CantidadDeCapital!K7:K20)</f>
        <v>0.4757547628408329</v>
      </c>
      <c r="M5" s="19">
        <f>SUMPRODUCT(PrecioImplicitoDelCapital!M7:M20,CantidadDeCapital!L7:L20)/SUMPRODUCT(PrecioImplicitoDelCapital!L7:L20,CantidadDeCapital!L7:L20)</f>
        <v>4.223816136526751</v>
      </c>
      <c r="N5" s="19">
        <f>SUMPRODUCT(PrecioImplicitoDelCapital!N7:N20,CantidadDeCapital!M7:M20)/SUMPRODUCT(PrecioImplicitoDelCapital!M7:M20,CantidadDeCapital!M7:M20)</f>
        <v>0.59191119607842391</v>
      </c>
      <c r="O5" s="219">
        <f>SUMPRODUCT(PrecioImplicitoDelCapital!O7:O20,CantidadDeCapital!N7:N20)/SUMPRODUCT(PrecioImplicitoDelCapital!N7:N20,CantidadDeCapital!N7:N20)</f>
        <v>0.8822823278808527</v>
      </c>
      <c r="P5" s="219">
        <f>SUMPRODUCT(PrecioImplicitoDelCapital!P7:P20,CantidadDeCapital!P7:P20)/SUMPRODUCT(PrecioImplicitoDelCapital!O7:O20,CantidadDeCapital!P7:P20)</f>
        <v>1.3448364078168404</v>
      </c>
      <c r="Q5" s="19">
        <f>SUMPRODUCT(PrecioImplicitoDelCapital!Q7:Q20,CantidadDeCapital!Q7:Q20)/SUMPRODUCT(PrecioImplicitoDelCapital!P7:P20,CantidadDeCapital!Q7:Q20)</f>
        <v>1.5044103739057542</v>
      </c>
    </row>
    <row r="6" spans="2:18" x14ac:dyDescent="0.15">
      <c r="B6" s="3" t="s">
        <v>16</v>
      </c>
      <c r="C6" s="19"/>
      <c r="E6" s="19">
        <f>SUMPRODUCT(PrecioImplicitoDelCapital!E7:E20,CantidadDeCapital!E7:E20)/SUMPRODUCT(PrecioImplicitoDelCapital!D7:D20,CantidadDeCapital!E7:E20)</f>
        <v>1.3846643216532426</v>
      </c>
      <c r="F6" s="19">
        <f>SUMPRODUCT(PrecioImplicitoDelCapital!F7:F20,CantidadDeCapital!F7:F20)/SUMPRODUCT(PrecioImplicitoDelCapital!E7:E20,CantidadDeCapital!F7:F20)</f>
        <v>1.1612672697141424</v>
      </c>
      <c r="G6" s="19">
        <f>SUMPRODUCT(PrecioImplicitoDelCapital!G7:G20,CantidadDeCapital!G7:G20)/SUMPRODUCT(PrecioImplicitoDelCapital!F7:F20,CantidadDeCapital!G7:G20)</f>
        <v>0.74522838377204204</v>
      </c>
      <c r="H6" s="19">
        <f>SUMPRODUCT(PrecioImplicitoDelCapital!H7:H20,CantidadDeCapital!H7:H20)/SUMPRODUCT(PrecioImplicitoDelCapital!G7:G20,CantidadDeCapital!H7:H20)</f>
        <v>0.70457907742763526</v>
      </c>
      <c r="I6" s="19">
        <f>SUMPRODUCT(PrecioImplicitoDelCapital!I7:I20,CantidadDeCapital!I7:I20)/SUMPRODUCT(PrecioImplicitoDelCapital!H7:H20,CantidadDeCapital!I7:I20)</f>
        <v>1.2927802391451169</v>
      </c>
      <c r="J6" s="19">
        <f>SUMPRODUCT(PrecioImplicitoDelCapital!J7:J20,CantidadDeCapital!J7:J20)/SUMPRODUCT(PrecioImplicitoDelCapital!I7:I20,CantidadDeCapital!J7:J20)</f>
        <v>0.93369317041328381</v>
      </c>
      <c r="K6" s="19">
        <f>SUMPRODUCT(PrecioImplicitoDelCapital!K7:K20,CantidadDeCapital!K7:K20)/SUMPRODUCT(PrecioImplicitoDelCapital!J7:J20,CantidadDeCapital!K7:K20)</f>
        <v>0.96453589368018111</v>
      </c>
      <c r="L6" s="19">
        <f>SUMPRODUCT(PrecioImplicitoDelCapital!L7:L20,CantidadDeCapital!L7:L20)/SUMPRODUCT(PrecioImplicitoDelCapital!K7:K20,CantidadDeCapital!L7:L20)</f>
        <v>0.47704265920789046</v>
      </c>
      <c r="M6" s="19">
        <f>SUMPRODUCT(PrecioImplicitoDelCapital!M7:M20,CantidadDeCapital!M7:M20)/SUMPRODUCT(PrecioImplicitoDelCapital!L7:L20,CantidadDeCapital!M7:M20)</f>
        <v>4.2105963996616724</v>
      </c>
      <c r="N6" s="19">
        <f>SUMPRODUCT(PrecioImplicitoDelCapital!N7:N20,CantidadDeCapital!N7:N20)/SUMPRODUCT(PrecioImplicitoDelCapital!M7:M20,CantidadDeCapital!N7:N20)</f>
        <v>0.59190221482118577</v>
      </c>
      <c r="O6" s="219">
        <f>SUMPRODUCT(PrecioImplicitoDelCapital!O7:O20,CantidadDeCapital!P7:P20)/SUMPRODUCT(PrecioImplicitoDelCapital!N7:N20,CantidadDeCapital!P7:P20)</f>
        <v>0.87823361444360093</v>
      </c>
      <c r="P6" s="219">
        <f>SUMPRODUCT(PrecioImplicitoDelCapital!P7:P20,CantidadDeCapital!Q7:Q20)/SUMPRODUCT(PrecioImplicitoDelCapital!O7:O20,CantidadDeCapital!Q7:Q20)</f>
        <v>1.3327232071240624</v>
      </c>
      <c r="Q6" s="19">
        <f>SUMPRODUCT(PrecioImplicitoDelCapital!Q7:Q20,CantidadDeCapital!R7:R20)/SUMPRODUCT(PrecioImplicitoDelCapital!P7:P20,CantidadDeCapital!R7:R20)</f>
        <v>1.5283874909798068</v>
      </c>
    </row>
    <row r="7" spans="2:18" x14ac:dyDescent="0.15">
      <c r="B7" s="3" t="s">
        <v>17</v>
      </c>
      <c r="C7" s="19"/>
      <c r="D7" s="3"/>
      <c r="E7" s="19">
        <f>SQRT(E5*E6)</f>
        <v>1.387366620718143</v>
      </c>
      <c r="F7" s="19">
        <f t="shared" ref="F7:L7" si="0">SQRT(F5*F6)</f>
        <v>1.1632832376618625</v>
      </c>
      <c r="G7" s="19">
        <f t="shared" si="0"/>
        <v>0.7442580607674536</v>
      </c>
      <c r="H7" s="19">
        <f t="shared" si="0"/>
        <v>0.7022610414688305</v>
      </c>
      <c r="I7" s="19">
        <f t="shared" si="0"/>
        <v>1.294032871554454</v>
      </c>
      <c r="J7" s="19">
        <f t="shared" si="0"/>
        <v>0.91160825854750771</v>
      </c>
      <c r="K7" s="19">
        <f t="shared" si="0"/>
        <v>0.98017075232869411</v>
      </c>
      <c r="L7" s="19">
        <f t="shared" si="0"/>
        <v>0.47639827581175209</v>
      </c>
      <c r="M7" s="19">
        <f t="shared" ref="M7:Q7" si="1">SQRT(M5*M6)</f>
        <v>4.2172010880787285</v>
      </c>
      <c r="N7" s="19">
        <f t="shared" si="1"/>
        <v>0.59190670543277024</v>
      </c>
      <c r="O7" s="19">
        <f t="shared" si="1"/>
        <v>0.88025564342099816</v>
      </c>
      <c r="P7" s="19">
        <f t="shared" si="1"/>
        <v>1.3387661074597248</v>
      </c>
      <c r="Q7" s="19">
        <f t="shared" si="1"/>
        <v>1.5163515412917312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27</v>
      </c>
      <c r="C9" s="22"/>
      <c r="D9" s="22"/>
      <c r="E9" s="22">
        <f>LN(E7)</f>
        <v>0.32740743280559448</v>
      </c>
      <c r="F9" s="22">
        <f t="shared" ref="F9:L9" si="2">LN(F7)</f>
        <v>0.15124638443724364</v>
      </c>
      <c r="G9" s="22">
        <f t="shared" si="2"/>
        <v>-0.29536744841940288</v>
      </c>
      <c r="H9" s="22">
        <f t="shared" si="2"/>
        <v>-0.35345009013266621</v>
      </c>
      <c r="I9" s="22">
        <f t="shared" si="2"/>
        <v>0.25776359881204897</v>
      </c>
      <c r="J9" s="22">
        <f t="shared" si="2"/>
        <v>-9.2544922253324835E-2</v>
      </c>
      <c r="K9" s="22">
        <f t="shared" si="2"/>
        <v>-2.0028485424938756E-2</v>
      </c>
      <c r="L9" s="22">
        <f t="shared" si="2"/>
        <v>-0.74150106071041266</v>
      </c>
      <c r="M9" s="22">
        <f t="shared" ref="M9:Q9" si="3">LN(M7)</f>
        <v>1.4391716587303769</v>
      </c>
      <c r="N9" s="22">
        <f t="shared" si="3"/>
        <v>-0.52440624869145747</v>
      </c>
      <c r="O9" s="22">
        <f t="shared" si="3"/>
        <v>-0.12754290981047098</v>
      </c>
      <c r="P9" s="22">
        <f t="shared" si="3"/>
        <v>0.29174837442338852</v>
      </c>
      <c r="Q9" s="22">
        <f t="shared" si="3"/>
        <v>0.41630714773405447</v>
      </c>
      <c r="R9" s="27">
        <f>AVERAGE(E9:Q9)</f>
        <v>5.6061802423079468E-2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3" spans="2:18" x14ac:dyDescent="0.15">
      <c r="E13" s="22"/>
      <c r="F13" s="22"/>
      <c r="G13" s="22"/>
      <c r="H13" s="22"/>
      <c r="I13" s="22"/>
      <c r="J13" s="22"/>
      <c r="K13" s="22"/>
      <c r="L13" s="22"/>
      <c r="M13" s="23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"/>
  <sheetViews>
    <sheetView zoomScale="130" zoomScaleNormal="130" workbookViewId="0"/>
  </sheetViews>
  <sheetFormatPr baseColWidth="10" defaultRowHeight="9" x14ac:dyDescent="0.15"/>
  <cols>
    <col min="1" max="1" width="2.28515625" style="45" customWidth="1"/>
    <col min="2" max="2" width="26.5703125" style="43" customWidth="1"/>
    <col min="3" max="3" width="9.140625" style="54" bestFit="1" customWidth="1"/>
    <col min="4" max="4" width="4.7109375" style="54" bestFit="1" customWidth="1"/>
    <col min="5" max="12" width="4.7109375" style="45" bestFit="1" customWidth="1"/>
    <col min="13" max="15" width="4.7109375" style="30" bestFit="1" customWidth="1"/>
    <col min="16" max="16" width="4.7109375" style="30" customWidth="1"/>
    <col min="17" max="18" width="4.7109375" style="30" bestFit="1" customWidth="1"/>
    <col min="19" max="21" width="10.28515625" style="30" bestFit="1" customWidth="1"/>
    <col min="22" max="22" width="13" style="30" bestFit="1" customWidth="1"/>
    <col min="23" max="24" width="10.28515625" style="30" bestFit="1" customWidth="1"/>
    <col min="25" max="16384" width="11.42578125" style="45"/>
  </cols>
  <sheetData>
    <row r="1" spans="1:24" x14ac:dyDescent="0.15">
      <c r="A1" s="14"/>
      <c r="B1" s="38" t="s">
        <v>26</v>
      </c>
      <c r="C1" s="39"/>
      <c r="D1" s="39"/>
      <c r="E1" s="40"/>
      <c r="F1" s="41"/>
      <c r="G1" s="41"/>
      <c r="H1" s="41"/>
      <c r="I1" s="41"/>
      <c r="J1" s="41"/>
      <c r="K1" s="41"/>
      <c r="L1" s="42"/>
    </row>
    <row r="2" spans="1:24" x14ac:dyDescent="0.15">
      <c r="A2" s="14"/>
      <c r="B2" s="40"/>
      <c r="C2" s="30"/>
      <c r="D2" s="40"/>
      <c r="E2" s="40"/>
      <c r="F2" s="41"/>
      <c r="G2" s="41"/>
      <c r="H2" s="41"/>
      <c r="I2" s="41"/>
      <c r="J2" s="41"/>
      <c r="K2" s="41"/>
      <c r="L2" s="41"/>
    </row>
    <row r="3" spans="1:24" x14ac:dyDescent="0.15">
      <c r="A3" s="14"/>
      <c r="B3" s="46"/>
      <c r="C3" s="46">
        <v>1999</v>
      </c>
      <c r="D3" s="46">
        <v>2000</v>
      </c>
      <c r="E3" s="46">
        <v>2001</v>
      </c>
      <c r="F3" s="46">
        <v>2002</v>
      </c>
      <c r="G3" s="46">
        <v>2003</v>
      </c>
      <c r="H3" s="46">
        <v>2004</v>
      </c>
      <c r="I3" s="46">
        <v>2005</v>
      </c>
      <c r="J3" s="46">
        <v>2006</v>
      </c>
      <c r="K3" s="46">
        <v>2007</v>
      </c>
      <c r="L3" s="46">
        <v>2008</v>
      </c>
      <c r="M3" s="46">
        <v>2009</v>
      </c>
      <c r="N3" s="46">
        <v>2010</v>
      </c>
      <c r="O3" s="46" t="s">
        <v>150</v>
      </c>
      <c r="P3" s="46">
        <v>2011</v>
      </c>
      <c r="Q3" s="46">
        <v>2012</v>
      </c>
      <c r="R3" s="46">
        <v>2013</v>
      </c>
    </row>
    <row r="4" spans="1:24" x14ac:dyDescent="0.15">
      <c r="A4" s="14"/>
      <c r="B4" s="46"/>
      <c r="C4" s="46"/>
      <c r="D4" s="46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1:24" x14ac:dyDescent="0.15">
      <c r="A5" s="14"/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225"/>
      <c r="P5" s="49"/>
      <c r="Q5" s="49"/>
      <c r="R5" s="49"/>
    </row>
    <row r="6" spans="1:24" x14ac:dyDescent="0.15">
      <c r="A6" s="14"/>
      <c r="B6" s="48" t="s">
        <v>22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225"/>
      <c r="P6" s="49"/>
      <c r="Q6" s="49"/>
      <c r="R6" s="49"/>
    </row>
    <row r="7" spans="1:24" x14ac:dyDescent="0.15">
      <c r="A7" s="14"/>
      <c r="B7" s="50" t="s">
        <v>23</v>
      </c>
      <c r="C7" s="39"/>
      <c r="D7" s="107">
        <f>PrecioImplicitoDelTrabajo!D7</f>
        <v>27.886668467008732</v>
      </c>
      <c r="E7" s="107">
        <f>PrecioImplicitoDelTrabajo!E7</f>
        <v>22.701560887512901</v>
      </c>
      <c r="F7" s="107">
        <f>PrecioImplicitoDelTrabajo!F7</f>
        <v>41.958347443278022</v>
      </c>
      <c r="G7" s="107">
        <f>PrecioImplicitoDelTrabajo!G7</f>
        <v>31.387515520939157</v>
      </c>
      <c r="H7" s="107">
        <f>PrecioImplicitoDelTrabajo!H7</f>
        <v>34.169676720245619</v>
      </c>
      <c r="I7" s="107">
        <f>PrecioImplicitoDelTrabajo!I7</f>
        <v>28.205746644295303</v>
      </c>
      <c r="J7" s="107">
        <f>PrecioImplicitoDelTrabajo!J7</f>
        <v>34.293484340044742</v>
      </c>
      <c r="K7" s="107">
        <f>PrecioImplicitoDelTrabajo!K7</f>
        <v>36.111319444444447</v>
      </c>
      <c r="L7" s="107">
        <f>PrecioImplicitoDelTrabajo!L7</f>
        <v>39.093026362664766</v>
      </c>
      <c r="M7" s="107">
        <f>PrecioImplicitoDelTrabajo!M7</f>
        <v>48.912907398185034</v>
      </c>
      <c r="N7" s="107">
        <f>PrecioImplicitoDelTrabajo!N7</f>
        <v>68.273565391098558</v>
      </c>
      <c r="O7" s="107">
        <f>PrecioImplicitoDelTrabajo!O7</f>
        <v>63.879202511963953</v>
      </c>
      <c r="P7" s="107">
        <f>PrecioImplicitoDelTrabajo!O7</f>
        <v>63.879202511963953</v>
      </c>
      <c r="Q7" s="107">
        <f>PrecioImplicitoDelTrabajo!P7</f>
        <v>72.236068577461225</v>
      </c>
      <c r="R7" s="107">
        <f>PrecioImplicitoDelTrabajo!Q7</f>
        <v>45.527054385918575</v>
      </c>
    </row>
    <row r="8" spans="1:24" x14ac:dyDescent="0.15">
      <c r="A8" s="14"/>
      <c r="B8" s="50" t="s">
        <v>24</v>
      </c>
      <c r="C8" s="39"/>
      <c r="D8" s="107">
        <f>PrecioImplicitoDelTrabajo!D8</f>
        <v>3.8533789912598353</v>
      </c>
      <c r="E8" s="107">
        <f>PrecioImplicitoDelTrabajo!E8</f>
        <v>3.9976188267309891</v>
      </c>
      <c r="F8" s="107">
        <f>PrecioImplicitoDelTrabajo!F8</f>
        <v>3.6623278649263562</v>
      </c>
      <c r="G8" s="107">
        <f>PrecioImplicitoDelTrabajo!G8</f>
        <v>3.557669293472125</v>
      </c>
      <c r="H8" s="107">
        <f>PrecioImplicitoDelTrabajo!H8</f>
        <v>3.5208239106490078</v>
      </c>
      <c r="I8" s="107">
        <f>PrecioImplicitoDelTrabajo!I8</f>
        <v>3.6043292630427404</v>
      </c>
      <c r="J8" s="107">
        <f>PrecioImplicitoDelTrabajo!J8</f>
        <v>3.2083562447303788</v>
      </c>
      <c r="K8" s="107">
        <f>PrecioImplicitoDelTrabajo!K8</f>
        <v>3.5385421368237799</v>
      </c>
      <c r="L8" s="107">
        <f>PrecioImplicitoDelTrabajo!L8</f>
        <v>4.1725735867989746</v>
      </c>
      <c r="M8" s="107">
        <f>PrecioImplicitoDelTrabajo!M8</f>
        <v>4.1664654640547125</v>
      </c>
      <c r="N8" s="107">
        <f>PrecioImplicitoDelTrabajo!N8</f>
        <v>4.100528293073074</v>
      </c>
      <c r="O8" s="107">
        <f>PrecioImplicitoDelTrabajo!O8</f>
        <v>3.6574302298957719</v>
      </c>
      <c r="P8" s="107">
        <f>PrecioImplicitoDelTrabajo!O8</f>
        <v>3.6574302298957719</v>
      </c>
      <c r="Q8" s="107">
        <f>PrecioImplicitoDelTrabajo!P8</f>
        <v>4.6392035409500387</v>
      </c>
      <c r="R8" s="107">
        <f>PrecioImplicitoDelTrabajo!Q8</f>
        <v>5.2533776561198247</v>
      </c>
    </row>
    <row r="9" spans="1:24" x14ac:dyDescent="0.15">
      <c r="A9" s="14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225"/>
      <c r="P9" s="49"/>
      <c r="Q9" s="49"/>
      <c r="R9" s="49"/>
    </row>
    <row r="10" spans="1:24" x14ac:dyDescent="0.15">
      <c r="A10" s="14"/>
      <c r="B10" s="48" t="s">
        <v>25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225"/>
      <c r="P10" s="49"/>
      <c r="Q10" s="49"/>
      <c r="R10" s="49"/>
    </row>
    <row r="11" spans="1:24" x14ac:dyDescent="0.15">
      <c r="A11" s="14"/>
      <c r="B11" s="50"/>
      <c r="C11" s="39"/>
      <c r="D11" s="107">
        <f>PrecioImplicitoDelTrabajo!D11</f>
        <v>2.8420318251989074</v>
      </c>
      <c r="E11" s="107">
        <f>PrecioImplicitoDelTrabajo!E11</f>
        <v>2.7741386643981283</v>
      </c>
      <c r="F11" s="107">
        <f>PrecioImplicitoDelTrabajo!F11</f>
        <v>2.3054208864581356</v>
      </c>
      <c r="G11" s="107">
        <f>PrecioImplicitoDelTrabajo!G11</f>
        <v>2.281057804134405</v>
      </c>
      <c r="H11" s="107">
        <f>PrecioImplicitoDelTrabajo!H11</f>
        <v>2.0993862499355305</v>
      </c>
      <c r="I11" s="107">
        <f>PrecioImplicitoDelTrabajo!I11</f>
        <v>1.6692698850335534</v>
      </c>
      <c r="J11" s="107">
        <f>PrecioImplicitoDelTrabajo!J11</f>
        <v>1.6193323677495</v>
      </c>
      <c r="K11" s="107">
        <f>PrecioImplicitoDelTrabajo!K11</f>
        <v>1.7036099530143605</v>
      </c>
      <c r="L11" s="107">
        <f>PrecioImplicitoDelTrabajo!L11</f>
        <v>1.7558608887158824</v>
      </c>
      <c r="M11" s="107">
        <f>PrecioImplicitoDelTrabajo!M11</f>
        <v>1.8701752837041974</v>
      </c>
      <c r="N11" s="107">
        <f>PrecioImplicitoDelTrabajo!N11</f>
        <v>1.7293457549519453</v>
      </c>
      <c r="O11" s="226">
        <f>PrecioImplicitoDelTrabajo!O11</f>
        <v>2.838305595065298</v>
      </c>
      <c r="P11" s="107">
        <f>PrecioImplicitoDelTrabajo!O11</f>
        <v>2.838305595065298</v>
      </c>
      <c r="Q11" s="107">
        <f>PrecioImplicitoDelTrabajo!P11</f>
        <v>4.6953038041452446</v>
      </c>
      <c r="R11" s="107">
        <f>PrecioImplicitoDelTrabajo!Q11</f>
        <v>4.0154147920719847</v>
      </c>
    </row>
    <row r="12" spans="1:24" x14ac:dyDescent="0.15">
      <c r="A12" s="14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225"/>
      <c r="P12" s="49"/>
      <c r="Q12" s="49"/>
      <c r="R12" s="49"/>
    </row>
    <row r="13" spans="1:24" s="14" customFormat="1" x14ac:dyDescent="0.15">
      <c r="B13" s="9" t="s">
        <v>21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22"/>
      <c r="P13" s="8"/>
      <c r="Q13" s="8"/>
      <c r="R13" s="8"/>
      <c r="S13" s="78"/>
      <c r="T13" s="78"/>
      <c r="U13" s="78"/>
      <c r="V13" s="78"/>
      <c r="W13" s="78"/>
      <c r="X13" s="78"/>
    </row>
    <row r="14" spans="1:24" s="14" customFormat="1" x14ac:dyDescent="0.15">
      <c r="A14" s="111"/>
      <c r="B14" s="10" t="s">
        <v>20</v>
      </c>
      <c r="C14" s="20"/>
      <c r="D14" s="107">
        <f>PrecioImplicitoDeMateriales!D9</f>
        <v>1</v>
      </c>
      <c r="E14" s="107">
        <f>PrecioImplicitoDeMateriales!E9</f>
        <v>1.0144594842629966</v>
      </c>
      <c r="F14" s="107">
        <f>PrecioImplicitoDeMateriales!F9</f>
        <v>1.0136484936049281</v>
      </c>
      <c r="G14" s="107">
        <f>PrecioImplicitoDeMateriales!G9</f>
        <v>1.0480249310250327</v>
      </c>
      <c r="H14" s="107">
        <f>PrecioImplicitoDeMateriales!H9</f>
        <v>1.1072071866953361</v>
      </c>
      <c r="I14" s="107">
        <f>PrecioImplicitoDeMateriales!I9</f>
        <v>1.1650936201776911</v>
      </c>
      <c r="J14" s="107">
        <f>PrecioImplicitoDeMateriales!J9</f>
        <v>1.1964399060841557</v>
      </c>
      <c r="K14" s="107">
        <f>PrecioImplicitoDeMateriales!K9</f>
        <v>1.2743879933148961</v>
      </c>
      <c r="L14" s="107">
        <f>PrecioImplicitoDeMateriales!L9</f>
        <v>1.4446239727115702</v>
      </c>
      <c r="M14" s="107">
        <f>PrecioImplicitoDeMateriales!M9</f>
        <v>1.4416081360036563</v>
      </c>
      <c r="N14" s="107">
        <f>PrecioImplicitoDeMateriales!N9</f>
        <v>1.5601105232759929</v>
      </c>
      <c r="O14" s="226">
        <f>PrecioImplicitoDeMateriales!O9</f>
        <v>1.654291290182724</v>
      </c>
      <c r="P14" s="107">
        <f>PrecioImplicitoDeMateriales!O9</f>
        <v>1.654291290182724</v>
      </c>
      <c r="Q14" s="107">
        <f>PrecioImplicitoDeMateriales!P9</f>
        <v>1.7904952806491616</v>
      </c>
      <c r="R14" s="107">
        <f>PrecioImplicitoDeMateriales!Q9</f>
        <v>1.7967447079038603</v>
      </c>
      <c r="S14" s="78"/>
      <c r="T14" s="78"/>
      <c r="U14" s="78"/>
      <c r="V14" s="78"/>
      <c r="W14" s="78"/>
      <c r="X14" s="78"/>
    </row>
    <row r="15" spans="1:24" s="14" customFormat="1" x14ac:dyDescent="0.15">
      <c r="A15" s="111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222"/>
      <c r="P15" s="8"/>
      <c r="Q15" s="8"/>
      <c r="R15" s="8"/>
      <c r="S15" s="78"/>
      <c r="T15" s="78"/>
      <c r="U15" s="78"/>
      <c r="V15" s="78"/>
      <c r="W15" s="78"/>
      <c r="X15" s="78"/>
    </row>
    <row r="16" spans="1:24" s="43" customFormat="1" x14ac:dyDescent="0.15">
      <c r="A16" s="111"/>
      <c r="B16" s="48" t="s">
        <v>0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225"/>
      <c r="P16" s="49"/>
      <c r="Q16" s="49"/>
      <c r="R16" s="49"/>
      <c r="S16" s="30"/>
      <c r="T16" s="30"/>
      <c r="U16" s="30"/>
      <c r="V16" s="30"/>
      <c r="W16" s="30"/>
      <c r="X16" s="30"/>
    </row>
    <row r="17" spans="1:24" s="43" customFormat="1" x14ac:dyDescent="0.15">
      <c r="A17" s="111"/>
      <c r="B17" s="50" t="s">
        <v>1</v>
      </c>
      <c r="C17" s="103"/>
      <c r="D17" s="107">
        <f>PrecioImplicitoDelCapital!D7</f>
        <v>0.17946292916190237</v>
      </c>
      <c r="E17" s="107">
        <f>PrecioImplicitoDelCapital!E7</f>
        <v>0.25279590363727167</v>
      </c>
      <c r="F17" s="107">
        <f>PrecioImplicitoDelCapital!F7</f>
        <v>0.29590907782966963</v>
      </c>
      <c r="G17" s="107">
        <f>PrecioImplicitoDelCapital!G7</f>
        <v>0.21838420338264919</v>
      </c>
      <c r="H17" s="107">
        <f>PrecioImplicitoDelCapital!H7</f>
        <v>0.14853316728886853</v>
      </c>
      <c r="I17" s="107">
        <f>PrecioImplicitoDelCapital!I7</f>
        <v>0.20152552529477716</v>
      </c>
      <c r="J17" s="107">
        <f>PrecioImplicitoDelCapital!J7</f>
        <v>0.16549468439489487</v>
      </c>
      <c r="K17" s="107">
        <f>PrecioImplicitoDelCapital!K7</f>
        <v>0.18684613119719551</v>
      </c>
      <c r="L17" s="107">
        <f>PrecioImplicitoDelCapital!L7</f>
        <v>9.1500176903913391E-2</v>
      </c>
      <c r="M17" s="107">
        <f>PrecioImplicitoDelCapital!M7</f>
        <v>0.30621868994526402</v>
      </c>
      <c r="N17" s="107">
        <f>PrecioImplicitoDelCapital!N7</f>
        <v>0.23169636075778396</v>
      </c>
      <c r="O17" s="226">
        <f>PrecioImplicitoDelCapital!O7</f>
        <v>0.15285452951901246</v>
      </c>
      <c r="P17" s="107">
        <f>PrecioImplicitoDelCapital!O7</f>
        <v>0.15285452951901246</v>
      </c>
      <c r="Q17" s="107">
        <f>PrecioImplicitoDelCapital!P7</f>
        <v>0.23847840241696727</v>
      </c>
      <c r="R17" s="107">
        <f>PrecioImplicitoDelCapital!Q7</f>
        <v>0.29217472316734189</v>
      </c>
      <c r="S17" s="30"/>
      <c r="T17" s="30"/>
      <c r="U17" s="30"/>
      <c r="V17" s="30"/>
      <c r="W17" s="30"/>
      <c r="X17" s="30"/>
    </row>
    <row r="18" spans="1:24" s="43" customFormat="1" x14ac:dyDescent="0.15">
      <c r="A18" s="111"/>
      <c r="B18" s="50" t="s">
        <v>2</v>
      </c>
      <c r="C18" s="103"/>
      <c r="D18" s="107">
        <f>PrecioImplicitoDelCapital!D8</f>
        <v>0.33527204542130618</v>
      </c>
      <c r="E18" s="107">
        <f>PrecioImplicitoDelCapital!E8</f>
        <v>0.36617995995468056</v>
      </c>
      <c r="F18" s="107">
        <f>PrecioImplicitoDelCapital!F8</f>
        <v>0.40263889702139966</v>
      </c>
      <c r="G18" s="107">
        <f>PrecioImplicitoDelCapital!G8</f>
        <v>0.30761339878233157</v>
      </c>
      <c r="H18" s="107">
        <f>PrecioImplicitoDelCapital!H8</f>
        <v>0.23393471089618914</v>
      </c>
      <c r="I18" s="107">
        <f>PrecioImplicitoDelCapital!I8</f>
        <v>0.26968882232355446</v>
      </c>
      <c r="J18" s="107">
        <f>PrecioImplicitoDelCapital!J8</f>
        <v>0.28994824769148581</v>
      </c>
      <c r="K18" s="107">
        <f>PrecioImplicitoDelCapital!K8</f>
        <v>0.2509026884673522</v>
      </c>
      <c r="L18" s="107">
        <f>PrecioImplicitoDelCapital!L8</f>
        <v>0.11327973441153022</v>
      </c>
      <c r="M18" s="107">
        <f>PrecioImplicitoDelCapital!M8</f>
        <v>0.58302504254152154</v>
      </c>
      <c r="N18" s="107">
        <f>PrecioImplicitoDelCapital!N8</f>
        <v>0.29136173487013672</v>
      </c>
      <c r="O18" s="226">
        <f>PrecioImplicitoDelCapital!O8</f>
        <v>0.30491530415670742</v>
      </c>
      <c r="P18" s="107">
        <f>PrecioImplicitoDelCapital!O8</f>
        <v>0.30491530415670742</v>
      </c>
      <c r="Q18" s="107">
        <f>PrecioImplicitoDelCapital!P8</f>
        <v>0.38025287034557126</v>
      </c>
      <c r="R18" s="107">
        <f>PrecioImplicitoDelCapital!Q8</f>
        <v>0.63588557797829448</v>
      </c>
      <c r="S18" s="30"/>
      <c r="T18" s="30"/>
      <c r="U18" s="30"/>
      <c r="V18" s="30"/>
      <c r="W18" s="30"/>
      <c r="X18" s="30"/>
    </row>
    <row r="19" spans="1:24" s="43" customFormat="1" x14ac:dyDescent="0.15">
      <c r="A19" s="111"/>
      <c r="B19" s="50" t="s">
        <v>3</v>
      </c>
      <c r="C19" s="103"/>
      <c r="D19" s="107">
        <f>PrecioImplicitoDelCapital!D9</f>
        <v>0.48564798527093034</v>
      </c>
      <c r="E19" s="107">
        <f>PrecioImplicitoDelCapital!E9</f>
        <v>0.51784852891060118</v>
      </c>
      <c r="F19" s="107">
        <f>PrecioImplicitoDelCapital!F9</f>
        <v>0.55231187435915507</v>
      </c>
      <c r="G19" s="107">
        <f>PrecioImplicitoDelCapital!G9</f>
        <v>0.46151558375113078</v>
      </c>
      <c r="H19" s="107">
        <f>PrecioImplicitoDelCapital!H9</f>
        <v>0.39896333574861442</v>
      </c>
      <c r="I19" s="107">
        <f>PrecioImplicitoDelCapital!I9</f>
        <v>0.44448752941683373</v>
      </c>
      <c r="J19" s="107">
        <f>PrecioImplicitoDelCapital!J9</f>
        <v>0.4715500031638723</v>
      </c>
      <c r="K19" s="107">
        <f>PrecioImplicitoDelCapital!K9</f>
        <v>0.44568567169877993</v>
      </c>
      <c r="L19" s="107">
        <f>PrecioImplicitoDelCapital!L9</f>
        <v>0.34059262639861088</v>
      </c>
      <c r="M19" s="107">
        <f>PrecioImplicitoDelCapital!M9</f>
        <v>0.79952718812040113</v>
      </c>
      <c r="N19" s="107">
        <f>PrecioImplicitoDelCapital!N9</f>
        <v>0.52635810773085634</v>
      </c>
      <c r="O19" s="226">
        <f>PrecioImplicitoDelCapital!O9</f>
        <v>0.56125306411730269</v>
      </c>
      <c r="P19" s="107">
        <f>PrecioImplicitoDelCapital!O9</f>
        <v>0.56125306411730269</v>
      </c>
      <c r="Q19" s="107">
        <f>PrecioImplicitoDelCapital!P9</f>
        <v>0.65265130955894579</v>
      </c>
      <c r="R19" s="107">
        <f>PrecioImplicitoDelCapital!Q9</f>
        <v>0.90278680114862753</v>
      </c>
      <c r="S19" s="30"/>
      <c r="T19" s="30"/>
      <c r="U19" s="30"/>
      <c r="V19" s="30"/>
      <c r="W19" s="30"/>
      <c r="X19" s="30"/>
    </row>
    <row r="20" spans="1:24" s="43" customFormat="1" x14ac:dyDescent="0.15">
      <c r="A20" s="111"/>
      <c r="B20" s="50" t="s">
        <v>4</v>
      </c>
      <c r="C20" s="103"/>
      <c r="D20" s="107">
        <f>PrecioImplicitoDelCapital!D10</f>
        <v>0.33527204542130618</v>
      </c>
      <c r="E20" s="107">
        <f>PrecioImplicitoDelCapital!E10</f>
        <v>0.36617995995468056</v>
      </c>
      <c r="F20" s="107">
        <f>PrecioImplicitoDelCapital!F10</f>
        <v>0.40263889702139966</v>
      </c>
      <c r="G20" s="107">
        <f>PrecioImplicitoDelCapital!G10</f>
        <v>0.30761339878233157</v>
      </c>
      <c r="H20" s="107">
        <f>PrecioImplicitoDelCapital!H10</f>
        <v>0.23393471089618914</v>
      </c>
      <c r="I20" s="107">
        <f>PrecioImplicitoDelCapital!I10</f>
        <v>0.26968882232355446</v>
      </c>
      <c r="J20" s="107">
        <f>PrecioImplicitoDelCapital!J10</f>
        <v>0.28994824769148581</v>
      </c>
      <c r="K20" s="107">
        <f>PrecioImplicitoDelCapital!K10</f>
        <v>0.2509026884673522</v>
      </c>
      <c r="L20" s="107">
        <f>PrecioImplicitoDelCapital!L10</f>
        <v>0.11327973441153022</v>
      </c>
      <c r="M20" s="107">
        <f>PrecioImplicitoDelCapital!M10</f>
        <v>0.58302504254152154</v>
      </c>
      <c r="N20" s="107">
        <f>PrecioImplicitoDelCapital!N10</f>
        <v>0.29136173487013672</v>
      </c>
      <c r="O20" s="226">
        <f>PrecioImplicitoDelCapital!O10</f>
        <v>0.30491530415670742</v>
      </c>
      <c r="P20" s="107">
        <f>PrecioImplicitoDelCapital!O10</f>
        <v>0.30491530415670742</v>
      </c>
      <c r="Q20" s="107">
        <f>PrecioImplicitoDelCapital!P10</f>
        <v>0.38025287034557126</v>
      </c>
      <c r="R20" s="107">
        <f>PrecioImplicitoDelCapital!Q10</f>
        <v>0.63588557797829448</v>
      </c>
      <c r="S20" s="30"/>
      <c r="T20" s="30"/>
      <c r="U20" s="30"/>
      <c r="V20" s="30"/>
      <c r="W20" s="30"/>
      <c r="X20" s="30"/>
    </row>
    <row r="21" spans="1:24" s="43" customFormat="1" x14ac:dyDescent="0.15">
      <c r="A21" s="111"/>
      <c r="B21" s="50" t="s">
        <v>5</v>
      </c>
      <c r="C21" s="103"/>
      <c r="D21" s="107">
        <f>PrecioImplicitoDelCapital!D11</f>
        <v>0.56083595519574236</v>
      </c>
      <c r="E21" s="107">
        <f>PrecioImplicitoDelCapital!E11</f>
        <v>0.59368281338856144</v>
      </c>
      <c r="F21" s="107">
        <f>PrecioImplicitoDelCapital!F11</f>
        <v>0.62714836302803301</v>
      </c>
      <c r="G21" s="107">
        <f>PrecioImplicitoDelCapital!G11</f>
        <v>0.53846667623553035</v>
      </c>
      <c r="H21" s="107">
        <f>PrecioImplicitoDelCapital!H11</f>
        <v>0.48147764817482708</v>
      </c>
      <c r="I21" s="107">
        <f>PrecioImplicitoDelCapital!I11</f>
        <v>0.53188688296347331</v>
      </c>
      <c r="J21" s="107">
        <f>PrecioImplicitoDelCapital!J11</f>
        <v>0.56235088090006546</v>
      </c>
      <c r="K21" s="107">
        <f>PrecioImplicitoDelCapital!K11</f>
        <v>0.54307716331449374</v>
      </c>
      <c r="L21" s="107">
        <f>PrecioImplicitoDelCapital!L11</f>
        <v>0.45424907239215107</v>
      </c>
      <c r="M21" s="107">
        <f>PrecioImplicitoDelCapital!M11</f>
        <v>0.90777826090984082</v>
      </c>
      <c r="N21" s="107">
        <f>PrecioImplicitoDelCapital!N11</f>
        <v>0.64385629416121615</v>
      </c>
      <c r="O21" s="226">
        <f>PrecioImplicitoDelCapital!O11</f>
        <v>0.68942194409760016</v>
      </c>
      <c r="P21" s="107">
        <f>PrecioImplicitoDelCapital!O11</f>
        <v>0.68942194409760016</v>
      </c>
      <c r="Q21" s="107">
        <f>PrecioImplicitoDelCapital!P11</f>
        <v>0.78885052916563314</v>
      </c>
      <c r="R21" s="107">
        <f>PrecioImplicitoDelCapital!Q11</f>
        <v>1.0362374127337941</v>
      </c>
      <c r="S21" s="30"/>
      <c r="T21" s="30"/>
      <c r="U21" s="30"/>
      <c r="V21" s="30"/>
      <c r="W21" s="30"/>
      <c r="X21" s="30"/>
    </row>
    <row r="22" spans="1:24" s="43" customFormat="1" x14ac:dyDescent="0.15">
      <c r="A22" s="111"/>
      <c r="B22" s="50" t="s">
        <v>6</v>
      </c>
      <c r="C22" s="103"/>
      <c r="D22" s="107">
        <f>PrecioImplicitoDelCapital!D12</f>
        <v>0.33527204542130618</v>
      </c>
      <c r="E22" s="107">
        <f>PrecioImplicitoDelCapital!E12</f>
        <v>0.36617995995468056</v>
      </c>
      <c r="F22" s="107">
        <f>PrecioImplicitoDelCapital!F12</f>
        <v>0.40263889702139966</v>
      </c>
      <c r="G22" s="107">
        <f>PrecioImplicitoDelCapital!G12</f>
        <v>0.30761339878233157</v>
      </c>
      <c r="H22" s="107">
        <f>PrecioImplicitoDelCapital!H12</f>
        <v>0.23393471089618914</v>
      </c>
      <c r="I22" s="107">
        <f>PrecioImplicitoDelCapital!I12</f>
        <v>0.26968882232355446</v>
      </c>
      <c r="J22" s="107">
        <f>PrecioImplicitoDelCapital!J12</f>
        <v>0.28994824769148581</v>
      </c>
      <c r="K22" s="107">
        <f>PrecioImplicitoDelCapital!K12</f>
        <v>0.2509026884673522</v>
      </c>
      <c r="L22" s="107">
        <f>PrecioImplicitoDelCapital!L12</f>
        <v>0.11327973441153022</v>
      </c>
      <c r="M22" s="107">
        <f>PrecioImplicitoDelCapital!M12</f>
        <v>0.58302504254152154</v>
      </c>
      <c r="N22" s="107">
        <f>PrecioImplicitoDelCapital!N12</f>
        <v>0.29136173487013672</v>
      </c>
      <c r="O22" s="226">
        <f>PrecioImplicitoDelCapital!O12</f>
        <v>0.30491530415670742</v>
      </c>
      <c r="P22" s="107">
        <f>PrecioImplicitoDelCapital!O12</f>
        <v>0.30491530415670742</v>
      </c>
      <c r="Q22" s="107">
        <f>PrecioImplicitoDelCapital!P12</f>
        <v>0.38025287034557126</v>
      </c>
      <c r="R22" s="107">
        <f>PrecioImplicitoDelCapital!Q12</f>
        <v>0.63588557797829448</v>
      </c>
      <c r="S22" s="30"/>
      <c r="T22" s="30"/>
      <c r="U22" s="30"/>
      <c r="V22" s="30"/>
      <c r="W22" s="30"/>
      <c r="X22" s="30"/>
    </row>
    <row r="23" spans="1:24" s="43" customFormat="1" x14ac:dyDescent="0.15">
      <c r="A23" s="111"/>
      <c r="B23" s="48"/>
      <c r="C23" s="48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227"/>
      <c r="P23" s="51"/>
      <c r="Q23" s="51"/>
      <c r="R23" s="51"/>
      <c r="S23" s="30"/>
      <c r="T23" s="30"/>
      <c r="U23" s="30"/>
      <c r="V23" s="30"/>
      <c r="W23" s="30"/>
      <c r="X23" s="30"/>
    </row>
    <row r="24" spans="1:24" s="43" customFormat="1" x14ac:dyDescent="0.15">
      <c r="A24" s="111"/>
      <c r="B24" s="48" t="s">
        <v>7</v>
      </c>
      <c r="C24" s="52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228"/>
      <c r="P24" s="37"/>
      <c r="Q24" s="37"/>
      <c r="R24" s="37"/>
      <c r="S24" s="30"/>
      <c r="T24" s="30"/>
      <c r="U24" s="30"/>
      <c r="V24" s="30"/>
      <c r="W24" s="30"/>
      <c r="X24" s="30"/>
    </row>
    <row r="25" spans="1:24" s="43" customFormat="1" x14ac:dyDescent="0.15">
      <c r="A25" s="111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226"/>
      <c r="P25" s="107"/>
      <c r="Q25" s="107"/>
      <c r="R25" s="107"/>
      <c r="S25" s="30"/>
      <c r="T25" s="30"/>
      <c r="U25" s="30"/>
      <c r="V25" s="30"/>
      <c r="W25" s="30"/>
      <c r="X25" s="30"/>
    </row>
    <row r="26" spans="1:24" s="43" customFormat="1" x14ac:dyDescent="0.15">
      <c r="A26" s="111"/>
      <c r="B26" s="50" t="s">
        <v>8</v>
      </c>
      <c r="C26" s="50"/>
      <c r="D26" s="107">
        <f>PrecioImplicitoDelCapital!D16</f>
        <v>0.183969650510729</v>
      </c>
      <c r="E26" s="107">
        <f>PrecioImplicitoDelCapital!E16</f>
        <v>0.25736508727469221</v>
      </c>
      <c r="F26" s="107">
        <f>PrecioImplicitoDelCapital!F16</f>
        <v>0.30043040942120453</v>
      </c>
      <c r="G26" s="107">
        <f>PrecioImplicitoDelCapital!G16</f>
        <v>0.22298247374715036</v>
      </c>
      <c r="H26" s="107">
        <f>PrecioImplicitoDelCapital!H16</f>
        <v>0.15337120664174286</v>
      </c>
      <c r="I26" s="107">
        <f>PrecioImplicitoDelCapital!I16</f>
        <v>0.2064741641242476</v>
      </c>
      <c r="J26" s="107">
        <f>PrecioImplicitoDelCapital!J16</f>
        <v>0.17060142234630901</v>
      </c>
      <c r="K26" s="107">
        <f>PrecioImplicitoDelCapital!K16</f>
        <v>0.19207997295185128</v>
      </c>
      <c r="L26" s="107">
        <f>PrecioImplicitoDelCapital!L16</f>
        <v>9.7200197341129724E-2</v>
      </c>
      <c r="M26" s="107">
        <f>PrecioImplicitoDelCapital!M16</f>
        <v>0.31181867239897032</v>
      </c>
      <c r="N26" s="107">
        <f>PrecioImplicitoDelCapital!N16</f>
        <v>0.23739892049285957</v>
      </c>
      <c r="O26" s="226">
        <f>PrecioImplicitoDelCapital!O16</f>
        <v>0.15891850955758408</v>
      </c>
      <c r="P26" s="107">
        <f>PrecioImplicitoDelCapital!O16</f>
        <v>0.15891850955758408</v>
      </c>
      <c r="Q26" s="107">
        <f>PrecioImplicitoDelCapital!P16</f>
        <v>0.24464975821685273</v>
      </c>
      <c r="R26" s="107">
        <f>PrecioImplicitoDelCapital!Q16</f>
        <v>0.29836957715016704</v>
      </c>
      <c r="S26" s="30"/>
      <c r="T26" s="30"/>
      <c r="U26" s="30"/>
      <c r="V26" s="30"/>
      <c r="W26" s="30"/>
      <c r="X26" s="30"/>
    </row>
    <row r="27" spans="1:24" x14ac:dyDescent="0.15">
      <c r="A27" s="111"/>
      <c r="B27" s="50" t="s">
        <v>9</v>
      </c>
      <c r="C27" s="50"/>
      <c r="D27" s="107">
        <f>PrecioImplicitoDelCapital!D17</f>
        <v>0.183969650510729</v>
      </c>
      <c r="E27" s="107">
        <f>PrecioImplicitoDelCapital!E17</f>
        <v>0.25736508727469221</v>
      </c>
      <c r="F27" s="107">
        <f>PrecioImplicitoDelCapital!F17</f>
        <v>0.30043040942120453</v>
      </c>
      <c r="G27" s="107">
        <f>PrecioImplicitoDelCapital!G17</f>
        <v>0.22298247374715036</v>
      </c>
      <c r="H27" s="107">
        <f>PrecioImplicitoDelCapital!H17</f>
        <v>0.15337120664174286</v>
      </c>
      <c r="I27" s="107">
        <f>PrecioImplicitoDelCapital!I17</f>
        <v>0.2064741641242476</v>
      </c>
      <c r="J27" s="107">
        <f>PrecioImplicitoDelCapital!J17</f>
        <v>0.17060142234630901</v>
      </c>
      <c r="K27" s="107">
        <f>PrecioImplicitoDelCapital!K17</f>
        <v>0.19207997295185128</v>
      </c>
      <c r="L27" s="107">
        <f>PrecioImplicitoDelCapital!L17</f>
        <v>9.7200197341129724E-2</v>
      </c>
      <c r="M27" s="107">
        <f>PrecioImplicitoDelCapital!M17</f>
        <v>0.31181867239897032</v>
      </c>
      <c r="N27" s="107">
        <f>PrecioImplicitoDelCapital!N17</f>
        <v>0.23739892049285957</v>
      </c>
      <c r="O27" s="226">
        <f>PrecioImplicitoDelCapital!O17</f>
        <v>0.15891850955758408</v>
      </c>
      <c r="P27" s="107">
        <f>PrecioImplicitoDelCapital!O17</f>
        <v>0.15891850955758408</v>
      </c>
      <c r="Q27" s="107">
        <f>PrecioImplicitoDelCapital!P17</f>
        <v>0.24464975821685273</v>
      </c>
      <c r="R27" s="107">
        <f>PrecioImplicitoDelCapital!Q17</f>
        <v>0.29836957715016704</v>
      </c>
    </row>
    <row r="28" spans="1:24" x14ac:dyDescent="0.15">
      <c r="A28" s="111"/>
      <c r="B28" s="50" t="s">
        <v>10</v>
      </c>
      <c r="C28" s="50"/>
      <c r="D28" s="107">
        <f>PrecioImplicitoDelCapital!D18</f>
        <v>0.35196377474461449</v>
      </c>
      <c r="E28" s="107">
        <f>PrecioImplicitoDelCapital!E18</f>
        <v>0.38301517110878769</v>
      </c>
      <c r="F28" s="107">
        <f>PrecioImplicitoDelCapital!F18</f>
        <v>0.41925259750589045</v>
      </c>
      <c r="G28" s="107">
        <f>PrecioImplicitoDelCapital!G18</f>
        <v>0.32469654131386833</v>
      </c>
      <c r="H28" s="107">
        <f>PrecioImplicitoDelCapital!H18</f>
        <v>0.25225288825480835</v>
      </c>
      <c r="I28" s="107">
        <f>PrecioImplicitoDelCapital!I18</f>
        <v>0.28909147881090846</v>
      </c>
      <c r="J28" s="107">
        <f>PrecioImplicitoDelCapital!J18</f>
        <v>0.31010604254892071</v>
      </c>
      <c r="K28" s="107">
        <f>PrecioImplicitoDelCapital!K18</f>
        <v>0.27252359960604067</v>
      </c>
      <c r="L28" s="107">
        <f>PrecioImplicitoDelCapital!L18</f>
        <v>0.13851146542209622</v>
      </c>
      <c r="M28" s="107">
        <f>PrecioImplicitoDelCapital!M18</f>
        <v>0.60705678070077707</v>
      </c>
      <c r="N28" s="107">
        <f>PrecioImplicitoDelCapital!N18</f>
        <v>0.3174463322576766</v>
      </c>
      <c r="O28" s="226">
        <f>PrecioImplicitoDelCapital!O18</f>
        <v>0.3333687955123335</v>
      </c>
      <c r="P28" s="107">
        <f>PrecioImplicitoDelCapital!O18</f>
        <v>0.3333687955123335</v>
      </c>
      <c r="Q28" s="107">
        <f>PrecioImplicitoDelCapital!P18</f>
        <v>0.41048909709825582</v>
      </c>
      <c r="R28" s="107">
        <f>PrecioImplicitoDelCapital!Q18</f>
        <v>0.6655116137502014</v>
      </c>
    </row>
    <row r="29" spans="1:24" x14ac:dyDescent="0.15">
      <c r="A29" s="185"/>
      <c r="B29" s="93" t="s">
        <v>149</v>
      </c>
      <c r="C29" s="50"/>
      <c r="D29" s="107">
        <f>PrecioImplicitoDelCapital!D19</f>
        <v>0.33527204542130618</v>
      </c>
      <c r="E29" s="107">
        <f>PrecioImplicitoDelCapital!E19</f>
        <v>0.36617995995468056</v>
      </c>
      <c r="F29" s="107">
        <f>PrecioImplicitoDelCapital!F19</f>
        <v>0.40263889702139966</v>
      </c>
      <c r="G29" s="107">
        <f>PrecioImplicitoDelCapital!G19</f>
        <v>0.30761339878233157</v>
      </c>
      <c r="H29" s="107">
        <f>PrecioImplicitoDelCapital!H19</f>
        <v>0.23393471089618914</v>
      </c>
      <c r="I29" s="107">
        <f>PrecioImplicitoDelCapital!I19</f>
        <v>0.26968882232355446</v>
      </c>
      <c r="J29" s="107">
        <f>PrecioImplicitoDelCapital!J19</f>
        <v>0.28994824769148581</v>
      </c>
      <c r="K29" s="107">
        <f>PrecioImplicitoDelCapital!K19</f>
        <v>0.2509026884673522</v>
      </c>
      <c r="L29" s="107">
        <f>PrecioImplicitoDelCapital!L19</f>
        <v>0.11327973441153022</v>
      </c>
      <c r="M29" s="107">
        <f>PrecioImplicitoDelCapital!M19</f>
        <v>0.58302504254152154</v>
      </c>
      <c r="N29" s="107">
        <f>PrecioImplicitoDelCapital!N19</f>
        <v>0.29136173487013672</v>
      </c>
      <c r="O29" s="226">
        <f>PrecioImplicitoDelCapital!O19</f>
        <v>0.30491530415670742</v>
      </c>
      <c r="P29" s="107">
        <f>PrecioImplicitoDelCapital!O19</f>
        <v>0.30491530415670742</v>
      </c>
      <c r="Q29" s="107">
        <f>PrecioImplicitoDelCapital!P19</f>
        <v>0.38025287034557126</v>
      </c>
      <c r="R29" s="107">
        <f>PrecioImplicitoDelCapital!Q19</f>
        <v>0.63588557797829448</v>
      </c>
    </row>
    <row r="30" spans="1:24" x14ac:dyDescent="0.15">
      <c r="A30" s="111"/>
      <c r="B30" s="50" t="s">
        <v>11</v>
      </c>
      <c r="C30" s="50"/>
      <c r="D30" s="107">
        <f>PrecioImplicitoDelCapital!D20</f>
        <v>0.48564798527093034</v>
      </c>
      <c r="E30" s="107">
        <f>PrecioImplicitoDelCapital!E20</f>
        <v>0.51784852891060118</v>
      </c>
      <c r="F30" s="107">
        <f>PrecioImplicitoDelCapital!F20</f>
        <v>0.55231187435915507</v>
      </c>
      <c r="G30" s="107">
        <f>PrecioImplicitoDelCapital!G20</f>
        <v>0.46151558375113078</v>
      </c>
      <c r="H30" s="107">
        <f>PrecioImplicitoDelCapital!H20</f>
        <v>0.39896333574861442</v>
      </c>
      <c r="I30" s="107">
        <f>PrecioImplicitoDelCapital!I20</f>
        <v>0.44448752941683373</v>
      </c>
      <c r="J30" s="107">
        <f>PrecioImplicitoDelCapital!J20</f>
        <v>0.4715500031638723</v>
      </c>
      <c r="K30" s="107">
        <f>PrecioImplicitoDelCapital!K20</f>
        <v>0.44568567169877993</v>
      </c>
      <c r="L30" s="107">
        <f>PrecioImplicitoDelCapital!L20</f>
        <v>0.34059262639861088</v>
      </c>
      <c r="M30" s="107">
        <f>PrecioImplicitoDelCapital!M20</f>
        <v>0.79952718812040113</v>
      </c>
      <c r="N30" s="107">
        <f>PrecioImplicitoDelCapital!N20</f>
        <v>0.52635810773085634</v>
      </c>
      <c r="O30" s="226">
        <f>PrecioImplicitoDelCapital!O20</f>
        <v>0.56125306411730269</v>
      </c>
      <c r="P30" s="107">
        <f>PrecioImplicitoDelCapital!O20</f>
        <v>0.56125306411730269</v>
      </c>
      <c r="Q30" s="107">
        <f>PrecioImplicitoDelCapital!P20</f>
        <v>0.65265130955894579</v>
      </c>
      <c r="R30" s="107">
        <f>PrecioImplicitoDelCapital!Q20</f>
        <v>0.90278680114862753</v>
      </c>
    </row>
    <row r="31" spans="1:24" s="44" customFormat="1" x14ac:dyDescent="0.15">
      <c r="A31" s="1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29"/>
      <c r="P31" s="9"/>
      <c r="Q31" s="9"/>
      <c r="R31" s="9"/>
      <c r="S31" s="30"/>
      <c r="T31" s="30"/>
      <c r="U31" s="30"/>
      <c r="V31" s="30"/>
      <c r="W31" s="30"/>
      <c r="X31" s="30"/>
    </row>
    <row r="32" spans="1:24" s="44" customFormat="1" x14ac:dyDescent="0.15">
      <c r="A32" s="111"/>
      <c r="B32" s="30" t="s">
        <v>155</v>
      </c>
      <c r="C32" s="105"/>
      <c r="D32" s="106"/>
      <c r="E32" s="106"/>
      <c r="F32" s="106"/>
      <c r="G32" s="106"/>
      <c r="H32" s="106"/>
      <c r="I32" s="106"/>
      <c r="J32" s="106"/>
      <c r="K32" s="106"/>
      <c r="L32" s="106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4" s="30" customFormat="1" x14ac:dyDescent="0.15">
      <c r="A33" s="111"/>
      <c r="C33" s="105"/>
      <c r="D33" s="105"/>
    </row>
    <row r="34" spans="1:4" s="30" customFormat="1" x14ac:dyDescent="0.15">
      <c r="A34" s="111"/>
      <c r="C34" s="105"/>
      <c r="D34" s="105"/>
    </row>
    <row r="35" spans="1:4" s="30" customFormat="1" x14ac:dyDescent="0.15">
      <c r="A35" s="111"/>
      <c r="C35" s="105"/>
      <c r="D35" s="105"/>
    </row>
    <row r="36" spans="1:4" s="30" customFormat="1" x14ac:dyDescent="0.15">
      <c r="A36" s="111"/>
      <c r="C36" s="105"/>
      <c r="D36" s="105"/>
    </row>
    <row r="37" spans="1:4" s="30" customFormat="1" x14ac:dyDescent="0.15">
      <c r="C37" s="105"/>
      <c r="D37" s="105"/>
    </row>
    <row r="38" spans="1:4" s="30" customFormat="1" x14ac:dyDescent="0.15">
      <c r="C38" s="105"/>
      <c r="D38" s="105"/>
    </row>
    <row r="39" spans="1:4" s="30" customFormat="1" x14ac:dyDescent="0.15">
      <c r="C39" s="105"/>
      <c r="D39" s="105"/>
    </row>
    <row r="40" spans="1:4" s="30" customFormat="1" x14ac:dyDescent="0.15">
      <c r="C40" s="105"/>
      <c r="D40" s="105"/>
    </row>
    <row r="41" spans="1:4" s="30" customFormat="1" x14ac:dyDescent="0.15">
      <c r="C41" s="105"/>
      <c r="D41" s="105"/>
    </row>
    <row r="42" spans="1:4" s="30" customFormat="1" x14ac:dyDescent="0.15">
      <c r="C42" s="105"/>
      <c r="D42" s="105"/>
    </row>
    <row r="43" spans="1:4" s="30" customFormat="1" x14ac:dyDescent="0.15">
      <c r="C43" s="105"/>
      <c r="D43" s="105"/>
    </row>
    <row r="44" spans="1:4" s="30" customFormat="1" x14ac:dyDescent="0.15">
      <c r="C44" s="105"/>
      <c r="D44" s="105"/>
    </row>
    <row r="45" spans="1:4" s="30" customFormat="1" x14ac:dyDescent="0.15">
      <c r="C45" s="105"/>
      <c r="D45" s="105"/>
    </row>
    <row r="46" spans="1:4" s="30" customFormat="1" x14ac:dyDescent="0.15">
      <c r="C46" s="105"/>
      <c r="D46" s="105"/>
    </row>
    <row r="47" spans="1:4" s="30" customFormat="1" x14ac:dyDescent="0.15">
      <c r="C47" s="105"/>
      <c r="D47" s="105"/>
    </row>
    <row r="48" spans="1:4" s="30" customFormat="1" x14ac:dyDescent="0.15">
      <c r="C48" s="105"/>
      <c r="D48" s="105"/>
    </row>
    <row r="49" spans="3:4" s="30" customFormat="1" x14ac:dyDescent="0.15">
      <c r="C49" s="105"/>
      <c r="D49" s="105"/>
    </row>
    <row r="50" spans="3:4" s="30" customFormat="1" x14ac:dyDescent="0.15">
      <c r="C50" s="105"/>
      <c r="D50" s="105"/>
    </row>
    <row r="51" spans="3:4" s="30" customFormat="1" x14ac:dyDescent="0.15">
      <c r="C51" s="105"/>
      <c r="D51" s="105"/>
    </row>
    <row r="52" spans="3:4" s="30" customFormat="1" x14ac:dyDescent="0.15">
      <c r="C52" s="105"/>
      <c r="D52" s="105"/>
    </row>
    <row r="53" spans="3:4" s="30" customFormat="1" x14ac:dyDescent="0.15">
      <c r="C53" s="105"/>
      <c r="D53" s="105"/>
    </row>
    <row r="54" spans="3:4" s="30" customFormat="1" x14ac:dyDescent="0.15">
      <c r="C54" s="105"/>
      <c r="D54" s="105"/>
    </row>
    <row r="55" spans="3:4" s="30" customFormat="1" x14ac:dyDescent="0.15">
      <c r="C55" s="105"/>
      <c r="D55" s="105"/>
    </row>
    <row r="56" spans="3:4" s="30" customFormat="1" x14ac:dyDescent="0.15">
      <c r="C56" s="105"/>
      <c r="D56" s="105"/>
    </row>
    <row r="57" spans="3:4" s="30" customFormat="1" x14ac:dyDescent="0.15">
      <c r="C57" s="105"/>
      <c r="D57" s="105"/>
    </row>
    <row r="58" spans="3:4" s="30" customFormat="1" x14ac:dyDescent="0.15">
      <c r="C58" s="105"/>
      <c r="D58" s="105"/>
    </row>
    <row r="59" spans="3:4" s="30" customFormat="1" x14ac:dyDescent="0.15">
      <c r="C59" s="105"/>
      <c r="D59" s="105"/>
    </row>
    <row r="60" spans="3:4" s="30" customFormat="1" x14ac:dyDescent="0.15">
      <c r="C60" s="105"/>
      <c r="D60" s="105"/>
    </row>
    <row r="61" spans="3:4" s="30" customFormat="1" x14ac:dyDescent="0.15">
      <c r="C61" s="105"/>
      <c r="D61" s="105"/>
    </row>
    <row r="62" spans="3:4" s="30" customFormat="1" x14ac:dyDescent="0.15">
      <c r="C62" s="105"/>
      <c r="D62" s="105"/>
    </row>
    <row r="63" spans="3:4" s="30" customFormat="1" x14ac:dyDescent="0.15">
      <c r="C63" s="105"/>
      <c r="D63" s="105"/>
    </row>
    <row r="64" spans="3:4" s="30" customFormat="1" x14ac:dyDescent="0.15">
      <c r="C64" s="105"/>
      <c r="D64" s="105"/>
    </row>
    <row r="65" spans="3:4" s="30" customFormat="1" x14ac:dyDescent="0.15">
      <c r="C65" s="105"/>
      <c r="D65" s="105"/>
    </row>
    <row r="66" spans="3:4" s="30" customFormat="1" x14ac:dyDescent="0.15">
      <c r="C66" s="105"/>
      <c r="D66" s="105"/>
    </row>
    <row r="67" spans="3:4" s="30" customFormat="1" x14ac:dyDescent="0.15">
      <c r="C67" s="105"/>
      <c r="D67" s="105"/>
    </row>
    <row r="68" spans="3:4" s="30" customFormat="1" x14ac:dyDescent="0.15">
      <c r="C68" s="105"/>
      <c r="D68" s="105"/>
    </row>
    <row r="69" spans="3:4" s="30" customFormat="1" x14ac:dyDescent="0.15">
      <c r="C69" s="105"/>
      <c r="D69" s="105"/>
    </row>
    <row r="70" spans="3:4" s="30" customFormat="1" x14ac:dyDescent="0.15">
      <c r="C70" s="105"/>
      <c r="D70" s="105"/>
    </row>
    <row r="71" spans="3:4" s="30" customFormat="1" x14ac:dyDescent="0.15">
      <c r="C71" s="105"/>
      <c r="D71" s="105"/>
    </row>
    <row r="72" spans="3:4" s="30" customFormat="1" x14ac:dyDescent="0.15">
      <c r="C72" s="105"/>
      <c r="D72" s="105"/>
    </row>
    <row r="73" spans="3:4" s="30" customFormat="1" x14ac:dyDescent="0.15">
      <c r="C73" s="105"/>
      <c r="D73" s="105"/>
    </row>
    <row r="74" spans="3:4" s="30" customFormat="1" x14ac:dyDescent="0.15">
      <c r="C74" s="105"/>
      <c r="D74" s="105"/>
    </row>
    <row r="75" spans="3:4" s="30" customFormat="1" x14ac:dyDescent="0.15">
      <c r="C75" s="105"/>
      <c r="D75" s="105"/>
    </row>
    <row r="76" spans="3:4" s="30" customFormat="1" x14ac:dyDescent="0.15">
      <c r="C76" s="105"/>
      <c r="D76" s="105"/>
    </row>
    <row r="77" spans="3:4" s="30" customFormat="1" x14ac:dyDescent="0.15">
      <c r="C77" s="105"/>
      <c r="D77" s="105"/>
    </row>
    <row r="78" spans="3:4" s="30" customFormat="1" x14ac:dyDescent="0.15">
      <c r="C78" s="105"/>
      <c r="D78" s="105"/>
    </row>
    <row r="79" spans="3:4" s="30" customFormat="1" x14ac:dyDescent="0.15">
      <c r="C79" s="105"/>
      <c r="D79" s="105"/>
    </row>
    <row r="80" spans="3:4" s="30" customFormat="1" x14ac:dyDescent="0.15">
      <c r="C80" s="105"/>
      <c r="D80" s="105"/>
    </row>
    <row r="81" spans="3:4" s="30" customFormat="1" x14ac:dyDescent="0.15">
      <c r="C81" s="105"/>
      <c r="D81" s="105"/>
    </row>
    <row r="82" spans="3:4" s="30" customFormat="1" x14ac:dyDescent="0.15">
      <c r="C82" s="105"/>
      <c r="D82" s="105"/>
    </row>
    <row r="83" spans="3:4" s="30" customFormat="1" x14ac:dyDescent="0.15">
      <c r="C83" s="105"/>
      <c r="D83" s="105"/>
    </row>
    <row r="84" spans="3:4" s="30" customFormat="1" x14ac:dyDescent="0.15">
      <c r="C84" s="105"/>
      <c r="D84" s="105"/>
    </row>
    <row r="85" spans="3:4" s="30" customFormat="1" x14ac:dyDescent="0.15">
      <c r="C85" s="105"/>
      <c r="D85" s="105"/>
    </row>
    <row r="86" spans="3:4" s="30" customFormat="1" x14ac:dyDescent="0.15">
      <c r="C86" s="105"/>
      <c r="D86" s="105"/>
    </row>
    <row r="87" spans="3:4" s="30" customFormat="1" x14ac:dyDescent="0.15">
      <c r="C87" s="105"/>
      <c r="D87" s="105"/>
    </row>
    <row r="88" spans="3:4" s="30" customFormat="1" x14ac:dyDescent="0.15">
      <c r="C88" s="105"/>
      <c r="D88" s="105"/>
    </row>
    <row r="89" spans="3:4" s="30" customFormat="1" x14ac:dyDescent="0.15">
      <c r="C89" s="105"/>
      <c r="D89" s="105"/>
    </row>
    <row r="90" spans="3:4" s="30" customFormat="1" x14ac:dyDescent="0.15">
      <c r="C90" s="105"/>
      <c r="D90" s="105"/>
    </row>
    <row r="91" spans="3:4" s="30" customFormat="1" x14ac:dyDescent="0.15">
      <c r="C91" s="105"/>
      <c r="D91" s="105"/>
    </row>
    <row r="92" spans="3:4" s="30" customFormat="1" x14ac:dyDescent="0.15">
      <c r="C92" s="105"/>
      <c r="D92" s="105"/>
    </row>
    <row r="93" spans="3:4" s="30" customFormat="1" x14ac:dyDescent="0.15">
      <c r="C93" s="105"/>
      <c r="D93" s="105"/>
    </row>
    <row r="94" spans="3:4" s="30" customFormat="1" x14ac:dyDescent="0.15">
      <c r="C94" s="105"/>
      <c r="D94" s="105"/>
    </row>
    <row r="95" spans="3:4" s="30" customFormat="1" x14ac:dyDescent="0.15">
      <c r="C95" s="105"/>
      <c r="D95" s="105"/>
    </row>
    <row r="96" spans="3:4" s="30" customFormat="1" x14ac:dyDescent="0.15">
      <c r="C96" s="105"/>
      <c r="D96" s="105"/>
    </row>
    <row r="97" spans="3:24" s="30" customFormat="1" x14ac:dyDescent="0.15">
      <c r="C97" s="105"/>
      <c r="D97" s="105"/>
    </row>
    <row r="98" spans="3:24" s="30" customFormat="1" x14ac:dyDescent="0.15">
      <c r="C98" s="105"/>
      <c r="D98" s="105"/>
    </row>
    <row r="99" spans="3:24" s="30" customFormat="1" x14ac:dyDescent="0.15">
      <c r="C99" s="105"/>
      <c r="D99" s="105"/>
    </row>
    <row r="100" spans="3:24" s="30" customFormat="1" x14ac:dyDescent="0.15">
      <c r="C100" s="105"/>
      <c r="D100" s="105"/>
    </row>
    <row r="101" spans="3:24" s="30" customFormat="1" x14ac:dyDescent="0.15">
      <c r="C101" s="105"/>
      <c r="D101" s="105"/>
    </row>
    <row r="102" spans="3:24" s="30" customFormat="1" x14ac:dyDescent="0.15">
      <c r="C102" s="105"/>
      <c r="D102" s="105"/>
    </row>
    <row r="103" spans="3:24" s="30" customFormat="1" x14ac:dyDescent="0.15">
      <c r="C103" s="105"/>
      <c r="D103" s="105"/>
    </row>
    <row r="104" spans="3:24" s="30" customFormat="1" x14ac:dyDescent="0.15">
      <c r="C104" s="105"/>
      <c r="D104" s="105"/>
    </row>
    <row r="105" spans="3:24" s="30" customFormat="1" x14ac:dyDescent="0.15">
      <c r="C105" s="105"/>
      <c r="D105" s="105"/>
    </row>
    <row r="106" spans="3:24" s="30" customFormat="1" x14ac:dyDescent="0.15">
      <c r="C106" s="105"/>
      <c r="D106" s="105"/>
    </row>
    <row r="107" spans="3:24" s="30" customFormat="1" x14ac:dyDescent="0.15">
      <c r="C107" s="105"/>
      <c r="D107" s="105"/>
    </row>
    <row r="108" spans="3:24" s="30" customFormat="1" x14ac:dyDescent="0.15">
      <c r="C108" s="105"/>
      <c r="D108" s="105"/>
    </row>
    <row r="109" spans="3:24" s="30" customFormat="1" x14ac:dyDescent="0.15">
      <c r="C109" s="105"/>
      <c r="D109" s="105"/>
    </row>
    <row r="110" spans="3:24" s="44" customFormat="1" x14ac:dyDescent="0.15">
      <c r="C110" s="53"/>
      <c r="D110" s="53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3:24" s="44" customFormat="1" x14ac:dyDescent="0.15">
      <c r="C111" s="53"/>
      <c r="D111" s="53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3:24" s="44" customFormat="1" x14ac:dyDescent="0.15">
      <c r="C112" s="53"/>
      <c r="D112" s="53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s="44" customFormat="1" x14ac:dyDescent="0.15">
      <c r="C113" s="53"/>
      <c r="D113" s="53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s="44" customFormat="1" x14ac:dyDescent="0.15">
      <c r="C114" s="53"/>
      <c r="D114" s="53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 x14ac:dyDescent="0.15">
      <c r="A115" s="44"/>
    </row>
    <row r="116" spans="1:24" x14ac:dyDescent="0.15">
      <c r="A116" s="44"/>
    </row>
    <row r="117" spans="1:24" x14ac:dyDescent="0.15">
      <c r="A117" s="44"/>
    </row>
    <row r="118" spans="1:24" x14ac:dyDescent="0.15">
      <c r="A118" s="44"/>
    </row>
    <row r="119" spans="1:24" x14ac:dyDescent="0.15">
      <c r="A119" s="44"/>
    </row>
    <row r="120" spans="1:24" x14ac:dyDescent="0.15">
      <c r="A120" s="44"/>
    </row>
    <row r="121" spans="1:24" s="43" customFormat="1" x14ac:dyDescent="0.15">
      <c r="A121" s="44"/>
      <c r="C121" s="54"/>
      <c r="D121" s="54"/>
      <c r="E121" s="45"/>
      <c r="F121" s="45"/>
      <c r="G121" s="45"/>
      <c r="H121" s="45"/>
      <c r="I121" s="45"/>
      <c r="J121" s="45"/>
      <c r="K121" s="45"/>
      <c r="L121" s="45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 s="43" customFormat="1" x14ac:dyDescent="0.15">
      <c r="A122" s="44"/>
      <c r="C122" s="54"/>
      <c r="D122" s="54"/>
      <c r="E122" s="45"/>
      <c r="F122" s="45"/>
      <c r="G122" s="45"/>
      <c r="H122" s="45"/>
      <c r="I122" s="45"/>
      <c r="J122" s="45"/>
      <c r="K122" s="45"/>
      <c r="L122" s="45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 s="43" customFormat="1" x14ac:dyDescent="0.15">
      <c r="A123" s="44"/>
      <c r="C123" s="54"/>
      <c r="D123" s="54"/>
      <c r="E123" s="45"/>
      <c r="F123" s="45"/>
      <c r="G123" s="45"/>
      <c r="H123" s="45"/>
      <c r="I123" s="45"/>
      <c r="J123" s="45"/>
      <c r="K123" s="45"/>
      <c r="L123" s="45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 s="43" customFormat="1" x14ac:dyDescent="0.15">
      <c r="A124" s="44"/>
      <c r="C124" s="54"/>
      <c r="D124" s="54"/>
      <c r="E124" s="45"/>
      <c r="F124" s="45"/>
      <c r="G124" s="45"/>
      <c r="H124" s="45"/>
      <c r="I124" s="45"/>
      <c r="J124" s="45"/>
      <c r="K124" s="45"/>
      <c r="L124" s="45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</sheetData>
  <conditionalFormatting sqref="C17:C22 D32:L32">
    <cfRule type="cellIs" dxfId="2" priority="2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8"/>
  <sheetViews>
    <sheetView zoomScale="115" zoomScaleNormal="115" workbookViewId="0"/>
  </sheetViews>
  <sheetFormatPr baseColWidth="10" defaultRowHeight="9" x14ac:dyDescent="0.15"/>
  <cols>
    <col min="1" max="1" width="1.85546875" style="45" customWidth="1"/>
    <col min="2" max="2" width="25.140625" style="43" customWidth="1"/>
    <col min="3" max="3" width="4.7109375" style="54" bestFit="1" customWidth="1"/>
    <col min="4" max="4" width="9.5703125" style="54" bestFit="1" customWidth="1"/>
    <col min="5" max="12" width="9.5703125" style="45" bestFit="1" customWidth="1"/>
    <col min="13" max="14" width="9.5703125" style="43" bestFit="1" customWidth="1"/>
    <col min="15" max="15" width="9.5703125" style="43" customWidth="1"/>
    <col min="16" max="16" width="8.85546875" style="44" bestFit="1" customWidth="1"/>
    <col min="17" max="18" width="9.5703125" style="45" bestFit="1" customWidth="1"/>
    <col min="19" max="21" width="10.28515625" style="45" bestFit="1" customWidth="1"/>
    <col min="22" max="22" width="13" style="45" bestFit="1" customWidth="1"/>
    <col min="23" max="24" width="10.28515625" style="45" bestFit="1" customWidth="1"/>
    <col min="25" max="16384" width="11.42578125" style="45"/>
  </cols>
  <sheetData>
    <row r="1" spans="1:24" s="43" customFormat="1" x14ac:dyDescent="0.15">
      <c r="A1" s="30"/>
      <c r="B1" s="38" t="s">
        <v>126</v>
      </c>
      <c r="C1" s="39"/>
      <c r="D1" s="39"/>
      <c r="E1" s="40"/>
      <c r="F1" s="41"/>
      <c r="G1" s="41"/>
      <c r="H1" s="41"/>
      <c r="I1" s="41"/>
      <c r="J1" s="41"/>
      <c r="K1" s="41"/>
      <c r="L1" s="42"/>
    </row>
    <row r="2" spans="1:24" s="43" customFormat="1" x14ac:dyDescent="0.15">
      <c r="A2" s="30"/>
      <c r="B2" s="40"/>
      <c r="C2" s="30"/>
      <c r="D2" s="40"/>
      <c r="E2" s="40"/>
      <c r="F2" s="41"/>
      <c r="G2" s="41"/>
      <c r="H2" s="41"/>
      <c r="I2" s="41"/>
      <c r="J2" s="41"/>
      <c r="K2" s="41"/>
      <c r="L2" s="41"/>
    </row>
    <row r="3" spans="1:24" s="43" customFormat="1" x14ac:dyDescent="0.15">
      <c r="A3" s="30"/>
      <c r="B3" s="46"/>
      <c r="C3" s="46">
        <v>1999</v>
      </c>
      <c r="D3" s="46">
        <v>2000</v>
      </c>
      <c r="E3" s="46">
        <v>2001</v>
      </c>
      <c r="F3" s="46">
        <v>2002</v>
      </c>
      <c r="G3" s="46">
        <v>2003</v>
      </c>
      <c r="H3" s="46">
        <v>2004</v>
      </c>
      <c r="I3" s="46">
        <v>2005</v>
      </c>
      <c r="J3" s="46">
        <v>2006</v>
      </c>
      <c r="K3" s="46">
        <v>2007</v>
      </c>
      <c r="L3" s="46">
        <v>2008</v>
      </c>
      <c r="M3" s="46">
        <v>2009</v>
      </c>
      <c r="N3" s="46">
        <v>2010</v>
      </c>
      <c r="O3" s="208" t="s">
        <v>150</v>
      </c>
      <c r="P3" s="46">
        <v>2011</v>
      </c>
      <c r="Q3" s="46">
        <v>2012</v>
      </c>
      <c r="R3" s="46">
        <v>2013</v>
      </c>
    </row>
    <row r="4" spans="1:24" s="43" customFormat="1" x14ac:dyDescent="0.15">
      <c r="A4" s="30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208"/>
      <c r="P4" s="46"/>
      <c r="Q4" s="46"/>
      <c r="R4" s="46"/>
    </row>
    <row r="5" spans="1:24" s="43" customFormat="1" x14ac:dyDescent="0.15">
      <c r="A5" s="10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209"/>
      <c r="P5" s="49"/>
      <c r="Q5" s="49"/>
      <c r="R5" s="49"/>
    </row>
    <row r="6" spans="1:24" s="43" customFormat="1" x14ac:dyDescent="0.15">
      <c r="A6" s="104"/>
      <c r="B6" s="48" t="s">
        <v>22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209"/>
      <c r="P6" s="49"/>
      <c r="Q6" s="49"/>
      <c r="R6" s="49"/>
    </row>
    <row r="7" spans="1:24" s="43" customFormat="1" x14ac:dyDescent="0.15">
      <c r="A7" s="104"/>
      <c r="B7" s="50" t="s">
        <v>23</v>
      </c>
      <c r="D7" s="42">
        <f>CantidadDeTrabajo!D7</f>
        <v>11109</v>
      </c>
      <c r="E7" s="42">
        <f>CantidadDeTrabajo!E7</f>
        <v>15504</v>
      </c>
      <c r="F7" s="42">
        <f>CantidadDeTrabajo!F7</f>
        <v>8859</v>
      </c>
      <c r="G7" s="42">
        <f>CantidadDeTrabajo!G7</f>
        <v>8859</v>
      </c>
      <c r="H7" s="42">
        <f>CantidadDeTrabajo!H7</f>
        <v>11074</v>
      </c>
      <c r="I7" s="42">
        <f>CantidadDeTrabajo!I7</f>
        <v>14304</v>
      </c>
      <c r="J7" s="42">
        <f>CantidadDeTrabajo!J7</f>
        <v>14304</v>
      </c>
      <c r="K7" s="42">
        <f>CantidadDeTrabajo!K7</f>
        <v>14400</v>
      </c>
      <c r="L7" s="42">
        <f>CantidadDeTrabajo!L7</f>
        <v>22456</v>
      </c>
      <c r="M7" s="42">
        <f>CantidadDeTrabajo!M7</f>
        <v>17472</v>
      </c>
      <c r="N7" s="42">
        <f>CantidadDeTrabajo!N7</f>
        <v>17472</v>
      </c>
      <c r="O7" s="42">
        <f>CantidadDeTrabajo!O7</f>
        <v>24960</v>
      </c>
      <c r="P7" s="42">
        <f>CantidadDeTrabajo!O7</f>
        <v>24960</v>
      </c>
      <c r="Q7" s="42">
        <f>CantidadDeTrabajo!P7</f>
        <v>27456</v>
      </c>
      <c r="R7" s="42">
        <f>CantidadDeTrabajo!Q7</f>
        <v>32448</v>
      </c>
    </row>
    <row r="8" spans="1:24" s="43" customFormat="1" x14ac:dyDescent="0.15">
      <c r="A8" s="104"/>
      <c r="B8" s="50" t="s">
        <v>24</v>
      </c>
      <c r="D8" s="42">
        <f>CantidadDeTrabajo!D8</f>
        <v>142217</v>
      </c>
      <c r="E8" s="42">
        <f>CantidadDeTrabajo!E8</f>
        <v>161685</v>
      </c>
      <c r="F8" s="42">
        <f>CantidadDeTrabajo!F8</f>
        <v>167020</v>
      </c>
      <c r="G8" s="42">
        <f>CantidadDeTrabajo!G8</f>
        <v>177148</v>
      </c>
      <c r="H8" s="42">
        <f>CantidadDeTrabajo!H8</f>
        <v>187933</v>
      </c>
      <c r="I8" s="42">
        <f>CantidadDeTrabajo!I8</f>
        <v>197447</v>
      </c>
      <c r="J8" s="42">
        <f>CantidadDeTrabajo!J8</f>
        <v>218232</v>
      </c>
      <c r="K8" s="42">
        <f>CantidadDeTrabajo!K8</f>
        <v>248144</v>
      </c>
      <c r="L8" s="42">
        <f>CantidadDeTrabajo!L8</f>
        <v>287008</v>
      </c>
      <c r="M8" s="42">
        <f>CantidadDeTrabajo!M8</f>
        <v>379392</v>
      </c>
      <c r="N8" s="42">
        <f>CantidadDeTrabajo!N8</f>
        <v>410720</v>
      </c>
      <c r="O8" s="42">
        <f>CantidadDeTrabajo!O8</f>
        <v>661224</v>
      </c>
      <c r="P8" s="42">
        <f>CantidadDeTrabajo!O8</f>
        <v>661224</v>
      </c>
      <c r="Q8" s="42">
        <f>CantidadDeTrabajo!P8</f>
        <v>820568</v>
      </c>
      <c r="R8" s="42">
        <f>CantidadDeTrabajo!Q8</f>
        <v>896064</v>
      </c>
    </row>
    <row r="9" spans="1:24" s="43" customFormat="1" x14ac:dyDescent="0.15">
      <c r="A9" s="109"/>
      <c r="B9" s="48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209"/>
      <c r="P9" s="49"/>
      <c r="Q9" s="49"/>
      <c r="R9" s="49"/>
    </row>
    <row r="10" spans="1:24" s="44" customFormat="1" x14ac:dyDescent="0.15">
      <c r="A10" s="30"/>
      <c r="B10" s="48" t="s">
        <v>25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209"/>
      <c r="P10" s="49"/>
      <c r="Q10" s="49"/>
      <c r="R10" s="49"/>
      <c r="S10" s="30"/>
      <c r="T10" s="30"/>
    </row>
    <row r="11" spans="1:24" s="44" customFormat="1" x14ac:dyDescent="0.15">
      <c r="A11" s="30"/>
      <c r="B11" s="50"/>
      <c r="C11" s="30"/>
      <c r="D11" s="42">
        <f>CantidadDeTrabajo!D11</f>
        <v>33684</v>
      </c>
      <c r="E11" s="42">
        <f>CantidadDeTrabajo!E11</f>
        <v>68179</v>
      </c>
      <c r="F11" s="42">
        <f>CantidadDeTrabajo!F11</f>
        <v>115922</v>
      </c>
      <c r="G11" s="42">
        <f>CantidadDeTrabajo!G11</f>
        <v>95443</v>
      </c>
      <c r="H11" s="42">
        <f>CantidadDeTrabajo!H11</f>
        <v>116334</v>
      </c>
      <c r="I11" s="42">
        <f>CantidadDeTrabajo!I11</f>
        <v>153784</v>
      </c>
      <c r="J11" s="42">
        <f>CantidadDeTrabajo!J11</f>
        <v>144990</v>
      </c>
      <c r="K11" s="42">
        <f>CantidadDeTrabajo!K11</f>
        <v>241776</v>
      </c>
      <c r="L11" s="42">
        <f>CantidadDeTrabajo!L11</f>
        <v>285153</v>
      </c>
      <c r="M11" s="42">
        <f>CantidadDeTrabajo!M11</f>
        <v>336552</v>
      </c>
      <c r="N11" s="42">
        <f>CantidadDeTrabajo!N11</f>
        <v>372312</v>
      </c>
      <c r="O11" s="210">
        <f>CantidadDeTrabajo!O11</f>
        <v>374904</v>
      </c>
      <c r="P11" s="42">
        <f>CantidadDeTrabajo!O11</f>
        <v>374904</v>
      </c>
      <c r="Q11" s="42">
        <f>CantidadDeTrabajo!P11</f>
        <v>180648</v>
      </c>
      <c r="R11" s="42">
        <f>CantidadDeTrabajo!Q11</f>
        <v>197320</v>
      </c>
      <c r="S11" s="30"/>
      <c r="T11" s="30"/>
    </row>
    <row r="12" spans="1:24" x14ac:dyDescent="0.15">
      <c r="A12" s="30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209"/>
      <c r="P12" s="49"/>
      <c r="Q12" s="49"/>
      <c r="R12" s="49"/>
      <c r="S12" s="30"/>
      <c r="T12" s="30"/>
      <c r="U12" s="30"/>
      <c r="V12" s="30"/>
      <c r="W12" s="30"/>
    </row>
    <row r="13" spans="1:24" x14ac:dyDescent="0.15">
      <c r="A13" s="30"/>
      <c r="B13" s="48" t="s">
        <v>19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209"/>
      <c r="P13" s="49"/>
      <c r="Q13" s="49"/>
      <c r="R13" s="49"/>
      <c r="S13" s="30"/>
      <c r="T13" s="30"/>
      <c r="U13" s="30"/>
      <c r="V13" s="30"/>
      <c r="W13" s="30"/>
    </row>
    <row r="14" spans="1:24" x14ac:dyDescent="0.15">
      <c r="A14" s="30"/>
      <c r="B14" s="50"/>
      <c r="C14" s="42"/>
      <c r="D14" s="42">
        <f>CantidadDeMateriales!D8</f>
        <v>3257927.1798866857</v>
      </c>
      <c r="E14" s="42">
        <f>CantidadDeMateriales!E8</f>
        <v>3287299.7788812574</v>
      </c>
      <c r="F14" s="42">
        <f>CantidadDeMateriales!F8</f>
        <v>3292978.3584083095</v>
      </c>
      <c r="G14" s="42">
        <f>CantidadDeMateriales!G8</f>
        <v>3467022.2452014983</v>
      </c>
      <c r="H14" s="42">
        <f>CantidadDeMateriales!H8</f>
        <v>3239237.1245158371</v>
      </c>
      <c r="I14" s="42">
        <f>CantidadDeMateriales!I8</f>
        <v>3156475.5102973003</v>
      </c>
      <c r="J14" s="42">
        <f>CantidadDeMateriales!J8</f>
        <v>3566305.5491383336</v>
      </c>
      <c r="K14" s="42">
        <f>CantidadDeMateriales!K8</f>
        <v>4208100.3487144923</v>
      </c>
      <c r="L14" s="42">
        <f>CantidadDeMateriales!L8</f>
        <v>3950809.6614404544</v>
      </c>
      <c r="M14" s="42">
        <f>CantidadDeMateriales!M8</f>
        <v>4118255.2299965285</v>
      </c>
      <c r="N14" s="42">
        <f>CantidadDeMateriales!N8</f>
        <v>4635691.9597113971</v>
      </c>
      <c r="O14" s="210">
        <f>CantidadDeMateriales!O8</f>
        <v>5506184.9628254818</v>
      </c>
      <c r="P14" s="42">
        <f>CantidadDeMateriales!O8</f>
        <v>5506184.9628254818</v>
      </c>
      <c r="Q14" s="42">
        <f>CantidadDeMateriales!P8</f>
        <v>5764355.4321019212</v>
      </c>
      <c r="R14" s="42">
        <f>CantidadDeMateriales!Q8</f>
        <v>7115817.753170073</v>
      </c>
      <c r="S14" s="30"/>
      <c r="T14" s="30"/>
      <c r="U14" s="30"/>
      <c r="V14" s="30"/>
      <c r="W14" s="30"/>
    </row>
    <row r="15" spans="1:24" s="43" customFormat="1" x14ac:dyDescent="0.15">
      <c r="A15" s="30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209"/>
      <c r="P15" s="49"/>
      <c r="Q15" s="49"/>
      <c r="R15" s="49"/>
      <c r="S15" s="30"/>
      <c r="T15" s="30"/>
      <c r="U15" s="30"/>
      <c r="V15" s="30"/>
      <c r="W15" s="30"/>
      <c r="X15" s="45"/>
    </row>
    <row r="16" spans="1:24" s="43" customFormat="1" x14ac:dyDescent="0.15">
      <c r="A16" s="30"/>
      <c r="B16" s="48" t="s">
        <v>0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209"/>
      <c r="P16" s="49"/>
      <c r="Q16" s="49"/>
      <c r="R16" s="49"/>
      <c r="S16" s="30"/>
      <c r="T16" s="30"/>
      <c r="U16" s="30"/>
      <c r="V16" s="30"/>
      <c r="W16" s="30"/>
      <c r="X16" s="45"/>
    </row>
    <row r="17" spans="1:24" s="43" customFormat="1" x14ac:dyDescent="0.15">
      <c r="A17" s="30"/>
      <c r="B17" s="50" t="s">
        <v>1</v>
      </c>
      <c r="C17" s="95"/>
      <c r="D17" s="95">
        <f>CantidadDeCapital!D7</f>
        <v>17482542.614464197</v>
      </c>
      <c r="E17" s="95">
        <f>CantidadDeCapital!E7</f>
        <v>16921712.086050123</v>
      </c>
      <c r="F17" s="95">
        <f>CantidadDeCapital!F7</f>
        <v>16782876.241599392</v>
      </c>
      <c r="G17" s="95">
        <f>CantidadDeCapital!G7</f>
        <v>16265862.373732286</v>
      </c>
      <c r="H17" s="95">
        <f>CantidadDeCapital!H7</f>
        <v>15278942.014725668</v>
      </c>
      <c r="I17" s="95">
        <f>CantidadDeCapital!I7</f>
        <v>14188808.982718937</v>
      </c>
      <c r="J17" s="95">
        <f>CantidadDeCapital!J7</f>
        <v>13288505.673277576</v>
      </c>
      <c r="K17" s="95">
        <f>CantidadDeCapital!K7</f>
        <v>12417988.05287395</v>
      </c>
      <c r="L17" s="95">
        <f>CantidadDeCapital!L7</f>
        <v>11362023.133785957</v>
      </c>
      <c r="M17" s="95">
        <f>CantidadDeCapital!M7</f>
        <v>10685736.228258759</v>
      </c>
      <c r="N17" s="95">
        <f>CantidadDeCapital!N7</f>
        <v>10518917.730609104</v>
      </c>
      <c r="O17" s="200">
        <f>CantidadDeCapital!O7</f>
        <v>9698059.4893026836</v>
      </c>
      <c r="P17" s="95">
        <f>CantidadDeCapital!P7</f>
        <v>9698059.4893026836</v>
      </c>
      <c r="Q17" s="95">
        <f>CantidadDeCapital!Q7</f>
        <v>8218535.0182535518</v>
      </c>
      <c r="R17" s="95">
        <f>CantidadDeCapital!R7</f>
        <v>7191994.8060609959</v>
      </c>
      <c r="S17" s="30"/>
      <c r="T17" s="30"/>
      <c r="U17" s="30"/>
      <c r="V17" s="30"/>
      <c r="W17" s="30"/>
      <c r="X17" s="45"/>
    </row>
    <row r="18" spans="1:24" s="43" customFormat="1" x14ac:dyDescent="0.15">
      <c r="A18" s="30"/>
      <c r="B18" s="50" t="s">
        <v>2</v>
      </c>
      <c r="C18" s="95"/>
      <c r="D18" s="95">
        <f>CantidadDeCapital!D8</f>
        <v>323664.16238082503</v>
      </c>
      <c r="E18" s="95">
        <f>CantidadDeCapital!E8</f>
        <v>502738.0983527574</v>
      </c>
      <c r="F18" s="95">
        <f>CantidadDeCapital!F8</f>
        <v>1608486.1934363993</v>
      </c>
      <c r="G18" s="95">
        <f>CantidadDeCapital!G8</f>
        <v>3786700.057520749</v>
      </c>
      <c r="H18" s="95">
        <f>CantidadDeCapital!H8</f>
        <v>5213040.9040894844</v>
      </c>
      <c r="I18" s="95">
        <f>CantidadDeCapital!I8</f>
        <v>5094188.6795824496</v>
      </c>
      <c r="J18" s="95">
        <f>CantidadDeCapital!J8</f>
        <v>10333681.030265469</v>
      </c>
      <c r="K18" s="95">
        <f>CantidadDeCapital!K8</f>
        <v>15481423.342635542</v>
      </c>
      <c r="L18" s="95">
        <f>CantidadDeCapital!L8</f>
        <v>13791163.257405495</v>
      </c>
      <c r="M18" s="95">
        <f>CantidadDeCapital!M8</f>
        <v>12888946.107843176</v>
      </c>
      <c r="N18" s="95">
        <f>CantidadDeCapital!N8</f>
        <v>12265138.099612108</v>
      </c>
      <c r="O18" s="200">
        <f>CantidadDeCapital!O8</f>
        <v>11747370.828406792</v>
      </c>
      <c r="P18" s="95">
        <f>CantidadDeCapital!P8</f>
        <v>7227970.16623611</v>
      </c>
      <c r="Q18" s="95">
        <f>CantidadDeCapital!Q8</f>
        <v>3090132.4518497325</v>
      </c>
      <c r="R18" s="95">
        <f>CantidadDeCapital!R8</f>
        <v>3109899.7860848084</v>
      </c>
      <c r="S18" s="30"/>
      <c r="T18" s="30"/>
      <c r="U18" s="30"/>
      <c r="V18" s="30"/>
      <c r="W18" s="30"/>
      <c r="X18" s="45"/>
    </row>
    <row r="19" spans="1:24" s="43" customFormat="1" x14ac:dyDescent="0.15">
      <c r="A19" s="30"/>
      <c r="B19" s="50" t="s">
        <v>3</v>
      </c>
      <c r="C19" s="95"/>
      <c r="D19" s="95">
        <f>CantidadDeCapital!D9</f>
        <v>108546.86406573222</v>
      </c>
      <c r="E19" s="95">
        <f>CantidadDeCapital!E9</f>
        <v>108813.34154597619</v>
      </c>
      <c r="F19" s="95">
        <f>CantidadDeCapital!F9</f>
        <v>94985.583318379271</v>
      </c>
      <c r="G19" s="95">
        <f>CantidadDeCapital!G9</f>
        <v>80256.270474274614</v>
      </c>
      <c r="H19" s="95">
        <f>CantidadDeCapital!H9</f>
        <v>74235.62771643966</v>
      </c>
      <c r="I19" s="95">
        <f>CantidadDeCapital!I9</f>
        <v>41719.432939502927</v>
      </c>
      <c r="J19" s="95">
        <f>CantidadDeCapital!J9</f>
        <v>19353.015745266122</v>
      </c>
      <c r="K19" s="95">
        <f>CantidadDeCapital!K9</f>
        <v>20102.818736550089</v>
      </c>
      <c r="L19" s="95">
        <f>CantidadDeCapital!L9</f>
        <v>32646.513955264836</v>
      </c>
      <c r="M19" s="95">
        <f>CantidadDeCapital!M9</f>
        <v>102560.34191274118</v>
      </c>
      <c r="N19" s="95">
        <f>CantidadDeCapital!N9</f>
        <v>152465.08098316466</v>
      </c>
      <c r="O19" s="200">
        <f>CantidadDeCapital!O9</f>
        <v>173017.43233617852</v>
      </c>
      <c r="P19" s="95">
        <f>CantidadDeCapital!P9</f>
        <v>173017.43233617852</v>
      </c>
      <c r="Q19" s="95">
        <f>CantidadDeCapital!Q9</f>
        <v>249883.25715261177</v>
      </c>
      <c r="R19" s="95">
        <f>CantidadDeCapital!R9</f>
        <v>286726.80151471484</v>
      </c>
      <c r="S19" s="30"/>
      <c r="T19" s="30"/>
      <c r="U19" s="30"/>
      <c r="V19" s="30"/>
      <c r="W19" s="30"/>
      <c r="X19" s="45"/>
    </row>
    <row r="20" spans="1:24" s="43" customFormat="1" x14ac:dyDescent="0.15">
      <c r="A20" s="30"/>
      <c r="B20" s="50" t="s">
        <v>4</v>
      </c>
      <c r="C20" s="95"/>
      <c r="D20" s="95">
        <f>CantidadDeCapital!D10</f>
        <v>115038.64913543184</v>
      </c>
      <c r="E20" s="95">
        <f>CantidadDeCapital!E10</f>
        <v>92940.487449495879</v>
      </c>
      <c r="F20" s="95">
        <f>CantidadDeCapital!F10</f>
        <v>93762.226583789248</v>
      </c>
      <c r="G20" s="95">
        <f>CantidadDeCapital!G10</f>
        <v>91541.800648043645</v>
      </c>
      <c r="H20" s="95">
        <f>CantidadDeCapital!H10</f>
        <v>91565.52113049422</v>
      </c>
      <c r="I20" s="95">
        <f>CantidadDeCapital!I10</f>
        <v>85265.178934841402</v>
      </c>
      <c r="J20" s="95">
        <f>CantidadDeCapital!J10</f>
        <v>72344.4244275479</v>
      </c>
      <c r="K20" s="95">
        <f>CantidadDeCapital!K10</f>
        <v>97754.322537824803</v>
      </c>
      <c r="L20" s="95">
        <f>CantidadDeCapital!L10</f>
        <v>130694.89044174648</v>
      </c>
      <c r="M20" s="95">
        <f>CantidadDeCapital!M10</f>
        <v>165667.98648961203</v>
      </c>
      <c r="N20" s="95">
        <f>CantidadDeCapital!N10</f>
        <v>209297.14675035462</v>
      </c>
      <c r="O20" s="200">
        <f>CantidadDeCapital!O10</f>
        <v>227867.79957102711</v>
      </c>
      <c r="P20" s="95">
        <f>CantidadDeCapital!P10</f>
        <v>227867.79957102711</v>
      </c>
      <c r="Q20" s="95">
        <f>CantidadDeCapital!Q10</f>
        <v>280218.53996884765</v>
      </c>
      <c r="R20" s="95">
        <f>CantidadDeCapital!R10</f>
        <v>335512.36082339677</v>
      </c>
      <c r="S20" s="30"/>
      <c r="T20" s="30"/>
      <c r="U20" s="30"/>
      <c r="V20" s="30"/>
      <c r="W20" s="30"/>
      <c r="X20" s="45"/>
    </row>
    <row r="21" spans="1:24" s="43" customFormat="1" x14ac:dyDescent="0.15">
      <c r="A21" s="30"/>
      <c r="B21" s="50" t="s">
        <v>5</v>
      </c>
      <c r="C21" s="95"/>
      <c r="D21" s="95">
        <f>CantidadDeCapital!D11</f>
        <v>71362.894130116751</v>
      </c>
      <c r="E21" s="95">
        <f>CantidadDeCapital!E11</f>
        <v>67861.497321420204</v>
      </c>
      <c r="F21" s="95">
        <f>CantidadDeCapital!F11</f>
        <v>68175.063650695665</v>
      </c>
      <c r="G21" s="95">
        <f>CantidadDeCapital!G11</f>
        <v>63371.549462275667</v>
      </c>
      <c r="H21" s="95">
        <f>CantidadDeCapital!H11</f>
        <v>55144.459567329613</v>
      </c>
      <c r="I21" s="95">
        <f>CantidadDeCapital!I11</f>
        <v>49144.942755220487</v>
      </c>
      <c r="J21" s="95">
        <f>CantidadDeCapital!J11</f>
        <v>72197.61179146514</v>
      </c>
      <c r="K21" s="95">
        <f>CantidadDeCapital!K11</f>
        <v>98390.349140889259</v>
      </c>
      <c r="L21" s="95">
        <f>CantidadDeCapital!L11</f>
        <v>98410.758713376097</v>
      </c>
      <c r="M21" s="95">
        <f>CantidadDeCapital!M11</f>
        <v>109181.6104006009</v>
      </c>
      <c r="N21" s="95">
        <f>CantidadDeCapital!N11</f>
        <v>135372.85989787173</v>
      </c>
      <c r="O21" s="200">
        <f>CantidadDeCapital!O11</f>
        <v>145713.45160379796</v>
      </c>
      <c r="P21" s="95">
        <f>CantidadDeCapital!P11</f>
        <v>145713.45160379796</v>
      </c>
      <c r="Q21" s="95">
        <f>CantidadDeCapital!Q11</f>
        <v>165119.08840199554</v>
      </c>
      <c r="R21" s="95">
        <f>CantidadDeCapital!R11</f>
        <v>187450.37332543021</v>
      </c>
      <c r="S21" s="30"/>
      <c r="T21" s="30"/>
      <c r="U21" s="30"/>
      <c r="V21" s="30"/>
      <c r="W21" s="30"/>
      <c r="X21" s="45"/>
    </row>
    <row r="22" spans="1:24" s="43" customFormat="1" x14ac:dyDescent="0.15">
      <c r="A22" s="30"/>
      <c r="B22" s="50" t="s">
        <v>6</v>
      </c>
      <c r="C22" s="95"/>
      <c r="D22" s="95">
        <f>CantidadDeCapital!D12</f>
        <v>1098.2018818513618</v>
      </c>
      <c r="E22" s="95">
        <f>CantidadDeCapital!E12</f>
        <v>3035.8890014789599</v>
      </c>
      <c r="F22" s="95">
        <f>CantidadDeCapital!F12</f>
        <v>3852.2463031966154</v>
      </c>
      <c r="G22" s="95">
        <f>CantidadDeCapital!G12</f>
        <v>3386.1002769950283</v>
      </c>
      <c r="H22" s="95">
        <f>CantidadDeCapital!H12</f>
        <v>7048.6230817263604</v>
      </c>
      <c r="I22" s="95">
        <f>CantidadDeCapital!I12</f>
        <v>11664.796631256395</v>
      </c>
      <c r="J22" s="95">
        <f>CantidadDeCapital!J12</f>
        <v>12587.210105757064</v>
      </c>
      <c r="K22" s="95">
        <f>CantidadDeCapital!K12</f>
        <v>90264.85176989068</v>
      </c>
      <c r="L22" s="95">
        <f>CantidadDeCapital!L12</f>
        <v>162873.39152490979</v>
      </c>
      <c r="M22" s="95">
        <f>CantidadDeCapital!M12</f>
        <v>161437.69396604417</v>
      </c>
      <c r="N22" s="95">
        <f>CantidadDeCapital!N12</f>
        <v>172893.90620786112</v>
      </c>
      <c r="O22" s="200">
        <f>CantidadDeCapital!O12</f>
        <v>204640.29185324517</v>
      </c>
      <c r="P22" s="95">
        <f>CantidadDeCapital!P12</f>
        <v>204640.29185324517</v>
      </c>
      <c r="Q22" s="95">
        <f>CantidadDeCapital!Q12</f>
        <v>212449.19421085945</v>
      </c>
      <c r="R22" s="95">
        <f>CantidadDeCapital!R12</f>
        <v>225961.5261995435</v>
      </c>
      <c r="S22" s="30"/>
      <c r="T22" s="30"/>
      <c r="U22" s="30"/>
      <c r="V22" s="30"/>
      <c r="W22" s="30"/>
      <c r="X22" s="45"/>
    </row>
    <row r="23" spans="1:24" s="43" customFormat="1" x14ac:dyDescent="0.15">
      <c r="A23" s="30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11"/>
      <c r="P23" s="48"/>
      <c r="Q23" s="48"/>
      <c r="R23" s="48"/>
      <c r="S23" s="30"/>
      <c r="T23" s="30"/>
      <c r="U23" s="30"/>
      <c r="V23" s="30"/>
      <c r="W23" s="30"/>
      <c r="X23" s="45"/>
    </row>
    <row r="24" spans="1:24" s="43" customFormat="1" x14ac:dyDescent="0.15">
      <c r="A24" s="30"/>
      <c r="B24" s="48" t="s">
        <v>7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212"/>
      <c r="P24" s="52"/>
      <c r="Q24" s="52"/>
      <c r="R24" s="52"/>
      <c r="S24" s="30"/>
      <c r="T24" s="30"/>
      <c r="U24" s="30"/>
      <c r="V24" s="30"/>
      <c r="W24" s="30"/>
      <c r="X24" s="45"/>
    </row>
    <row r="25" spans="1:24" s="43" customFormat="1" x14ac:dyDescent="0.15">
      <c r="A25" s="30"/>
      <c r="C25" s="9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13"/>
      <c r="P25" s="30"/>
      <c r="Q25" s="30"/>
      <c r="R25" s="30"/>
      <c r="S25" s="30"/>
      <c r="T25" s="30"/>
      <c r="U25" s="30"/>
      <c r="V25" s="30"/>
      <c r="W25" s="30"/>
      <c r="X25" s="45"/>
    </row>
    <row r="26" spans="1:24" s="44" customFormat="1" x14ac:dyDescent="0.15">
      <c r="A26" s="30"/>
      <c r="B26" s="50" t="s">
        <v>8</v>
      </c>
      <c r="C26" s="108"/>
      <c r="D26" s="95">
        <f>CantidadDeCapital!D16</f>
        <v>9323363.9769171868</v>
      </c>
      <c r="E26" s="95">
        <f>CantidadDeCapital!E16</f>
        <v>8417867.1355095096</v>
      </c>
      <c r="F26" s="95">
        <f>CantidadDeCapital!F16</f>
        <v>7760404.3665693132</v>
      </c>
      <c r="G26" s="95">
        <f>CantidadDeCapital!G16</f>
        <v>7102489.4420276172</v>
      </c>
      <c r="H26" s="95">
        <f>CantidadDeCapital!H16</f>
        <v>6256476.0729232393</v>
      </c>
      <c r="I26" s="95">
        <f>CantidadDeCapital!I16</f>
        <v>5430748.3811387401</v>
      </c>
      <c r="J26" s="95">
        <f>CantidadDeCapital!J16</f>
        <v>4708929.9939001277</v>
      </c>
      <c r="K26" s="95">
        <f>CantidadDeCapital!K16</f>
        <v>4016361.9349861834</v>
      </c>
      <c r="L26" s="95">
        <f>CantidadDeCapital!L16</f>
        <v>3282377.0544406688</v>
      </c>
      <c r="M26" s="95">
        <f>CantidadDeCapital!M16</f>
        <v>2644943.0194293801</v>
      </c>
      <c r="N26" s="95">
        <f>CantidadDeCapital!N16</f>
        <v>2136700.9426469249</v>
      </c>
      <c r="O26" s="200">
        <f>CantidadDeCapital!O16</f>
        <v>3042198.588432264</v>
      </c>
      <c r="P26" s="95">
        <f>CantidadDeCapital!P16</f>
        <v>3042198.588432264</v>
      </c>
      <c r="Q26" s="95">
        <f>CantidadDeCapital!Q16</f>
        <v>4068451.0608809423</v>
      </c>
      <c r="R26" s="95">
        <f>CantidadDeCapital!R16</f>
        <v>3788733.5763652842</v>
      </c>
      <c r="S26" s="30"/>
      <c r="T26" s="30"/>
      <c r="U26" s="30"/>
      <c r="V26" s="30"/>
      <c r="W26" s="30"/>
    </row>
    <row r="27" spans="1:24" s="44" customFormat="1" x14ac:dyDescent="0.15">
      <c r="A27" s="30"/>
      <c r="B27" s="50" t="s">
        <v>9</v>
      </c>
      <c r="C27" s="108"/>
      <c r="D27" s="95">
        <f>CantidadDeCapital!D17</f>
        <v>506561.28486573964</v>
      </c>
      <c r="E27" s="95">
        <f>CantidadDeCapital!E17</f>
        <v>457446.12930731487</v>
      </c>
      <c r="F27" s="95">
        <f>CantidadDeCapital!F17</f>
        <v>421806.91671194904</v>
      </c>
      <c r="G27" s="95">
        <f>CantidadDeCapital!G17</f>
        <v>386141.43680582964</v>
      </c>
      <c r="H27" s="95">
        <f>CantidadDeCapital!H17</f>
        <v>340245.70600043819</v>
      </c>
      <c r="I27" s="95">
        <f>CantidadDeCapital!I17</f>
        <v>295447.12549969816</v>
      </c>
      <c r="J27" s="95">
        <f>CantidadDeCapital!J17</f>
        <v>256292.79290289525</v>
      </c>
      <c r="K27" s="95">
        <f>CantidadDeCapital!K17</f>
        <v>218819.81041456372</v>
      </c>
      <c r="L27" s="95">
        <f>CantidadDeCapital!L17</f>
        <v>179157.64336759876</v>
      </c>
      <c r="M27" s="95">
        <f>CantidadDeCapital!M17</f>
        <v>144746.59954333992</v>
      </c>
      <c r="N27" s="95">
        <f>CantidadDeCapital!N17</f>
        <v>117374.00590228449</v>
      </c>
      <c r="O27" s="200">
        <f>CantidadDeCapital!O17</f>
        <v>165968.02196839981</v>
      </c>
      <c r="P27" s="95">
        <f>CantidadDeCapital!P17</f>
        <v>165968.02196839981</v>
      </c>
      <c r="Q27" s="95">
        <f>CantidadDeCapital!Q17</f>
        <v>221013.98431291676</v>
      </c>
      <c r="R27" s="95">
        <f>CantidadDeCapital!R17</f>
        <v>205818.65064515453</v>
      </c>
      <c r="S27" s="30"/>
      <c r="T27" s="30"/>
      <c r="U27" s="30"/>
      <c r="V27" s="30"/>
      <c r="W27" s="30"/>
      <c r="X27" s="45"/>
    </row>
    <row r="28" spans="1:24" s="44" customFormat="1" x14ac:dyDescent="0.15">
      <c r="A28" s="30"/>
      <c r="B28" s="50" t="s">
        <v>10</v>
      </c>
      <c r="C28" s="108"/>
      <c r="D28" s="95">
        <f>CantidadDeCapital!D18</f>
        <v>0</v>
      </c>
      <c r="E28" s="95">
        <f>CantidadDeCapital!E18</f>
        <v>0</v>
      </c>
      <c r="F28" s="95">
        <f>CantidadDeCapital!F18</f>
        <v>0</v>
      </c>
      <c r="G28" s="95">
        <f>CantidadDeCapital!G18</f>
        <v>0</v>
      </c>
      <c r="H28" s="95">
        <f>CantidadDeCapital!H18</f>
        <v>0</v>
      </c>
      <c r="I28" s="95">
        <f>CantidadDeCapital!I18</f>
        <v>65063.892059894955</v>
      </c>
      <c r="J28" s="95">
        <f>CantidadDeCapital!J18</f>
        <v>120731.85613713201</v>
      </c>
      <c r="K28" s="95">
        <f>CantidadDeCapital!K18</f>
        <v>101081.19224224825</v>
      </c>
      <c r="L28" s="95">
        <f>CantidadDeCapital!L18</f>
        <v>78768.345219840092</v>
      </c>
      <c r="M28" s="95">
        <f>CantidadDeCapital!M18</f>
        <v>62538.994949235799</v>
      </c>
      <c r="N28" s="95">
        <f>CantidadDeCapital!N18</f>
        <v>50693.555593123456</v>
      </c>
      <c r="O28" s="200">
        <f>CantidadDeCapital!O18</f>
        <v>36298.838302034012</v>
      </c>
      <c r="P28" s="95">
        <f>CantidadDeCapital!P18</f>
        <v>36298.806037272501</v>
      </c>
      <c r="Q28" s="95">
        <f>CantidadDeCapital!Q18</f>
        <v>24067.274861264996</v>
      </c>
      <c r="R28" s="95">
        <f>CantidadDeCapital!R18</f>
        <v>14012.766787237262</v>
      </c>
      <c r="S28" s="30"/>
      <c r="T28" s="30"/>
      <c r="U28" s="30"/>
      <c r="V28" s="30"/>
      <c r="W28" s="30"/>
      <c r="X28" s="45"/>
    </row>
    <row r="29" spans="1:24" s="44" customFormat="1" x14ac:dyDescent="0.15">
      <c r="A29" s="30"/>
      <c r="B29" s="93" t="s">
        <v>149</v>
      </c>
      <c r="C29" s="108"/>
      <c r="D29" s="95">
        <f>CantidadDeCapital!D19</f>
        <v>0</v>
      </c>
      <c r="E29" s="95">
        <f>CantidadDeCapital!E19</f>
        <v>0</v>
      </c>
      <c r="F29" s="95">
        <f>CantidadDeCapital!F19</f>
        <v>0</v>
      </c>
      <c r="G29" s="95">
        <f>CantidadDeCapital!G19</f>
        <v>0</v>
      </c>
      <c r="H29" s="95">
        <f>CantidadDeCapital!H19</f>
        <v>0</v>
      </c>
      <c r="I29" s="95">
        <f>CantidadDeCapital!I19</f>
        <v>0</v>
      </c>
      <c r="J29" s="95">
        <f>CantidadDeCapital!J19</f>
        <v>0</v>
      </c>
      <c r="K29" s="95">
        <f>CantidadDeCapital!K19</f>
        <v>0</v>
      </c>
      <c r="L29" s="95">
        <f>CantidadDeCapital!L19</f>
        <v>0</v>
      </c>
      <c r="M29" s="95">
        <f>CantidadDeCapital!M19</f>
        <v>0</v>
      </c>
      <c r="N29" s="95">
        <f>CantidadDeCapital!N19</f>
        <v>0</v>
      </c>
      <c r="O29" s="200">
        <f>CantidadDeCapital!O19</f>
        <v>0</v>
      </c>
      <c r="P29" s="95">
        <f>CantidadDeCapital!P19</f>
        <v>4519400.6621706821</v>
      </c>
      <c r="Q29" s="95">
        <f>CantidadDeCapital!Q19</f>
        <v>10516206.397451805</v>
      </c>
      <c r="R29" s="95">
        <f>CantidadDeCapital!R19</f>
        <v>12572826.990235209</v>
      </c>
      <c r="S29" s="30"/>
      <c r="T29" s="30"/>
      <c r="U29" s="30"/>
      <c r="V29" s="30"/>
      <c r="W29" s="30"/>
      <c r="X29" s="45"/>
    </row>
    <row r="30" spans="1:24" s="44" customFormat="1" x14ac:dyDescent="0.15">
      <c r="A30" s="30"/>
      <c r="B30" s="50" t="s">
        <v>11</v>
      </c>
      <c r="C30" s="108"/>
      <c r="D30" s="95">
        <f>CantidadDeCapital!D20</f>
        <v>0</v>
      </c>
      <c r="E30" s="95">
        <f>CantidadDeCapital!E20</f>
        <v>52719.821283128986</v>
      </c>
      <c r="F30" s="95">
        <f>CantidadDeCapital!F20</f>
        <v>95458.109991438279</v>
      </c>
      <c r="G30" s="95">
        <f>CantidadDeCapital!G20</f>
        <v>73911.296329578792</v>
      </c>
      <c r="H30" s="95">
        <f>CantidadDeCapital!H20</f>
        <v>50554.01534336451</v>
      </c>
      <c r="I30" s="95">
        <f>CantidadDeCapital!I20</f>
        <v>28530.092099746242</v>
      </c>
      <c r="J30" s="95">
        <f>CantidadDeCapital!J20</f>
        <v>58247.67901540731</v>
      </c>
      <c r="K30" s="95">
        <f>CantidadDeCapital!K20</f>
        <v>121630.44748398676</v>
      </c>
      <c r="L30" s="95">
        <f>CantidadDeCapital!L20</f>
        <v>156894.17581607113</v>
      </c>
      <c r="M30" s="95">
        <f>CantidadDeCapital!M20</f>
        <v>175974.462697129</v>
      </c>
      <c r="N30" s="95">
        <f>CantidadDeCapital!N20</f>
        <v>178001.75659415708</v>
      </c>
      <c r="O30" s="200">
        <f>CantidadDeCapital!O20</f>
        <v>158319.3503940386</v>
      </c>
      <c r="P30" s="95">
        <f>CantidadDeCapital!P20</f>
        <v>158319.3503940386</v>
      </c>
      <c r="Q30" s="95">
        <f>CantidadDeCapital!Q20</f>
        <v>129683.24695670221</v>
      </c>
      <c r="R30" s="95">
        <f>CantidadDeCapital!R20</f>
        <v>89797.068000716536</v>
      </c>
      <c r="S30" s="30"/>
      <c r="T30" s="30"/>
      <c r="U30" s="30"/>
      <c r="V30" s="30"/>
      <c r="W30" s="30"/>
    </row>
    <row r="31" spans="1:24" s="44" customFormat="1" x14ac:dyDescent="0.15">
      <c r="A31" s="30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204"/>
      <c r="P31" s="9"/>
      <c r="Q31" s="9"/>
      <c r="R31" s="9"/>
      <c r="S31" s="30"/>
      <c r="T31" s="30"/>
      <c r="U31" s="30"/>
      <c r="V31" s="30"/>
      <c r="W31" s="30"/>
    </row>
    <row r="32" spans="1:24" s="30" customFormat="1" x14ac:dyDescent="0.15">
      <c r="B32" s="30" t="s">
        <v>155</v>
      </c>
      <c r="C32" s="105"/>
      <c r="D32" s="110"/>
      <c r="E32" s="110"/>
      <c r="F32" s="110"/>
      <c r="G32" s="110"/>
      <c r="H32" s="110"/>
      <c r="I32" s="110"/>
      <c r="J32" s="110"/>
      <c r="K32" s="110"/>
      <c r="L32" s="110"/>
    </row>
    <row r="33" spans="3:12" s="30" customFormat="1" x14ac:dyDescent="0.15">
      <c r="C33" s="105"/>
      <c r="D33" s="95"/>
      <c r="E33" s="95"/>
      <c r="F33" s="95"/>
      <c r="G33" s="95"/>
      <c r="H33" s="95"/>
      <c r="I33" s="95"/>
      <c r="J33" s="95"/>
      <c r="K33" s="95"/>
      <c r="L33" s="95"/>
    </row>
    <row r="34" spans="3:12" s="30" customFormat="1" x14ac:dyDescent="0.15">
      <c r="C34" s="105"/>
      <c r="D34" s="105"/>
    </row>
    <row r="35" spans="3:12" s="30" customFormat="1" x14ac:dyDescent="0.15">
      <c r="C35" s="105"/>
      <c r="D35" s="105"/>
      <c r="L35" s="95"/>
    </row>
    <row r="36" spans="3:12" s="30" customFormat="1" x14ac:dyDescent="0.15">
      <c r="C36" s="105"/>
      <c r="D36" s="105"/>
    </row>
    <row r="37" spans="3:12" s="30" customFormat="1" x14ac:dyDescent="0.15">
      <c r="C37" s="105"/>
      <c r="D37" s="105"/>
      <c r="I37" s="30" t="s">
        <v>12</v>
      </c>
    </row>
    <row r="38" spans="3:12" s="30" customFormat="1" x14ac:dyDescent="0.15">
      <c r="C38" s="105"/>
      <c r="D38" s="105"/>
    </row>
    <row r="39" spans="3:12" s="30" customFormat="1" x14ac:dyDescent="0.15">
      <c r="C39" s="105"/>
      <c r="D39" s="105"/>
    </row>
    <row r="40" spans="3:12" s="30" customFormat="1" x14ac:dyDescent="0.15">
      <c r="C40" s="105"/>
      <c r="D40" s="105"/>
    </row>
    <row r="41" spans="3:12" s="30" customFormat="1" x14ac:dyDescent="0.15">
      <c r="C41" s="105"/>
      <c r="D41" s="105"/>
    </row>
    <row r="42" spans="3:12" s="30" customFormat="1" x14ac:dyDescent="0.15">
      <c r="C42" s="105"/>
      <c r="D42" s="105"/>
    </row>
    <row r="43" spans="3:12" s="30" customFormat="1" x14ac:dyDescent="0.15">
      <c r="C43" s="105"/>
      <c r="D43" s="105"/>
    </row>
    <row r="44" spans="3:12" s="30" customFormat="1" x14ac:dyDescent="0.15">
      <c r="C44" s="105"/>
      <c r="D44" s="105"/>
    </row>
    <row r="45" spans="3:12" s="30" customFormat="1" x14ac:dyDescent="0.15">
      <c r="C45" s="105"/>
      <c r="D45" s="105"/>
    </row>
    <row r="46" spans="3:12" s="30" customFormat="1" x14ac:dyDescent="0.15">
      <c r="C46" s="105"/>
      <c r="D46" s="105"/>
    </row>
    <row r="47" spans="3:12" s="44" customFormat="1" x14ac:dyDescent="0.15">
      <c r="C47" s="53"/>
      <c r="D47" s="53"/>
    </row>
    <row r="48" spans="3:12" s="44" customFormat="1" x14ac:dyDescent="0.15">
      <c r="C48" s="53"/>
      <c r="D48" s="53"/>
    </row>
    <row r="49" spans="3:4" s="44" customFormat="1" x14ac:dyDescent="0.15">
      <c r="C49" s="53"/>
      <c r="D49" s="53"/>
    </row>
    <row r="50" spans="3:4" s="44" customFormat="1" x14ac:dyDescent="0.15">
      <c r="C50" s="53"/>
      <c r="D50" s="53"/>
    </row>
    <row r="51" spans="3:4" s="44" customFormat="1" x14ac:dyDescent="0.15">
      <c r="C51" s="53"/>
      <c r="D51" s="53"/>
    </row>
    <row r="52" spans="3:4" s="44" customFormat="1" x14ac:dyDescent="0.15">
      <c r="C52" s="53"/>
      <c r="D52" s="53"/>
    </row>
    <row r="53" spans="3:4" s="44" customFormat="1" x14ac:dyDescent="0.15">
      <c r="C53" s="53"/>
      <c r="D53" s="53"/>
    </row>
    <row r="54" spans="3:4" s="44" customFormat="1" x14ac:dyDescent="0.15">
      <c r="C54" s="53"/>
      <c r="D54" s="53"/>
    </row>
    <row r="55" spans="3:4" s="44" customFormat="1" x14ac:dyDescent="0.15">
      <c r="C55" s="53"/>
      <c r="D55" s="53"/>
    </row>
    <row r="56" spans="3:4" s="44" customFormat="1" x14ac:dyDescent="0.15">
      <c r="C56" s="53"/>
      <c r="D56" s="53"/>
    </row>
    <row r="57" spans="3:4" s="44" customFormat="1" x14ac:dyDescent="0.15">
      <c r="C57" s="53"/>
      <c r="D57" s="53"/>
    </row>
    <row r="58" spans="3:4" s="44" customFormat="1" x14ac:dyDescent="0.15">
      <c r="C58" s="53"/>
      <c r="D58" s="53"/>
    </row>
    <row r="59" spans="3:4" s="44" customFormat="1" x14ac:dyDescent="0.15">
      <c r="C59" s="53"/>
      <c r="D59" s="53"/>
    </row>
    <row r="60" spans="3:4" s="44" customFormat="1" x14ac:dyDescent="0.15">
      <c r="C60" s="53"/>
      <c r="D60" s="53"/>
    </row>
    <row r="61" spans="3:4" s="44" customFormat="1" x14ac:dyDescent="0.15">
      <c r="C61" s="53"/>
      <c r="D61" s="53"/>
    </row>
    <row r="62" spans="3:4" s="44" customFormat="1" x14ac:dyDescent="0.15">
      <c r="C62" s="53"/>
      <c r="D62" s="53"/>
    </row>
    <row r="63" spans="3:4" s="44" customFormat="1" x14ac:dyDescent="0.15">
      <c r="C63" s="53"/>
      <c r="D63" s="53"/>
    </row>
    <row r="64" spans="3:4" s="44" customFormat="1" x14ac:dyDescent="0.15">
      <c r="C64" s="53"/>
      <c r="D64" s="53"/>
    </row>
    <row r="65" spans="3:4" s="44" customFormat="1" x14ac:dyDescent="0.15">
      <c r="C65" s="53"/>
      <c r="D65" s="53"/>
    </row>
    <row r="66" spans="3:4" s="44" customFormat="1" x14ac:dyDescent="0.15">
      <c r="C66" s="53"/>
      <c r="D66" s="53"/>
    </row>
    <row r="67" spans="3:4" s="44" customFormat="1" x14ac:dyDescent="0.15">
      <c r="C67" s="53"/>
      <c r="D67" s="53"/>
    </row>
    <row r="68" spans="3:4" s="44" customFormat="1" x14ac:dyDescent="0.15">
      <c r="C68" s="53"/>
      <c r="D68" s="53"/>
    </row>
    <row r="69" spans="3:4" s="44" customFormat="1" x14ac:dyDescent="0.15">
      <c r="C69" s="53"/>
      <c r="D69" s="53"/>
    </row>
    <row r="70" spans="3:4" s="44" customFormat="1" x14ac:dyDescent="0.15">
      <c r="C70" s="53"/>
      <c r="D70" s="53"/>
    </row>
    <row r="71" spans="3:4" s="44" customFormat="1" x14ac:dyDescent="0.15">
      <c r="C71" s="53"/>
      <c r="D71" s="53"/>
    </row>
    <row r="72" spans="3:4" s="44" customFormat="1" x14ac:dyDescent="0.15">
      <c r="C72" s="53"/>
      <c r="D72" s="53"/>
    </row>
    <row r="73" spans="3:4" s="44" customFormat="1" x14ac:dyDescent="0.15">
      <c r="C73" s="53"/>
      <c r="D73" s="53"/>
    </row>
    <row r="74" spans="3:4" s="44" customFormat="1" x14ac:dyDescent="0.15">
      <c r="C74" s="53"/>
      <c r="D74" s="53"/>
    </row>
    <row r="75" spans="3:4" s="44" customFormat="1" x14ac:dyDescent="0.15">
      <c r="C75" s="53"/>
      <c r="D75" s="53"/>
    </row>
    <row r="76" spans="3:4" s="44" customFormat="1" x14ac:dyDescent="0.15">
      <c r="C76" s="53"/>
      <c r="D76" s="53"/>
    </row>
    <row r="77" spans="3:4" s="44" customFormat="1" x14ac:dyDescent="0.15">
      <c r="C77" s="53"/>
      <c r="D77" s="53"/>
    </row>
    <row r="78" spans="3:4" s="44" customFormat="1" x14ac:dyDescent="0.15">
      <c r="C78" s="53"/>
      <c r="D78" s="53"/>
    </row>
    <row r="79" spans="3:4" s="44" customFormat="1" x14ac:dyDescent="0.15">
      <c r="C79" s="53"/>
      <c r="D79" s="53"/>
    </row>
    <row r="80" spans="3:4" s="44" customFormat="1" x14ac:dyDescent="0.15">
      <c r="C80" s="53"/>
      <c r="D80" s="53"/>
    </row>
    <row r="81" spans="3:4" s="44" customFormat="1" x14ac:dyDescent="0.15">
      <c r="C81" s="53"/>
      <c r="D81" s="53"/>
    </row>
    <row r="82" spans="3:4" s="44" customFormat="1" x14ac:dyDescent="0.15">
      <c r="C82" s="53"/>
      <c r="D82" s="53"/>
    </row>
    <row r="83" spans="3:4" s="44" customFormat="1" x14ac:dyDescent="0.15">
      <c r="C83" s="53"/>
      <c r="D83" s="53"/>
    </row>
    <row r="84" spans="3:4" s="44" customFormat="1" x14ac:dyDescent="0.15">
      <c r="C84" s="53"/>
      <c r="D84" s="53"/>
    </row>
    <row r="85" spans="3:4" s="44" customFormat="1" x14ac:dyDescent="0.15">
      <c r="C85" s="53"/>
      <c r="D85" s="53"/>
    </row>
    <row r="86" spans="3:4" s="44" customFormat="1" x14ac:dyDescent="0.15">
      <c r="C86" s="53"/>
      <c r="D86" s="53"/>
    </row>
    <row r="87" spans="3:4" s="44" customFormat="1" x14ac:dyDescent="0.15">
      <c r="C87" s="53"/>
      <c r="D87" s="53"/>
    </row>
    <row r="88" spans="3:4" s="44" customFormat="1" x14ac:dyDescent="0.15">
      <c r="C88" s="53"/>
      <c r="D88" s="53"/>
    </row>
    <row r="89" spans="3:4" s="44" customFormat="1" x14ac:dyDescent="0.15">
      <c r="C89" s="53"/>
      <c r="D89" s="53"/>
    </row>
    <row r="90" spans="3:4" s="44" customFormat="1" x14ac:dyDescent="0.15">
      <c r="C90" s="53"/>
      <c r="D90" s="53"/>
    </row>
    <row r="91" spans="3:4" s="44" customFormat="1" x14ac:dyDescent="0.15">
      <c r="C91" s="53"/>
      <c r="D91" s="53"/>
    </row>
    <row r="92" spans="3:4" s="44" customFormat="1" x14ac:dyDescent="0.15">
      <c r="C92" s="53"/>
      <c r="D92" s="53"/>
    </row>
    <row r="93" spans="3:4" s="44" customFormat="1" x14ac:dyDescent="0.15">
      <c r="C93" s="53"/>
      <c r="D93" s="53"/>
    </row>
    <row r="94" spans="3:4" s="44" customFormat="1" x14ac:dyDescent="0.15">
      <c r="C94" s="53"/>
      <c r="D94" s="53"/>
    </row>
    <row r="95" spans="3:4" s="44" customFormat="1" x14ac:dyDescent="0.15">
      <c r="C95" s="53"/>
      <c r="D95" s="53"/>
    </row>
    <row r="96" spans="3:4" s="44" customFormat="1" x14ac:dyDescent="0.15">
      <c r="C96" s="53"/>
      <c r="D96" s="53"/>
    </row>
    <row r="97" spans="3:4" s="44" customFormat="1" x14ac:dyDescent="0.15">
      <c r="C97" s="53"/>
      <c r="D97" s="53"/>
    </row>
    <row r="98" spans="3:4" s="44" customFormat="1" x14ac:dyDescent="0.15">
      <c r="C98" s="53"/>
      <c r="D98" s="53"/>
    </row>
    <row r="99" spans="3:4" s="44" customFormat="1" x14ac:dyDescent="0.15">
      <c r="C99" s="53"/>
      <c r="D99" s="53"/>
    </row>
    <row r="100" spans="3:4" s="44" customFormat="1" x14ac:dyDescent="0.15">
      <c r="C100" s="53"/>
      <c r="D100" s="53"/>
    </row>
    <row r="101" spans="3:4" s="44" customFormat="1" x14ac:dyDescent="0.15">
      <c r="C101" s="53"/>
      <c r="D101" s="53"/>
    </row>
    <row r="102" spans="3:4" s="44" customFormat="1" x14ac:dyDescent="0.15">
      <c r="C102" s="53"/>
      <c r="D102" s="53"/>
    </row>
    <row r="103" spans="3:4" s="44" customFormat="1" x14ac:dyDescent="0.15">
      <c r="C103" s="53"/>
      <c r="D103" s="53"/>
    </row>
    <row r="104" spans="3:4" s="44" customFormat="1" x14ac:dyDescent="0.15">
      <c r="C104" s="53"/>
      <c r="D104" s="53"/>
    </row>
    <row r="105" spans="3:4" s="44" customFormat="1" x14ac:dyDescent="0.15">
      <c r="C105" s="53"/>
      <c r="D105" s="53"/>
    </row>
    <row r="106" spans="3:4" s="44" customFormat="1" x14ac:dyDescent="0.15">
      <c r="C106" s="53"/>
      <c r="D106" s="53"/>
    </row>
    <row r="107" spans="3:4" s="44" customFormat="1" x14ac:dyDescent="0.15">
      <c r="C107" s="53"/>
      <c r="D107" s="53"/>
    </row>
    <row r="108" spans="3:4" s="44" customFormat="1" x14ac:dyDescent="0.15">
      <c r="C108" s="53"/>
      <c r="D108" s="53"/>
    </row>
    <row r="109" spans="3:4" s="44" customFormat="1" x14ac:dyDescent="0.15">
      <c r="C109" s="53"/>
      <c r="D109" s="53"/>
    </row>
    <row r="110" spans="3:4" s="44" customFormat="1" x14ac:dyDescent="0.15">
      <c r="C110" s="53"/>
      <c r="D110" s="53"/>
    </row>
    <row r="111" spans="3:4" s="44" customFormat="1" x14ac:dyDescent="0.15">
      <c r="C111" s="53"/>
      <c r="D111" s="53"/>
    </row>
    <row r="112" spans="3:4" s="44" customFormat="1" x14ac:dyDescent="0.15">
      <c r="C112" s="53"/>
      <c r="D112" s="53"/>
    </row>
    <row r="113" spans="3:4" s="44" customFormat="1" x14ac:dyDescent="0.15">
      <c r="C113" s="53"/>
      <c r="D113" s="53"/>
    </row>
    <row r="114" spans="3:4" s="44" customFormat="1" x14ac:dyDescent="0.15">
      <c r="C114" s="53"/>
      <c r="D114" s="53"/>
    </row>
    <row r="115" spans="3:4" s="44" customFormat="1" x14ac:dyDescent="0.15">
      <c r="C115" s="53"/>
      <c r="D115" s="53"/>
    </row>
    <row r="116" spans="3:4" s="44" customFormat="1" x14ac:dyDescent="0.15">
      <c r="C116" s="53"/>
      <c r="D116" s="53"/>
    </row>
    <row r="117" spans="3:4" s="44" customFormat="1" x14ac:dyDescent="0.15">
      <c r="C117" s="53"/>
      <c r="D117" s="53"/>
    </row>
    <row r="118" spans="3:4" s="44" customFormat="1" x14ac:dyDescent="0.15">
      <c r="C118" s="53"/>
      <c r="D118" s="53"/>
    </row>
    <row r="119" spans="3:4" s="44" customFormat="1" x14ac:dyDescent="0.15">
      <c r="C119" s="53"/>
      <c r="D119" s="53"/>
    </row>
    <row r="120" spans="3:4" s="44" customFormat="1" x14ac:dyDescent="0.15">
      <c r="C120" s="53"/>
      <c r="D120" s="53"/>
    </row>
    <row r="121" spans="3:4" s="44" customFormat="1" x14ac:dyDescent="0.15">
      <c r="C121" s="53"/>
      <c r="D121" s="53"/>
    </row>
    <row r="122" spans="3:4" s="44" customFormat="1" x14ac:dyDescent="0.15">
      <c r="C122" s="53"/>
      <c r="D122" s="53"/>
    </row>
    <row r="123" spans="3:4" s="44" customFormat="1" x14ac:dyDescent="0.15">
      <c r="C123" s="53"/>
      <c r="D123" s="53"/>
    </row>
    <row r="124" spans="3:4" s="44" customFormat="1" x14ac:dyDescent="0.15">
      <c r="C124" s="53"/>
      <c r="D124" s="53"/>
    </row>
    <row r="125" spans="3:4" s="44" customFormat="1" x14ac:dyDescent="0.15">
      <c r="C125" s="53"/>
      <c r="D125" s="53"/>
    </row>
    <row r="126" spans="3:4" s="44" customFormat="1" x14ac:dyDescent="0.15">
      <c r="C126" s="53"/>
      <c r="D126" s="53"/>
    </row>
    <row r="127" spans="3:4" s="44" customFormat="1" x14ac:dyDescent="0.15">
      <c r="C127" s="53"/>
      <c r="D127" s="53"/>
    </row>
    <row r="128" spans="3:4" s="44" customFormat="1" x14ac:dyDescent="0.15">
      <c r="C128" s="53"/>
      <c r="D128" s="53"/>
    </row>
    <row r="129" spans="1:24" x14ac:dyDescent="0.15">
      <c r="A129" s="44"/>
    </row>
    <row r="130" spans="1:24" x14ac:dyDescent="0.15">
      <c r="A130" s="44"/>
    </row>
    <row r="131" spans="1:24" x14ac:dyDescent="0.15">
      <c r="A131" s="44"/>
    </row>
    <row r="132" spans="1:24" x14ac:dyDescent="0.15">
      <c r="A132" s="44"/>
    </row>
    <row r="133" spans="1:24" x14ac:dyDescent="0.15">
      <c r="A133" s="44"/>
    </row>
    <row r="134" spans="1:24" x14ac:dyDescent="0.15">
      <c r="A134" s="44"/>
    </row>
    <row r="135" spans="1:24" s="43" customFormat="1" x14ac:dyDescent="0.15">
      <c r="A135" s="44"/>
      <c r="C135" s="54"/>
      <c r="D135" s="54"/>
      <c r="E135" s="45"/>
      <c r="F135" s="45"/>
      <c r="G135" s="45"/>
      <c r="H135" s="45"/>
      <c r="I135" s="45"/>
      <c r="J135" s="45"/>
      <c r="K135" s="45"/>
      <c r="L135" s="45"/>
      <c r="P135" s="44"/>
      <c r="Q135" s="45"/>
      <c r="R135" s="45"/>
      <c r="S135" s="45"/>
      <c r="T135" s="45"/>
      <c r="U135" s="45"/>
      <c r="V135" s="45"/>
      <c r="W135" s="45"/>
      <c r="X135" s="45"/>
    </row>
    <row r="136" spans="1:24" s="43" customFormat="1" x14ac:dyDescent="0.15">
      <c r="A136" s="44"/>
      <c r="C136" s="54"/>
      <c r="D136" s="54"/>
      <c r="E136" s="45"/>
      <c r="F136" s="45"/>
      <c r="G136" s="45"/>
      <c r="H136" s="45"/>
      <c r="I136" s="45"/>
      <c r="J136" s="45"/>
      <c r="K136" s="45"/>
      <c r="L136" s="45"/>
      <c r="P136" s="44"/>
      <c r="Q136" s="45"/>
      <c r="R136" s="45"/>
      <c r="S136" s="45"/>
      <c r="T136" s="45"/>
      <c r="U136" s="45"/>
      <c r="V136" s="45"/>
      <c r="W136" s="45"/>
      <c r="X136" s="45"/>
    </row>
    <row r="137" spans="1:24" s="43" customFormat="1" x14ac:dyDescent="0.15">
      <c r="A137" s="44"/>
      <c r="C137" s="54"/>
      <c r="D137" s="54"/>
      <c r="E137" s="45"/>
      <c r="F137" s="45"/>
      <c r="G137" s="45"/>
      <c r="H137" s="45"/>
      <c r="I137" s="45"/>
      <c r="J137" s="45"/>
      <c r="K137" s="45"/>
      <c r="L137" s="45"/>
      <c r="P137" s="44"/>
      <c r="Q137" s="45"/>
      <c r="R137" s="45"/>
      <c r="S137" s="45"/>
      <c r="T137" s="45"/>
      <c r="U137" s="45"/>
      <c r="V137" s="45"/>
      <c r="W137" s="45"/>
      <c r="X137" s="45"/>
    </row>
    <row r="138" spans="1:24" s="43" customFormat="1" x14ac:dyDescent="0.15">
      <c r="A138" s="44"/>
      <c r="C138" s="54"/>
      <c r="D138" s="54"/>
      <c r="E138" s="45"/>
      <c r="F138" s="45"/>
      <c r="G138" s="45"/>
      <c r="H138" s="45"/>
      <c r="I138" s="45"/>
      <c r="J138" s="45"/>
      <c r="K138" s="45"/>
      <c r="L138" s="45"/>
      <c r="P138" s="44"/>
      <c r="Q138" s="45"/>
      <c r="R138" s="45"/>
      <c r="S138" s="45"/>
      <c r="T138" s="45"/>
      <c r="U138" s="45"/>
      <c r="V138" s="45"/>
      <c r="W138" s="45"/>
      <c r="X138" s="45"/>
    </row>
  </sheetData>
  <conditionalFormatting sqref="D33:L33 C25 C17:R22 D26:R30">
    <cfRule type="cellIs" dxfId="1" priority="3" operator="lessThan">
      <formula>0</formula>
    </cfRule>
  </conditionalFormatting>
  <conditionalFormatting sqref="L35">
    <cfRule type="cellIs" dxfId="0" priority="1" operator="lessThan">
      <formula>0</formula>
    </cfRule>
  </conditionalFormatting>
  <pageMargins left="0.75" right="0.75" top="1" bottom="1" header="0" footer="0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1"/>
  <sheetViews>
    <sheetView zoomScale="130" zoomScaleNormal="130" workbookViewId="0"/>
  </sheetViews>
  <sheetFormatPr baseColWidth="10" defaultRowHeight="9" x14ac:dyDescent="0.15"/>
  <cols>
    <col min="1" max="1" width="11.42578125" style="57"/>
    <col min="2" max="2" width="28.5703125" style="57" customWidth="1"/>
    <col min="3" max="3" width="3" style="57" customWidth="1"/>
    <col min="4" max="4" width="2.7109375" style="57" customWidth="1"/>
    <col min="5" max="17" width="6.28515625" style="57" customWidth="1"/>
    <col min="18" max="16384" width="11.42578125" style="57"/>
  </cols>
  <sheetData>
    <row r="4" spans="2:18" x14ac:dyDescent="0.15">
      <c r="B4" s="9" t="s">
        <v>28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218">
        <v>2011</v>
      </c>
      <c r="P4" s="218">
        <v>2012</v>
      </c>
      <c r="Q4" s="6">
        <v>2013</v>
      </c>
    </row>
    <row r="5" spans="2:18" x14ac:dyDescent="0.15">
      <c r="B5" s="3" t="s">
        <v>15</v>
      </c>
      <c r="C5" s="19"/>
      <c r="E5" s="223">
        <f>SUMPRODUCT(PrecioImplicitoDeInsumos!D7:D30,CantidadDeInsumos!E7:E30)/SUMPRODUCT(PrecioImplicitoDeInsumos!D7:D30,CantidadDeInsumos!D7:D30)</f>
        <v>1.0133831132971016</v>
      </c>
      <c r="F5" s="223">
        <f>SUMPRODUCT(PrecioImplicitoDeInsumos!E7:E30,CantidadDeInsumos!F7:F30)/SUMPRODUCT(PrecioImplicitoDeInsumos!E7:E30,CantidadDeInsumos!E7:E30)</f>
        <v>1.0188900782540482</v>
      </c>
      <c r="G5" s="223">
        <f>SUMPRODUCT(PrecioImplicitoDeInsumos!F7:F30,CantidadDeInsumos!G7:G30)/SUMPRODUCT(PrecioImplicitoDeInsumos!F7:F30,CantidadDeInsumos!F7:F30)</f>
        <v>1.0512024433286122</v>
      </c>
      <c r="H5" s="223">
        <f>SUMPRODUCT(PrecioImplicitoDeInsumos!G7:G30,CantidadDeInsumos!H7:H30)/SUMPRODUCT(PrecioImplicitoDeInsumos!G7:G30,CantidadDeInsumos!G7:G30)</f>
        <v>0.99329140608028399</v>
      </c>
      <c r="I5" s="223">
        <f>SUMPRODUCT(PrecioImplicitoDeInsumos!H7:H30,CantidadDeInsumos!I7:I30)/SUMPRODUCT(PrecioImplicitoDeInsumos!H7:H30,CantidadDeInsumos!H7:H30)</f>
        <v>0.97877553749380819</v>
      </c>
      <c r="J5" s="223">
        <f>SUMPRODUCT(PrecioImplicitoDeInsumos!I7:I30,CantidadDeInsumos!J7:J30)/SUMPRODUCT(PrecioImplicitoDeInsumos!I7:I30,CantidadDeInsumos!I7:I30)</f>
        <v>1.1552516771804608</v>
      </c>
      <c r="K5" s="223">
        <f>SUMPRODUCT(PrecioImplicitoDeInsumos!J7:J30,CantidadDeInsumos!K7:K30)/SUMPRODUCT(PrecioImplicitoDeInsumos!J7:J30,CantidadDeInsumos!J7:J30)</f>
        <v>1.1950962594009962</v>
      </c>
      <c r="L5" s="223">
        <f>SUMPRODUCT(PrecioImplicitoDeInsumos!K7:K30,CantidadDeInsumos!L7:L30)/SUMPRODUCT(PrecioImplicitoDeInsumos!K7:K30,CantidadDeInsumos!K7:K30)</f>
        <v>0.96149162735337945</v>
      </c>
      <c r="M5" s="223">
        <f>SUMPRODUCT(PrecioImplicitoDeInsumos!L7:L30,CantidadDeInsumos!M7:M30)/SUMPRODUCT(PrecioImplicitoDeInsumos!L7:L30,CantidadDeInsumos!L7:L30)</f>
        <v>1.0290235544176396</v>
      </c>
      <c r="N5" s="223">
        <f>SUMPRODUCT(PrecioImplicitoDeInsumos!M7:M30,CantidadDeInsumos!N7:N30)/SUMPRODUCT(PrecioImplicitoDeInsumos!M7:M30,CantidadDeInsumos!M7:M30)</f>
        <v>1.0213013089321834</v>
      </c>
      <c r="O5" s="224">
        <f>SUMPRODUCT(PrecioImplicitoDeInsumos!N7:N30,CantidadDeInsumos!O7:O30)/SUMPRODUCT(PrecioImplicitoDeInsumos!N7:N30,CantidadDeInsumos!N7:N30)</f>
        <v>1.1585091730191472</v>
      </c>
      <c r="P5" s="224">
        <f>SUMPRODUCT(PrecioImplicitoDeInsumos!P7:P30,CantidadDeInsumos!Q7:Q30)/SUMPRODUCT(PrecioImplicitoDeInsumos!P7:P30,CantidadDeInsumos!P7:P30)</f>
        <v>1.0587009746297136</v>
      </c>
      <c r="Q5" s="223">
        <f>SUMPRODUCT(PrecioImplicitoDeInsumos!Q7:Q30,CantidadDeInsumos!R7:R30)/SUMPRODUCT(PrecioImplicitoDeInsumos!Q7:Q30,CantidadDeInsumos!Q7:Q30)</f>
        <v>1.1446149851067218</v>
      </c>
    </row>
    <row r="6" spans="2:18" x14ac:dyDescent="0.15">
      <c r="B6" s="3" t="s">
        <v>16</v>
      </c>
      <c r="C6" s="19"/>
      <c r="E6" s="223">
        <f>SUMPRODUCT(PrecioImplicitoDeInsumos!E7:E30,CantidadDeInsumos!E7:E30)/SUMPRODUCT(PrecioImplicitoDeInsumos!E7:E30,CantidadDeInsumos!D7:D30)</f>
        <v>0.99992840974071806</v>
      </c>
      <c r="F6" s="223">
        <f>SUMPRODUCT(PrecioImplicitoDeInsumos!F7:F30,CantidadDeInsumos!F7:F30)/SUMPRODUCT(PrecioImplicitoDeInsumos!F7:F30,CantidadDeInsumos!E7:E30)</f>
        <v>1.0054214595162161</v>
      </c>
      <c r="G6" s="223">
        <f>SUMPRODUCT(PrecioImplicitoDeInsumos!G7:G30,CantidadDeInsumos!G7:G30)/SUMPRODUCT(PrecioImplicitoDeInsumos!G7:G30,CantidadDeInsumos!F7:F30)</f>
        <v>1.0516507705575913</v>
      </c>
      <c r="H6" s="223">
        <f>SUMPRODUCT(PrecioImplicitoDeInsumos!H7:H30,CantidadDeInsumos!H7:H30)/SUMPRODUCT(PrecioImplicitoDeInsumos!H7:H30,CantidadDeInsumos!G7:G30)</f>
        <v>0.99378585325384439</v>
      </c>
      <c r="I6" s="223">
        <f>SUMPRODUCT(PrecioImplicitoDeInsumos!I7:I30,CantidadDeInsumos!I7:I30)/SUMPRODUCT(PrecioImplicitoDeInsumos!I7:I30,CantidadDeInsumos!H7:H30)</f>
        <v>0.9680226255063642</v>
      </c>
      <c r="J6" s="223">
        <f>SUMPRODUCT(PrecioImplicitoDeInsumos!J7:J30,CantidadDeInsumos!J7:J30)/SUMPRODUCT(PrecioImplicitoDeInsumos!J7:J30,CantidadDeInsumos!I7:I30)</f>
        <v>1.1802411853415691</v>
      </c>
      <c r="K6" s="223">
        <f>SUMPRODUCT(PrecioImplicitoDeInsumos!K7:K30,CantidadDeInsumos!K7:K30)/SUMPRODUCT(PrecioImplicitoDeInsumos!K7:K30,CantidadDeInsumos!J7:J30)</f>
        <v>1.1752012400657488</v>
      </c>
      <c r="L6" s="223">
        <f>SUMPRODUCT(PrecioImplicitoDeInsumos!L7:L30,CantidadDeInsumos!L7:L30)/SUMPRODUCT(PrecioImplicitoDeInsumos!L7:L30,CantidadDeInsumos!K7:K30)</f>
        <v>0.98642358944373065</v>
      </c>
      <c r="M6" s="223">
        <f>SUMPRODUCT(PrecioImplicitoDeInsumos!M7:M30,CantidadDeInsumos!M7:M30)/SUMPRODUCT(PrecioImplicitoDeInsumos!M7:M30,CantidadDeInsumos!L7:L30)</f>
        <v>0.98270231395201035</v>
      </c>
      <c r="N6" s="223">
        <f>SUMPRODUCT(PrecioImplicitoDeInsumos!N7:N30,CantidadDeInsumos!N7:N30)/SUMPRODUCT(PrecioImplicitoDeInsumos!N7:N30,CantidadDeInsumos!M7:M30)</f>
        <v>1.0416045695004985</v>
      </c>
      <c r="O6" s="224">
        <f>SUMPRODUCT(PrecioImplicitoDeInsumos!O7:O30,CantidadDeInsumos!O7:O30)/SUMPRODUCT(PrecioImplicitoDeInsumos!O7:O30,CantidadDeInsumos!N7:N30)</f>
        <v>1.156246691207419</v>
      </c>
      <c r="P6" s="224">
        <f>SUMPRODUCT(PrecioImplicitoDeInsumos!Q7:Q30,CantidadDeInsumos!Q7:Q30)/SUMPRODUCT(PrecioImplicitoDeInsumos!Q7:Q30,CantidadDeInsumos!P7:P30)</f>
        <v>1.0469335777577784</v>
      </c>
      <c r="Q6" s="223">
        <f>SUMPRODUCT(PrecioImplicitoDeInsumos!R7:R30,CantidadDeInsumos!R7:R30)/SUMPRODUCT(PrecioImplicitoDeInsumos!R7:R30,CantidadDeInsumos!Q7:Q30)</f>
        <v>1.1377939021578163</v>
      </c>
    </row>
    <row r="7" spans="2:18" x14ac:dyDescent="0.15">
      <c r="B7" s="3" t="s">
        <v>17</v>
      </c>
      <c r="C7" s="19"/>
      <c r="D7" s="3"/>
      <c r="E7" s="223">
        <f>SQRT(E5*E6)</f>
        <v>1.0066332822519175</v>
      </c>
      <c r="F7" s="223">
        <f t="shared" ref="F7:L7" si="0">SQRT(F5*F6)</f>
        <v>1.0121333655031717</v>
      </c>
      <c r="G7" s="223">
        <f t="shared" si="0"/>
        <v>1.0514265830473175</v>
      </c>
      <c r="H7" s="223">
        <f t="shared" si="0"/>
        <v>0.99353859890857077</v>
      </c>
      <c r="I7" s="223">
        <f t="shared" si="0"/>
        <v>0.97338423327386969</v>
      </c>
      <c r="J7" s="223">
        <f t="shared" si="0"/>
        <v>1.1676795831234281</v>
      </c>
      <c r="K7" s="223">
        <f t="shared" si="0"/>
        <v>1.1851070019394825</v>
      </c>
      <c r="L7" s="223">
        <f t="shared" si="0"/>
        <v>0.97387782718060401</v>
      </c>
      <c r="M7" s="223">
        <f t="shared" ref="M7:Q7" si="1">SQRT(M5*M6)</f>
        <v>1.0055962549837469</v>
      </c>
      <c r="N7" s="223">
        <f t="shared" si="1"/>
        <v>1.0314029814871597</v>
      </c>
      <c r="O7" s="224">
        <f t="shared" si="1"/>
        <v>1.1573773792660855</v>
      </c>
      <c r="P7" s="224">
        <f t="shared" si="1"/>
        <v>1.0528008354597431</v>
      </c>
      <c r="Q7" s="223">
        <f t="shared" si="1"/>
        <v>1.1411993473415973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27</v>
      </c>
      <c r="C9" s="22"/>
      <c r="D9" s="22"/>
      <c r="E9" s="22">
        <f>LN(E7)</f>
        <v>6.6113788428435651E-3</v>
      </c>
      <c r="F9" s="22">
        <f t="shared" ref="F9:L9" si="2">LN(F7)</f>
        <v>1.2060346276556066E-2</v>
      </c>
      <c r="G9" s="22">
        <f t="shared" si="2"/>
        <v>5.0147892560208192E-2</v>
      </c>
      <c r="H9" s="22">
        <f t="shared" si="2"/>
        <v>-6.4823663020133317E-3</v>
      </c>
      <c r="I9" s="22">
        <f t="shared" si="2"/>
        <v>-2.6976379295771725E-2</v>
      </c>
      <c r="J9" s="22">
        <f t="shared" si="2"/>
        <v>0.15501851725319715</v>
      </c>
      <c r="K9" s="22">
        <f t="shared" si="2"/>
        <v>0.1698330675059101</v>
      </c>
      <c r="L9" s="22">
        <f t="shared" si="2"/>
        <v>-2.6469417313273406E-2</v>
      </c>
      <c r="M9" s="22">
        <f t="shared" ref="M9:Q9" si="3">LN(M7)</f>
        <v>5.58065412601418E-3</v>
      </c>
      <c r="N9" s="22">
        <f t="shared" si="3"/>
        <v>3.0919993349139193E-2</v>
      </c>
      <c r="O9" s="22">
        <f t="shared" si="3"/>
        <v>0.14615656552741979</v>
      </c>
      <c r="P9" s="22">
        <f t="shared" si="3"/>
        <v>5.1454075148387235E-2</v>
      </c>
      <c r="Q9" s="22">
        <f t="shared" si="3"/>
        <v>0.13207976845167924</v>
      </c>
      <c r="R9" s="27">
        <f>AVERAGE(E9:Q9)</f>
        <v>5.3841084317715095E-2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8" x14ac:dyDescent="0.15">
      <c r="E11" s="22"/>
      <c r="F11" s="22"/>
      <c r="G11" s="22"/>
      <c r="H11" s="22"/>
      <c r="I11" s="22"/>
      <c r="J11" s="22"/>
      <c r="K11" s="22"/>
      <c r="L11" s="22"/>
      <c r="M11" s="23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12"/>
  <sheetViews>
    <sheetView zoomScale="130" zoomScaleNormal="130" workbookViewId="0"/>
  </sheetViews>
  <sheetFormatPr baseColWidth="10" defaultRowHeight="9" x14ac:dyDescent="0.15"/>
  <cols>
    <col min="1" max="1" width="11.42578125" style="57"/>
    <col min="2" max="2" width="24" style="57" customWidth="1"/>
    <col min="3" max="3" width="2.140625" style="57" customWidth="1"/>
    <col min="4" max="4" width="2.85546875" style="57" customWidth="1"/>
    <col min="5" max="6" width="7.140625" style="57" bestFit="1" customWidth="1"/>
    <col min="7" max="8" width="7.5703125" style="57" bestFit="1" customWidth="1"/>
    <col min="9" max="9" width="7.140625" style="57" bestFit="1" customWidth="1"/>
    <col min="10" max="10" width="6.85546875" style="57" bestFit="1" customWidth="1"/>
    <col min="11" max="11" width="7.140625" style="57" bestFit="1" customWidth="1"/>
    <col min="12" max="12" width="7.5703125" style="57" bestFit="1" customWidth="1"/>
    <col min="13" max="13" width="7.140625" style="57" bestFit="1" customWidth="1"/>
    <col min="14" max="15" width="7.5703125" style="57" bestFit="1" customWidth="1"/>
    <col min="16" max="17" width="7.140625" style="57" bestFit="1" customWidth="1"/>
    <col min="18" max="16384" width="11.42578125" style="57"/>
  </cols>
  <sheetData>
    <row r="4" spans="2:18" x14ac:dyDescent="0.15">
      <c r="B4" s="9" t="s">
        <v>29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218">
        <v>2011</v>
      </c>
      <c r="P4" s="218">
        <v>2012</v>
      </c>
      <c r="Q4" s="6">
        <v>2013</v>
      </c>
      <c r="R4" s="191" t="s">
        <v>14</v>
      </c>
    </row>
    <row r="5" spans="2:18" x14ac:dyDescent="0.15">
      <c r="B5" s="3" t="s">
        <v>15</v>
      </c>
      <c r="C5" s="19"/>
      <c r="E5" s="19">
        <f>SUMPRODUCT(PrecioImplicitoDeInsumos!E7:E30,CantidadDeInsumos!D7:D30)/SUMPRODUCT(PrecioImplicitoDeInsumos!D7:D30,CantidadDeInsumos!D7:D30)</f>
        <v>1.2160869018550988</v>
      </c>
      <c r="F5" s="19">
        <f>SUMPRODUCT(PrecioImplicitoDeInsumos!F7:F30,CantidadDeInsumos!E7:E30)/SUMPRODUCT(PrecioImplicitoDeInsumos!E7:E30,CantidadDeInsumos!E7:E30)</f>
        <v>1.1182383003006435</v>
      </c>
      <c r="G5" s="19">
        <f>SUMPRODUCT(PrecioImplicitoDeInsumos!G7:G30,CantidadDeInsumos!F7:F30)/SUMPRODUCT(PrecioImplicitoDeInsumos!F7:F30,CantidadDeInsumos!F7:F30)</f>
        <v>0.83491408661244226</v>
      </c>
      <c r="H5" s="19">
        <f>SUMPRODUCT(PrecioImplicitoDeInsumos!H7:H30,CantidadDeInsumos!G7:G30)/SUMPRODUCT(PrecioImplicitoDeInsumos!G7:G30,CantidadDeInsumos!G7:G30)</f>
        <v>0.84480285553670553</v>
      </c>
      <c r="I5" s="19">
        <f>SUMPRODUCT(PrecioImplicitoDeInsumos!I7:I30,CantidadDeInsumos!H7:H30)/SUMPRODUCT(PrecioImplicitoDeInsumos!H7:H30,CantidadDeInsumos!H7:H30)</f>
        <v>1.1526217804081687</v>
      </c>
      <c r="J5" s="19">
        <f>SUMPRODUCT(PrecioImplicitoDeInsumos!J7:J30,CantidadDeInsumos!I7:I30)/SUMPRODUCT(PrecioImplicitoDeInsumos!I7:I30,CantidadDeInsumos!I7:I30)</f>
        <v>0.95206390028601884</v>
      </c>
      <c r="K5" s="19">
        <f>SUMPRODUCT(PrecioImplicitoDeInsumos!K7:K30,CantidadDeInsumos!J7:J30)/SUMPRODUCT(PrecioImplicitoDeInsumos!J7:J30,CantidadDeInsumos!J7:J30)</f>
        <v>1.0306468368957793</v>
      </c>
      <c r="L5" s="19">
        <f>SUMPRODUCT(PrecioImplicitoDeInsumos!L7:L30,CantidadDeInsumos!K7:K30)/SUMPRODUCT(PrecioImplicitoDeInsumos!K7:K30,CantidadDeInsumos!K7:K30)</f>
        <v>0.80182170588329704</v>
      </c>
      <c r="M5" s="19">
        <f>SUMPRODUCT(PrecioImplicitoDeInsumos!M7:M30,CantidadDeInsumos!L7:L30)/SUMPRODUCT(PrecioImplicitoDeInsumos!L7:L30,CantidadDeInsumos!L7:L30)</f>
        <v>1.8972707596385918</v>
      </c>
      <c r="N5" s="19">
        <f>SUMPRODUCT(PrecioImplicitoDeInsumos!N7:N30,CantidadDeInsumos!M7:M30)/SUMPRODUCT(PrecioImplicitoDeInsumos!M7:M30,CantidadDeInsumos!M7:M30)</f>
        <v>0.80066231663877252</v>
      </c>
      <c r="O5" s="219">
        <f>SUMPRODUCT(PrecioImplicitoDeInsumos!O7:O30,CantidadDeInsumos!N7:N30)/SUMPRODUCT(PrecioImplicitoDeInsumos!N7:N30,CantidadDeInsumos!N7:N30)</f>
        <v>0.98724507544004481</v>
      </c>
      <c r="P5" s="219">
        <f>SUMPRODUCT(PrecioImplicitoDeInsumos!Q7:Q30,CantidadDeInsumos!P7:P30)/SUMPRODUCT(PrecioImplicitoDeInsumos!P7:P30,CantidadDeInsumos!P7:P30)</f>
        <v>1.2166642220246815</v>
      </c>
      <c r="Q5" s="19">
        <f>SUMPRODUCT(PrecioImplicitoDeInsumos!R7:R30,CantidadDeInsumos!Q7:Q30)/SUMPRODUCT(PrecioImplicitoDeInsumos!Q7:Q30,CantidadDeInsumos!Q7:Q30)</f>
        <v>1.1594884074293623</v>
      </c>
    </row>
    <row r="6" spans="2:18" x14ac:dyDescent="0.15">
      <c r="B6" s="3" t="s">
        <v>16</v>
      </c>
      <c r="C6" s="19"/>
      <c r="E6" s="19">
        <f>SUMPRODUCT(PrecioImplicitoDeInsumos!E7:E30,CantidadDeInsumos!E7:E30)/SUMPRODUCT(PrecioImplicitoDeInsumos!D7:D30,CantidadDeInsumos!E7:E30)</f>
        <v>1.1999408969053751</v>
      </c>
      <c r="F6" s="19">
        <f>SUMPRODUCT(PrecioImplicitoDeInsumos!F7:F30,CantidadDeInsumos!F7:F30)/SUMPRODUCT(PrecioImplicitoDeInsumos!E7:E30,CantidadDeInsumos!F7:F30)</f>
        <v>1.1034564061137857</v>
      </c>
      <c r="G6" s="19">
        <f>SUMPRODUCT(PrecioImplicitoDeInsumos!G7:G30,CantidadDeInsumos!G7:G30)/SUMPRODUCT(PrecioImplicitoDeInsumos!F7:F30,CantidadDeInsumos!G7:G30)</f>
        <v>0.8352701690409623</v>
      </c>
      <c r="H6" s="19">
        <f>SUMPRODUCT(PrecioImplicitoDeInsumos!H7:H30,CantidadDeInsumos!H7:H30)/SUMPRODUCT(PrecioImplicitoDeInsumos!G7:G30,CantidadDeInsumos!H7:H30)</f>
        <v>0.84522338709630518</v>
      </c>
      <c r="I6" s="19">
        <f>SUMPRODUCT(PrecioImplicitoDeInsumos!I7:I30,CantidadDeInsumos!I7:I30)/SUMPRODUCT(PrecioImplicitoDeInsumos!H7:H30,CantidadDeInsumos!I7:I30)</f>
        <v>1.139958978688302</v>
      </c>
      <c r="J6" s="19">
        <f>SUMPRODUCT(PrecioImplicitoDeInsumos!J7:J30,CantidadDeInsumos!J7:J30)/SUMPRODUCT(PrecioImplicitoDeInsumos!I7:I30,CantidadDeInsumos!J7:J30)</f>
        <v>0.97265820806851044</v>
      </c>
      <c r="K6" s="19">
        <f>SUMPRODUCT(PrecioImplicitoDeInsumos!K7:K30,CantidadDeInsumos!K7:K30)/SUMPRODUCT(PrecioImplicitoDeInsumos!J7:J30,CantidadDeInsumos!K7:K30)</f>
        <v>1.0134894417599847</v>
      </c>
      <c r="L6" s="19">
        <f>SUMPRODUCT(PrecioImplicitoDeInsumos!L7:L30,CantidadDeInsumos!L7:L30)/SUMPRODUCT(PrecioImplicitoDeInsumos!K7:K30,CantidadDeInsumos!L7:L30)</f>
        <v>0.82261334650249895</v>
      </c>
      <c r="M6" s="19">
        <f>SUMPRODUCT(PrecioImplicitoDeInsumos!M7:M30,CantidadDeInsumos!M7:M30)/SUMPRODUCT(PrecioImplicitoDeInsumos!L7:L30,CantidadDeInsumos!M7:M30)</f>
        <v>1.811865586250347</v>
      </c>
      <c r="N6" s="19">
        <f>SUMPRODUCT(PrecioImplicitoDeInsumos!N7:N30,CantidadDeInsumos!N7:N30)/SUMPRODUCT(PrecioImplicitoDeInsumos!M7:M30,CantidadDeInsumos!N7:N30)</f>
        <v>0.81657931928997274</v>
      </c>
      <c r="O6" s="219">
        <f>SUMPRODUCT(PrecioImplicitoDeInsumos!O7:O30,CantidadDeInsumos!O7:O30)/SUMPRODUCT(PrecioImplicitoDeInsumos!N7:N30,CantidadDeInsumos!O7:O30)</f>
        <v>0.98531705960821436</v>
      </c>
      <c r="P6" s="219">
        <f>SUMPRODUCT(PrecioImplicitoDeInsumos!Q7:Q30,CantidadDeInsumos!Q7:Q30)/SUMPRODUCT(PrecioImplicitoDeInsumos!P7:P30,CantidadDeInsumos!Q7:Q30)</f>
        <v>1.2031410732758518</v>
      </c>
      <c r="Q6" s="19">
        <f>SUMPRODUCT(PrecioImplicitoDeInsumos!R7:R30,CantidadDeInsumos!R7:R30)/SUMPRODUCT(PrecioImplicitoDeInsumos!Q7:Q30,CantidadDeInsumos!R7:R30)</f>
        <v>1.1525786895694021</v>
      </c>
    </row>
    <row r="7" spans="2:18" x14ac:dyDescent="0.15">
      <c r="B7" s="3" t="s">
        <v>17</v>
      </c>
      <c r="C7" s="19"/>
      <c r="D7" s="3"/>
      <c r="E7" s="19">
        <f>SQRT(E5*E6)</f>
        <v>1.2079869236572414</v>
      </c>
      <c r="F7" s="19">
        <f t="shared" ref="F7:L7" si="0">SQRT(F5*F6)</f>
        <v>1.1108227653539229</v>
      </c>
      <c r="G7" s="19">
        <f t="shared" si="0"/>
        <v>0.83509210884755414</v>
      </c>
      <c r="H7" s="19">
        <f t="shared" si="0"/>
        <v>0.84501309515614309</v>
      </c>
      <c r="I7" s="19">
        <f t="shared" si="0"/>
        <v>1.1462728940387574</v>
      </c>
      <c r="J7" s="19">
        <f t="shared" si="0"/>
        <v>0.96230596341232144</v>
      </c>
      <c r="K7" s="19">
        <f t="shared" si="0"/>
        <v>1.022032136176352</v>
      </c>
      <c r="L7" s="19">
        <f t="shared" si="0"/>
        <v>0.81215099382750344</v>
      </c>
      <c r="M7" s="19">
        <f t="shared" ref="M7:Q7" si="1">SQRT(M5*M6)</f>
        <v>1.8540764809436041</v>
      </c>
      <c r="N7" s="19">
        <f t="shared" si="1"/>
        <v>0.80858165295906981</v>
      </c>
      <c r="O7" s="19">
        <f t="shared" si="1"/>
        <v>0.98628059640513799</v>
      </c>
      <c r="P7" s="19">
        <f t="shared" si="1"/>
        <v>1.2098837538801424</v>
      </c>
      <c r="Q7" s="19">
        <f t="shared" si="1"/>
        <v>1.1560283859861951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27</v>
      </c>
      <c r="C9" s="22"/>
      <c r="D9" s="22"/>
      <c r="E9" s="69">
        <f>LN(E7)</f>
        <v>0.18895527466698292</v>
      </c>
      <c r="F9" s="69">
        <f t="shared" ref="F9:L9" si="2">LN(F7)</f>
        <v>0.10510097079750343</v>
      </c>
      <c r="G9" s="69">
        <f t="shared" si="2"/>
        <v>-0.18021325021791107</v>
      </c>
      <c r="H9" s="69">
        <f t="shared" si="2"/>
        <v>-0.16840315451883914</v>
      </c>
      <c r="I9" s="69">
        <f t="shared" si="2"/>
        <v>0.13651571737818141</v>
      </c>
      <c r="J9" s="69">
        <f t="shared" si="2"/>
        <v>-3.8422829598225461E-2</v>
      </c>
      <c r="K9" s="69">
        <f t="shared" si="2"/>
        <v>2.1792935686709591E-2</v>
      </c>
      <c r="L9" s="69">
        <f t="shared" si="2"/>
        <v>-0.20806900311803697</v>
      </c>
      <c r="M9" s="69">
        <f t="shared" ref="M9:Q9" si="3">LN(M7)</f>
        <v>0.61738671815022061</v>
      </c>
      <c r="N9" s="69">
        <f t="shared" si="3"/>
        <v>-0.21247361191778597</v>
      </c>
      <c r="O9" s="69">
        <f t="shared" si="3"/>
        <v>-1.3814384332266378E-2</v>
      </c>
      <c r="P9" s="69">
        <f t="shared" si="3"/>
        <v>0.19052428382008288</v>
      </c>
      <c r="Q9" s="69">
        <f t="shared" si="3"/>
        <v>0.14499032530008785</v>
      </c>
      <c r="R9" s="195">
        <f>AVERAGE(E9:Q9)</f>
        <v>4.4913076315131049E-2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2:18" x14ac:dyDescent="0.15">
      <c r="M11" s="23"/>
    </row>
    <row r="12" spans="2:18" x14ac:dyDescent="0.15">
      <c r="M12" s="70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23"/>
  <sheetViews>
    <sheetView zoomScale="130" zoomScaleNormal="130" workbookViewId="0"/>
  </sheetViews>
  <sheetFormatPr baseColWidth="10" defaultRowHeight="9" x14ac:dyDescent="0.15"/>
  <cols>
    <col min="1" max="1" width="11.42578125" style="57"/>
    <col min="2" max="2" width="24.140625" style="57" customWidth="1"/>
    <col min="3" max="4" width="7.7109375" style="57" customWidth="1"/>
    <col min="5" max="5" width="4.7109375" style="57" bestFit="1" customWidth="1"/>
    <col min="6" max="6" width="5.85546875" style="57" bestFit="1" customWidth="1"/>
    <col min="7" max="8" width="5.140625" style="57" bestFit="1" customWidth="1"/>
    <col min="9" max="10" width="4.7109375" style="57" bestFit="1" customWidth="1"/>
    <col min="11" max="11" width="5.42578125" style="57" bestFit="1" customWidth="1"/>
    <col min="12" max="13" width="4.7109375" style="57" bestFit="1" customWidth="1"/>
    <col min="14" max="14" width="5.42578125" style="57" bestFit="1" customWidth="1"/>
    <col min="15" max="16" width="5.140625" style="57" bestFit="1" customWidth="1"/>
    <col min="17" max="17" width="5.42578125" style="57" bestFit="1" customWidth="1"/>
    <col min="18" max="16384" width="11.42578125" style="57"/>
  </cols>
  <sheetData>
    <row r="4" spans="2:18" x14ac:dyDescent="0.15">
      <c r="B4" s="9" t="s">
        <v>30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218">
        <v>2011</v>
      </c>
      <c r="P4" s="218">
        <v>2012</v>
      </c>
      <c r="Q4" s="6">
        <v>2013</v>
      </c>
      <c r="R4" s="191" t="s">
        <v>14</v>
      </c>
    </row>
    <row r="5" spans="2:18" x14ac:dyDescent="0.15">
      <c r="B5" s="3" t="s">
        <v>31</v>
      </c>
      <c r="C5" s="19"/>
      <c r="E5" s="19">
        <f>Indice_Cantidades_Productos!E7</f>
        <v>1.0525073518485046</v>
      </c>
      <c r="F5" s="19">
        <f>Indice_Cantidades_Productos!F7</f>
        <v>0.87275694206722876</v>
      </c>
      <c r="G5" s="19">
        <f>Indice_Cantidades_Productos!G7</f>
        <v>1.006661904521212</v>
      </c>
      <c r="H5" s="19">
        <f>Indice_Cantidades_Productos!H7</f>
        <v>0.97762439600593509</v>
      </c>
      <c r="I5" s="19">
        <f>Indice_Cantidades_Productos!I7</f>
        <v>1.021369809816981</v>
      </c>
      <c r="J5" s="19">
        <f>Indice_Cantidades_Productos!J7</f>
        <v>1.2833125785972674</v>
      </c>
      <c r="K5" s="19">
        <f>Indice_Cantidades_Productos!K7</f>
        <v>1.3618755012679957</v>
      </c>
      <c r="L5" s="19">
        <f>Indice_Cantidades_Productos!L7</f>
        <v>1.0628149406436418</v>
      </c>
      <c r="M5" s="19">
        <f>Indice_Cantidades_Productos!M7</f>
        <v>1.0662929678553181</v>
      </c>
      <c r="N5" s="19">
        <f>Indice_Cantidades_Productos!N7</f>
        <v>1.1399798482261612</v>
      </c>
      <c r="O5" s="19">
        <f>Indice_Cantidades_Productos!O7</f>
        <v>1.0697120656796619</v>
      </c>
      <c r="P5" s="19">
        <f>Indice_Cantidades_Productos!P7</f>
        <v>0.97608010195935757</v>
      </c>
      <c r="Q5" s="19">
        <f>Indice_Cantidades_Productos!Q7</f>
        <v>1.2608933832701579</v>
      </c>
    </row>
    <row r="6" spans="2:18" x14ac:dyDescent="0.15">
      <c r="B6" s="3" t="s">
        <v>32</v>
      </c>
      <c r="C6" s="19"/>
      <c r="E6" s="19">
        <f>Indice_Cantidades_Insumos!E7</f>
        <v>1.0066332822519175</v>
      </c>
      <c r="F6" s="19">
        <f>Indice_Cantidades_Insumos!F7</f>
        <v>1.0121333655031717</v>
      </c>
      <c r="G6" s="19">
        <f>Indice_Cantidades_Insumos!G7</f>
        <v>1.0514265830473175</v>
      </c>
      <c r="H6" s="19">
        <f>Indice_Cantidades_Insumos!H7</f>
        <v>0.99353859890857077</v>
      </c>
      <c r="I6" s="19">
        <f>Indice_Cantidades_Insumos!I7</f>
        <v>0.97338423327386969</v>
      </c>
      <c r="J6" s="19">
        <f>Indice_Cantidades_Insumos!J7</f>
        <v>1.1676795831234281</v>
      </c>
      <c r="K6" s="19">
        <f>Indice_Cantidades_Insumos!K7</f>
        <v>1.1851070019394825</v>
      </c>
      <c r="L6" s="19">
        <f>Indice_Cantidades_Insumos!L7</f>
        <v>0.97387782718060401</v>
      </c>
      <c r="M6" s="19">
        <f>Indice_Cantidades_Insumos!M7</f>
        <v>1.0055962549837469</v>
      </c>
      <c r="N6" s="19">
        <f>Indice_Cantidades_Insumos!N7</f>
        <v>1.0314029814871597</v>
      </c>
      <c r="O6" s="19">
        <f>Indice_Cantidades_Insumos!O7</f>
        <v>1.1573773792660855</v>
      </c>
      <c r="P6" s="19">
        <f>Indice_Cantidades_Insumos!P7</f>
        <v>1.0528008354597431</v>
      </c>
      <c r="Q6" s="19">
        <f>Indice_Cantidades_Insumos!Q7</f>
        <v>1.1411993473415973</v>
      </c>
    </row>
    <row r="7" spans="2:18" x14ac:dyDescent="0.15">
      <c r="B7" s="3" t="s">
        <v>33</v>
      </c>
      <c r="C7" s="19"/>
      <c r="D7" s="3"/>
      <c r="E7" s="19">
        <f>E5/E6</f>
        <v>1.0455717791229426</v>
      </c>
      <c r="F7" s="19">
        <f t="shared" ref="F7:Q7" si="0">F5/F6</f>
        <v>0.86229440883351038</v>
      </c>
      <c r="G7" s="19">
        <f t="shared" si="0"/>
        <v>0.9574248176260054</v>
      </c>
      <c r="H7" s="19">
        <f t="shared" si="0"/>
        <v>0.98398230031513834</v>
      </c>
      <c r="I7" s="19">
        <f t="shared" si="0"/>
        <v>1.0492976718779563</v>
      </c>
      <c r="J7" s="19">
        <f t="shared" si="0"/>
        <v>1.0990280185978181</v>
      </c>
      <c r="K7" s="19">
        <f t="shared" si="0"/>
        <v>1.149158260848365</v>
      </c>
      <c r="L7" s="19">
        <f t="shared" si="0"/>
        <v>1.0913226597637125</v>
      </c>
      <c r="M7" s="19">
        <f t="shared" si="0"/>
        <v>1.0603589289148181</v>
      </c>
      <c r="N7" s="19">
        <f t="shared" si="0"/>
        <v>1.1052710421511935</v>
      </c>
      <c r="O7" s="19">
        <f t="shared" si="0"/>
        <v>0.92425520391454874</v>
      </c>
      <c r="P7" s="19">
        <f t="shared" si="0"/>
        <v>0.92712702068964192</v>
      </c>
      <c r="Q7" s="19">
        <f t="shared" si="0"/>
        <v>1.1048844237489144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27</v>
      </c>
      <c r="C9" s="22"/>
      <c r="D9" s="22"/>
      <c r="E9" s="22">
        <f>LN(E7)</f>
        <v>4.4563892836380542E-2</v>
      </c>
      <c r="F9" s="22">
        <f t="shared" ref="F9:L9" si="1">LN(F7)</f>
        <v>-0.14815852506029142</v>
      </c>
      <c r="G9" s="22">
        <f t="shared" si="1"/>
        <v>-4.3508080460796544E-2</v>
      </c>
      <c r="H9" s="22">
        <f t="shared" si="1"/>
        <v>-1.6147369576275883E-2</v>
      </c>
      <c r="I9" s="22">
        <f t="shared" si="1"/>
        <v>4.8121056441018807E-2</v>
      </c>
      <c r="J9" s="22">
        <f t="shared" si="1"/>
        <v>9.4426169725999556E-2</v>
      </c>
      <c r="K9" s="22">
        <f t="shared" si="1"/>
        <v>0.13902972728272586</v>
      </c>
      <c r="L9" s="22">
        <f t="shared" si="1"/>
        <v>8.7390409930970983E-2</v>
      </c>
      <c r="M9" s="22">
        <f t="shared" ref="M9:Q9" si="2">LN(M7)</f>
        <v>5.8607462991599191E-2</v>
      </c>
      <c r="N9" s="22">
        <f t="shared" si="2"/>
        <v>0.10009059190642954</v>
      </c>
      <c r="O9" s="22">
        <f t="shared" si="2"/>
        <v>-7.8767050762475893E-2</v>
      </c>
      <c r="P9" s="22">
        <f t="shared" si="2"/>
        <v>-7.5664699405458211E-2</v>
      </c>
      <c r="Q9" s="22">
        <f t="shared" si="2"/>
        <v>9.9740735607008357E-2</v>
      </c>
      <c r="R9" s="27">
        <f>AVERAGE(E9:Q9)</f>
        <v>2.3824947804371912E-2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4" spans="2:18" x14ac:dyDescent="0.15">
      <c r="B14" s="111"/>
      <c r="C14" s="111"/>
      <c r="D14" s="111"/>
    </row>
    <row r="15" spans="2:18" x14ac:dyDescent="0.15">
      <c r="B15" s="111"/>
      <c r="C15" s="111"/>
      <c r="D15" s="111"/>
    </row>
    <row r="16" spans="2:18" x14ac:dyDescent="0.15">
      <c r="B16" s="111"/>
      <c r="C16" s="111"/>
      <c r="D16" s="111"/>
    </row>
    <row r="17" spans="2:4" x14ac:dyDescent="0.15">
      <c r="B17" s="111"/>
      <c r="C17" s="111"/>
      <c r="D17" s="111"/>
    </row>
    <row r="18" spans="2:4" x14ac:dyDescent="0.15">
      <c r="B18" s="111"/>
      <c r="C18" s="111"/>
      <c r="D18" s="111"/>
    </row>
    <row r="19" spans="2:4" x14ac:dyDescent="0.15">
      <c r="B19" s="111"/>
      <c r="C19" s="111"/>
      <c r="D19" s="111"/>
    </row>
    <row r="20" spans="2:4" x14ac:dyDescent="0.15">
      <c r="B20" s="111"/>
      <c r="C20" s="111"/>
      <c r="D20" s="111"/>
    </row>
    <row r="21" spans="2:4" x14ac:dyDescent="0.15">
      <c r="B21" s="111"/>
      <c r="C21" s="111"/>
      <c r="D21" s="111"/>
    </row>
    <row r="22" spans="2:4" x14ac:dyDescent="0.15">
      <c r="B22" s="111"/>
      <c r="C22" s="111"/>
      <c r="D22" s="111"/>
    </row>
    <row r="23" spans="2:4" x14ac:dyDescent="0.15">
      <c r="B23" s="111"/>
      <c r="C23" s="111"/>
      <c r="D23" s="111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Y70"/>
  <sheetViews>
    <sheetView zoomScale="130" zoomScaleNormal="130" workbookViewId="0"/>
  </sheetViews>
  <sheetFormatPr baseColWidth="10" defaultRowHeight="9" x14ac:dyDescent="0.15"/>
  <cols>
    <col min="1" max="2" width="11.42578125" style="45"/>
    <col min="3" max="3" width="36.85546875" style="45" bestFit="1" customWidth="1"/>
    <col min="4" max="4" width="5.42578125" style="45" bestFit="1" customWidth="1"/>
    <col min="5" max="5" width="5.140625" style="45" bestFit="1" customWidth="1"/>
    <col min="6" max="9" width="4.7109375" style="45" bestFit="1" customWidth="1"/>
    <col min="10" max="10" width="5.42578125" style="45" bestFit="1" customWidth="1"/>
    <col min="11" max="11" width="4.7109375" style="45" bestFit="1" customWidth="1"/>
    <col min="12" max="13" width="5.42578125" style="45" bestFit="1" customWidth="1"/>
    <col min="14" max="15" width="5.140625" style="30" bestFit="1" customWidth="1"/>
    <col min="16" max="16" width="5.42578125" style="30" bestFit="1" customWidth="1"/>
    <col min="17" max="17" width="4.7109375" style="30" bestFit="1" customWidth="1"/>
    <col min="18" max="25" width="11.42578125" style="30"/>
    <col min="26" max="16384" width="11.42578125" style="45"/>
  </cols>
  <sheetData>
    <row r="1" spans="1:18" x14ac:dyDescent="0.1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8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8" x14ac:dyDescent="0.15">
      <c r="A3" s="58"/>
      <c r="B3" s="58"/>
      <c r="C3" s="28" t="s">
        <v>127</v>
      </c>
      <c r="D3" s="29">
        <v>2001</v>
      </c>
      <c r="E3" s="29">
        <v>2002</v>
      </c>
      <c r="F3" s="29">
        <v>2003</v>
      </c>
      <c r="G3" s="29">
        <v>2004</v>
      </c>
      <c r="H3" s="29">
        <v>2005</v>
      </c>
      <c r="I3" s="29">
        <v>2006</v>
      </c>
      <c r="J3" s="29">
        <v>2007</v>
      </c>
      <c r="K3" s="29">
        <v>2008</v>
      </c>
      <c r="L3" s="29">
        <v>2009</v>
      </c>
      <c r="M3" s="29">
        <v>2010</v>
      </c>
      <c r="N3" s="29">
        <v>2011</v>
      </c>
      <c r="O3" s="29">
        <v>2012</v>
      </c>
      <c r="P3" s="29">
        <v>2013</v>
      </c>
      <c r="Q3" s="241" t="s">
        <v>14</v>
      </c>
    </row>
    <row r="4" spans="1:18" x14ac:dyDescent="0.15">
      <c r="A4" s="58"/>
      <c r="B4" s="58"/>
      <c r="C4" s="30" t="s">
        <v>128</v>
      </c>
      <c r="D4" s="230">
        <v>-2.06E-2</v>
      </c>
      <c r="E4" s="230">
        <v>4.1000000000000002E-2</v>
      </c>
      <c r="F4" s="230">
        <v>1.77E-2</v>
      </c>
      <c r="G4" s="230">
        <v>2.2800000000000001E-2</v>
      </c>
      <c r="H4" s="230">
        <v>2.29E-2</v>
      </c>
      <c r="I4" s="230">
        <v>1.8100000000000002E-2</v>
      </c>
      <c r="J4" s="230">
        <v>1.8700000000000001E-2</v>
      </c>
      <c r="K4" s="230">
        <v>5.0000000000000001E-3</v>
      </c>
      <c r="L4" s="230">
        <v>-4.3499999999999997E-2</v>
      </c>
      <c r="M4" s="230">
        <v>2.3E-3</v>
      </c>
      <c r="N4" s="230">
        <v>-1.23E-2</v>
      </c>
      <c r="O4" s="230">
        <v>-1.7899999999999999E-2</v>
      </c>
      <c r="P4" s="230" t="s">
        <v>132</v>
      </c>
      <c r="Q4" s="230">
        <f>AVERAGE(D4:P4)</f>
        <v>4.516666666666668E-3</v>
      </c>
    </row>
    <row r="5" spans="1:18" x14ac:dyDescent="0.15">
      <c r="A5" s="58"/>
      <c r="B5" s="5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8" x14ac:dyDescent="0.1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1:18" x14ac:dyDescent="0.15">
      <c r="A7" s="58"/>
      <c r="B7" s="58"/>
      <c r="C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</row>
    <row r="8" spans="1:18" x14ac:dyDescent="0.1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8" x14ac:dyDescent="0.15">
      <c r="A9" s="58"/>
      <c r="B9" s="58"/>
      <c r="C9" s="28" t="s">
        <v>129</v>
      </c>
      <c r="D9" s="31">
        <v>2000</v>
      </c>
      <c r="E9" s="29">
        <v>2001</v>
      </c>
      <c r="F9" s="29">
        <v>2002</v>
      </c>
      <c r="G9" s="29">
        <v>2003</v>
      </c>
      <c r="H9" s="29">
        <v>2004</v>
      </c>
      <c r="I9" s="29">
        <v>2005</v>
      </c>
      <c r="J9" s="29">
        <v>2006</v>
      </c>
      <c r="K9" s="29">
        <v>2007</v>
      </c>
      <c r="L9" s="29">
        <v>2008</v>
      </c>
      <c r="M9" s="29">
        <v>2009</v>
      </c>
      <c r="N9" s="29">
        <v>2010</v>
      </c>
      <c r="O9" s="29">
        <v>2011</v>
      </c>
      <c r="P9" s="29">
        <v>2012</v>
      </c>
      <c r="Q9" s="29">
        <v>2013</v>
      </c>
      <c r="R9" s="29" t="s">
        <v>14</v>
      </c>
    </row>
    <row r="10" spans="1:18" x14ac:dyDescent="0.15">
      <c r="A10" s="58"/>
      <c r="B10" s="58"/>
      <c r="C10" s="30" t="s">
        <v>130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  <row r="11" spans="1:18" x14ac:dyDescent="0.15">
      <c r="A11" s="58"/>
      <c r="B11" s="58"/>
      <c r="C11" s="30" t="s">
        <v>156</v>
      </c>
      <c r="D11" s="230">
        <f>PrecioImplicitoDeMateriales!D12</f>
        <v>3.7585420737168196E-2</v>
      </c>
      <c r="E11" s="230">
        <f>PrecioImplicitoDeMateriales!E12</f>
        <v>1.9753909200395992E-2</v>
      </c>
      <c r="F11" s="230">
        <f>PrecioImplicitoDeMateriales!F12</f>
        <v>1.9189941969095514E-3</v>
      </c>
      <c r="G11" s="230">
        <f>PrecioImplicitoDeMateriales!G12</f>
        <v>2.2612249741740253E-2</v>
      </c>
      <c r="H11" s="230">
        <f>PrecioImplicitoDeMateriales!H12</f>
        <v>3.6615457550766228E-2</v>
      </c>
      <c r="I11" s="230">
        <f>PrecioImplicitoDeMateriales!I12</f>
        <v>1.6176985561902057E-2</v>
      </c>
      <c r="J11" s="230">
        <f>PrecioImplicitoDeMateriales!J12</f>
        <v>2.0013815345937047E-2</v>
      </c>
      <c r="K11" s="230">
        <f>PrecioImplicitoDeMateriales!K12</f>
        <v>1.7786825621340041E-2</v>
      </c>
      <c r="L11" s="230">
        <f>PrecioImplicitoDeMateriales!L12</f>
        <v>5.7878808324570929E-2</v>
      </c>
      <c r="M11" s="230">
        <f>PrecioImplicitoDeMateriales!M12</f>
        <v>2.9353447267620902E-2</v>
      </c>
      <c r="N11" s="230">
        <f>PrecioImplicitoDeMateriales!N12</f>
        <v>1.5295273065665915E-2</v>
      </c>
      <c r="O11" s="230">
        <f>PrecioImplicitoDeMateriales!O12</f>
        <v>3.3696654863748954E-2</v>
      </c>
      <c r="P11" s="230">
        <f>PrecioImplicitoDeMateriales!P12</f>
        <v>3.6554139094222338E-2</v>
      </c>
      <c r="Q11" s="230">
        <f>PrecioImplicitoDeMateriales!Q12</f>
        <v>2.8058274546629347E-2</v>
      </c>
      <c r="R11" s="242">
        <f>AVERAGE(D11:Q11)</f>
        <v>2.6664303937044127E-2</v>
      </c>
    </row>
    <row r="12" spans="1:18" x14ac:dyDescent="0.15">
      <c r="A12" s="58"/>
      <c r="B12" s="58"/>
      <c r="C12" s="30" t="s">
        <v>131</v>
      </c>
      <c r="D12" s="2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</row>
    <row r="13" spans="1:18" x14ac:dyDescent="0.15">
      <c r="A13" s="58"/>
      <c r="B13" s="58"/>
      <c r="C13" s="30" t="s">
        <v>157</v>
      </c>
      <c r="D13" s="244"/>
      <c r="E13" s="230">
        <f t="shared" ref="E13:Q13" si="0">D4</f>
        <v>-2.06E-2</v>
      </c>
      <c r="F13" s="230">
        <f t="shared" si="0"/>
        <v>4.1000000000000002E-2</v>
      </c>
      <c r="G13" s="230">
        <f t="shared" si="0"/>
        <v>1.77E-2</v>
      </c>
      <c r="H13" s="230">
        <f t="shared" si="0"/>
        <v>2.2800000000000001E-2</v>
      </c>
      <c r="I13" s="230">
        <f t="shared" si="0"/>
        <v>2.29E-2</v>
      </c>
      <c r="J13" s="230">
        <f t="shared" si="0"/>
        <v>1.8100000000000002E-2</v>
      </c>
      <c r="K13" s="230">
        <f t="shared" si="0"/>
        <v>1.8700000000000001E-2</v>
      </c>
      <c r="L13" s="230">
        <f t="shared" si="0"/>
        <v>5.0000000000000001E-3</v>
      </c>
      <c r="M13" s="230">
        <f t="shared" si="0"/>
        <v>-4.3499999999999997E-2</v>
      </c>
      <c r="N13" s="230">
        <f t="shared" si="0"/>
        <v>2.3E-3</v>
      </c>
      <c r="O13" s="230">
        <f t="shared" si="0"/>
        <v>-1.23E-2</v>
      </c>
      <c r="P13" s="230">
        <f t="shared" si="0"/>
        <v>-1.7899999999999999E-2</v>
      </c>
      <c r="Q13" s="230" t="str">
        <f t="shared" si="0"/>
        <v>n.d.</v>
      </c>
      <c r="R13" s="242">
        <f>AVERAGE(E13:Q13)</f>
        <v>4.516666666666668E-3</v>
      </c>
    </row>
    <row r="14" spans="1:18" x14ac:dyDescent="0.15">
      <c r="A14" s="58"/>
      <c r="B14" s="58"/>
      <c r="C14" s="28"/>
      <c r="D14" s="32"/>
      <c r="E14" s="75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</row>
    <row r="15" spans="1:18" x14ac:dyDescent="0.15">
      <c r="A15" s="58"/>
      <c r="B15" s="58"/>
      <c r="C15" s="30" t="s">
        <v>131</v>
      </c>
      <c r="D15" s="243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</row>
    <row r="16" spans="1:18" x14ac:dyDescent="0.15">
      <c r="A16" s="58"/>
      <c r="B16" s="58"/>
      <c r="C16" s="30" t="s">
        <v>133</v>
      </c>
      <c r="D16" s="243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42">
        <f>R11+R13</f>
        <v>3.1180970603710795E-2</v>
      </c>
    </row>
    <row r="17" spans="1:17" x14ac:dyDescent="0.15">
      <c r="A17" s="58"/>
      <c r="B17" s="58"/>
      <c r="C17" s="28"/>
      <c r="D17" s="33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 s="30" customFormat="1" x14ac:dyDescent="0.1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</row>
    <row r="19" spans="1:17" s="30" customFormat="1" x14ac:dyDescent="0.1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</row>
    <row r="20" spans="1:17" s="30" customFormat="1" x14ac:dyDescent="0.1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1:17" s="30" customFormat="1" x14ac:dyDescent="0.1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1:17" s="30" customFormat="1" x14ac:dyDescent="0.1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1:17" s="30" customFormat="1" x14ac:dyDescent="0.1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7" s="30" customFormat="1" x14ac:dyDescent="0.1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7" s="30" customFormat="1" x14ac:dyDescent="0.15"/>
    <row r="26" spans="1:17" s="30" customFormat="1" x14ac:dyDescent="0.15"/>
    <row r="27" spans="1:17" s="30" customFormat="1" x14ac:dyDescent="0.15"/>
    <row r="28" spans="1:17" s="30" customFormat="1" x14ac:dyDescent="0.15"/>
    <row r="29" spans="1:17" s="30" customFormat="1" x14ac:dyDescent="0.15"/>
    <row r="30" spans="1:17" s="30" customFormat="1" x14ac:dyDescent="0.15"/>
    <row r="31" spans="1:17" s="30" customFormat="1" x14ac:dyDescent="0.15"/>
    <row r="32" spans="1:17" s="30" customFormat="1" x14ac:dyDescent="0.15"/>
    <row r="33" s="30" customFormat="1" x14ac:dyDescent="0.15"/>
    <row r="34" s="30" customFormat="1" x14ac:dyDescent="0.15"/>
    <row r="35" s="30" customFormat="1" x14ac:dyDescent="0.15"/>
    <row r="36" s="30" customFormat="1" x14ac:dyDescent="0.15"/>
    <row r="37" s="30" customFormat="1" x14ac:dyDescent="0.15"/>
    <row r="38" s="30" customFormat="1" x14ac:dyDescent="0.15"/>
    <row r="39" s="30" customFormat="1" x14ac:dyDescent="0.15"/>
    <row r="40" s="30" customFormat="1" x14ac:dyDescent="0.15"/>
    <row r="41" s="30" customFormat="1" x14ac:dyDescent="0.15"/>
    <row r="42" s="30" customFormat="1" x14ac:dyDescent="0.15"/>
    <row r="43" s="30" customFormat="1" x14ac:dyDescent="0.15"/>
    <row r="44" s="30" customFormat="1" x14ac:dyDescent="0.15"/>
    <row r="45" s="30" customFormat="1" x14ac:dyDescent="0.15"/>
    <row r="46" s="30" customFormat="1" x14ac:dyDescent="0.15"/>
    <row r="47" s="30" customFormat="1" x14ac:dyDescent="0.15"/>
    <row r="48" s="30" customFormat="1" x14ac:dyDescent="0.15"/>
    <row r="49" s="30" customFormat="1" x14ac:dyDescent="0.15"/>
    <row r="50" s="30" customFormat="1" x14ac:dyDescent="0.15"/>
    <row r="51" s="30" customFormat="1" x14ac:dyDescent="0.15"/>
    <row r="52" s="30" customFormat="1" x14ac:dyDescent="0.15"/>
    <row r="53" s="30" customFormat="1" x14ac:dyDescent="0.15"/>
    <row r="54" s="30" customFormat="1" x14ac:dyDescent="0.15"/>
    <row r="55" s="30" customFormat="1" x14ac:dyDescent="0.15"/>
    <row r="56" s="30" customFormat="1" x14ac:dyDescent="0.15"/>
    <row r="57" s="30" customFormat="1" x14ac:dyDescent="0.15"/>
    <row r="58" s="30" customFormat="1" x14ac:dyDescent="0.15"/>
    <row r="59" s="30" customFormat="1" x14ac:dyDescent="0.15"/>
    <row r="60" s="30" customFormat="1" x14ac:dyDescent="0.15"/>
    <row r="61" s="30" customFormat="1" x14ac:dyDescent="0.15"/>
    <row r="62" s="30" customFormat="1" x14ac:dyDescent="0.15"/>
    <row r="63" s="30" customFormat="1" x14ac:dyDescent="0.15"/>
    <row r="64" s="30" customFormat="1" x14ac:dyDescent="0.15"/>
    <row r="65" s="30" customFormat="1" x14ac:dyDescent="0.15"/>
    <row r="66" s="30" customFormat="1" x14ac:dyDescent="0.15"/>
    <row r="67" s="30" customFormat="1" x14ac:dyDescent="0.15"/>
    <row r="68" s="30" customFormat="1" x14ac:dyDescent="0.15"/>
    <row r="69" s="30" customFormat="1" x14ac:dyDescent="0.15"/>
    <row r="70" s="30" customFormat="1" x14ac:dyDescent="0.15"/>
  </sheetData>
  <mergeCells count="2">
    <mergeCell ref="D15:D16"/>
    <mergeCell ref="D12:D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142"/>
  <sheetViews>
    <sheetView zoomScale="130" zoomScaleNormal="130" workbookViewId="0"/>
  </sheetViews>
  <sheetFormatPr baseColWidth="10" defaultRowHeight="9" x14ac:dyDescent="0.15"/>
  <cols>
    <col min="1" max="1" width="3.85546875" style="78" customWidth="1"/>
    <col min="2" max="2" width="11.42578125" style="78"/>
    <col min="3" max="3" width="26.28515625" style="17" bestFit="1" customWidth="1"/>
    <col min="4" max="4" width="6.85546875" style="17" bestFit="1" customWidth="1"/>
    <col min="5" max="12" width="6.85546875" style="15" bestFit="1" customWidth="1"/>
    <col min="13" max="14" width="7" style="57" customWidth="1"/>
    <col min="15" max="17" width="7" style="15" customWidth="1"/>
    <col min="18" max="16384" width="11.42578125" style="15"/>
  </cols>
  <sheetData>
    <row r="1" spans="1:26" x14ac:dyDescent="0.15">
      <c r="C1" s="1" t="s">
        <v>39</v>
      </c>
      <c r="D1" s="2"/>
      <c r="E1" s="3"/>
      <c r="F1" s="4"/>
      <c r="G1" s="4"/>
      <c r="H1" s="4"/>
      <c r="I1" s="4"/>
      <c r="J1" s="4"/>
      <c r="K1" s="4"/>
      <c r="L1" s="5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</row>
    <row r="2" spans="1:26" x14ac:dyDescent="0.15">
      <c r="C2" s="3" t="s">
        <v>40</v>
      </c>
      <c r="D2" s="3"/>
      <c r="E2" s="3"/>
      <c r="F2" s="4"/>
      <c r="G2" s="4"/>
      <c r="H2" s="4"/>
      <c r="I2" s="4"/>
      <c r="J2" s="4"/>
      <c r="K2" s="4"/>
      <c r="L2" s="4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</row>
    <row r="3" spans="1:26" x14ac:dyDescent="0.15">
      <c r="C3" s="6" t="s">
        <v>41</v>
      </c>
      <c r="D3" s="6"/>
      <c r="E3" s="6"/>
      <c r="F3" s="6"/>
      <c r="G3" s="6"/>
      <c r="H3" s="6"/>
      <c r="I3" s="6"/>
      <c r="J3" s="6"/>
      <c r="K3" s="6"/>
      <c r="L3" s="6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</row>
    <row r="4" spans="1:26" x14ac:dyDescent="0.15">
      <c r="C4" s="6"/>
      <c r="D4" s="6"/>
      <c r="E4" s="7"/>
      <c r="F4" s="7"/>
      <c r="G4" s="7"/>
      <c r="H4" s="7"/>
      <c r="I4" s="7"/>
      <c r="J4" s="7"/>
      <c r="K4" s="7"/>
      <c r="L4" s="7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</row>
    <row r="5" spans="1:26" x14ac:dyDescent="0.15">
      <c r="A5" s="84"/>
      <c r="B5" s="84"/>
      <c r="C5" s="8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120"/>
      <c r="S5" s="120"/>
      <c r="T5" s="120"/>
      <c r="U5" s="120"/>
      <c r="V5" s="120"/>
      <c r="W5" s="120"/>
      <c r="X5" s="120"/>
      <c r="Y5" s="120"/>
      <c r="Z5" s="120"/>
    </row>
    <row r="6" spans="1:26" x14ac:dyDescent="0.15">
      <c r="A6" s="82"/>
      <c r="B6" s="82"/>
      <c r="C6" s="9" t="s">
        <v>42</v>
      </c>
      <c r="D6" s="174">
        <v>2000</v>
      </c>
      <c r="E6" s="174">
        <v>2001</v>
      </c>
      <c r="F6" s="174">
        <v>2002</v>
      </c>
      <c r="G6" s="174">
        <v>2003</v>
      </c>
      <c r="H6" s="174">
        <v>2004</v>
      </c>
      <c r="I6" s="174">
        <v>2005</v>
      </c>
      <c r="J6" s="174">
        <v>2006</v>
      </c>
      <c r="K6" s="174">
        <v>2007</v>
      </c>
      <c r="L6" s="174">
        <v>2008</v>
      </c>
      <c r="M6" s="174">
        <v>2009</v>
      </c>
      <c r="N6" s="174">
        <v>2010</v>
      </c>
      <c r="O6" s="174">
        <v>2011</v>
      </c>
      <c r="P6" s="174">
        <v>2012</v>
      </c>
      <c r="Q6" s="174">
        <v>2013</v>
      </c>
      <c r="R6" s="120"/>
      <c r="S6" s="120"/>
      <c r="T6" s="120"/>
      <c r="U6" s="120"/>
      <c r="V6" s="120"/>
      <c r="W6" s="120"/>
      <c r="X6" s="120"/>
      <c r="Y6" s="120"/>
      <c r="Z6" s="120"/>
    </row>
    <row r="7" spans="1:26" x14ac:dyDescent="0.15">
      <c r="A7" s="84"/>
      <c r="B7" s="112"/>
      <c r="C7" s="10" t="s">
        <v>43</v>
      </c>
      <c r="D7" s="76">
        <v>112820</v>
      </c>
      <c r="E7" s="76">
        <v>109977.09462325298</v>
      </c>
      <c r="F7" s="76">
        <v>102760.4</v>
      </c>
      <c r="G7" s="76">
        <v>97387.577000000005</v>
      </c>
      <c r="H7" s="76">
        <v>89837</v>
      </c>
      <c r="I7" s="76">
        <v>102156.56</v>
      </c>
      <c r="J7" s="76">
        <v>128287.01999999999</v>
      </c>
      <c r="K7" s="76">
        <v>133403.00300799077</v>
      </c>
      <c r="L7" s="76">
        <v>133601.19250860906</v>
      </c>
      <c r="M7" s="76">
        <v>151330.89099828154</v>
      </c>
      <c r="N7" s="76">
        <v>167865.91168114627</v>
      </c>
      <c r="O7" s="76">
        <v>174926.02487759231</v>
      </c>
      <c r="P7" s="76">
        <v>152469.97546964214</v>
      </c>
      <c r="Q7" s="76">
        <v>134326.99421982805</v>
      </c>
      <c r="R7" s="120"/>
      <c r="S7" s="120"/>
      <c r="T7" s="120"/>
      <c r="U7" s="120"/>
      <c r="V7" s="120"/>
      <c r="W7" s="120"/>
      <c r="X7" s="120"/>
      <c r="Y7" s="120"/>
      <c r="Z7" s="120"/>
    </row>
    <row r="8" spans="1:26" x14ac:dyDescent="0.15">
      <c r="A8" s="84"/>
      <c r="B8" s="112"/>
      <c r="C8" s="10" t="s">
        <v>44</v>
      </c>
      <c r="D8" s="76">
        <v>926149</v>
      </c>
      <c r="E8" s="76">
        <v>976140.59485846327</v>
      </c>
      <c r="F8" s="76">
        <v>920030.31</v>
      </c>
      <c r="G8" s="76">
        <v>809113.39</v>
      </c>
      <c r="H8" s="76">
        <v>743379.37000000011</v>
      </c>
      <c r="I8" s="76">
        <v>799504.63</v>
      </c>
      <c r="J8" s="76">
        <v>1006244.0399999999</v>
      </c>
      <c r="K8" s="76">
        <v>1053164.267710143</v>
      </c>
      <c r="L8" s="76">
        <v>961119.42632057192</v>
      </c>
      <c r="M8" s="76">
        <v>964124.48981530429</v>
      </c>
      <c r="N8" s="76">
        <v>1124660.5224781658</v>
      </c>
      <c r="O8" s="76">
        <v>1149813.339655203</v>
      </c>
      <c r="P8" s="76">
        <v>1217847.3583546602</v>
      </c>
      <c r="Q8" s="76">
        <v>1494270.1259460505</v>
      </c>
      <c r="R8" s="120"/>
      <c r="S8" s="120"/>
      <c r="T8" s="120"/>
      <c r="U8" s="120"/>
      <c r="V8" s="120"/>
      <c r="W8" s="120"/>
      <c r="X8" s="120"/>
      <c r="Y8" s="120"/>
      <c r="Z8" s="120"/>
    </row>
    <row r="9" spans="1:26" x14ac:dyDescent="0.15">
      <c r="A9" s="82"/>
      <c r="B9" s="82"/>
      <c r="C9" s="9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120"/>
      <c r="S9" s="120"/>
      <c r="T9" s="120"/>
      <c r="U9" s="120"/>
      <c r="V9" s="120"/>
      <c r="W9" s="120"/>
      <c r="X9" s="120"/>
      <c r="Y9" s="120"/>
      <c r="Z9" s="120"/>
    </row>
    <row r="10" spans="1:26" x14ac:dyDescent="0.15">
      <c r="A10" s="82"/>
      <c r="B10" s="82"/>
      <c r="C10" s="9" t="s">
        <v>45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120"/>
      <c r="S10" s="120"/>
      <c r="T10" s="120"/>
      <c r="U10" s="120"/>
      <c r="V10" s="120"/>
      <c r="W10" s="120"/>
      <c r="X10" s="120"/>
      <c r="Y10" s="120"/>
      <c r="Z10" s="120"/>
    </row>
    <row r="11" spans="1:26" x14ac:dyDescent="0.15">
      <c r="A11" s="82"/>
      <c r="B11" s="112"/>
      <c r="C11" s="10" t="s">
        <v>46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6" x14ac:dyDescent="0.15">
      <c r="A12" s="84"/>
      <c r="B12" s="113"/>
      <c r="C12" s="11" t="s">
        <v>47</v>
      </c>
      <c r="D12" s="76">
        <v>955223</v>
      </c>
      <c r="E12" s="76">
        <v>1298685.4993934142</v>
      </c>
      <c r="F12" s="76">
        <v>1580508.567</v>
      </c>
      <c r="G12" s="76">
        <v>1544973.19</v>
      </c>
      <c r="H12" s="76">
        <v>1039662.75</v>
      </c>
      <c r="I12" s="76">
        <v>996435.45</v>
      </c>
      <c r="J12" s="76">
        <v>937364.49</v>
      </c>
      <c r="K12" s="76">
        <v>877707.63158486038</v>
      </c>
      <c r="L12" s="76">
        <v>762714.54233845917</v>
      </c>
      <c r="M12" s="76">
        <v>693557</v>
      </c>
      <c r="N12" s="76">
        <v>828126.5</v>
      </c>
      <c r="O12" s="76">
        <v>1027465</v>
      </c>
      <c r="P12" s="76">
        <v>926695</v>
      </c>
      <c r="Q12" s="76">
        <v>1406655</v>
      </c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6" x14ac:dyDescent="0.15">
      <c r="A13" s="84"/>
      <c r="B13" s="113"/>
      <c r="C13" s="11" t="s">
        <v>48</v>
      </c>
      <c r="D13" s="76">
        <v>2375678</v>
      </c>
      <c r="E13" s="76">
        <v>1628177.8493645291</v>
      </c>
      <c r="F13" s="76">
        <v>1697404.58</v>
      </c>
      <c r="G13" s="76">
        <v>1708917.69</v>
      </c>
      <c r="H13" s="76">
        <v>1164335.1330000001</v>
      </c>
      <c r="I13" s="76">
        <v>1109013.71</v>
      </c>
      <c r="J13" s="76">
        <v>1406382.4122451385</v>
      </c>
      <c r="K13" s="76">
        <v>1084343.4427419608</v>
      </c>
      <c r="L13" s="76">
        <v>1520800.7443618963</v>
      </c>
      <c r="M13" s="76">
        <v>1007392.0213212853</v>
      </c>
      <c r="N13" s="76">
        <v>1270641.3282357133</v>
      </c>
      <c r="O13" s="76">
        <v>435903.5412575854</v>
      </c>
      <c r="P13" s="76">
        <v>365681.45129438682</v>
      </c>
      <c r="Q13" s="76">
        <v>0</v>
      </c>
      <c r="R13" s="78"/>
      <c r="S13" s="78"/>
      <c r="T13" s="78"/>
      <c r="U13" s="78"/>
      <c r="V13" s="78"/>
      <c r="W13" s="78"/>
      <c r="X13" s="78"/>
      <c r="Y13" s="78"/>
      <c r="Z13" s="78"/>
    </row>
    <row r="14" spans="1:26" x14ac:dyDescent="0.15">
      <c r="A14" s="84"/>
      <c r="B14" s="113"/>
      <c r="C14" s="11" t="s">
        <v>49</v>
      </c>
      <c r="D14" s="76">
        <v>58511</v>
      </c>
      <c r="E14" s="76">
        <v>67886</v>
      </c>
      <c r="F14" s="76">
        <v>132839.48000000001</v>
      </c>
      <c r="G14" s="76">
        <v>160283.72</v>
      </c>
      <c r="H14" s="76">
        <v>221933.07</v>
      </c>
      <c r="I14" s="76">
        <v>361510.64</v>
      </c>
      <c r="J14" s="76">
        <v>429813.55</v>
      </c>
      <c r="K14" s="76">
        <v>387721.42126679647</v>
      </c>
      <c r="L14" s="76">
        <v>469940.57196137548</v>
      </c>
      <c r="M14" s="76">
        <v>456149</v>
      </c>
      <c r="N14" s="76">
        <v>460836.5</v>
      </c>
      <c r="O14" s="76">
        <v>414724</v>
      </c>
      <c r="P14" s="76">
        <v>278744</v>
      </c>
      <c r="Q14" s="76">
        <v>239023</v>
      </c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6" x14ac:dyDescent="0.15">
      <c r="A15" s="82"/>
      <c r="B15" s="113"/>
      <c r="C15" s="11" t="s">
        <v>50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120"/>
      <c r="S15" s="120"/>
      <c r="T15" s="120"/>
      <c r="U15" s="120"/>
      <c r="V15" s="120"/>
      <c r="W15" s="120"/>
      <c r="X15" s="120"/>
      <c r="Y15" s="120"/>
      <c r="Z15" s="120"/>
    </row>
    <row r="16" spans="1:26" x14ac:dyDescent="0.15">
      <c r="A16" s="84"/>
      <c r="B16" s="114"/>
      <c r="C16" s="12" t="s">
        <v>51</v>
      </c>
      <c r="D16" s="76">
        <v>1340481</v>
      </c>
      <c r="E16" s="76">
        <v>1267727.0812247256</v>
      </c>
      <c r="F16" s="76">
        <v>1683458.25</v>
      </c>
      <c r="G16" s="76">
        <v>1714185.0500000003</v>
      </c>
      <c r="H16" s="76">
        <v>1909834.83</v>
      </c>
      <c r="I16" s="76">
        <v>1838087.53</v>
      </c>
      <c r="J16" s="76">
        <v>2558974.8736829697</v>
      </c>
      <c r="K16" s="76">
        <v>2933320.093149743</v>
      </c>
      <c r="L16" s="76">
        <v>2148448.5866533467</v>
      </c>
      <c r="M16" s="76">
        <v>2883362</v>
      </c>
      <c r="N16" s="76">
        <v>4047158.5</v>
      </c>
      <c r="O16" s="76">
        <v>3698615</v>
      </c>
      <c r="P16" s="76">
        <v>3197695</v>
      </c>
      <c r="Q16" s="76">
        <v>3577334</v>
      </c>
      <c r="R16" s="120"/>
      <c r="S16" s="120"/>
      <c r="T16" s="120"/>
      <c r="U16" s="120"/>
      <c r="V16" s="120"/>
      <c r="W16" s="120"/>
      <c r="X16" s="120"/>
      <c r="Y16" s="120"/>
      <c r="Z16" s="120"/>
    </row>
    <row r="17" spans="1:26" x14ac:dyDescent="0.15">
      <c r="A17" s="84"/>
      <c r="B17" s="114"/>
      <c r="C17" s="12" t="s">
        <v>52</v>
      </c>
      <c r="D17" s="76">
        <v>791716</v>
      </c>
      <c r="E17" s="76">
        <v>878171</v>
      </c>
      <c r="F17" s="76">
        <v>123533.28</v>
      </c>
      <c r="G17" s="76">
        <v>115259.66</v>
      </c>
      <c r="H17" s="76">
        <v>751578.46</v>
      </c>
      <c r="I17" s="76">
        <v>652021.03</v>
      </c>
      <c r="J17" s="76">
        <v>1067675.07</v>
      </c>
      <c r="K17" s="76">
        <v>4199415.6482252423</v>
      </c>
      <c r="L17" s="76">
        <v>5489427.7027916312</v>
      </c>
      <c r="M17" s="76">
        <v>4555738.8633299284</v>
      </c>
      <c r="N17" s="76">
        <v>4719641.2437577024</v>
      </c>
      <c r="O17" s="76">
        <v>5172583</v>
      </c>
      <c r="P17" s="76">
        <v>5114889</v>
      </c>
      <c r="Q17" s="76">
        <v>5751583.5180323794</v>
      </c>
      <c r="R17" s="120"/>
      <c r="S17" s="120"/>
      <c r="T17" s="120"/>
      <c r="U17" s="120"/>
      <c r="V17" s="120"/>
      <c r="W17" s="120"/>
      <c r="X17" s="120"/>
      <c r="Y17" s="120"/>
      <c r="Z17" s="120"/>
    </row>
    <row r="18" spans="1:26" x14ac:dyDescent="0.15">
      <c r="A18" s="84"/>
      <c r="B18" s="113"/>
      <c r="C18" s="11" t="s">
        <v>53</v>
      </c>
      <c r="D18" s="76">
        <v>39730</v>
      </c>
      <c r="E18" s="76">
        <v>32503.453495089543</v>
      </c>
      <c r="F18" s="76">
        <v>43856.13</v>
      </c>
      <c r="G18" s="76">
        <v>214842.16</v>
      </c>
      <c r="H18" s="76">
        <v>196524.82</v>
      </c>
      <c r="I18" s="76">
        <v>322018.46089285717</v>
      </c>
      <c r="J18" s="76">
        <v>475379.85</v>
      </c>
      <c r="K18" s="76">
        <v>502272.76365686621</v>
      </c>
      <c r="L18" s="76">
        <v>783950.584883295</v>
      </c>
      <c r="M18" s="76">
        <v>510224</v>
      </c>
      <c r="N18" s="76">
        <v>482160.5</v>
      </c>
      <c r="O18" s="76">
        <v>592231</v>
      </c>
      <c r="P18" s="76">
        <v>633105</v>
      </c>
      <c r="Q18" s="76">
        <v>837430.1</v>
      </c>
      <c r="R18" s="120"/>
      <c r="S18" s="120"/>
      <c r="T18" s="120"/>
      <c r="U18" s="120"/>
      <c r="V18" s="120"/>
      <c r="W18" s="120"/>
      <c r="X18" s="120"/>
      <c r="Y18" s="120"/>
      <c r="Z18" s="120"/>
    </row>
    <row r="19" spans="1:26" x14ac:dyDescent="0.15">
      <c r="A19" s="82"/>
      <c r="B19" s="82"/>
      <c r="C19" s="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120"/>
      <c r="S19" s="120"/>
      <c r="T19" s="120"/>
      <c r="U19" s="120"/>
      <c r="V19" s="120"/>
      <c r="W19" s="120"/>
      <c r="X19" s="120"/>
      <c r="Y19" s="120"/>
      <c r="Z19" s="120"/>
    </row>
    <row r="20" spans="1:26" x14ac:dyDescent="0.15">
      <c r="A20" s="82"/>
      <c r="B20" s="82"/>
      <c r="C20" s="9" t="s">
        <v>54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120"/>
      <c r="S20" s="120"/>
      <c r="T20" s="120"/>
      <c r="U20" s="120"/>
      <c r="V20" s="120"/>
      <c r="W20" s="120"/>
      <c r="X20" s="120"/>
      <c r="Y20" s="120"/>
      <c r="Z20" s="120"/>
    </row>
    <row r="21" spans="1:26" x14ac:dyDescent="0.15">
      <c r="A21" s="84"/>
      <c r="B21" s="112"/>
      <c r="C21" s="10" t="s">
        <v>55</v>
      </c>
      <c r="D21" s="76">
        <v>643718</v>
      </c>
      <c r="E21" s="76">
        <v>759200.67391681112</v>
      </c>
      <c r="F21" s="76">
        <v>578049.49</v>
      </c>
      <c r="G21" s="76">
        <v>504201.47000000003</v>
      </c>
      <c r="H21" s="76">
        <v>681602.09</v>
      </c>
      <c r="I21" s="76">
        <v>512624.20999999996</v>
      </c>
      <c r="J21" s="76">
        <v>1229466.06</v>
      </c>
      <c r="K21" s="76">
        <v>2208242.4167173556</v>
      </c>
      <c r="L21" s="76">
        <v>2990783.340989375</v>
      </c>
      <c r="M21" s="76">
        <v>3045851.5317169316</v>
      </c>
      <c r="N21" s="76">
        <v>3766007.299446146</v>
      </c>
      <c r="O21" s="76">
        <v>4634582.1275745789</v>
      </c>
      <c r="P21" s="76">
        <v>5479399.5376844406</v>
      </c>
      <c r="Q21" s="76">
        <v>8114673</v>
      </c>
      <c r="R21" s="120"/>
      <c r="S21" s="120"/>
      <c r="T21" s="120"/>
      <c r="U21" s="120"/>
      <c r="V21" s="120"/>
      <c r="W21" s="120"/>
      <c r="X21" s="120"/>
      <c r="Y21" s="120"/>
      <c r="Z21" s="120"/>
    </row>
    <row r="22" spans="1:26" x14ac:dyDescent="0.15">
      <c r="A22" s="82"/>
      <c r="B22" s="112"/>
      <c r="C22" s="9" t="s">
        <v>56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120"/>
      <c r="S22" s="120"/>
      <c r="T22" s="120"/>
      <c r="U22" s="120"/>
      <c r="V22" s="120"/>
      <c r="W22" s="120"/>
      <c r="X22" s="120"/>
      <c r="Y22" s="120"/>
      <c r="Z22" s="120"/>
    </row>
    <row r="23" spans="1:26" x14ac:dyDescent="0.15">
      <c r="A23" s="82"/>
      <c r="B23" s="112"/>
      <c r="C23" s="10" t="s">
        <v>53</v>
      </c>
      <c r="D23" s="76">
        <v>6655</v>
      </c>
      <c r="E23" s="76">
        <v>4743</v>
      </c>
      <c r="F23" s="76">
        <v>5121.84</v>
      </c>
      <c r="G23" s="76">
        <v>56818.34</v>
      </c>
      <c r="H23" s="76">
        <v>43947.780000000006</v>
      </c>
      <c r="I23" s="76">
        <v>105699.38</v>
      </c>
      <c r="J23" s="76">
        <v>104436.20999999999</v>
      </c>
      <c r="K23" s="76">
        <v>139505.91285948118</v>
      </c>
      <c r="L23" s="76">
        <v>217040.62280095246</v>
      </c>
      <c r="M23" s="76">
        <v>209298</v>
      </c>
      <c r="N23" s="76">
        <v>231292</v>
      </c>
      <c r="O23" s="76">
        <v>297451</v>
      </c>
      <c r="P23" s="76">
        <v>408568</v>
      </c>
      <c r="Q23" s="76">
        <v>575910</v>
      </c>
      <c r="R23" s="120"/>
      <c r="S23" s="120"/>
      <c r="T23" s="120"/>
      <c r="U23" s="120"/>
      <c r="V23" s="120"/>
      <c r="W23" s="120"/>
      <c r="X23" s="120"/>
      <c r="Y23" s="120"/>
      <c r="Z23" s="120"/>
    </row>
    <row r="24" spans="1:26" x14ac:dyDescent="0.15">
      <c r="A24" s="84"/>
      <c r="B24" s="112"/>
      <c r="C24" s="10" t="s">
        <v>57</v>
      </c>
      <c r="D24" s="76">
        <v>218811</v>
      </c>
      <c r="E24" s="76">
        <v>390037</v>
      </c>
      <c r="F24" s="76">
        <v>508461.77</v>
      </c>
      <c r="G24" s="76">
        <v>437286.9</v>
      </c>
      <c r="H24" s="76">
        <v>298907.71999999997</v>
      </c>
      <c r="I24" s="76">
        <v>400734.95</v>
      </c>
      <c r="J24" s="76">
        <v>439698.33</v>
      </c>
      <c r="K24" s="76">
        <v>682315.30676655716</v>
      </c>
      <c r="L24" s="76">
        <v>579460.01125867572</v>
      </c>
      <c r="M24" s="76">
        <v>842808.25718745217</v>
      </c>
      <c r="N24" s="76">
        <v>1026559</v>
      </c>
      <c r="O24" s="76">
        <v>1677791</v>
      </c>
      <c r="P24" s="76">
        <v>2316929</v>
      </c>
      <c r="Q24" s="76">
        <v>2850132</v>
      </c>
      <c r="R24" s="120"/>
      <c r="S24" s="120"/>
      <c r="T24" s="120"/>
      <c r="U24" s="120"/>
      <c r="V24" s="120"/>
      <c r="W24" s="120"/>
      <c r="X24" s="120"/>
      <c r="Y24" s="120"/>
      <c r="Z24" s="120"/>
    </row>
    <row r="25" spans="1:26" x14ac:dyDescent="0.15">
      <c r="A25" s="82"/>
      <c r="B25" s="112"/>
      <c r="C25" s="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120"/>
      <c r="S25" s="120"/>
      <c r="T25" s="120"/>
      <c r="U25" s="120"/>
      <c r="V25" s="120"/>
      <c r="W25" s="120"/>
      <c r="X25" s="120"/>
      <c r="Y25" s="120"/>
      <c r="Z25" s="120"/>
    </row>
    <row r="26" spans="1:26" x14ac:dyDescent="0.15">
      <c r="A26" s="82"/>
      <c r="B26" s="112"/>
      <c r="C26" s="9" t="s">
        <v>58</v>
      </c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120"/>
      <c r="S26" s="120"/>
      <c r="T26" s="120"/>
      <c r="U26" s="120"/>
      <c r="V26" s="120"/>
      <c r="W26" s="120"/>
      <c r="X26" s="120"/>
      <c r="Y26" s="120"/>
      <c r="Z26" s="120"/>
    </row>
    <row r="27" spans="1:26" x14ac:dyDescent="0.15">
      <c r="A27" s="82"/>
      <c r="B27" s="112"/>
      <c r="C27" s="10" t="s">
        <v>53</v>
      </c>
      <c r="D27" s="76">
        <v>16511</v>
      </c>
      <c r="E27" s="76">
        <v>3657</v>
      </c>
      <c r="F27" s="76">
        <v>4456.59</v>
      </c>
      <c r="G27" s="76">
        <v>130917.26</v>
      </c>
      <c r="H27" s="76">
        <v>144174.15</v>
      </c>
      <c r="I27" s="76">
        <v>344794.09</v>
      </c>
      <c r="J27" s="76">
        <v>428261.34999999992</v>
      </c>
      <c r="K27" s="76">
        <v>566393.41417281935</v>
      </c>
      <c r="L27" s="76">
        <v>874999.33788379992</v>
      </c>
      <c r="M27" s="76">
        <v>1322887</v>
      </c>
      <c r="N27" s="76">
        <v>1410741</v>
      </c>
      <c r="O27" s="76">
        <v>1918526</v>
      </c>
      <c r="P27" s="76">
        <v>1888406</v>
      </c>
      <c r="Q27" s="76">
        <v>2115997</v>
      </c>
      <c r="R27" s="120"/>
      <c r="S27" s="120"/>
      <c r="T27" s="120"/>
      <c r="U27" s="120"/>
      <c r="V27" s="120"/>
      <c r="W27" s="120"/>
      <c r="X27" s="120"/>
      <c r="Y27" s="120"/>
      <c r="Z27" s="120"/>
    </row>
    <row r="28" spans="1:26" x14ac:dyDescent="0.15">
      <c r="A28" s="84"/>
      <c r="B28" s="112"/>
      <c r="C28" s="10" t="s">
        <v>57</v>
      </c>
      <c r="D28" s="76">
        <v>510264</v>
      </c>
      <c r="E28" s="76">
        <v>968755</v>
      </c>
      <c r="F28" s="76">
        <v>757106.88</v>
      </c>
      <c r="G28" s="76">
        <v>742994.64</v>
      </c>
      <c r="H28" s="76">
        <v>946663.14</v>
      </c>
      <c r="I28" s="76">
        <v>1067504.176788321</v>
      </c>
      <c r="J28" s="76">
        <v>1162019.46</v>
      </c>
      <c r="K28" s="76">
        <v>2002591.9980415998</v>
      </c>
      <c r="L28" s="76">
        <v>2419816.5389691545</v>
      </c>
      <c r="M28" s="76">
        <v>2825294.0965149552</v>
      </c>
      <c r="N28" s="76">
        <v>3055827.2356547704</v>
      </c>
      <c r="O28" s="76">
        <v>4320521.7836261401</v>
      </c>
      <c r="P28" s="76">
        <v>6919126.7384347096</v>
      </c>
      <c r="Q28" s="76">
        <v>9839431</v>
      </c>
      <c r="R28" s="120"/>
      <c r="S28" s="120"/>
      <c r="T28" s="120"/>
      <c r="U28" s="120"/>
      <c r="V28" s="120"/>
      <c r="W28" s="120"/>
      <c r="X28" s="120"/>
      <c r="Y28" s="120"/>
      <c r="Z28" s="120"/>
    </row>
    <row r="29" spans="1:26" x14ac:dyDescent="0.15">
      <c r="A29" s="82"/>
      <c r="B29" s="112"/>
      <c r="C29" s="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120"/>
      <c r="S29" s="120"/>
      <c r="T29" s="120"/>
      <c r="U29" s="120"/>
      <c r="V29" s="120"/>
      <c r="W29" s="120"/>
      <c r="X29" s="120"/>
      <c r="Y29" s="120"/>
      <c r="Z29" s="120"/>
    </row>
    <row r="30" spans="1:26" x14ac:dyDescent="0.15">
      <c r="A30" s="82"/>
      <c r="B30" s="82"/>
      <c r="C30" s="9" t="s">
        <v>59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120"/>
      <c r="S30" s="120"/>
      <c r="T30" s="120"/>
      <c r="U30" s="120"/>
      <c r="V30" s="120"/>
      <c r="W30" s="120"/>
      <c r="X30" s="120"/>
      <c r="Y30" s="120"/>
      <c r="Z30" s="120"/>
    </row>
    <row r="31" spans="1:26" x14ac:dyDescent="0.15">
      <c r="A31" s="82"/>
      <c r="B31" s="82"/>
      <c r="C31" s="10" t="s">
        <v>60</v>
      </c>
      <c r="D31" s="76">
        <v>460459</v>
      </c>
      <c r="E31" s="76">
        <v>466722.21351819759</v>
      </c>
      <c r="F31" s="76">
        <v>406275.8</v>
      </c>
      <c r="G31" s="76">
        <v>271530.05</v>
      </c>
      <c r="H31" s="76">
        <v>223893.65000000002</v>
      </c>
      <c r="I31" s="76">
        <v>514755.02793925966</v>
      </c>
      <c r="J31" s="76">
        <v>1307044.0999999999</v>
      </c>
      <c r="K31" s="76">
        <v>933015.29202116886</v>
      </c>
      <c r="L31" s="76">
        <v>1044479.975359088</v>
      </c>
      <c r="M31" s="76">
        <v>1505447</v>
      </c>
      <c r="N31" s="76">
        <v>1718046</v>
      </c>
      <c r="O31" s="76">
        <v>2219217</v>
      </c>
      <c r="P31" s="76">
        <v>2231220</v>
      </c>
      <c r="Q31" s="76">
        <v>2209939</v>
      </c>
      <c r="R31" s="120"/>
      <c r="S31" s="120"/>
      <c r="T31" s="120"/>
      <c r="U31" s="120"/>
      <c r="V31" s="120"/>
      <c r="W31" s="120"/>
      <c r="X31" s="120"/>
      <c r="Y31" s="120"/>
      <c r="Z31" s="120"/>
    </row>
    <row r="32" spans="1:26" x14ac:dyDescent="0.15">
      <c r="A32" s="82"/>
      <c r="C32" s="8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120"/>
      <c r="S32" s="120"/>
      <c r="T32" s="120"/>
      <c r="U32" s="120"/>
      <c r="V32" s="120"/>
      <c r="W32" s="120"/>
      <c r="X32" s="120"/>
      <c r="Y32" s="120"/>
      <c r="Z32" s="120"/>
    </row>
    <row r="33" spans="1:26" x14ac:dyDescent="0.15">
      <c r="A33" s="82"/>
      <c r="B33" s="82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</row>
    <row r="34" spans="1:26" x14ac:dyDescent="0.15">
      <c r="A34" s="82"/>
      <c r="B34" s="82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</row>
    <row r="35" spans="1:26" x14ac:dyDescent="0.15">
      <c r="A35" s="82"/>
      <c r="B35" s="82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</row>
    <row r="36" spans="1:26" x14ac:dyDescent="0.15">
      <c r="A36" s="82"/>
      <c r="B36" s="82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</row>
    <row r="37" spans="1:26" x14ac:dyDescent="0.15">
      <c r="A37" s="82"/>
      <c r="B37" s="82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</row>
    <row r="38" spans="1:26" x14ac:dyDescent="0.15">
      <c r="A38" s="82"/>
      <c r="B38" s="82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</row>
    <row r="39" spans="1:26" x14ac:dyDescent="0.15">
      <c r="A39" s="82"/>
      <c r="B39" s="82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</row>
    <row r="40" spans="1:26" x14ac:dyDescent="0.15">
      <c r="A40" s="82"/>
      <c r="B40" s="82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</row>
    <row r="41" spans="1:26" x14ac:dyDescent="0.15">
      <c r="A41" s="82"/>
      <c r="B41" s="82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61"/>
      <c r="N41" s="61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</row>
    <row r="42" spans="1:26" x14ac:dyDescent="0.15">
      <c r="A42" s="82"/>
      <c r="B42" s="82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61"/>
      <c r="N42" s="61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</row>
    <row r="43" spans="1:26" x14ac:dyDescent="0.15">
      <c r="A43" s="82"/>
      <c r="B43" s="82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61"/>
      <c r="N43" s="61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</row>
    <row r="44" spans="1:26" x14ac:dyDescent="0.15"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</row>
    <row r="45" spans="1:26" x14ac:dyDescent="0.15"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</row>
    <row r="46" spans="1:26" x14ac:dyDescent="0.15"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</row>
    <row r="47" spans="1:26" x14ac:dyDescent="0.15"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</row>
    <row r="48" spans="1:26" x14ac:dyDescent="0.15"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</row>
    <row r="49" spans="3:26" x14ac:dyDescent="0.15"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</row>
    <row r="50" spans="3:26" x14ac:dyDescent="0.15"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</row>
    <row r="51" spans="3:26" x14ac:dyDescent="0.15"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</row>
    <row r="52" spans="3:26" x14ac:dyDescent="0.15"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</row>
    <row r="53" spans="3:26" x14ac:dyDescent="0.15"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</row>
    <row r="54" spans="3:26" x14ac:dyDescent="0.15"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</row>
    <row r="55" spans="3:26" x14ac:dyDescent="0.15"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</row>
    <row r="56" spans="3:26" x14ac:dyDescent="0.15"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</row>
    <row r="57" spans="3:26" x14ac:dyDescent="0.15"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</row>
    <row r="58" spans="3:26" x14ac:dyDescent="0.15"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</row>
    <row r="59" spans="3:26" x14ac:dyDescent="0.15"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</row>
    <row r="60" spans="3:26" x14ac:dyDescent="0.15"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</row>
    <row r="61" spans="3:26" x14ac:dyDescent="0.15"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</row>
    <row r="62" spans="3:26" x14ac:dyDescent="0.15"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</row>
    <row r="63" spans="3:26" x14ac:dyDescent="0.15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</row>
    <row r="64" spans="3:26" x14ac:dyDescent="0.15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</row>
    <row r="65" spans="3:26" x14ac:dyDescent="0.15"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O65" s="120"/>
      <c r="P65" s="120"/>
      <c r="Q65" s="120"/>
      <c r="R65" s="120"/>
      <c r="S65" s="120"/>
      <c r="T65" s="120"/>
      <c r="U65" s="120"/>
      <c r="V65" s="120"/>
      <c r="W65" s="120"/>
      <c r="X65" s="120"/>
      <c r="Y65" s="120"/>
      <c r="Z65" s="120"/>
    </row>
    <row r="66" spans="3:26" x14ac:dyDescent="0.15"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</row>
    <row r="67" spans="3:26" x14ac:dyDescent="0.15"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</row>
    <row r="68" spans="3:26" x14ac:dyDescent="0.15"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</row>
    <row r="69" spans="3:26" x14ac:dyDescent="0.15"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</row>
    <row r="70" spans="3:26" x14ac:dyDescent="0.15">
      <c r="C70" s="111"/>
      <c r="D70" s="111"/>
      <c r="E70" s="111"/>
      <c r="F70" s="111"/>
      <c r="G70" s="111"/>
      <c r="H70" s="111"/>
      <c r="I70" s="111"/>
      <c r="J70" s="111"/>
      <c r="K70" s="111"/>
      <c r="L70" s="111"/>
    </row>
    <row r="71" spans="3:26" x14ac:dyDescent="0.15">
      <c r="C71" s="111"/>
      <c r="D71" s="111"/>
      <c r="E71" s="111"/>
      <c r="F71" s="111"/>
      <c r="G71" s="111"/>
      <c r="H71" s="111"/>
      <c r="I71" s="111"/>
      <c r="J71" s="111"/>
      <c r="K71" s="111"/>
      <c r="L71" s="111"/>
    </row>
    <row r="72" spans="3:26" x14ac:dyDescent="0.15">
      <c r="C72" s="111"/>
      <c r="D72" s="111"/>
      <c r="E72" s="111"/>
      <c r="F72" s="111"/>
      <c r="G72" s="111"/>
      <c r="H72" s="111"/>
      <c r="I72" s="111"/>
      <c r="J72" s="111"/>
      <c r="K72" s="111"/>
      <c r="L72" s="111"/>
    </row>
    <row r="73" spans="3:26" x14ac:dyDescent="0.15">
      <c r="C73" s="111"/>
      <c r="D73" s="111"/>
      <c r="E73" s="111"/>
      <c r="F73" s="111"/>
      <c r="G73" s="111"/>
      <c r="H73" s="111"/>
      <c r="I73" s="111"/>
      <c r="J73" s="111"/>
      <c r="K73" s="111"/>
      <c r="L73" s="111"/>
    </row>
    <row r="74" spans="3:26" x14ac:dyDescent="0.15">
      <c r="C74" s="111"/>
      <c r="D74" s="111"/>
      <c r="E74" s="111"/>
      <c r="F74" s="111"/>
      <c r="G74" s="111"/>
      <c r="H74" s="111"/>
      <c r="I74" s="111"/>
      <c r="J74" s="111"/>
      <c r="K74" s="111"/>
      <c r="L74" s="111"/>
    </row>
    <row r="75" spans="3:26" x14ac:dyDescent="0.15">
      <c r="C75" s="111"/>
      <c r="D75" s="111"/>
      <c r="E75" s="111"/>
      <c r="F75" s="111"/>
      <c r="G75" s="111"/>
      <c r="H75" s="111"/>
      <c r="I75" s="111"/>
      <c r="J75" s="111"/>
      <c r="K75" s="111"/>
      <c r="L75" s="111"/>
    </row>
    <row r="76" spans="3:26" x14ac:dyDescent="0.15">
      <c r="C76" s="111"/>
      <c r="D76" s="111"/>
      <c r="E76" s="111"/>
      <c r="F76" s="111"/>
      <c r="G76" s="111"/>
      <c r="H76" s="111"/>
      <c r="I76" s="111"/>
      <c r="J76" s="111"/>
      <c r="K76" s="111"/>
      <c r="L76" s="111"/>
    </row>
    <row r="77" spans="3:26" x14ac:dyDescent="0.15">
      <c r="C77" s="111"/>
      <c r="D77" s="111"/>
      <c r="E77" s="111"/>
      <c r="F77" s="111"/>
      <c r="G77" s="111"/>
      <c r="H77" s="111"/>
      <c r="I77" s="111"/>
      <c r="J77" s="111"/>
      <c r="K77" s="111"/>
      <c r="L77" s="111"/>
    </row>
    <row r="78" spans="3:26" x14ac:dyDescent="0.15">
      <c r="C78" s="111"/>
      <c r="D78" s="111"/>
      <c r="E78" s="111"/>
      <c r="F78" s="111"/>
      <c r="G78" s="111"/>
      <c r="H78" s="111"/>
      <c r="I78" s="111"/>
      <c r="J78" s="111"/>
      <c r="K78" s="111"/>
      <c r="L78" s="111"/>
    </row>
    <row r="79" spans="3:26" x14ac:dyDescent="0.15">
      <c r="C79" s="111"/>
      <c r="D79" s="111"/>
      <c r="E79" s="111"/>
      <c r="F79" s="111"/>
      <c r="G79" s="111"/>
      <c r="H79" s="111"/>
      <c r="I79" s="111"/>
      <c r="J79" s="111"/>
      <c r="K79" s="111"/>
      <c r="L79" s="111"/>
    </row>
    <row r="80" spans="3:26" x14ac:dyDescent="0.15">
      <c r="C80" s="111"/>
      <c r="D80" s="111"/>
      <c r="E80" s="111"/>
      <c r="F80" s="111"/>
      <c r="G80" s="111"/>
      <c r="H80" s="111"/>
      <c r="I80" s="111"/>
      <c r="J80" s="111"/>
      <c r="K80" s="111"/>
      <c r="L80" s="111"/>
    </row>
    <row r="81" spans="3:12" x14ac:dyDescent="0.15">
      <c r="C81" s="111"/>
      <c r="D81" s="111"/>
      <c r="E81" s="111"/>
      <c r="F81" s="111"/>
      <c r="G81" s="111"/>
      <c r="H81" s="111"/>
      <c r="I81" s="111"/>
      <c r="J81" s="111"/>
      <c r="K81" s="111"/>
      <c r="L81" s="111"/>
    </row>
    <row r="82" spans="3:12" x14ac:dyDescent="0.15">
      <c r="C82" s="111"/>
      <c r="D82" s="111"/>
      <c r="E82" s="111"/>
      <c r="F82" s="111"/>
      <c r="G82" s="111"/>
      <c r="H82" s="111"/>
      <c r="I82" s="111"/>
      <c r="J82" s="111"/>
      <c r="K82" s="111"/>
      <c r="L82" s="111"/>
    </row>
    <row r="83" spans="3:12" x14ac:dyDescent="0.15">
      <c r="C83" s="111"/>
      <c r="D83" s="111"/>
      <c r="E83" s="111"/>
      <c r="F83" s="111"/>
      <c r="G83" s="111"/>
      <c r="H83" s="111"/>
      <c r="I83" s="111"/>
      <c r="J83" s="111"/>
      <c r="K83" s="111"/>
      <c r="L83" s="111"/>
    </row>
    <row r="84" spans="3:12" x14ac:dyDescent="0.15">
      <c r="C84" s="111"/>
      <c r="D84" s="111"/>
      <c r="E84" s="111"/>
      <c r="F84" s="111"/>
      <c r="G84" s="111"/>
      <c r="H84" s="111"/>
      <c r="I84" s="111"/>
      <c r="J84" s="111"/>
      <c r="K84" s="111"/>
      <c r="L84" s="111"/>
    </row>
    <row r="85" spans="3:12" x14ac:dyDescent="0.15">
      <c r="C85" s="111"/>
      <c r="D85" s="111"/>
      <c r="E85" s="111"/>
      <c r="F85" s="111"/>
      <c r="G85" s="111"/>
      <c r="H85" s="111"/>
      <c r="I85" s="111"/>
      <c r="J85" s="111"/>
      <c r="K85" s="111"/>
      <c r="L85" s="111"/>
    </row>
    <row r="86" spans="3:12" x14ac:dyDescent="0.15">
      <c r="C86" s="111"/>
      <c r="D86" s="111"/>
      <c r="E86" s="111"/>
      <c r="F86" s="111"/>
      <c r="G86" s="111"/>
      <c r="H86" s="111"/>
      <c r="I86" s="111"/>
      <c r="J86" s="111"/>
      <c r="K86" s="111"/>
      <c r="L86" s="111"/>
    </row>
    <row r="87" spans="3:12" x14ac:dyDescent="0.15">
      <c r="C87" s="111"/>
      <c r="D87" s="111"/>
      <c r="E87" s="111"/>
      <c r="F87" s="111"/>
      <c r="G87" s="111"/>
      <c r="H87" s="111"/>
      <c r="I87" s="111"/>
      <c r="J87" s="111"/>
      <c r="K87" s="111"/>
      <c r="L87" s="111"/>
    </row>
    <row r="88" spans="3:12" x14ac:dyDescent="0.15">
      <c r="C88" s="111"/>
      <c r="D88" s="111"/>
      <c r="E88" s="111"/>
      <c r="F88" s="111"/>
      <c r="G88" s="111"/>
      <c r="H88" s="111"/>
      <c r="I88" s="111"/>
      <c r="J88" s="111"/>
      <c r="K88" s="111"/>
      <c r="L88" s="111"/>
    </row>
    <row r="89" spans="3:12" x14ac:dyDescent="0.15">
      <c r="C89" s="111"/>
      <c r="D89" s="111"/>
      <c r="E89" s="111"/>
      <c r="F89" s="111"/>
      <c r="G89" s="111"/>
      <c r="H89" s="111"/>
      <c r="I89" s="111"/>
      <c r="J89" s="111"/>
      <c r="K89" s="111"/>
      <c r="L89" s="111"/>
    </row>
    <row r="90" spans="3:12" x14ac:dyDescent="0.15">
      <c r="C90" s="111"/>
      <c r="D90" s="111"/>
      <c r="E90" s="111"/>
      <c r="F90" s="111"/>
      <c r="G90" s="111"/>
      <c r="H90" s="111"/>
      <c r="I90" s="111"/>
      <c r="J90" s="111"/>
      <c r="K90" s="111"/>
      <c r="L90" s="111"/>
    </row>
    <row r="91" spans="3:12" x14ac:dyDescent="0.15">
      <c r="C91" s="111"/>
      <c r="D91" s="111"/>
      <c r="E91" s="111"/>
      <c r="F91" s="111"/>
      <c r="G91" s="111"/>
      <c r="H91" s="111"/>
      <c r="I91" s="111"/>
      <c r="J91" s="111"/>
      <c r="K91" s="111"/>
      <c r="L91" s="111"/>
    </row>
    <row r="92" spans="3:12" x14ac:dyDescent="0.15">
      <c r="C92" s="111"/>
      <c r="D92" s="111"/>
      <c r="E92" s="111"/>
      <c r="F92" s="111"/>
      <c r="G92" s="111"/>
      <c r="H92" s="111"/>
      <c r="I92" s="111"/>
      <c r="J92" s="111"/>
      <c r="K92" s="111"/>
      <c r="L92" s="111"/>
    </row>
    <row r="93" spans="3:12" x14ac:dyDescent="0.15">
      <c r="C93" s="111"/>
      <c r="D93" s="111"/>
      <c r="E93" s="111"/>
      <c r="F93" s="111"/>
      <c r="G93" s="111"/>
      <c r="H93" s="111"/>
      <c r="I93" s="111"/>
      <c r="J93" s="111"/>
      <c r="K93" s="111"/>
      <c r="L93" s="111"/>
    </row>
    <row r="94" spans="3:12" x14ac:dyDescent="0.15">
      <c r="C94" s="111"/>
      <c r="D94" s="111"/>
      <c r="E94" s="111"/>
      <c r="F94" s="111"/>
      <c r="G94" s="111"/>
      <c r="H94" s="111"/>
      <c r="I94" s="111"/>
      <c r="J94" s="111"/>
      <c r="K94" s="111"/>
      <c r="L94" s="111"/>
    </row>
    <row r="95" spans="3:12" x14ac:dyDescent="0.15">
      <c r="C95" s="111"/>
      <c r="D95" s="111"/>
      <c r="E95" s="111"/>
      <c r="F95" s="111"/>
      <c r="G95" s="111"/>
      <c r="H95" s="111"/>
      <c r="I95" s="111"/>
      <c r="J95" s="111"/>
      <c r="K95" s="111"/>
      <c r="L95" s="111"/>
    </row>
    <row r="96" spans="3:12" x14ac:dyDescent="0.15">
      <c r="C96" s="111"/>
      <c r="D96" s="111"/>
      <c r="E96" s="111"/>
      <c r="F96" s="111"/>
      <c r="G96" s="111"/>
      <c r="H96" s="111"/>
      <c r="I96" s="111"/>
      <c r="J96" s="111"/>
      <c r="K96" s="111"/>
      <c r="L96" s="111"/>
    </row>
    <row r="97" spans="3:12" x14ac:dyDescent="0.15">
      <c r="C97" s="111"/>
      <c r="D97" s="111"/>
      <c r="E97" s="111"/>
      <c r="F97" s="111"/>
      <c r="G97" s="111"/>
      <c r="H97" s="111"/>
      <c r="I97" s="111"/>
      <c r="J97" s="111"/>
      <c r="K97" s="111"/>
      <c r="L97" s="111"/>
    </row>
    <row r="98" spans="3:12" x14ac:dyDescent="0.15">
      <c r="C98" s="111"/>
      <c r="D98" s="111"/>
      <c r="E98" s="111"/>
      <c r="F98" s="111"/>
      <c r="G98" s="111"/>
      <c r="H98" s="111"/>
      <c r="I98" s="111"/>
      <c r="J98" s="111"/>
      <c r="K98" s="111"/>
      <c r="L98" s="111"/>
    </row>
    <row r="99" spans="3:12" x14ac:dyDescent="0.15">
      <c r="C99" s="111"/>
      <c r="D99" s="111"/>
      <c r="E99" s="111"/>
      <c r="F99" s="111"/>
      <c r="G99" s="111"/>
      <c r="H99" s="111"/>
      <c r="I99" s="111"/>
      <c r="J99" s="111"/>
      <c r="K99" s="111"/>
      <c r="L99" s="111"/>
    </row>
    <row r="100" spans="3:12" x14ac:dyDescent="0.15"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</row>
    <row r="101" spans="3:12" x14ac:dyDescent="0.15"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</row>
    <row r="102" spans="3:12" x14ac:dyDescent="0.15"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</row>
    <row r="103" spans="3:12" x14ac:dyDescent="0.15"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</row>
    <row r="104" spans="3:12" x14ac:dyDescent="0.15"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</row>
    <row r="105" spans="3:12" x14ac:dyDescent="0.15"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</row>
    <row r="106" spans="3:12" x14ac:dyDescent="0.15"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</row>
    <row r="107" spans="3:12" x14ac:dyDescent="0.15"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</row>
    <row r="108" spans="3:12" x14ac:dyDescent="0.15"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</row>
    <row r="109" spans="3:12" x14ac:dyDescent="0.15"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</row>
    <row r="110" spans="3:12" x14ac:dyDescent="0.15"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</row>
    <row r="111" spans="3:12" x14ac:dyDescent="0.15"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</row>
    <row r="112" spans="3:12" x14ac:dyDescent="0.15"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</row>
    <row r="113" spans="3:12" x14ac:dyDescent="0.15"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</row>
    <row r="114" spans="3:12" x14ac:dyDescent="0.15"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</row>
    <row r="115" spans="3:12" x14ac:dyDescent="0.15"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</row>
    <row r="116" spans="3:12" x14ac:dyDescent="0.15"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</row>
    <row r="117" spans="3:12" x14ac:dyDescent="0.15"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</row>
    <row r="118" spans="3:12" x14ac:dyDescent="0.15"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</row>
    <row r="119" spans="3:12" x14ac:dyDescent="0.15"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</row>
    <row r="120" spans="3:12" x14ac:dyDescent="0.15"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</row>
    <row r="121" spans="3:12" x14ac:dyDescent="0.15"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</row>
    <row r="122" spans="3:12" x14ac:dyDescent="0.15"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</row>
    <row r="123" spans="3:12" x14ac:dyDescent="0.15"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</row>
    <row r="124" spans="3:12" x14ac:dyDescent="0.15"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</row>
    <row r="125" spans="3:12" x14ac:dyDescent="0.15"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</row>
    <row r="126" spans="3:12" x14ac:dyDescent="0.15"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</row>
    <row r="127" spans="3:12" x14ac:dyDescent="0.15"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</row>
    <row r="128" spans="3:12" x14ac:dyDescent="0.15"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</row>
    <row r="129" spans="3:12" x14ac:dyDescent="0.15"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</row>
    <row r="130" spans="3:12" x14ac:dyDescent="0.15"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</row>
    <row r="131" spans="3:12" x14ac:dyDescent="0.15"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</row>
    <row r="132" spans="3:12" x14ac:dyDescent="0.15"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</row>
    <row r="133" spans="3:12" x14ac:dyDescent="0.15"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</row>
    <row r="134" spans="3:12" x14ac:dyDescent="0.15"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</row>
    <row r="135" spans="3:12" x14ac:dyDescent="0.15"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</row>
    <row r="136" spans="3:12" x14ac:dyDescent="0.15"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</row>
    <row r="137" spans="3:12" x14ac:dyDescent="0.15"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</row>
    <row r="138" spans="3:12" x14ac:dyDescent="0.15"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</row>
    <row r="139" spans="3:12" x14ac:dyDescent="0.15"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</row>
    <row r="140" spans="3:12" x14ac:dyDescent="0.15"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</row>
    <row r="141" spans="3:12" x14ac:dyDescent="0.15"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</row>
    <row r="142" spans="3:12" x14ac:dyDescent="0.15"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</row>
  </sheetData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W110"/>
  <sheetViews>
    <sheetView zoomScale="130" zoomScaleNormal="130" workbookViewId="0"/>
  </sheetViews>
  <sheetFormatPr baseColWidth="10" defaultRowHeight="9" x14ac:dyDescent="0.15"/>
  <cols>
    <col min="1" max="1" width="16.5703125" style="78" customWidth="1"/>
    <col min="2" max="2" width="11.42578125" style="78"/>
    <col min="3" max="3" width="29.140625" style="17" bestFit="1" customWidth="1"/>
    <col min="4" max="4" width="7.85546875" style="17" bestFit="1" customWidth="1"/>
    <col min="5" max="12" width="7.85546875" style="15" bestFit="1" customWidth="1"/>
    <col min="13" max="13" width="8" style="57" customWidth="1"/>
    <col min="14" max="17" width="8" style="78" customWidth="1"/>
    <col min="18" max="23" width="11.42578125" style="78"/>
    <col min="24" max="16384" width="11.42578125" style="15"/>
  </cols>
  <sheetData>
    <row r="1" spans="1:17" x14ac:dyDescent="0.15">
      <c r="C1" s="1" t="s">
        <v>61</v>
      </c>
      <c r="D1" s="2"/>
      <c r="E1" s="24"/>
      <c r="F1" s="25"/>
      <c r="G1" s="25"/>
      <c r="H1" s="25"/>
      <c r="I1" s="25"/>
      <c r="J1" s="25"/>
      <c r="K1" s="25"/>
      <c r="L1" s="25"/>
      <c r="M1" s="25"/>
    </row>
    <row r="2" spans="1:17" x14ac:dyDescent="0.15">
      <c r="C2" s="3" t="s">
        <v>62</v>
      </c>
      <c r="D2" s="3"/>
      <c r="E2" s="3"/>
      <c r="F2" s="4"/>
      <c r="G2" s="4"/>
      <c r="H2" s="4"/>
      <c r="I2" s="4"/>
      <c r="J2" s="4"/>
      <c r="K2" s="4"/>
      <c r="L2" s="4"/>
    </row>
    <row r="3" spans="1:17" x14ac:dyDescent="0.15">
      <c r="C3" s="6" t="s">
        <v>41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6">
        <v>2011</v>
      </c>
      <c r="P3" s="6">
        <v>2012</v>
      </c>
      <c r="Q3" s="6">
        <v>2013</v>
      </c>
    </row>
    <row r="4" spans="1:17" x14ac:dyDescent="0.15">
      <c r="C4" s="6"/>
      <c r="D4" s="6"/>
      <c r="E4" s="7"/>
      <c r="F4" s="7"/>
      <c r="G4" s="7"/>
      <c r="H4" s="7"/>
      <c r="I4" s="7"/>
      <c r="J4" s="7"/>
      <c r="K4" s="7"/>
      <c r="L4" s="7"/>
      <c r="M4" s="6"/>
      <c r="N4" s="7"/>
      <c r="O4" s="7"/>
      <c r="P4" s="7"/>
      <c r="Q4" s="7"/>
    </row>
    <row r="5" spans="1:17" x14ac:dyDescent="0.15">
      <c r="A5" s="84"/>
      <c r="B5" s="8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15">
      <c r="A6" s="82"/>
      <c r="B6" s="82"/>
      <c r="C6" s="9" t="s">
        <v>42</v>
      </c>
      <c r="D6" s="8"/>
      <c r="E6" s="8"/>
      <c r="F6" s="8"/>
      <c r="G6" s="8"/>
      <c r="H6" s="8"/>
      <c r="I6" s="8"/>
      <c r="J6" s="8"/>
      <c r="K6" s="8"/>
      <c r="L6" s="8"/>
      <c r="M6" s="9"/>
      <c r="N6" s="8"/>
      <c r="O6" s="8"/>
      <c r="P6" s="8"/>
      <c r="Q6" s="8"/>
    </row>
    <row r="7" spans="1:17" x14ac:dyDescent="0.15">
      <c r="A7" s="84"/>
      <c r="B7" s="112"/>
      <c r="C7" s="10" t="s">
        <v>43</v>
      </c>
      <c r="D7" s="66">
        <v>550</v>
      </c>
      <c r="E7" s="66">
        <v>538</v>
      </c>
      <c r="F7" s="66">
        <v>504</v>
      </c>
      <c r="G7" s="66">
        <v>488</v>
      </c>
      <c r="H7" s="66">
        <v>462</v>
      </c>
      <c r="I7" s="66">
        <v>542</v>
      </c>
      <c r="J7" s="66">
        <v>628</v>
      </c>
      <c r="K7" s="66">
        <v>678</v>
      </c>
      <c r="L7" s="66">
        <v>648</v>
      </c>
      <c r="M7" s="177">
        <v>676</v>
      </c>
      <c r="N7" s="178">
        <v>700</v>
      </c>
      <c r="O7" s="178">
        <v>756</v>
      </c>
      <c r="P7" s="178">
        <v>734</v>
      </c>
      <c r="Q7" s="178">
        <v>806</v>
      </c>
    </row>
    <row r="8" spans="1:17" x14ac:dyDescent="0.15">
      <c r="A8" s="84"/>
      <c r="B8" s="112"/>
      <c r="C8" s="10" t="s">
        <v>44</v>
      </c>
      <c r="D8" s="66">
        <v>1381713.8605</v>
      </c>
      <c r="E8" s="66">
        <v>1519937.8274999999</v>
      </c>
      <c r="F8" s="66">
        <v>1453798.6646666664</v>
      </c>
      <c r="G8" s="66">
        <v>1305045.4323999227</v>
      </c>
      <c r="H8" s="66">
        <v>1166657</v>
      </c>
      <c r="I8" s="66">
        <v>1235870</v>
      </c>
      <c r="J8" s="66">
        <v>1519005</v>
      </c>
      <c r="K8" s="66">
        <v>1566177</v>
      </c>
      <c r="L8" s="66">
        <v>1420957.6500000001</v>
      </c>
      <c r="M8" s="178">
        <v>1419365.4441238937</v>
      </c>
      <c r="N8" s="178">
        <v>1657262.2965361786</v>
      </c>
      <c r="O8" s="178">
        <v>1728015.4558627459</v>
      </c>
      <c r="P8" s="178">
        <v>1671561.3314298335</v>
      </c>
      <c r="Q8" s="178">
        <v>2217192.1285083061</v>
      </c>
    </row>
    <row r="9" spans="1:17" x14ac:dyDescent="0.15">
      <c r="A9" s="82"/>
      <c r="B9" s="82"/>
      <c r="C9" s="9"/>
      <c r="D9" s="36"/>
      <c r="E9" s="36"/>
      <c r="F9" s="36"/>
      <c r="G9" s="36"/>
      <c r="H9" s="36"/>
      <c r="I9" s="36"/>
      <c r="J9" s="36"/>
      <c r="K9" s="36"/>
      <c r="L9" s="36"/>
      <c r="M9" s="174"/>
      <c r="N9" s="174"/>
      <c r="O9" s="174"/>
      <c r="P9" s="174"/>
      <c r="Q9" s="174"/>
    </row>
    <row r="10" spans="1:17" x14ac:dyDescent="0.15">
      <c r="A10" s="82"/>
      <c r="B10" s="82"/>
      <c r="C10" s="9" t="s">
        <v>45</v>
      </c>
      <c r="D10" s="36"/>
      <c r="E10" s="36"/>
      <c r="F10" s="36"/>
      <c r="G10" s="36"/>
      <c r="H10" s="36"/>
      <c r="I10" s="36"/>
      <c r="J10" s="36"/>
      <c r="K10" s="36"/>
      <c r="L10" s="36"/>
      <c r="M10" s="174"/>
      <c r="N10" s="174"/>
      <c r="O10" s="174"/>
      <c r="P10" s="174"/>
      <c r="Q10" s="174"/>
    </row>
    <row r="11" spans="1:17" x14ac:dyDescent="0.15">
      <c r="A11" s="82"/>
      <c r="B11" s="112"/>
      <c r="C11" s="10" t="s">
        <v>46</v>
      </c>
      <c r="D11" s="66"/>
      <c r="E11" s="66"/>
      <c r="F11" s="66"/>
      <c r="G11" s="66"/>
      <c r="H11" s="66"/>
      <c r="I11" s="66"/>
      <c r="J11" s="66"/>
      <c r="K11" s="66"/>
      <c r="L11" s="66"/>
      <c r="M11" s="18"/>
      <c r="N11" s="178"/>
      <c r="O11" s="178"/>
      <c r="P11" s="178"/>
      <c r="Q11" s="178"/>
    </row>
    <row r="12" spans="1:17" x14ac:dyDescent="0.15">
      <c r="A12" s="84"/>
      <c r="B12" s="113"/>
      <c r="C12" s="11" t="s">
        <v>47</v>
      </c>
      <c r="D12" s="66">
        <v>263474.83600000001</v>
      </c>
      <c r="E12" s="66">
        <v>401093.88800000004</v>
      </c>
      <c r="F12" s="66">
        <v>471356.33299999998</v>
      </c>
      <c r="G12" s="66">
        <v>427832</v>
      </c>
      <c r="H12" s="66">
        <v>289067.62599999993</v>
      </c>
      <c r="I12" s="66">
        <v>292192.16800000001</v>
      </c>
      <c r="J12" s="66">
        <v>269998.77400000003</v>
      </c>
      <c r="K12" s="66">
        <v>237498.43600000002</v>
      </c>
      <c r="L12" s="66">
        <v>217921.337</v>
      </c>
      <c r="M12" s="178">
        <v>207109</v>
      </c>
      <c r="N12" s="178">
        <v>211801</v>
      </c>
      <c r="O12" s="178">
        <v>225161</v>
      </c>
      <c r="P12" s="178">
        <v>234451</v>
      </c>
      <c r="Q12" s="178">
        <v>419339</v>
      </c>
    </row>
    <row r="13" spans="1:17" x14ac:dyDescent="0.15">
      <c r="A13" s="84"/>
      <c r="B13" s="113"/>
      <c r="C13" s="11" t="s">
        <v>48</v>
      </c>
      <c r="D13" s="66">
        <v>56782</v>
      </c>
      <c r="E13" s="66">
        <v>38388.404999999999</v>
      </c>
      <c r="F13" s="66">
        <v>36595.542000000001</v>
      </c>
      <c r="G13" s="66">
        <v>36392.511000000006</v>
      </c>
      <c r="H13" s="66">
        <v>26929.763000000003</v>
      </c>
      <c r="I13" s="66">
        <v>24795.579000000005</v>
      </c>
      <c r="J13" s="66">
        <v>31941.861999999997</v>
      </c>
      <c r="K13" s="66">
        <v>23647.02</v>
      </c>
      <c r="L13" s="66">
        <v>28470.309999999954</v>
      </c>
      <c r="M13" s="178">
        <v>18925</v>
      </c>
      <c r="N13" s="178">
        <v>26883</v>
      </c>
      <c r="O13" s="178">
        <v>8687</v>
      </c>
      <c r="P13" s="178">
        <v>9344</v>
      </c>
      <c r="Q13" s="178">
        <v>0</v>
      </c>
    </row>
    <row r="14" spans="1:17" x14ac:dyDescent="0.15">
      <c r="A14" s="84"/>
      <c r="B14" s="113"/>
      <c r="C14" s="11" t="s">
        <v>49</v>
      </c>
      <c r="D14" s="66">
        <v>100963</v>
      </c>
      <c r="E14" s="66">
        <v>113346.87</v>
      </c>
      <c r="F14" s="66">
        <v>225004.65599999999</v>
      </c>
      <c r="G14" s="66">
        <v>267746.01799999998</v>
      </c>
      <c r="H14" s="66">
        <v>320596.576</v>
      </c>
      <c r="I14" s="66">
        <v>359239.22599999997</v>
      </c>
      <c r="J14" s="66">
        <v>420611.24</v>
      </c>
      <c r="K14" s="66">
        <v>381332.11700000003</v>
      </c>
      <c r="L14" s="66">
        <v>439560.783</v>
      </c>
      <c r="M14" s="178">
        <v>422230</v>
      </c>
      <c r="N14" s="178">
        <v>439928</v>
      </c>
      <c r="O14" s="178">
        <v>394576</v>
      </c>
      <c r="P14" s="178">
        <v>260146</v>
      </c>
      <c r="Q14" s="178">
        <v>213411</v>
      </c>
    </row>
    <row r="15" spans="1:17" x14ac:dyDescent="0.15">
      <c r="A15" s="82"/>
      <c r="B15" s="113"/>
      <c r="C15" s="11" t="s">
        <v>50</v>
      </c>
      <c r="D15" s="66"/>
      <c r="E15" s="66"/>
      <c r="F15" s="66"/>
      <c r="G15" s="66"/>
      <c r="H15" s="66"/>
      <c r="I15" s="66"/>
      <c r="J15" s="66"/>
      <c r="K15" s="66"/>
      <c r="L15" s="66"/>
      <c r="M15" s="178"/>
      <c r="N15" s="178"/>
      <c r="O15" s="178"/>
      <c r="P15" s="178"/>
      <c r="Q15" s="178"/>
    </row>
    <row r="16" spans="1:17" x14ac:dyDescent="0.15">
      <c r="A16" s="84"/>
      <c r="B16" s="114"/>
      <c r="C16" s="12" t="s">
        <v>51</v>
      </c>
      <c r="D16" s="66">
        <v>550117.99399999995</v>
      </c>
      <c r="E16" s="66">
        <v>522777</v>
      </c>
      <c r="F16" s="66">
        <v>704916.28199999989</v>
      </c>
      <c r="G16" s="66">
        <v>701463.01199999999</v>
      </c>
      <c r="H16" s="66">
        <v>645647.571</v>
      </c>
      <c r="I16" s="66">
        <v>595210.11599999992</v>
      </c>
      <c r="J16" s="66">
        <v>869777</v>
      </c>
      <c r="K16" s="66">
        <v>1040148.38</v>
      </c>
      <c r="L16" s="66">
        <v>696563.49022000004</v>
      </c>
      <c r="M16" s="178">
        <v>832245.38899999973</v>
      </c>
      <c r="N16" s="178">
        <v>1284946.3620000002</v>
      </c>
      <c r="O16" s="178">
        <v>1437423.9929999998</v>
      </c>
      <c r="P16" s="178">
        <v>1065415.9120000005</v>
      </c>
      <c r="Q16" s="178">
        <v>1271293.9600000002</v>
      </c>
    </row>
    <row r="17" spans="1:17" x14ac:dyDescent="0.15">
      <c r="A17" s="84"/>
      <c r="B17" s="114"/>
      <c r="C17" s="12" t="s">
        <v>52</v>
      </c>
      <c r="D17" s="66">
        <v>317013.78700000007</v>
      </c>
      <c r="E17" s="66">
        <v>351517</v>
      </c>
      <c r="F17" s="66">
        <v>49455.554000000004</v>
      </c>
      <c r="G17" s="66">
        <v>47102.47</v>
      </c>
      <c r="H17" s="66">
        <v>306694.01400000002</v>
      </c>
      <c r="I17" s="66">
        <v>262724.92200000002</v>
      </c>
      <c r="J17" s="66">
        <v>293797</v>
      </c>
      <c r="K17" s="66">
        <v>1004217.2020000002</v>
      </c>
      <c r="L17" s="66">
        <v>1330306.321</v>
      </c>
      <c r="M17" s="178">
        <v>1136831</v>
      </c>
      <c r="N17" s="178">
        <v>1210287</v>
      </c>
      <c r="O17" s="178">
        <v>1231257</v>
      </c>
      <c r="P17" s="178">
        <v>1223350</v>
      </c>
      <c r="Q17" s="178">
        <v>1367460.0399999998</v>
      </c>
    </row>
    <row r="18" spans="1:17" x14ac:dyDescent="0.15">
      <c r="A18" s="84"/>
      <c r="B18" s="113"/>
      <c r="C18" s="11" t="s">
        <v>53</v>
      </c>
      <c r="D18" s="66">
        <v>1118</v>
      </c>
      <c r="E18" s="66">
        <v>1472</v>
      </c>
      <c r="F18" s="66">
        <v>1273</v>
      </c>
      <c r="G18" s="66">
        <v>6649</v>
      </c>
      <c r="H18" s="66">
        <v>6708</v>
      </c>
      <c r="I18" s="66">
        <v>11834</v>
      </c>
      <c r="J18" s="66">
        <v>14365</v>
      </c>
      <c r="K18" s="66">
        <v>14803</v>
      </c>
      <c r="L18" s="66">
        <v>19485</v>
      </c>
      <c r="M18" s="178">
        <v>19839</v>
      </c>
      <c r="N18" s="178">
        <v>19124</v>
      </c>
      <c r="O18" s="178">
        <v>21504</v>
      </c>
      <c r="P18" s="178">
        <v>16892</v>
      </c>
      <c r="Q18" s="178">
        <v>15370</v>
      </c>
    </row>
    <row r="19" spans="1:17" x14ac:dyDescent="0.15">
      <c r="A19" s="82"/>
      <c r="B19" s="82"/>
      <c r="C19" s="9"/>
      <c r="D19" s="36"/>
      <c r="E19" s="36"/>
      <c r="F19" s="36"/>
      <c r="G19" s="36"/>
      <c r="H19" s="36"/>
      <c r="I19" s="36"/>
      <c r="J19" s="36"/>
      <c r="K19" s="36"/>
      <c r="L19" s="36"/>
      <c r="M19" s="174"/>
      <c r="N19" s="174"/>
      <c r="O19" s="174"/>
      <c r="P19" s="174"/>
      <c r="Q19" s="174"/>
    </row>
    <row r="20" spans="1:17" x14ac:dyDescent="0.15">
      <c r="A20" s="82"/>
      <c r="B20" s="82"/>
      <c r="C20" s="9" t="s">
        <v>54</v>
      </c>
      <c r="D20" s="36"/>
      <c r="E20" s="36"/>
      <c r="F20" s="36"/>
      <c r="G20" s="36"/>
      <c r="H20" s="36"/>
      <c r="I20" s="36"/>
      <c r="J20" s="36"/>
      <c r="K20" s="36"/>
      <c r="L20" s="36"/>
      <c r="M20" s="174"/>
      <c r="N20" s="174"/>
      <c r="O20" s="174"/>
      <c r="P20" s="174"/>
      <c r="Q20" s="174"/>
    </row>
    <row r="21" spans="1:17" x14ac:dyDescent="0.15">
      <c r="A21" s="84"/>
      <c r="B21" s="112"/>
      <c r="C21" s="10" t="s">
        <v>55</v>
      </c>
      <c r="D21" s="66">
        <v>1125545</v>
      </c>
      <c r="E21" s="66">
        <v>860681</v>
      </c>
      <c r="F21" s="66">
        <v>263075</v>
      </c>
      <c r="G21" s="66">
        <v>296495</v>
      </c>
      <c r="H21" s="66">
        <v>635317.99301093165</v>
      </c>
      <c r="I21" s="66">
        <v>467144.14123665885</v>
      </c>
      <c r="J21" s="66">
        <v>695469.94627067249</v>
      </c>
      <c r="K21" s="66">
        <v>1267390.2317329985</v>
      </c>
      <c r="L21" s="66">
        <v>1348533.038651888</v>
      </c>
      <c r="M21" s="178">
        <v>2270079.3700557291</v>
      </c>
      <c r="N21" s="178">
        <v>2580175.0318728839</v>
      </c>
      <c r="O21" s="178">
        <v>3164915.4204389676</v>
      </c>
      <c r="P21" s="178">
        <v>3957508.7023528269</v>
      </c>
      <c r="Q21" s="178">
        <v>5797183</v>
      </c>
    </row>
    <row r="22" spans="1:17" x14ac:dyDescent="0.15">
      <c r="A22" s="82"/>
      <c r="B22" s="112"/>
      <c r="C22" s="9"/>
      <c r="D22" s="36"/>
      <c r="E22" s="36"/>
      <c r="F22" s="36"/>
      <c r="G22" s="36"/>
      <c r="H22" s="36"/>
      <c r="I22" s="36"/>
      <c r="J22" s="36"/>
      <c r="K22" s="36"/>
      <c r="L22" s="36"/>
      <c r="M22" s="174"/>
      <c r="N22" s="174"/>
      <c r="O22" s="174"/>
      <c r="P22" s="174"/>
      <c r="Q22" s="174"/>
    </row>
    <row r="23" spans="1:17" x14ac:dyDescent="0.15">
      <c r="A23" s="82"/>
      <c r="B23" s="112"/>
      <c r="C23" s="9" t="s">
        <v>56</v>
      </c>
      <c r="D23" s="36"/>
      <c r="E23" s="36"/>
      <c r="F23" s="36"/>
      <c r="G23" s="36"/>
      <c r="H23" s="36"/>
      <c r="I23" s="36"/>
      <c r="J23" s="36"/>
      <c r="K23" s="36"/>
      <c r="L23" s="36"/>
      <c r="M23" s="174"/>
      <c r="N23" s="174"/>
      <c r="O23" s="174"/>
      <c r="P23" s="174"/>
      <c r="Q23" s="174"/>
    </row>
    <row r="24" spans="1:17" x14ac:dyDescent="0.15">
      <c r="A24" s="82"/>
      <c r="B24" s="112"/>
      <c r="C24" s="10" t="s">
        <v>53</v>
      </c>
      <c r="D24" s="66">
        <v>182</v>
      </c>
      <c r="E24" s="66">
        <v>419</v>
      </c>
      <c r="F24" s="66">
        <v>172</v>
      </c>
      <c r="G24" s="66">
        <v>4665</v>
      </c>
      <c r="H24" s="66">
        <v>5322</v>
      </c>
      <c r="I24" s="66">
        <v>10508</v>
      </c>
      <c r="J24" s="66">
        <v>12872</v>
      </c>
      <c r="K24" s="66">
        <v>14533</v>
      </c>
      <c r="L24" s="66">
        <v>19015</v>
      </c>
      <c r="M24" s="178">
        <v>19484</v>
      </c>
      <c r="N24" s="178">
        <v>18896</v>
      </c>
      <c r="O24" s="178">
        <v>21278</v>
      </c>
      <c r="P24" s="178">
        <v>16451</v>
      </c>
      <c r="Q24" s="178">
        <v>13621</v>
      </c>
    </row>
    <row r="25" spans="1:17" x14ac:dyDescent="0.15">
      <c r="A25" s="84"/>
      <c r="B25" s="112"/>
      <c r="C25" s="10" t="s">
        <v>57</v>
      </c>
      <c r="D25" s="66">
        <v>237675</v>
      </c>
      <c r="E25" s="66">
        <v>502747</v>
      </c>
      <c r="F25" s="66">
        <v>660050</v>
      </c>
      <c r="G25" s="66">
        <v>624285</v>
      </c>
      <c r="H25" s="66">
        <v>400452.66700000002</v>
      </c>
      <c r="I25" s="66">
        <v>452192.32800000004</v>
      </c>
      <c r="J25" s="66">
        <v>417161.17999999993</v>
      </c>
      <c r="K25" s="66">
        <v>477279.39500000002</v>
      </c>
      <c r="L25" s="66">
        <v>360900.61900000001</v>
      </c>
      <c r="M25" s="178">
        <v>456610.64099999995</v>
      </c>
      <c r="N25" s="178">
        <v>479318.54799999995</v>
      </c>
      <c r="O25" s="178">
        <v>584207.26599999995</v>
      </c>
      <c r="P25" s="178">
        <v>607007.39400000009</v>
      </c>
      <c r="Q25" s="178">
        <v>1118194.0730000001</v>
      </c>
    </row>
    <row r="26" spans="1:17" x14ac:dyDescent="0.15">
      <c r="A26" s="82"/>
      <c r="B26" s="112"/>
      <c r="C26" s="9"/>
      <c r="D26" s="36"/>
      <c r="E26" s="36"/>
      <c r="F26" s="36"/>
      <c r="G26" s="36"/>
      <c r="H26" s="36"/>
      <c r="I26" s="36"/>
      <c r="J26" s="36"/>
      <c r="K26" s="36"/>
      <c r="L26" s="36"/>
      <c r="M26" s="174"/>
      <c r="N26" s="174"/>
      <c r="O26" s="174"/>
      <c r="P26" s="174"/>
      <c r="Q26" s="174"/>
    </row>
    <row r="27" spans="1:17" x14ac:dyDescent="0.15">
      <c r="A27" s="82"/>
      <c r="B27" s="112"/>
      <c r="C27" s="9" t="s">
        <v>58</v>
      </c>
      <c r="D27" s="36"/>
      <c r="E27" s="36"/>
      <c r="F27" s="36"/>
      <c r="G27" s="36"/>
      <c r="H27" s="36"/>
      <c r="I27" s="36"/>
      <c r="J27" s="36"/>
      <c r="K27" s="36"/>
      <c r="L27" s="36"/>
      <c r="M27" s="174"/>
      <c r="N27" s="174"/>
      <c r="O27" s="174"/>
      <c r="P27" s="174"/>
      <c r="Q27" s="174"/>
    </row>
    <row r="28" spans="1:17" x14ac:dyDescent="0.15">
      <c r="A28" s="82"/>
      <c r="B28" s="112"/>
      <c r="C28" s="10" t="s">
        <v>53</v>
      </c>
      <c r="D28" s="66">
        <v>182</v>
      </c>
      <c r="E28" s="66">
        <v>419</v>
      </c>
      <c r="F28" s="66">
        <v>172</v>
      </c>
      <c r="G28" s="66">
        <v>4575</v>
      </c>
      <c r="H28" s="66">
        <v>5434</v>
      </c>
      <c r="I28" s="66">
        <v>10511</v>
      </c>
      <c r="J28" s="66">
        <v>12860</v>
      </c>
      <c r="K28" s="66">
        <v>14077</v>
      </c>
      <c r="L28" s="66">
        <v>19033</v>
      </c>
      <c r="M28" s="178">
        <v>19484</v>
      </c>
      <c r="N28" s="178">
        <v>18896</v>
      </c>
      <c r="O28" s="178">
        <v>21278</v>
      </c>
      <c r="P28" s="178">
        <v>16451</v>
      </c>
      <c r="Q28" s="178">
        <v>13621</v>
      </c>
    </row>
    <row r="29" spans="1:17" x14ac:dyDescent="0.15">
      <c r="A29" s="84"/>
      <c r="B29" s="112"/>
      <c r="C29" s="10" t="s">
        <v>57</v>
      </c>
      <c r="D29" s="66">
        <v>376500</v>
      </c>
      <c r="E29" s="66">
        <v>830216</v>
      </c>
      <c r="F29" s="66">
        <v>649205</v>
      </c>
      <c r="G29" s="66">
        <v>662225</v>
      </c>
      <c r="H29" s="66">
        <v>686816.50600000005</v>
      </c>
      <c r="I29" s="66">
        <v>663275.21400000004</v>
      </c>
      <c r="J29" s="66">
        <v>687140.88899999997</v>
      </c>
      <c r="K29" s="66">
        <v>1447380.9740000004</v>
      </c>
      <c r="L29" s="66">
        <v>1669953.507</v>
      </c>
      <c r="M29" s="178">
        <v>1593441.6709999996</v>
      </c>
      <c r="N29" s="178">
        <v>1638644.7410000002</v>
      </c>
      <c r="O29" s="178">
        <v>1782127.7949999999</v>
      </c>
      <c r="P29" s="178">
        <v>1820412.558</v>
      </c>
      <c r="Q29" s="178">
        <v>2441637.8930000002</v>
      </c>
    </row>
    <row r="30" spans="1:17" x14ac:dyDescent="0.15">
      <c r="A30" s="82"/>
      <c r="B30" s="112"/>
      <c r="C30" s="9"/>
      <c r="D30" s="36"/>
      <c r="E30" s="36"/>
      <c r="F30" s="36"/>
      <c r="G30" s="36"/>
      <c r="H30" s="36"/>
      <c r="I30" s="36"/>
      <c r="J30" s="36"/>
      <c r="K30" s="36"/>
      <c r="L30" s="36"/>
      <c r="M30" s="174"/>
      <c r="N30" s="174"/>
      <c r="O30" s="174"/>
      <c r="P30" s="174"/>
      <c r="Q30" s="174"/>
    </row>
    <row r="31" spans="1:17" x14ac:dyDescent="0.15">
      <c r="A31" s="82"/>
      <c r="B31" s="82"/>
      <c r="C31" s="9" t="s">
        <v>59</v>
      </c>
      <c r="D31" s="36"/>
      <c r="E31" s="36"/>
      <c r="F31" s="36"/>
      <c r="G31" s="36"/>
      <c r="H31" s="36"/>
      <c r="I31" s="36"/>
      <c r="J31" s="36"/>
      <c r="K31" s="36"/>
      <c r="L31" s="36"/>
      <c r="M31" s="174"/>
      <c r="N31" s="174"/>
      <c r="O31" s="174"/>
      <c r="P31" s="174"/>
      <c r="Q31" s="174"/>
    </row>
    <row r="32" spans="1:17" x14ac:dyDescent="0.15">
      <c r="A32" s="82"/>
      <c r="B32" s="82"/>
      <c r="C32" s="67" t="s">
        <v>60</v>
      </c>
      <c r="D32" s="66">
        <f>Ingresos!D31/PrecioImplicitoDeProductos!D32</f>
        <v>460459</v>
      </c>
      <c r="E32" s="66">
        <f>Ingresos!E31/PrecioImplicitoDeProductos!E32</f>
        <v>462744.46966591576</v>
      </c>
      <c r="F32" s="66">
        <f>Ingresos!F31/PrecioImplicitoDeProductos!F32</f>
        <v>408183.93774108926</v>
      </c>
      <c r="G32" s="66">
        <f>Ingresos!G31/PrecioImplicitoDeProductos!G32</f>
        <v>265308.68599716912</v>
      </c>
      <c r="H32" s="66">
        <f>Ingresos!H31/PrecioImplicitoDeProductos!H32</f>
        <v>204014.41310693914</v>
      </c>
      <c r="I32" s="66">
        <f>Ingresos!I31/PrecioImplicitoDeProductos!I32</f>
        <v>442833.77380691073</v>
      </c>
      <c r="J32" s="66">
        <f>Ingresos!J31/PrecioImplicitoDeProductos!J32</f>
        <v>1082302.2302352807</v>
      </c>
      <c r="K32" s="66">
        <f>Ingresos!K31/PrecioImplicitoDeProductos!K32</f>
        <v>720304.45937392954</v>
      </c>
      <c r="L32" s="66">
        <f>Ingresos!L31/PrecioImplicitoDeProductos!L32</f>
        <v>690962.38482444652</v>
      </c>
      <c r="M32" s="66">
        <f>Ingresos!M31/PrecioImplicitoDeProductos!M32</f>
        <v>1045638.632880511</v>
      </c>
      <c r="N32" s="66">
        <f>Ingresos!N31/PrecioImplicitoDeProductos!N32</f>
        <v>1099390.5089250493</v>
      </c>
      <c r="O32" s="66">
        <f>Ingresos!O31/PrecioImplicitoDeProductos!O32</f>
        <v>1301863.7681649514</v>
      </c>
      <c r="P32" s="66">
        <f>Ingresos!P31/PrecioImplicitoDeProductos!P32</f>
        <v>1231731.743692033</v>
      </c>
      <c r="Q32" s="66">
        <f>Ingresos!Q31/PrecioImplicitoDeProductos!Q32</f>
        <v>1245111.0196795717</v>
      </c>
    </row>
    <row r="33" spans="1:17" x14ac:dyDescent="0.15">
      <c r="A33" s="8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x14ac:dyDescent="0.15">
      <c r="C34" s="77"/>
      <c r="D34" s="77"/>
      <c r="E34" s="78"/>
      <c r="F34" s="78"/>
      <c r="G34" s="78"/>
      <c r="H34" s="78"/>
      <c r="I34" s="78"/>
      <c r="J34" s="78"/>
      <c r="K34" s="78"/>
      <c r="L34" s="78"/>
      <c r="M34" s="78"/>
    </row>
    <row r="35" spans="1:17" x14ac:dyDescent="0.15">
      <c r="C35" s="77"/>
      <c r="D35" s="79"/>
      <c r="E35" s="79"/>
      <c r="F35" s="79"/>
      <c r="G35" s="79"/>
      <c r="H35" s="79"/>
      <c r="I35" s="79"/>
      <c r="J35" s="79"/>
      <c r="K35" s="79"/>
      <c r="L35" s="79"/>
      <c r="M35" s="78"/>
    </row>
    <row r="36" spans="1:17" x14ac:dyDescent="0.15">
      <c r="C36" s="77"/>
      <c r="D36" s="77"/>
      <c r="E36" s="78"/>
      <c r="F36" s="78"/>
      <c r="G36" s="78"/>
      <c r="H36" s="78"/>
      <c r="I36" s="78"/>
      <c r="J36" s="78"/>
      <c r="K36" s="78"/>
      <c r="L36" s="78"/>
      <c r="M36" s="78"/>
    </row>
    <row r="37" spans="1:17" x14ac:dyDescent="0.15"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8"/>
    </row>
    <row r="38" spans="1:17" x14ac:dyDescent="0.15"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8"/>
    </row>
    <row r="39" spans="1:17" x14ac:dyDescent="0.15"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8"/>
    </row>
    <row r="40" spans="1:17" x14ac:dyDescent="0.15"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8"/>
    </row>
    <row r="41" spans="1:17" x14ac:dyDescent="0.15"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7" x14ac:dyDescent="0.15"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7" x14ac:dyDescent="0.15"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7" x14ac:dyDescent="0.15"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7" x14ac:dyDescent="0.15">
      <c r="C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1:17" x14ac:dyDescent="0.15">
      <c r="C46" s="77"/>
      <c r="D46" s="77"/>
      <c r="E46" s="77"/>
      <c r="F46" s="77"/>
      <c r="G46" s="77"/>
      <c r="H46" s="77"/>
      <c r="I46" s="77"/>
      <c r="J46" s="77"/>
      <c r="K46" s="77"/>
      <c r="L46" s="77"/>
    </row>
    <row r="47" spans="1:17" x14ac:dyDescent="0.15">
      <c r="C47" s="77"/>
      <c r="D47" s="77"/>
      <c r="E47" s="77"/>
      <c r="F47" s="77"/>
      <c r="G47" s="77"/>
      <c r="H47" s="77"/>
      <c r="I47" s="77"/>
      <c r="J47" s="77"/>
      <c r="K47" s="77"/>
      <c r="L47" s="77"/>
    </row>
    <row r="48" spans="1:17" x14ac:dyDescent="0.15">
      <c r="C48" s="77"/>
      <c r="D48" s="77"/>
      <c r="E48" s="77"/>
      <c r="F48" s="77"/>
      <c r="G48" s="77"/>
      <c r="H48" s="77"/>
      <c r="I48" s="77"/>
      <c r="J48" s="77"/>
      <c r="K48" s="77"/>
      <c r="L48" s="77"/>
    </row>
    <row r="49" spans="3:12" x14ac:dyDescent="0.15">
      <c r="C49" s="77"/>
      <c r="D49" s="77"/>
      <c r="E49" s="77"/>
      <c r="F49" s="77"/>
      <c r="G49" s="77"/>
      <c r="H49" s="77"/>
      <c r="I49" s="77"/>
      <c r="J49" s="77"/>
      <c r="K49" s="77"/>
      <c r="L49" s="77"/>
    </row>
    <row r="50" spans="3:12" x14ac:dyDescent="0.15"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3:12" x14ac:dyDescent="0.15">
      <c r="C51" s="77"/>
      <c r="D51" s="77"/>
      <c r="E51" s="77"/>
      <c r="F51" s="77"/>
      <c r="G51" s="77"/>
      <c r="H51" s="77"/>
      <c r="I51" s="77"/>
      <c r="J51" s="77"/>
      <c r="K51" s="77"/>
      <c r="L51" s="77"/>
    </row>
    <row r="52" spans="3:12" x14ac:dyDescent="0.15">
      <c r="C52" s="77"/>
      <c r="D52" s="77"/>
      <c r="E52" s="77"/>
      <c r="F52" s="77"/>
      <c r="G52" s="77"/>
      <c r="H52" s="77"/>
      <c r="I52" s="77"/>
      <c r="J52" s="77"/>
      <c r="K52" s="77"/>
      <c r="L52" s="77"/>
    </row>
    <row r="53" spans="3:12" x14ac:dyDescent="0.15">
      <c r="C53" s="77"/>
      <c r="D53" s="77"/>
      <c r="E53" s="77"/>
      <c r="F53" s="77"/>
      <c r="G53" s="77"/>
      <c r="H53" s="77"/>
      <c r="I53" s="77"/>
      <c r="J53" s="77"/>
      <c r="K53" s="77"/>
      <c r="L53" s="77"/>
    </row>
    <row r="54" spans="3:12" x14ac:dyDescent="0.15">
      <c r="C54" s="77"/>
      <c r="D54" s="77"/>
      <c r="E54" s="77"/>
      <c r="F54" s="77"/>
      <c r="G54" s="77"/>
      <c r="H54" s="77"/>
      <c r="I54" s="77"/>
      <c r="J54" s="77"/>
      <c r="K54" s="77"/>
      <c r="L54" s="77"/>
    </row>
    <row r="55" spans="3:12" x14ac:dyDescent="0.15">
      <c r="C55" s="77"/>
      <c r="D55" s="77"/>
      <c r="E55" s="77"/>
      <c r="F55" s="77"/>
      <c r="G55" s="77"/>
      <c r="H55" s="77"/>
      <c r="I55" s="77"/>
      <c r="J55" s="77"/>
      <c r="K55" s="77"/>
      <c r="L55" s="77"/>
    </row>
    <row r="56" spans="3:12" x14ac:dyDescent="0.15">
      <c r="C56" s="77"/>
      <c r="D56" s="77"/>
      <c r="E56" s="77"/>
      <c r="F56" s="77"/>
      <c r="G56" s="77"/>
      <c r="H56" s="77"/>
      <c r="I56" s="77"/>
      <c r="J56" s="77"/>
      <c r="K56" s="77"/>
      <c r="L56" s="77"/>
    </row>
    <row r="57" spans="3:12" x14ac:dyDescent="0.15">
      <c r="C57" s="77"/>
      <c r="D57" s="77"/>
      <c r="E57" s="77"/>
      <c r="F57" s="77"/>
      <c r="G57" s="77"/>
      <c r="H57" s="77"/>
      <c r="I57" s="77"/>
      <c r="J57" s="77"/>
      <c r="K57" s="77"/>
      <c r="L57" s="77"/>
    </row>
    <row r="58" spans="3:12" x14ac:dyDescent="0.15">
      <c r="C58" s="77"/>
      <c r="D58" s="77"/>
      <c r="E58" s="77"/>
      <c r="F58" s="77"/>
      <c r="G58" s="77"/>
      <c r="H58" s="77"/>
      <c r="I58" s="77"/>
      <c r="J58" s="77"/>
      <c r="K58" s="77"/>
      <c r="L58" s="77"/>
    </row>
    <row r="59" spans="3:12" x14ac:dyDescent="0.15"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3:12" x14ac:dyDescent="0.15">
      <c r="C60" s="77"/>
      <c r="D60" s="77"/>
      <c r="E60" s="77"/>
      <c r="F60" s="77"/>
      <c r="G60" s="77"/>
      <c r="H60" s="77"/>
      <c r="I60" s="77"/>
      <c r="J60" s="77"/>
      <c r="K60" s="77"/>
      <c r="L60" s="77"/>
    </row>
    <row r="61" spans="3:12" x14ac:dyDescent="0.15">
      <c r="C61" s="77"/>
      <c r="D61" s="77"/>
      <c r="E61" s="77"/>
      <c r="F61" s="77"/>
      <c r="G61" s="77"/>
      <c r="H61" s="77"/>
      <c r="I61" s="77"/>
      <c r="J61" s="77"/>
      <c r="K61" s="77"/>
      <c r="L61" s="77"/>
    </row>
    <row r="62" spans="3:12" x14ac:dyDescent="0.15"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3:12" x14ac:dyDescent="0.15">
      <c r="C63" s="77"/>
      <c r="D63" s="77"/>
      <c r="E63" s="77"/>
      <c r="F63" s="77"/>
      <c r="G63" s="77"/>
      <c r="H63" s="77"/>
      <c r="I63" s="77"/>
      <c r="J63" s="77"/>
      <c r="K63" s="77"/>
      <c r="L63" s="77"/>
    </row>
    <row r="64" spans="3:12" x14ac:dyDescent="0.15">
      <c r="C64" s="77"/>
      <c r="D64" s="77"/>
      <c r="E64" s="77"/>
      <c r="F64" s="77"/>
      <c r="G64" s="77"/>
      <c r="H64" s="77"/>
      <c r="I64" s="77"/>
      <c r="J64" s="77"/>
      <c r="K64" s="77"/>
      <c r="L64" s="77"/>
    </row>
    <row r="65" spans="3:12" x14ac:dyDescent="0.15">
      <c r="C65" s="77"/>
      <c r="D65" s="77"/>
      <c r="E65" s="77"/>
      <c r="F65" s="77"/>
      <c r="G65" s="77"/>
      <c r="H65" s="77"/>
      <c r="I65" s="77"/>
      <c r="J65" s="77"/>
      <c r="K65" s="77"/>
      <c r="L65" s="77"/>
    </row>
    <row r="66" spans="3:12" x14ac:dyDescent="0.15">
      <c r="C66" s="77"/>
      <c r="D66" s="77"/>
      <c r="E66" s="77"/>
      <c r="F66" s="77"/>
      <c r="G66" s="77"/>
      <c r="H66" s="77"/>
      <c r="I66" s="77"/>
      <c r="J66" s="77"/>
      <c r="K66" s="77"/>
      <c r="L66" s="77"/>
    </row>
    <row r="67" spans="3:12" x14ac:dyDescent="0.15">
      <c r="C67" s="77"/>
      <c r="D67" s="77"/>
      <c r="E67" s="77"/>
      <c r="F67" s="77"/>
      <c r="G67" s="77"/>
      <c r="H67" s="77"/>
      <c r="I67" s="77"/>
      <c r="J67" s="77"/>
      <c r="K67" s="77"/>
      <c r="L67" s="77"/>
    </row>
    <row r="68" spans="3:12" x14ac:dyDescent="0.15">
      <c r="C68" s="77"/>
      <c r="D68" s="77"/>
      <c r="E68" s="77"/>
      <c r="F68" s="77"/>
      <c r="G68" s="77"/>
      <c r="H68" s="77"/>
      <c r="I68" s="77"/>
      <c r="J68" s="77"/>
      <c r="K68" s="77"/>
      <c r="L68" s="77"/>
    </row>
    <row r="69" spans="3:12" x14ac:dyDescent="0.15">
      <c r="C69" s="77"/>
      <c r="D69" s="77"/>
      <c r="E69" s="77"/>
      <c r="F69" s="77"/>
      <c r="G69" s="77"/>
      <c r="H69" s="77"/>
      <c r="I69" s="77"/>
      <c r="J69" s="77"/>
      <c r="K69" s="77"/>
      <c r="L69" s="77"/>
    </row>
    <row r="70" spans="3:12" x14ac:dyDescent="0.15">
      <c r="C70" s="77"/>
      <c r="D70" s="77"/>
      <c r="E70" s="77"/>
      <c r="F70" s="77"/>
      <c r="G70" s="77"/>
      <c r="H70" s="77"/>
      <c r="I70" s="77"/>
      <c r="J70" s="77"/>
      <c r="K70" s="77"/>
      <c r="L70" s="77"/>
    </row>
    <row r="71" spans="3:12" x14ac:dyDescent="0.15">
      <c r="C71" s="77"/>
      <c r="D71" s="77"/>
      <c r="E71" s="77"/>
      <c r="F71" s="77"/>
      <c r="G71" s="77"/>
      <c r="H71" s="77"/>
      <c r="I71" s="77"/>
      <c r="J71" s="77"/>
      <c r="K71" s="77"/>
      <c r="L71" s="77"/>
    </row>
    <row r="72" spans="3:12" x14ac:dyDescent="0.15">
      <c r="C72" s="77"/>
      <c r="D72" s="77"/>
      <c r="E72" s="77"/>
      <c r="F72" s="77"/>
      <c r="G72" s="77"/>
      <c r="H72" s="77"/>
      <c r="I72" s="77"/>
      <c r="J72" s="77"/>
      <c r="K72" s="77"/>
      <c r="L72" s="77"/>
    </row>
    <row r="73" spans="3:12" x14ac:dyDescent="0.15">
      <c r="C73" s="77"/>
      <c r="D73" s="77"/>
      <c r="E73" s="77"/>
      <c r="F73" s="77"/>
      <c r="G73" s="77"/>
      <c r="H73" s="77"/>
      <c r="I73" s="77"/>
      <c r="J73" s="77"/>
      <c r="K73" s="77"/>
      <c r="L73" s="77"/>
    </row>
    <row r="74" spans="3:12" x14ac:dyDescent="0.15">
      <c r="C74" s="77"/>
      <c r="D74" s="77"/>
      <c r="E74" s="77"/>
      <c r="F74" s="77"/>
      <c r="G74" s="77"/>
      <c r="H74" s="77"/>
      <c r="I74" s="77"/>
      <c r="J74" s="77"/>
      <c r="K74" s="77"/>
      <c r="L74" s="77"/>
    </row>
    <row r="75" spans="3:12" x14ac:dyDescent="0.15">
      <c r="C75" s="77"/>
      <c r="D75" s="77"/>
      <c r="E75" s="77"/>
      <c r="F75" s="77"/>
      <c r="G75" s="77"/>
      <c r="H75" s="77"/>
      <c r="I75" s="77"/>
      <c r="J75" s="77"/>
      <c r="K75" s="77"/>
      <c r="L75" s="77"/>
    </row>
    <row r="76" spans="3:12" x14ac:dyDescent="0.15">
      <c r="C76" s="77"/>
      <c r="D76" s="77"/>
      <c r="E76" s="77"/>
      <c r="F76" s="77"/>
      <c r="G76" s="77"/>
      <c r="H76" s="77"/>
      <c r="I76" s="77"/>
      <c r="J76" s="77"/>
      <c r="K76" s="77"/>
      <c r="L76" s="77"/>
    </row>
    <row r="77" spans="3:12" x14ac:dyDescent="0.15">
      <c r="C77" s="77"/>
      <c r="D77" s="77"/>
      <c r="E77" s="77"/>
      <c r="F77" s="77"/>
      <c r="G77" s="77"/>
      <c r="H77" s="77"/>
      <c r="I77" s="77"/>
      <c r="J77" s="77"/>
      <c r="K77" s="77"/>
      <c r="L77" s="77"/>
    </row>
    <row r="78" spans="3:12" x14ac:dyDescent="0.15">
      <c r="C78" s="77"/>
      <c r="D78" s="77"/>
      <c r="E78" s="77"/>
      <c r="F78" s="77"/>
      <c r="G78" s="77"/>
      <c r="H78" s="77"/>
      <c r="I78" s="77"/>
      <c r="J78" s="77"/>
      <c r="K78" s="77"/>
      <c r="L78" s="77"/>
    </row>
    <row r="79" spans="3:12" x14ac:dyDescent="0.15">
      <c r="C79" s="77"/>
      <c r="D79" s="77"/>
      <c r="E79" s="77"/>
      <c r="F79" s="77"/>
      <c r="G79" s="77"/>
      <c r="H79" s="77"/>
      <c r="I79" s="77"/>
      <c r="J79" s="77"/>
      <c r="K79" s="77"/>
      <c r="L79" s="77"/>
    </row>
    <row r="80" spans="3:12" x14ac:dyDescent="0.15">
      <c r="C80" s="77"/>
      <c r="D80" s="77"/>
      <c r="E80" s="77"/>
      <c r="F80" s="77"/>
      <c r="G80" s="77"/>
      <c r="H80" s="77"/>
      <c r="I80" s="77"/>
      <c r="J80" s="77"/>
      <c r="K80" s="77"/>
      <c r="L80" s="77"/>
    </row>
    <row r="81" spans="3:12" x14ac:dyDescent="0.15">
      <c r="C81" s="77"/>
      <c r="D81" s="77"/>
      <c r="E81" s="77"/>
      <c r="F81" s="77"/>
      <c r="G81" s="77"/>
      <c r="H81" s="77"/>
      <c r="I81" s="77"/>
      <c r="J81" s="77"/>
      <c r="K81" s="77"/>
      <c r="L81" s="77"/>
    </row>
    <row r="82" spans="3:12" x14ac:dyDescent="0.15">
      <c r="C82" s="77"/>
      <c r="D82" s="77"/>
      <c r="E82" s="77"/>
      <c r="F82" s="77"/>
      <c r="G82" s="77"/>
      <c r="H82" s="77"/>
      <c r="I82" s="77"/>
      <c r="J82" s="77"/>
      <c r="K82" s="77"/>
      <c r="L82" s="77"/>
    </row>
    <row r="83" spans="3:12" x14ac:dyDescent="0.15">
      <c r="C83" s="77"/>
      <c r="D83" s="77"/>
      <c r="E83" s="77"/>
      <c r="F83" s="77"/>
      <c r="G83" s="77"/>
      <c r="H83" s="77"/>
      <c r="I83" s="77"/>
      <c r="J83" s="77"/>
      <c r="K83" s="77"/>
      <c r="L83" s="77"/>
    </row>
    <row r="84" spans="3:12" x14ac:dyDescent="0.15">
      <c r="C84" s="77"/>
      <c r="D84" s="77"/>
      <c r="E84" s="77"/>
      <c r="F84" s="77"/>
      <c r="G84" s="77"/>
      <c r="H84" s="77"/>
      <c r="I84" s="77"/>
      <c r="J84" s="77"/>
      <c r="K84" s="77"/>
      <c r="L84" s="77"/>
    </row>
    <row r="85" spans="3:12" x14ac:dyDescent="0.15">
      <c r="C85" s="77"/>
      <c r="D85" s="77"/>
      <c r="E85" s="77"/>
      <c r="F85" s="77"/>
      <c r="G85" s="77"/>
      <c r="H85" s="77"/>
      <c r="I85" s="77"/>
      <c r="J85" s="77"/>
      <c r="K85" s="77"/>
      <c r="L85" s="77"/>
    </row>
    <row r="86" spans="3:12" x14ac:dyDescent="0.15">
      <c r="C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3:12" x14ac:dyDescent="0.15">
      <c r="C87" s="77"/>
      <c r="D87" s="77"/>
      <c r="E87" s="77"/>
      <c r="F87" s="77"/>
      <c r="G87" s="77"/>
      <c r="H87" s="77"/>
      <c r="I87" s="77"/>
      <c r="J87" s="77"/>
      <c r="K87" s="77"/>
      <c r="L87" s="77"/>
    </row>
    <row r="88" spans="3:12" x14ac:dyDescent="0.15">
      <c r="C88" s="77"/>
      <c r="D88" s="77"/>
      <c r="E88" s="77"/>
      <c r="F88" s="77"/>
      <c r="G88" s="77"/>
      <c r="H88" s="77"/>
      <c r="I88" s="77"/>
      <c r="J88" s="77"/>
      <c r="K88" s="77"/>
      <c r="L88" s="77"/>
    </row>
    <row r="89" spans="3:12" x14ac:dyDescent="0.15">
      <c r="C89" s="77"/>
      <c r="D89" s="77"/>
      <c r="E89" s="77"/>
      <c r="F89" s="77"/>
      <c r="G89" s="77"/>
      <c r="H89" s="77"/>
      <c r="I89" s="77"/>
      <c r="J89" s="77"/>
      <c r="K89" s="77"/>
      <c r="L89" s="77"/>
    </row>
    <row r="90" spans="3:12" x14ac:dyDescent="0.15"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3:12" x14ac:dyDescent="0.15">
      <c r="C91" s="77"/>
      <c r="D91" s="77"/>
      <c r="E91" s="77"/>
      <c r="F91" s="77"/>
      <c r="G91" s="77"/>
      <c r="H91" s="77"/>
      <c r="I91" s="77"/>
      <c r="J91" s="77"/>
      <c r="K91" s="77"/>
      <c r="L91" s="77"/>
    </row>
    <row r="92" spans="3:12" x14ac:dyDescent="0.15">
      <c r="C92" s="77"/>
      <c r="D92" s="77"/>
      <c r="E92" s="77"/>
      <c r="F92" s="77"/>
      <c r="G92" s="77"/>
      <c r="H92" s="77"/>
      <c r="I92" s="77"/>
      <c r="J92" s="77"/>
      <c r="K92" s="77"/>
      <c r="L92" s="77"/>
    </row>
    <row r="93" spans="3:12" x14ac:dyDescent="0.15">
      <c r="C93" s="77"/>
      <c r="D93" s="77"/>
      <c r="E93" s="77"/>
      <c r="F93" s="77"/>
      <c r="G93" s="77"/>
      <c r="H93" s="77"/>
      <c r="I93" s="77"/>
      <c r="J93" s="77"/>
      <c r="K93" s="77"/>
      <c r="L93" s="77"/>
    </row>
    <row r="94" spans="3:12" x14ac:dyDescent="0.15">
      <c r="C94" s="77"/>
      <c r="D94" s="77"/>
      <c r="E94" s="77"/>
      <c r="F94" s="77"/>
      <c r="G94" s="77"/>
      <c r="H94" s="77"/>
      <c r="I94" s="77"/>
      <c r="J94" s="77"/>
      <c r="K94" s="77"/>
      <c r="L94" s="77"/>
    </row>
    <row r="95" spans="3:12" x14ac:dyDescent="0.15">
      <c r="C95" s="77"/>
      <c r="D95" s="77"/>
      <c r="E95" s="77"/>
      <c r="F95" s="77"/>
      <c r="G95" s="77"/>
      <c r="H95" s="77"/>
      <c r="I95" s="77"/>
      <c r="J95" s="77"/>
      <c r="K95" s="77"/>
      <c r="L95" s="77"/>
    </row>
    <row r="96" spans="3:12" x14ac:dyDescent="0.15">
      <c r="C96" s="77"/>
      <c r="D96" s="77"/>
      <c r="E96" s="77"/>
      <c r="F96" s="77"/>
      <c r="G96" s="77"/>
      <c r="H96" s="77"/>
      <c r="I96" s="77"/>
      <c r="J96" s="77"/>
      <c r="K96" s="77"/>
      <c r="L96" s="77"/>
    </row>
    <row r="97" spans="3:12" x14ac:dyDescent="0.15">
      <c r="C97" s="77"/>
      <c r="D97" s="77"/>
      <c r="E97" s="77"/>
      <c r="F97" s="77"/>
      <c r="G97" s="77"/>
      <c r="H97" s="77"/>
      <c r="I97" s="77"/>
      <c r="J97" s="77"/>
      <c r="K97" s="77"/>
      <c r="L97" s="77"/>
    </row>
    <row r="98" spans="3:12" x14ac:dyDescent="0.15">
      <c r="C98" s="77"/>
      <c r="D98" s="77"/>
      <c r="E98" s="77"/>
      <c r="F98" s="77"/>
      <c r="G98" s="77"/>
      <c r="H98" s="77"/>
      <c r="I98" s="77"/>
      <c r="J98" s="77"/>
      <c r="K98" s="77"/>
      <c r="L98" s="77"/>
    </row>
    <row r="99" spans="3:12" x14ac:dyDescent="0.15">
      <c r="C99" s="77"/>
      <c r="D99" s="77"/>
      <c r="E99" s="77"/>
      <c r="F99" s="77"/>
      <c r="G99" s="77"/>
      <c r="H99" s="77"/>
      <c r="I99" s="77"/>
      <c r="J99" s="77"/>
      <c r="K99" s="77"/>
      <c r="L99" s="77"/>
    </row>
    <row r="100" spans="3:12" x14ac:dyDescent="0.15">
      <c r="C100" s="77"/>
      <c r="D100" s="77"/>
      <c r="E100" s="77"/>
      <c r="F100" s="77"/>
      <c r="G100" s="77"/>
      <c r="H100" s="77"/>
      <c r="I100" s="77"/>
      <c r="J100" s="77"/>
      <c r="K100" s="77"/>
      <c r="L100" s="77"/>
    </row>
    <row r="101" spans="3:12" x14ac:dyDescent="0.15">
      <c r="C101" s="77"/>
      <c r="D101" s="77"/>
      <c r="E101" s="77"/>
      <c r="F101" s="77"/>
      <c r="G101" s="77"/>
      <c r="H101" s="77"/>
      <c r="I101" s="77"/>
      <c r="J101" s="77"/>
      <c r="K101" s="77"/>
      <c r="L101" s="77"/>
    </row>
    <row r="102" spans="3:12" x14ac:dyDescent="0.15">
      <c r="C102" s="77"/>
      <c r="D102" s="77"/>
      <c r="E102" s="77"/>
      <c r="F102" s="77"/>
      <c r="G102" s="77"/>
      <c r="H102" s="77"/>
      <c r="I102" s="77"/>
      <c r="J102" s="77"/>
      <c r="K102" s="77"/>
      <c r="L102" s="77"/>
    </row>
    <row r="103" spans="3:12" x14ac:dyDescent="0.15">
      <c r="C103" s="77"/>
      <c r="D103" s="77"/>
      <c r="E103" s="77"/>
      <c r="F103" s="77"/>
      <c r="G103" s="77"/>
      <c r="H103" s="77"/>
      <c r="I103" s="77"/>
      <c r="J103" s="77"/>
      <c r="K103" s="77"/>
      <c r="L103" s="77"/>
    </row>
    <row r="104" spans="3:12" x14ac:dyDescent="0.15">
      <c r="C104" s="77"/>
      <c r="D104" s="77"/>
      <c r="E104" s="77"/>
      <c r="F104" s="77"/>
      <c r="G104" s="77"/>
      <c r="H104" s="77"/>
      <c r="I104" s="77"/>
      <c r="J104" s="77"/>
      <c r="K104" s="77"/>
      <c r="L104" s="77"/>
    </row>
    <row r="105" spans="3:12" x14ac:dyDescent="0.15">
      <c r="C105" s="77"/>
      <c r="D105" s="77"/>
      <c r="E105" s="77"/>
      <c r="F105" s="77"/>
      <c r="G105" s="77"/>
      <c r="H105" s="77"/>
      <c r="I105" s="77"/>
      <c r="J105" s="77"/>
      <c r="K105" s="77"/>
      <c r="L105" s="77"/>
    </row>
    <row r="106" spans="3:12" x14ac:dyDescent="0.15">
      <c r="C106" s="77"/>
      <c r="D106" s="77"/>
      <c r="E106" s="77"/>
      <c r="F106" s="77"/>
      <c r="G106" s="77"/>
      <c r="H106" s="77"/>
      <c r="I106" s="77"/>
      <c r="J106" s="77"/>
      <c r="K106" s="77"/>
      <c r="L106" s="77"/>
    </row>
    <row r="107" spans="3:12" x14ac:dyDescent="0.15">
      <c r="C107" s="77"/>
      <c r="D107" s="77"/>
      <c r="E107" s="77"/>
      <c r="F107" s="77"/>
      <c r="G107" s="77"/>
      <c r="H107" s="77"/>
      <c r="I107" s="77"/>
      <c r="J107" s="77"/>
      <c r="K107" s="77"/>
      <c r="L107" s="77"/>
    </row>
    <row r="108" spans="3:12" x14ac:dyDescent="0.15">
      <c r="C108" s="77"/>
      <c r="D108" s="77"/>
      <c r="E108" s="77"/>
      <c r="F108" s="77"/>
      <c r="G108" s="77"/>
      <c r="H108" s="77"/>
      <c r="I108" s="77"/>
      <c r="J108" s="77"/>
      <c r="K108" s="77"/>
      <c r="L108" s="77"/>
    </row>
    <row r="109" spans="3:12" x14ac:dyDescent="0.15">
      <c r="C109" s="77"/>
      <c r="D109" s="77"/>
      <c r="E109" s="77"/>
      <c r="F109" s="77"/>
      <c r="G109" s="77"/>
      <c r="H109" s="77"/>
      <c r="I109" s="77"/>
      <c r="J109" s="77"/>
      <c r="K109" s="77"/>
      <c r="L109" s="77"/>
    </row>
    <row r="110" spans="3:12" x14ac:dyDescent="0.15">
      <c r="C110" s="77"/>
      <c r="D110" s="77"/>
      <c r="E110" s="77"/>
      <c r="F110" s="77"/>
      <c r="G110" s="77"/>
      <c r="H110" s="77"/>
      <c r="I110" s="77"/>
      <c r="J110" s="77"/>
      <c r="K110" s="77"/>
      <c r="L110" s="77"/>
    </row>
  </sheetData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H149"/>
  <sheetViews>
    <sheetView zoomScale="130" zoomScaleNormal="130" workbookViewId="0"/>
  </sheetViews>
  <sheetFormatPr baseColWidth="10" defaultRowHeight="9" x14ac:dyDescent="0.15"/>
  <cols>
    <col min="1" max="1" width="18.42578125" style="78" bestFit="1" customWidth="1"/>
    <col min="2" max="2" width="10.85546875" style="78" bestFit="1" customWidth="1"/>
    <col min="3" max="3" width="16.7109375" style="17" bestFit="1" customWidth="1"/>
    <col min="4" max="4" width="5.140625" style="17" bestFit="1" customWidth="1"/>
    <col min="5" max="12" width="5.140625" style="15" bestFit="1" customWidth="1"/>
    <col min="13" max="13" width="5.5703125" style="14" customWidth="1"/>
    <col min="14" max="17" width="5.5703125" style="78" customWidth="1"/>
    <col min="18" max="34" width="11.42578125" style="78"/>
    <col min="35" max="16384" width="11.42578125" style="15"/>
  </cols>
  <sheetData>
    <row r="1" spans="1:17" x14ac:dyDescent="0.15">
      <c r="C1" s="1" t="s">
        <v>63</v>
      </c>
      <c r="D1" s="2"/>
      <c r="E1" s="3"/>
      <c r="F1" s="4"/>
      <c r="G1" s="4"/>
      <c r="H1" s="4"/>
      <c r="I1" s="4"/>
      <c r="J1" s="4"/>
      <c r="K1" s="4"/>
      <c r="L1" s="5"/>
    </row>
    <row r="2" spans="1:17" x14ac:dyDescent="0.15">
      <c r="C2" s="3" t="s">
        <v>64</v>
      </c>
      <c r="D2" s="3"/>
      <c r="E2" s="3"/>
      <c r="F2" s="4"/>
      <c r="G2" s="4"/>
      <c r="H2" s="4"/>
      <c r="I2" s="4"/>
      <c r="J2" s="4"/>
      <c r="K2" s="4"/>
      <c r="L2" s="4"/>
    </row>
    <row r="3" spans="1:17" x14ac:dyDescent="0.15">
      <c r="C3" s="6" t="s">
        <v>41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6">
        <v>2011</v>
      </c>
      <c r="P3" s="6">
        <v>2012</v>
      </c>
      <c r="Q3" s="6">
        <v>2013</v>
      </c>
    </row>
    <row r="4" spans="1:17" x14ac:dyDescent="0.15"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15">
      <c r="A5" s="84"/>
      <c r="B5" s="8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15">
      <c r="A6" s="82"/>
      <c r="B6" s="82"/>
      <c r="C6" s="9" t="s">
        <v>42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15">
      <c r="A7" s="84"/>
      <c r="B7" s="112"/>
      <c r="C7" s="10" t="s">
        <v>43</v>
      </c>
      <c r="D7" s="80">
        <f>Ingresos!D7/CantidadDeProductos!D7</f>
        <v>205.12727272727273</v>
      </c>
      <c r="E7" s="80">
        <f>Ingresos!E7/CantidadDeProductos!E7</f>
        <v>204.41839149303527</v>
      </c>
      <c r="F7" s="80">
        <f>Ingresos!F7/CantidadDeProductos!F7</f>
        <v>203.88968253968252</v>
      </c>
      <c r="G7" s="80">
        <f>Ingresos!G7/CantidadDeProductos!G7</f>
        <v>199.56470696721311</v>
      </c>
      <c r="H7" s="80">
        <f>Ingresos!H7/CantidadDeProductos!H7</f>
        <v>194.45238095238096</v>
      </c>
      <c r="I7" s="80">
        <f>Ingresos!I7/CantidadDeProductos!I7</f>
        <v>188.48073800738007</v>
      </c>
      <c r="J7" s="80">
        <f>Ingresos!J7/CantidadDeProductos!J7</f>
        <v>204.2786942675159</v>
      </c>
      <c r="K7" s="80">
        <f>Ingresos!K7/CantidadDeProductos!K7</f>
        <v>196.75959145721353</v>
      </c>
      <c r="L7" s="80">
        <f>Ingresos!L7/CantidadDeProductos!L7</f>
        <v>206.17467979723619</v>
      </c>
      <c r="M7" s="80">
        <f>Ingresos!M7/CantidadDeProductos!M7</f>
        <v>223.8622647903573</v>
      </c>
      <c r="N7" s="80">
        <f>Ingresos!N7/CantidadDeProductos!N7</f>
        <v>239.80844525878038</v>
      </c>
      <c r="O7" s="80">
        <f>Ingresos!O7/CantidadDeProductos!O7</f>
        <v>231.38363079046601</v>
      </c>
      <c r="P7" s="80">
        <f>Ingresos!P7/CantidadDeProductos!P7</f>
        <v>207.7247622202209</v>
      </c>
      <c r="Q7" s="80">
        <f>Ingresos!Q7/CantidadDeProductos!Q7</f>
        <v>166.65880176157327</v>
      </c>
    </row>
    <row r="8" spans="1:17" x14ac:dyDescent="0.15">
      <c r="A8" s="84"/>
      <c r="B8" s="112"/>
      <c r="C8" s="10" t="s">
        <v>44</v>
      </c>
      <c r="D8" s="80">
        <f>Ingresos!D8/CantidadDeProductos!D8</f>
        <v>0.67029001190221471</v>
      </c>
      <c r="E8" s="80">
        <f>Ingresos!E8/CantidadDeProductos!E8</f>
        <v>0.64222402863939732</v>
      </c>
      <c r="F8" s="80">
        <f>Ingresos!F8/CantidadDeProductos!F8</f>
        <v>0.63284575255195241</v>
      </c>
      <c r="G8" s="80">
        <f>Ingresos!G8/CantidadDeProductos!G8</f>
        <v>0.61998867618890097</v>
      </c>
      <c r="H8" s="80">
        <f>Ingresos!H8/CantidadDeProductos!H8</f>
        <v>0.63718759669722991</v>
      </c>
      <c r="I8" s="80">
        <f>Ingresos!I8/CantidadDeProductos!I8</f>
        <v>0.64691644752279776</v>
      </c>
      <c r="J8" s="80">
        <f>Ingresos!J8/CantidadDeProductos!J8</f>
        <v>0.6624362921781034</v>
      </c>
      <c r="K8" s="80">
        <f>Ingresos!K8/CantidadDeProductos!K8</f>
        <v>0.67244268541176577</v>
      </c>
      <c r="L8" s="80">
        <f>Ingresos!L8/CantidadDeProductos!L8</f>
        <v>0.67638850905976811</v>
      </c>
      <c r="M8" s="80">
        <f>Ingresos!M8/CantidadDeProductos!M8</f>
        <v>0.67926445145380587</v>
      </c>
      <c r="N8" s="80">
        <f>Ingresos!N8/CantidadDeProductos!N8</f>
        <v>0.67862554094714123</v>
      </c>
      <c r="O8" s="80">
        <f>Ingresos!O8/CantidadDeProductos!O8</f>
        <v>0.66539528668806724</v>
      </c>
      <c r="P8" s="80">
        <f>Ingresos!P8/CantidadDeProductos!P8</f>
        <v>0.72856875512484376</v>
      </c>
      <c r="Q8" s="80">
        <f>Ingresos!Q8/CantidadDeProductos!Q8</f>
        <v>0.67394706427691187</v>
      </c>
    </row>
    <row r="9" spans="1:17" x14ac:dyDescent="0.15">
      <c r="A9" s="82"/>
      <c r="B9" s="82"/>
      <c r="C9" s="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</row>
    <row r="10" spans="1:17" x14ac:dyDescent="0.15">
      <c r="A10" s="82"/>
      <c r="B10" s="82"/>
      <c r="C10" s="9" t="s">
        <v>45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x14ac:dyDescent="0.15">
      <c r="A11" s="82"/>
      <c r="B11" s="112"/>
      <c r="C11" s="10" t="s">
        <v>46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</row>
    <row r="12" spans="1:17" x14ac:dyDescent="0.15">
      <c r="A12" s="84"/>
      <c r="B12" s="113"/>
      <c r="C12" s="11" t="s">
        <v>47</v>
      </c>
      <c r="D12" s="80">
        <f>Ingresos!D12/CantidadDeProductos!D12</f>
        <v>3.6254809548491376</v>
      </c>
      <c r="E12" s="80">
        <f>Ingresos!E12/CantidadDeProductos!E12</f>
        <v>3.2378591104170953</v>
      </c>
      <c r="F12" s="80">
        <f>Ingresos!F12/CantidadDeProductos!F12</f>
        <v>3.3531077368594517</v>
      </c>
      <c r="G12" s="80">
        <f>Ingresos!G12/CantidadDeProductos!G12</f>
        <v>3.6111679117036593</v>
      </c>
      <c r="H12" s="80">
        <f>Ingresos!H12/CantidadDeProductos!H12</f>
        <v>3.596607355816456</v>
      </c>
      <c r="I12" s="80">
        <f>Ingresos!I12/CantidadDeProductos!I12</f>
        <v>3.4102058820413008</v>
      </c>
      <c r="J12" s="80">
        <f>Ingresos!J12/CantidadDeProductos!J12</f>
        <v>3.4717360975868723</v>
      </c>
      <c r="K12" s="80">
        <f>Ingresos!K12/CantidadDeProductos!K12</f>
        <v>3.695635417089064</v>
      </c>
      <c r="L12" s="80">
        <f>Ingresos!L12/CantidadDeProductos!L12</f>
        <v>3.4999534824736283</v>
      </c>
      <c r="M12" s="80">
        <f>Ingresos!M12/CantidadDeProductos!M12</f>
        <v>3.3487535548913856</v>
      </c>
      <c r="N12" s="80">
        <f>Ingresos!N12/CantidadDeProductos!N12</f>
        <v>3.9099272430252925</v>
      </c>
      <c r="O12" s="80">
        <f>Ingresos!O12/CantidadDeProductos!O12</f>
        <v>4.5632458551880655</v>
      </c>
      <c r="P12" s="80">
        <f>Ingresos!P12/CantidadDeProductos!P12</f>
        <v>3.9526169647389007</v>
      </c>
      <c r="Q12" s="80">
        <f>Ingresos!Q12/CantidadDeProductos!Q12</f>
        <v>3.3544578491387638</v>
      </c>
    </row>
    <row r="13" spans="1:17" x14ac:dyDescent="0.15">
      <c r="A13" s="84"/>
      <c r="B13" s="113"/>
      <c r="C13" s="11" t="s">
        <v>48</v>
      </c>
      <c r="D13" s="80">
        <f>Ingresos!D13/CantidadDeProductos!D13</f>
        <v>41.838575604945227</v>
      </c>
      <c r="E13" s="80">
        <f>Ingresos!E13/CantidadDeProductos!E13</f>
        <v>42.413271647116602</v>
      </c>
      <c r="F13" s="80">
        <f>Ingresos!F13/CantidadDeProductos!F13</f>
        <v>46.382823896965377</v>
      </c>
      <c r="G13" s="80">
        <f>Ingresos!G13/CantidadDeProductos!G13</f>
        <v>46.957949397885727</v>
      </c>
      <c r="H13" s="80">
        <f>Ingresos!H13/CantidadDeProductos!H13</f>
        <v>43.23599628411138</v>
      </c>
      <c r="I13" s="80">
        <f>Ingresos!I13/CantidadDeProductos!I13</f>
        <v>44.726267936715644</v>
      </c>
      <c r="J13" s="80">
        <f>Ingresos!J13/CantidadDeProductos!J13</f>
        <v>44.029443626208725</v>
      </c>
      <c r="K13" s="80">
        <f>Ingresos!K13/CantidadDeProductos!K13</f>
        <v>45.855395002920481</v>
      </c>
      <c r="L13" s="80">
        <f>Ingresos!L13/CantidadDeProductos!L13</f>
        <v>53.417077101088772</v>
      </c>
      <c r="M13" s="80">
        <f>Ingresos!M13/CantidadDeProductos!M13</f>
        <v>53.230754098879011</v>
      </c>
      <c r="N13" s="80">
        <f>Ingresos!N13/CantidadDeProductos!N13</f>
        <v>47.265607567448328</v>
      </c>
      <c r="O13" s="80">
        <f>Ingresos!O13/CantidadDeProductos!O13</f>
        <v>50.178835185632025</v>
      </c>
      <c r="P13" s="80">
        <f>Ingresos!P13/CantidadDeProductos!P13</f>
        <v>39.135429290923248</v>
      </c>
      <c r="Q13" s="236">
        <v>0</v>
      </c>
    </row>
    <row r="14" spans="1:17" x14ac:dyDescent="0.15">
      <c r="A14" s="84"/>
      <c r="B14" s="113"/>
      <c r="C14" s="11" t="s">
        <v>49</v>
      </c>
      <c r="D14" s="80">
        <f>Ingresos!D14/CantidadDeProductos!D14</f>
        <v>0.57952913443538723</v>
      </c>
      <c r="E14" s="80">
        <f>Ingresos!E14/CantidadDeProductos!E14</f>
        <v>0.59892258162929424</v>
      </c>
      <c r="F14" s="80">
        <f>Ingresos!F14/CantidadDeProductos!F14</f>
        <v>0.59038547184552492</v>
      </c>
      <c r="G14" s="80">
        <f>Ingresos!G14/CantidadDeProductos!G14</f>
        <v>0.59864091050646362</v>
      </c>
      <c r="H14" s="80">
        <f>Ingresos!H14/CantidadDeProductos!H14</f>
        <v>0.69225028155010615</v>
      </c>
      <c r="I14" s="80">
        <f>Ingresos!I14/CantidadDeProductos!I14</f>
        <v>1.0063228451561135</v>
      </c>
      <c r="J14" s="80">
        <f>Ingresos!J14/CantidadDeProductos!J14</f>
        <v>1.0218784215086596</v>
      </c>
      <c r="K14" s="80">
        <f>Ingresos!K14/CantidadDeProductos!K14</f>
        <v>1.0167552219756943</v>
      </c>
      <c r="L14" s="80">
        <f>Ingresos!L14/CantidadDeProductos!L14</f>
        <v>1.0691139658866597</v>
      </c>
      <c r="M14" s="80">
        <f>Ingresos!M14/CantidadDeProductos!M14</f>
        <v>1.0803329938659025</v>
      </c>
      <c r="N14" s="80">
        <f>Ingresos!N14/CantidadDeProductos!N14</f>
        <v>1.0475270953428744</v>
      </c>
      <c r="O14" s="80">
        <f>Ingresos!O14/CantidadDeProductos!O14</f>
        <v>1.0510624062284579</v>
      </c>
      <c r="P14" s="80">
        <f>Ingresos!P14/CantidadDeProductos!P14</f>
        <v>1.0714906244954756</v>
      </c>
      <c r="Q14" s="80">
        <f>Ingresos!Q14/CantidadDeProductos!Q14</f>
        <v>1.1200125579281293</v>
      </c>
    </row>
    <row r="15" spans="1:17" x14ac:dyDescent="0.15">
      <c r="A15" s="82"/>
      <c r="B15" s="113"/>
      <c r="C15" s="11" t="s">
        <v>50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</row>
    <row r="16" spans="1:17" x14ac:dyDescent="0.15">
      <c r="A16" s="84"/>
      <c r="B16" s="114"/>
      <c r="C16" s="12" t="s">
        <v>51</v>
      </c>
      <c r="D16" s="80">
        <f>Ingresos!D16/CantidadDeProductos!D16</f>
        <v>2.4367154221826821</v>
      </c>
      <c r="E16" s="80">
        <f>Ingresos!E16/CantidadDeProductos!E16</f>
        <v>2.4249863349472633</v>
      </c>
      <c r="F16" s="80">
        <f>Ingresos!F16/CantidadDeProductos!F16</f>
        <v>2.3881676349192347</v>
      </c>
      <c r="G16" s="80">
        <f>Ingresos!G16/CantidadDeProductos!G16</f>
        <v>2.4437283515670249</v>
      </c>
      <c r="H16" s="80">
        <f>Ingresos!H16/CantidadDeProductos!H16</f>
        <v>2.9580144273477025</v>
      </c>
      <c r="I16" s="80">
        <f>Ingresos!I16/CantidadDeProductos!I16</f>
        <v>3.0881322084250336</v>
      </c>
      <c r="J16" s="80">
        <f>Ingresos!J16/CantidadDeProductos!J16</f>
        <v>2.9421045551710034</v>
      </c>
      <c r="K16" s="80">
        <f>Ingresos!K16/CantidadDeProductos!K16</f>
        <v>2.8200977375456211</v>
      </c>
      <c r="L16" s="80">
        <f>Ingresos!L16/CantidadDeProductos!L16</f>
        <v>3.0843542861753903</v>
      </c>
      <c r="M16" s="80">
        <f>Ingresos!M16/CantidadDeProductos!M16</f>
        <v>3.4645574948328144</v>
      </c>
      <c r="N16" s="80">
        <f>Ingresos!N16/CantidadDeProductos!N16</f>
        <v>3.1496711611375412</v>
      </c>
      <c r="O16" s="80">
        <f>Ingresos!O16/CantidadDeProductos!O16</f>
        <v>2.5730856156649673</v>
      </c>
      <c r="P16" s="80">
        <f>Ingresos!P16/CantidadDeProductos!P16</f>
        <v>3.0013584028393963</v>
      </c>
      <c r="Q16" s="80">
        <f>Ingresos!Q16/CantidadDeProductos!Q16</f>
        <v>2.8139314057623617</v>
      </c>
    </row>
    <row r="17" spans="1:17" x14ac:dyDescent="0.15">
      <c r="A17" s="84"/>
      <c r="B17" s="114"/>
      <c r="C17" s="12" t="s">
        <v>52</v>
      </c>
      <c r="D17" s="80">
        <f>Ingresos!D17/CantidadDeProductos!D17</f>
        <v>2.4974181958843316</v>
      </c>
      <c r="E17" s="80">
        <f>Ingresos!E17/CantidadDeProductos!E17</f>
        <v>2.4982319489526823</v>
      </c>
      <c r="F17" s="80">
        <f>Ingresos!F17/CantidadDeProductos!F17</f>
        <v>2.4978646483264546</v>
      </c>
      <c r="G17" s="80">
        <f>Ingresos!G17/CantidadDeProductos!G17</f>
        <v>2.4469982147433034</v>
      </c>
      <c r="H17" s="80">
        <f>Ingresos!H17/CantidadDeProductos!H17</f>
        <v>2.4505807928810763</v>
      </c>
      <c r="I17" s="80">
        <f>Ingresos!I17/CantidadDeProductos!I17</f>
        <v>2.4817631499763086</v>
      </c>
      <c r="J17" s="80">
        <f>Ingresos!J17/CantidadDeProductos!J17</f>
        <v>3.6340570870362874</v>
      </c>
      <c r="K17" s="80">
        <f>Ingresos!K17/CantidadDeProductos!K17</f>
        <v>4.1817802362493701</v>
      </c>
      <c r="L17" s="80">
        <f>Ingresos!L17/CantidadDeProductos!L17</f>
        <v>4.1264388630922184</v>
      </c>
      <c r="M17" s="80">
        <f>Ingresos!M17/CantidadDeProductos!M17</f>
        <v>4.007402035421209</v>
      </c>
      <c r="N17" s="80">
        <f>Ingresos!N17/CantidadDeProductos!N17</f>
        <v>3.8996050058851348</v>
      </c>
      <c r="O17" s="80">
        <f>Ingresos!O17/CantidadDeProductos!O17</f>
        <v>4.2010587554019994</v>
      </c>
      <c r="P17" s="80">
        <f>Ingresos!P17/CantidadDeProductos!P17</f>
        <v>4.1810512118363512</v>
      </c>
      <c r="Q17" s="80">
        <f>Ingresos!Q17/CantidadDeProductos!Q17</f>
        <v>4.2060340703135868</v>
      </c>
    </row>
    <row r="18" spans="1:17" x14ac:dyDescent="0.15">
      <c r="A18" s="84"/>
      <c r="B18" s="113"/>
      <c r="C18" s="11" t="s">
        <v>53</v>
      </c>
      <c r="D18" s="80">
        <f>Ingresos!D18/CantidadDeProductos!D18</f>
        <v>35.536672629695886</v>
      </c>
      <c r="E18" s="80">
        <f>Ingresos!E18/CantidadDeProductos!E18</f>
        <v>22.081150472207572</v>
      </c>
      <c r="F18" s="80">
        <f>Ingresos!F18/CantidadDeProductos!F18</f>
        <v>34.451005498821679</v>
      </c>
      <c r="G18" s="80">
        <f>Ingresos!G18/CantidadDeProductos!G18</f>
        <v>32.311950669273578</v>
      </c>
      <c r="H18" s="80">
        <f>Ingresos!H18/CantidadDeProductos!H18</f>
        <v>29.297081097197378</v>
      </c>
      <c r="I18" s="80">
        <f>Ingresos!I18/CantidadDeProductos!I18</f>
        <v>27.211294650401992</v>
      </c>
      <c r="J18" s="80">
        <f>Ingresos!J18/CantidadDeProductos!J18</f>
        <v>33.092923773059518</v>
      </c>
      <c r="K18" s="80">
        <f>Ingresos!K18/CantidadDeProductos!K18</f>
        <v>33.930471097538756</v>
      </c>
      <c r="L18" s="80">
        <f>Ingresos!L18/CantidadDeProductos!L18</f>
        <v>40.23354297579138</v>
      </c>
      <c r="M18" s="80">
        <f>Ingresos!M18/CantidadDeProductos!M18</f>
        <v>25.718231765713998</v>
      </c>
      <c r="N18" s="80">
        <f>Ingresos!N18/CantidadDeProductos!N18</f>
        <v>25.212324827441957</v>
      </c>
      <c r="O18" s="80">
        <f>Ingresos!O18/CantidadDeProductos!O18</f>
        <v>27.540504092261905</v>
      </c>
      <c r="P18" s="80">
        <f>Ingresos!P18/CantidadDeProductos!P18</f>
        <v>37.479576130712765</v>
      </c>
      <c r="Q18" s="80">
        <f>Ingresos!Q18/CantidadDeProductos!Q18</f>
        <v>54.484716981132074</v>
      </c>
    </row>
    <row r="19" spans="1:17" x14ac:dyDescent="0.15">
      <c r="A19" s="82"/>
      <c r="B19" s="82"/>
      <c r="C19" s="9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15">
      <c r="A20" s="82"/>
      <c r="B20" s="82"/>
      <c r="C20" s="9" t="s">
        <v>54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x14ac:dyDescent="0.15">
      <c r="A21" s="84"/>
      <c r="B21" s="112"/>
      <c r="C21" s="10" t="s">
        <v>55</v>
      </c>
      <c r="D21" s="80">
        <f>Ingresos!D21/CantidadDeProductos!D21</f>
        <v>0.57191671590207416</v>
      </c>
      <c r="E21" s="80">
        <f>Ingresos!E21/CantidadDeProductos!E21</f>
        <v>0.88209298673586511</v>
      </c>
      <c r="F21" s="80">
        <f>Ingresos!F21/CantidadDeProductos!F21</f>
        <v>2.1972802052646583</v>
      </c>
      <c r="G21" s="80">
        <f>Ingresos!G21/CantidadDeProductos!G21</f>
        <v>1.7005395369230512</v>
      </c>
      <c r="H21" s="80">
        <f>Ingresos!H21/CantidadDeProductos!H21</f>
        <v>1.0728518592236249</v>
      </c>
      <c r="I21" s="80">
        <f>Ingresos!I21/CantidadDeProductos!I21</f>
        <v>1.0973576777457656</v>
      </c>
      <c r="J21" s="80">
        <f>Ingresos!J21/CantidadDeProductos!J21</f>
        <v>1.7678205457946556</v>
      </c>
      <c r="K21" s="80">
        <f>Ingresos!K21/CantidadDeProductos!K21</f>
        <v>1.7423539817707596</v>
      </c>
      <c r="L21" s="80">
        <f>Ingresos!L21/CantidadDeProductos!L21</f>
        <v>2.2178050186884737</v>
      </c>
      <c r="M21" s="80">
        <f>Ingresos!M21/CantidadDeProductos!M21</f>
        <v>1.3417379021607327</v>
      </c>
      <c r="N21" s="80">
        <f>Ingresos!N21/CantidadDeProductos!N21</f>
        <v>1.4595937302410436</v>
      </c>
      <c r="O21" s="80">
        <f>Ingresos!O21/CantidadDeProductos!O21</f>
        <v>1.464362079834592</v>
      </c>
      <c r="P21" s="80">
        <f>Ingresos!P21/CantidadDeProductos!P21</f>
        <v>1.3845577988058031</v>
      </c>
      <c r="Q21" s="80">
        <f>Ingresos!Q21/CantidadDeProductos!Q21</f>
        <v>1.3997614013564865</v>
      </c>
    </row>
    <row r="22" spans="1:17" x14ac:dyDescent="0.15">
      <c r="A22" s="82"/>
      <c r="B22" s="112"/>
      <c r="C22" s="9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x14ac:dyDescent="0.15">
      <c r="A23" s="82"/>
      <c r="B23" s="112"/>
      <c r="C23" s="9" t="s">
        <v>56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x14ac:dyDescent="0.15">
      <c r="A24" s="82"/>
      <c r="B24" s="112"/>
      <c r="C24" s="10" t="s">
        <v>53</v>
      </c>
      <c r="D24" s="80">
        <f>Ingresos!D23/CantidadDeProductos!D24</f>
        <v>36.565934065934066</v>
      </c>
      <c r="E24" s="80">
        <f>Ingresos!E23/CantidadDeProductos!E24</f>
        <v>11.319809069212411</v>
      </c>
      <c r="F24" s="80">
        <f>Ingresos!F23/CantidadDeProductos!F24</f>
        <v>29.778139534883721</v>
      </c>
      <c r="G24" s="80">
        <f>Ingresos!G23/CantidadDeProductos!G24</f>
        <v>12.179708467309753</v>
      </c>
      <c r="H24" s="80">
        <f>Ingresos!H23/CantidadDeProductos!H24</f>
        <v>8.2577564825253678</v>
      </c>
      <c r="I24" s="80">
        <f>Ingresos!I23/CantidadDeProductos!I24</f>
        <v>10.058943661971831</v>
      </c>
      <c r="J24" s="80">
        <f>Ingresos!J23/CantidadDeProductos!J24</f>
        <v>8.1134408017402109</v>
      </c>
      <c r="K24" s="80">
        <f>Ingresos!K23/CantidadDeProductos!K24</f>
        <v>9.5992508676447521</v>
      </c>
      <c r="L24" s="80">
        <f>Ingresos!L23/CantidadDeProductos!L24</f>
        <v>11.414179479408491</v>
      </c>
      <c r="M24" s="80">
        <f>Ingresos!M23/CantidadDeProductos!M24</f>
        <v>10.742044754670498</v>
      </c>
      <c r="N24" s="80">
        <f>Ingresos!N23/CantidadDeProductos!N24</f>
        <v>12.24026248941575</v>
      </c>
      <c r="O24" s="80">
        <f>Ingresos!O23/CantidadDeProductos!O24</f>
        <v>13.979274367891719</v>
      </c>
      <c r="P24" s="80">
        <f>Ingresos!P23/CantidadDeProductos!P24</f>
        <v>24.835450732478268</v>
      </c>
      <c r="Q24" s="80">
        <f>Ingresos!Q23/CantidadDeProductos!Q24</f>
        <v>42.281036634608327</v>
      </c>
    </row>
    <row r="25" spans="1:17" x14ac:dyDescent="0.15">
      <c r="A25" s="84"/>
      <c r="B25" s="112"/>
      <c r="C25" s="10" t="s">
        <v>57</v>
      </c>
      <c r="D25" s="80">
        <f>Ingresos!D24/CantidadDeProductos!D25</f>
        <v>0.92063111391606189</v>
      </c>
      <c r="E25" s="80">
        <f>Ingresos!E24/CantidadDeProductos!E25</f>
        <v>0.77581169057199739</v>
      </c>
      <c r="F25" s="80">
        <f>Ingresos!F24/CantidadDeProductos!F25</f>
        <v>0.77033826225285962</v>
      </c>
      <c r="G25" s="80">
        <f>Ingresos!G24/CantidadDeProductos!G25</f>
        <v>0.70046036665945843</v>
      </c>
      <c r="H25" s="80">
        <f>Ingresos!H24/CantidadDeProductos!H25</f>
        <v>0.74642459554402207</v>
      </c>
      <c r="I25" s="80">
        <f>Ingresos!I24/CantidadDeProductos!I25</f>
        <v>0.88620466378191176</v>
      </c>
      <c r="J25" s="80">
        <f>Ingresos!J24/CantidadDeProductos!J25</f>
        <v>1.0540250413521222</v>
      </c>
      <c r="K25" s="80">
        <f>Ingresos!K24/CantidadDeProductos!K25</f>
        <v>1.4295930516056683</v>
      </c>
      <c r="L25" s="80">
        <f>Ingresos!L24/CantidadDeProductos!L25</f>
        <v>1.6055943956656824</v>
      </c>
      <c r="M25" s="80">
        <f>Ingresos!M24/CantidadDeProductos!M25</f>
        <v>1.8457919757228178</v>
      </c>
      <c r="N25" s="80">
        <f>Ingresos!N24/CantidadDeProductos!N25</f>
        <v>2.1417051442791237</v>
      </c>
      <c r="O25" s="80">
        <f>Ingresos!O24/CantidadDeProductos!O25</f>
        <v>2.8719105318351179</v>
      </c>
      <c r="P25" s="80">
        <f>Ingresos!P24/CantidadDeProductos!P25</f>
        <v>3.816969979116926</v>
      </c>
      <c r="Q25" s="80">
        <f>Ingresos!Q24/CantidadDeProductos!Q25</f>
        <v>2.5488706019996941</v>
      </c>
    </row>
    <row r="26" spans="1:17" x14ac:dyDescent="0.15">
      <c r="A26" s="82"/>
      <c r="B26" s="112"/>
      <c r="C26" s="9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x14ac:dyDescent="0.15">
      <c r="A27" s="82"/>
      <c r="B27" s="112"/>
      <c r="C27" s="9" t="s">
        <v>58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x14ac:dyDescent="0.15">
      <c r="A28" s="82"/>
      <c r="B28" s="112"/>
      <c r="C28" s="10" t="s">
        <v>53</v>
      </c>
      <c r="D28" s="80">
        <f>Ingresos!D27/CantidadDeProductos!D28</f>
        <v>90.719780219780219</v>
      </c>
      <c r="E28" s="80">
        <f>Ingresos!E27/CantidadDeProductos!E28</f>
        <v>8.7279236276849641</v>
      </c>
      <c r="F28" s="80">
        <f>Ingresos!F27/CantidadDeProductos!F28</f>
        <v>25.910406976744188</v>
      </c>
      <c r="G28" s="80">
        <f>Ingresos!G27/CantidadDeProductos!G28</f>
        <v>28.615794535519125</v>
      </c>
      <c r="H28" s="80">
        <f>Ingresos!H27/CantidadDeProductos!H28</f>
        <v>26.531864188443134</v>
      </c>
      <c r="I28" s="80">
        <f>Ingresos!I27/CantidadDeProductos!I28</f>
        <v>32.803167158215203</v>
      </c>
      <c r="J28" s="80">
        <f>Ingresos!J27/CantidadDeProductos!J28</f>
        <v>33.30181570762052</v>
      </c>
      <c r="K28" s="80">
        <f>Ingresos!K27/CantidadDeProductos!K28</f>
        <v>40.23537786267098</v>
      </c>
      <c r="L28" s="80">
        <f>Ingresos!L27/CantidadDeProductos!L28</f>
        <v>45.972749324005669</v>
      </c>
      <c r="M28" s="80">
        <f>Ingresos!M27/CantidadDeProductos!M28</f>
        <v>67.896068569082317</v>
      </c>
      <c r="N28" s="80">
        <f>Ingresos!N27/CantidadDeProductos!N28</f>
        <v>74.658181625740895</v>
      </c>
      <c r="O28" s="80">
        <f>Ingresos!O27/CantidadDeProductos!O28</f>
        <v>90.164771125105744</v>
      </c>
      <c r="P28" s="80">
        <f>Ingresos!P27/CantidadDeProductos!P28</f>
        <v>114.789739225579</v>
      </c>
      <c r="Q28" s="80">
        <f>Ingresos!Q27/CantidadDeProductos!Q28</f>
        <v>155.34813890316423</v>
      </c>
    </row>
    <row r="29" spans="1:17" x14ac:dyDescent="0.15">
      <c r="A29" s="84"/>
      <c r="B29" s="112"/>
      <c r="C29" s="10" t="s">
        <v>57</v>
      </c>
      <c r="D29" s="80">
        <f>Ingresos!D28/CantidadDeProductos!D29</f>
        <v>1.3552828685258964</v>
      </c>
      <c r="E29" s="80">
        <f>Ingresos!E28/CantidadDeProductos!E29</f>
        <v>1.1668710311533383</v>
      </c>
      <c r="F29" s="80">
        <f>Ingresos!F28/CantidadDeProductos!F29</f>
        <v>1.1662061752451074</v>
      </c>
      <c r="G29" s="80">
        <f>Ingresos!G28/CantidadDeProductos!G29</f>
        <v>1.1219670655743894</v>
      </c>
      <c r="H29" s="80">
        <f>Ingresos!H28/CantidadDeProductos!H29</f>
        <v>1.3783348707114502</v>
      </c>
      <c r="I29" s="80">
        <f>Ingresos!I28/CantidadDeProductos!I29</f>
        <v>1.6094437938522468</v>
      </c>
      <c r="J29" s="80">
        <f>Ingresos!J28/CantidadDeProductos!J29</f>
        <v>1.6910934549260974</v>
      </c>
      <c r="K29" s="80">
        <f>Ingresos!K28/CantidadDeProductos!K29</f>
        <v>1.383597016967282</v>
      </c>
      <c r="L29" s="80">
        <f>Ingresos!L28/CantidadDeProductos!L29</f>
        <v>1.4490322807347202</v>
      </c>
      <c r="M29" s="80">
        <f>Ingresos!M28/CantidadDeProductos!M29</f>
        <v>1.7730765725123023</v>
      </c>
      <c r="N29" s="80">
        <f>Ingresos!N28/CantidadDeProductos!N29</f>
        <v>1.8648503602983035</v>
      </c>
      <c r="O29" s="80">
        <f>Ingresos!O28/CantidadDeProductos!O29</f>
        <v>2.4243613705750771</v>
      </c>
      <c r="P29" s="80">
        <f>Ingresos!P28/CantidadDeProductos!P29</f>
        <v>3.8008564091847523</v>
      </c>
      <c r="Q29" s="80">
        <f>Ingresos!Q28/CantidadDeProductos!Q29</f>
        <v>4.0298485816463367</v>
      </c>
    </row>
    <row r="30" spans="1:17" x14ac:dyDescent="0.15">
      <c r="A30" s="82"/>
      <c r="B30" s="112"/>
      <c r="C30" s="9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x14ac:dyDescent="0.15">
      <c r="A31" s="82"/>
      <c r="B31" s="82"/>
      <c r="C31" s="9" t="s">
        <v>59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x14ac:dyDescent="0.15">
      <c r="A32" s="82"/>
      <c r="B32" s="82"/>
      <c r="C32" s="10" t="s">
        <v>60</v>
      </c>
      <c r="D32" s="80">
        <f>IPM_ServiciosVarios!D$5</f>
        <v>1</v>
      </c>
      <c r="E32" s="80">
        <f>IPM_ServiciosVarios!E$5</f>
        <v>1.0085959835568723</v>
      </c>
      <c r="F32" s="80">
        <f>IPM_ServiciosVarios!F$5</f>
        <v>0.99532529929607472</v>
      </c>
      <c r="G32" s="80">
        <f>IPM_ServiciosVarios!G$5</f>
        <v>1.0234495300425153</v>
      </c>
      <c r="H32" s="80">
        <f>IPM_ServiciosVarios!H$5</f>
        <v>1.0974403552686285</v>
      </c>
      <c r="I32" s="80">
        <f>IPM_ServiciosVarios!I$5</f>
        <v>1.1624114021703069</v>
      </c>
      <c r="J32" s="80">
        <f>IPM_ServiciosVarios!J$5</f>
        <v>1.2076516738913701</v>
      </c>
      <c r="K32" s="80">
        <f>IPM_ServiciosVarios!K$5</f>
        <v>1.2953068384889943</v>
      </c>
      <c r="L32" s="80">
        <f>IPM_ServiciosVarios!L$5</f>
        <v>1.511630731714086</v>
      </c>
      <c r="M32" s="80">
        <f>IPM_ServiciosVarios!M$5</f>
        <v>1.4397392680995491</v>
      </c>
      <c r="N32" s="80">
        <f>IPM_ServiciosVarios!N$5</f>
        <v>1.5627258795237855</v>
      </c>
      <c r="O32" s="80">
        <f>IPM_ServiciosVarios!O$5</f>
        <v>1.7046461037379574</v>
      </c>
      <c r="P32" s="80">
        <f>IPM_ServiciosVarios!P$5</f>
        <v>1.8114496207689414</v>
      </c>
      <c r="Q32" s="80">
        <f>IPM_ServiciosVarios!Q$5</f>
        <v>1.7748931340827148</v>
      </c>
    </row>
    <row r="33" spans="1:17" x14ac:dyDescent="0.15">
      <c r="A33" s="8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1:17" s="78" customFormat="1" x14ac:dyDescent="0.15"/>
    <row r="35" spans="1:17" s="78" customFormat="1" x14ac:dyDescent="0.15"/>
    <row r="36" spans="1:17" s="78" customFormat="1" x14ac:dyDescent="0.15"/>
    <row r="37" spans="1:17" s="78" customFormat="1" x14ac:dyDescent="0.15"/>
    <row r="38" spans="1:17" s="78" customFormat="1" x14ac:dyDescent="0.15"/>
    <row r="39" spans="1:17" s="78" customFormat="1" x14ac:dyDescent="0.15"/>
    <row r="40" spans="1:17" s="78" customFormat="1" x14ac:dyDescent="0.15"/>
    <row r="41" spans="1:17" s="78" customFormat="1" x14ac:dyDescent="0.15"/>
    <row r="42" spans="1:17" s="78" customFormat="1" x14ac:dyDescent="0.15">
      <c r="C42" s="77"/>
      <c r="D42" s="77"/>
    </row>
    <row r="43" spans="1:17" s="78" customFormat="1" x14ac:dyDescent="0.15">
      <c r="C43" s="77"/>
      <c r="D43" s="77"/>
    </row>
    <row r="44" spans="1:17" s="78" customFormat="1" x14ac:dyDescent="0.15">
      <c r="C44" s="77"/>
      <c r="D44" s="77"/>
    </row>
    <row r="45" spans="1:17" s="78" customFormat="1" x14ac:dyDescent="0.15">
      <c r="C45" s="77"/>
      <c r="D45" s="77"/>
    </row>
    <row r="46" spans="1:17" s="78" customFormat="1" x14ac:dyDescent="0.15">
      <c r="C46" s="77"/>
      <c r="D46" s="77"/>
    </row>
    <row r="47" spans="1:17" s="78" customFormat="1" x14ac:dyDescent="0.15">
      <c r="C47" s="77"/>
      <c r="D47" s="77"/>
    </row>
    <row r="48" spans="1:17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  <row r="93" spans="3:4" s="78" customFormat="1" x14ac:dyDescent="0.15">
      <c r="C93" s="77"/>
      <c r="D93" s="77"/>
    </row>
    <row r="94" spans="3:4" s="78" customFormat="1" x14ac:dyDescent="0.15">
      <c r="C94" s="77"/>
      <c r="D94" s="77"/>
    </row>
    <row r="95" spans="3:4" s="78" customFormat="1" x14ac:dyDescent="0.15">
      <c r="C95" s="77"/>
      <c r="D95" s="77"/>
    </row>
    <row r="96" spans="3:4" s="78" customFormat="1" x14ac:dyDescent="0.15">
      <c r="C96" s="77"/>
      <c r="D96" s="77"/>
    </row>
    <row r="97" spans="3:4" s="78" customFormat="1" x14ac:dyDescent="0.15">
      <c r="C97" s="77"/>
      <c r="D97" s="77"/>
    </row>
    <row r="98" spans="3:4" s="78" customFormat="1" x14ac:dyDescent="0.15">
      <c r="C98" s="77"/>
      <c r="D98" s="77"/>
    </row>
    <row r="99" spans="3:4" s="78" customFormat="1" x14ac:dyDescent="0.15">
      <c r="C99" s="77"/>
      <c r="D99" s="77"/>
    </row>
    <row r="100" spans="3:4" s="78" customFormat="1" x14ac:dyDescent="0.15">
      <c r="C100" s="77"/>
      <c r="D100" s="77"/>
    </row>
    <row r="101" spans="3:4" s="78" customFormat="1" x14ac:dyDescent="0.15">
      <c r="C101" s="77"/>
      <c r="D101" s="77"/>
    </row>
    <row r="102" spans="3:4" s="78" customFormat="1" x14ac:dyDescent="0.15">
      <c r="C102" s="77"/>
      <c r="D102" s="77"/>
    </row>
    <row r="103" spans="3:4" s="78" customFormat="1" x14ac:dyDescent="0.15">
      <c r="C103" s="77"/>
      <c r="D103" s="77"/>
    </row>
    <row r="104" spans="3:4" s="78" customFormat="1" x14ac:dyDescent="0.15">
      <c r="C104" s="77"/>
      <c r="D104" s="77"/>
    </row>
    <row r="105" spans="3:4" s="78" customFormat="1" x14ac:dyDescent="0.15">
      <c r="C105" s="77"/>
      <c r="D105" s="77"/>
    </row>
    <row r="106" spans="3:4" s="78" customFormat="1" x14ac:dyDescent="0.15">
      <c r="C106" s="77"/>
      <c r="D106" s="77"/>
    </row>
    <row r="107" spans="3:4" s="78" customFormat="1" x14ac:dyDescent="0.15">
      <c r="C107" s="77"/>
      <c r="D107" s="77"/>
    </row>
    <row r="108" spans="3:4" s="78" customFormat="1" x14ac:dyDescent="0.15">
      <c r="C108" s="77"/>
      <c r="D108" s="77"/>
    </row>
    <row r="109" spans="3:4" s="78" customFormat="1" x14ac:dyDescent="0.15">
      <c r="C109" s="77"/>
      <c r="D109" s="77"/>
    </row>
    <row r="110" spans="3:4" s="78" customFormat="1" x14ac:dyDescent="0.15">
      <c r="C110" s="77"/>
      <c r="D110" s="77"/>
    </row>
    <row r="111" spans="3:4" s="78" customFormat="1" x14ac:dyDescent="0.15">
      <c r="C111" s="77"/>
      <c r="D111" s="77"/>
    </row>
    <row r="112" spans="3:4" s="78" customFormat="1" x14ac:dyDescent="0.15">
      <c r="C112" s="77"/>
      <c r="D112" s="77"/>
    </row>
    <row r="113" spans="3:4" s="78" customFormat="1" x14ac:dyDescent="0.15">
      <c r="C113" s="77"/>
      <c r="D113" s="77"/>
    </row>
    <row r="114" spans="3:4" s="78" customFormat="1" x14ac:dyDescent="0.15">
      <c r="C114" s="77"/>
      <c r="D114" s="77"/>
    </row>
    <row r="115" spans="3:4" s="78" customFormat="1" x14ac:dyDescent="0.15">
      <c r="C115" s="77"/>
      <c r="D115" s="77"/>
    </row>
    <row r="116" spans="3:4" s="78" customFormat="1" x14ac:dyDescent="0.15">
      <c r="C116" s="77"/>
      <c r="D116" s="77"/>
    </row>
    <row r="117" spans="3:4" s="78" customFormat="1" x14ac:dyDescent="0.15">
      <c r="C117" s="77"/>
      <c r="D117" s="77"/>
    </row>
    <row r="118" spans="3:4" s="78" customFormat="1" x14ac:dyDescent="0.15">
      <c r="C118" s="77"/>
      <c r="D118" s="77"/>
    </row>
    <row r="119" spans="3:4" s="78" customFormat="1" x14ac:dyDescent="0.15">
      <c r="C119" s="77"/>
      <c r="D119" s="77"/>
    </row>
    <row r="120" spans="3:4" s="78" customFormat="1" x14ac:dyDescent="0.15">
      <c r="C120" s="77"/>
      <c r="D120" s="77"/>
    </row>
    <row r="121" spans="3:4" s="78" customFormat="1" x14ac:dyDescent="0.15">
      <c r="C121" s="77"/>
      <c r="D121" s="77"/>
    </row>
    <row r="122" spans="3:4" s="78" customFormat="1" x14ac:dyDescent="0.15">
      <c r="C122" s="77"/>
      <c r="D122" s="77"/>
    </row>
    <row r="123" spans="3:4" s="78" customFormat="1" x14ac:dyDescent="0.15">
      <c r="C123" s="77"/>
      <c r="D123" s="77"/>
    </row>
    <row r="124" spans="3:4" s="78" customFormat="1" x14ac:dyDescent="0.15">
      <c r="C124" s="77"/>
      <c r="D124" s="77"/>
    </row>
    <row r="125" spans="3:4" s="78" customFormat="1" x14ac:dyDescent="0.15">
      <c r="C125" s="77"/>
      <c r="D125" s="77"/>
    </row>
    <row r="126" spans="3:4" s="78" customFormat="1" x14ac:dyDescent="0.15">
      <c r="C126" s="77"/>
      <c r="D126" s="77"/>
    </row>
    <row r="127" spans="3:4" s="78" customFormat="1" x14ac:dyDescent="0.15">
      <c r="C127" s="77"/>
      <c r="D127" s="77"/>
    </row>
    <row r="128" spans="3:4" s="78" customFormat="1" x14ac:dyDescent="0.15">
      <c r="C128" s="77"/>
      <c r="D128" s="77"/>
    </row>
    <row r="129" spans="3:4" s="78" customFormat="1" x14ac:dyDescent="0.15">
      <c r="C129" s="77"/>
      <c r="D129" s="77"/>
    </row>
    <row r="130" spans="3:4" s="78" customFormat="1" x14ac:dyDescent="0.15">
      <c r="C130" s="77"/>
      <c r="D130" s="77"/>
    </row>
    <row r="131" spans="3:4" s="78" customFormat="1" x14ac:dyDescent="0.15">
      <c r="C131" s="77"/>
      <c r="D131" s="77"/>
    </row>
    <row r="132" spans="3:4" s="78" customFormat="1" x14ac:dyDescent="0.15">
      <c r="C132" s="77"/>
      <c r="D132" s="77"/>
    </row>
    <row r="133" spans="3:4" s="78" customFormat="1" x14ac:dyDescent="0.15">
      <c r="C133" s="77"/>
      <c r="D133" s="77"/>
    </row>
    <row r="134" spans="3:4" s="78" customFormat="1" x14ac:dyDescent="0.15">
      <c r="C134" s="77"/>
      <c r="D134" s="77"/>
    </row>
    <row r="135" spans="3:4" s="78" customFormat="1" x14ac:dyDescent="0.15">
      <c r="C135" s="77"/>
      <c r="D135" s="77"/>
    </row>
    <row r="136" spans="3:4" s="78" customFormat="1" x14ac:dyDescent="0.15">
      <c r="C136" s="77"/>
      <c r="D136" s="77"/>
    </row>
    <row r="137" spans="3:4" s="78" customFormat="1" x14ac:dyDescent="0.15">
      <c r="C137" s="77"/>
      <c r="D137" s="77"/>
    </row>
    <row r="138" spans="3:4" s="78" customFormat="1" x14ac:dyDescent="0.15">
      <c r="C138" s="77"/>
      <c r="D138" s="77"/>
    </row>
    <row r="139" spans="3:4" s="78" customFormat="1" x14ac:dyDescent="0.15">
      <c r="C139" s="77"/>
      <c r="D139" s="77"/>
    </row>
    <row r="140" spans="3:4" s="78" customFormat="1" x14ac:dyDescent="0.15">
      <c r="C140" s="77"/>
      <c r="D140" s="77"/>
    </row>
    <row r="141" spans="3:4" s="78" customFormat="1" x14ac:dyDescent="0.15">
      <c r="C141" s="77"/>
      <c r="D141" s="77"/>
    </row>
    <row r="142" spans="3:4" s="78" customFormat="1" x14ac:dyDescent="0.15">
      <c r="C142" s="77"/>
      <c r="D142" s="77"/>
    </row>
    <row r="143" spans="3:4" s="78" customFormat="1" x14ac:dyDescent="0.15">
      <c r="C143" s="77"/>
      <c r="D143" s="77"/>
    </row>
    <row r="144" spans="3:4" s="78" customFormat="1" x14ac:dyDescent="0.15">
      <c r="C144" s="77"/>
      <c r="D144" s="77"/>
    </row>
    <row r="145" spans="3:4" s="78" customFormat="1" x14ac:dyDescent="0.15">
      <c r="C145" s="77"/>
      <c r="D145" s="77"/>
    </row>
    <row r="146" spans="3:4" s="78" customFormat="1" x14ac:dyDescent="0.15">
      <c r="C146" s="77"/>
      <c r="D146" s="77"/>
    </row>
    <row r="147" spans="3:4" s="78" customFormat="1" x14ac:dyDescent="0.15">
      <c r="C147" s="77"/>
      <c r="D147" s="77"/>
    </row>
    <row r="148" spans="3:4" s="78" customFormat="1" x14ac:dyDescent="0.15">
      <c r="C148" s="77"/>
      <c r="D148" s="77"/>
    </row>
    <row r="149" spans="3:4" s="78" customFormat="1" x14ac:dyDescent="0.15">
      <c r="C149" s="77"/>
      <c r="D149" s="77"/>
    </row>
  </sheetData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4:R10"/>
  <sheetViews>
    <sheetView zoomScale="130" zoomScaleNormal="130" workbookViewId="0"/>
  </sheetViews>
  <sheetFormatPr baseColWidth="10" defaultRowHeight="9" x14ac:dyDescent="0.15"/>
  <cols>
    <col min="1" max="1" width="11.42578125" style="14"/>
    <col min="2" max="2" width="27.85546875" style="14" bestFit="1" customWidth="1"/>
    <col min="3" max="3" width="4.28515625" style="14" customWidth="1"/>
    <col min="4" max="4" width="3" style="14" customWidth="1"/>
    <col min="5" max="5" width="6.140625" style="14" bestFit="1" customWidth="1"/>
    <col min="6" max="6" width="7.42578125" style="14" bestFit="1" customWidth="1"/>
    <col min="7" max="7" width="6.140625" style="14" bestFit="1" customWidth="1"/>
    <col min="8" max="8" width="6.5703125" style="14" bestFit="1" customWidth="1"/>
    <col min="9" max="9" width="6.140625" style="14" bestFit="1" customWidth="1"/>
    <col min="10" max="11" width="7" style="14" bestFit="1" customWidth="1"/>
    <col min="12" max="12" width="6.140625" style="14" bestFit="1" customWidth="1"/>
    <col min="13" max="17" width="7.7109375" style="14" customWidth="1"/>
    <col min="18" max="16384" width="11.42578125" style="14"/>
  </cols>
  <sheetData>
    <row r="4" spans="2:18" x14ac:dyDescent="0.15">
      <c r="B4" s="9" t="s">
        <v>13</v>
      </c>
      <c r="C4" s="9"/>
      <c r="D4" s="21"/>
      <c r="E4" s="6">
        <v>2001</v>
      </c>
      <c r="F4" s="6">
        <v>2002</v>
      </c>
      <c r="G4" s="6">
        <v>2003</v>
      </c>
      <c r="H4" s="6">
        <v>2004</v>
      </c>
      <c r="I4" s="6">
        <v>2005</v>
      </c>
      <c r="J4" s="6">
        <v>2006</v>
      </c>
      <c r="K4" s="6">
        <v>2007</v>
      </c>
      <c r="L4" s="6">
        <v>2008</v>
      </c>
      <c r="M4" s="6">
        <v>2009</v>
      </c>
      <c r="N4" s="6">
        <v>2010</v>
      </c>
      <c r="O4" s="6">
        <v>2011</v>
      </c>
      <c r="P4" s="6">
        <v>2012</v>
      </c>
      <c r="Q4" s="6">
        <v>2013</v>
      </c>
      <c r="R4" s="191" t="s">
        <v>14</v>
      </c>
    </row>
    <row r="5" spans="2:18" x14ac:dyDescent="0.15">
      <c r="B5" s="3" t="s">
        <v>15</v>
      </c>
      <c r="C5" s="19"/>
      <c r="E5" s="19">
        <f>SUMPRODUCT(PrecioImplicitoDeProductos!D7:D32,CantidadDeProductos!E7:E32)/SUMPRODUCT(PrecioImplicitoDeProductos!D7:D32,CantidadDeProductos!D7:D32)</f>
        <v>1.0708057311448973</v>
      </c>
      <c r="F5" s="19">
        <f>SUMPRODUCT(PrecioImplicitoDeProductos!E7:E32,CantidadDeProductos!F7:F32)/SUMPRODUCT(PrecioImplicitoDeProductos!E7:E32,CantidadDeProductos!E7:E32)</f>
        <v>0.90683570006380543</v>
      </c>
      <c r="G5" s="19">
        <f>SUMPRODUCT(PrecioImplicitoDeProductos!F7:F32,CantidadDeProductos!G7:G32)/SUMPRODUCT(PrecioImplicitoDeProductos!F7:F32,CantidadDeProductos!F7:F32)</f>
        <v>1.0129091610064798</v>
      </c>
      <c r="H5" s="19">
        <f>SUMPRODUCT(PrecioImplicitoDeProductos!G7:G32,CantidadDeProductos!H7:H32)/SUMPRODUCT(PrecioImplicitoDeProductos!G7:G32,CantidadDeProductos!G7:G32)</f>
        <v>0.98974757282739523</v>
      </c>
      <c r="I5" s="19">
        <f>SUMPRODUCT(PrecioImplicitoDeProductos!H7:H32,CantidadDeProductos!I7:I32)/SUMPRODUCT(PrecioImplicitoDeProductos!H7:H32,CantidadDeProductos!H7:H32)</f>
        <v>1.019390108774789</v>
      </c>
      <c r="J5" s="19">
        <f>SUMPRODUCT(PrecioImplicitoDeProductos!I7:I32,CantidadDeProductos!J7:J32)/SUMPRODUCT(PrecioImplicitoDeProductos!I7:I32,CantidadDeProductos!I7:I32)</f>
        <v>1.2849874986926915</v>
      </c>
      <c r="K5" s="19">
        <f>SUMPRODUCT(PrecioImplicitoDeProductos!J7:J32,CantidadDeProductos!K7:K32)/SUMPRODUCT(PrecioImplicitoDeProductos!J7:J32,CantidadDeProductos!J7:J32)</f>
        <v>1.3625583798348411</v>
      </c>
      <c r="L5" s="19">
        <f>SUMPRODUCT(PrecioImplicitoDeProductos!K7:K32,CantidadDeProductos!L7:L32)/SUMPRODUCT(PrecioImplicitoDeProductos!K7:K32,CantidadDeProductos!K7:K32)</f>
        <v>1.0646997110251921</v>
      </c>
      <c r="M5" s="19">
        <f>SUMPRODUCT(PrecioImplicitoDeProductos!L7:L32,CantidadDeProductos!M7:M32)/SUMPRODUCT(PrecioImplicitoDeProductos!L7:L32,CantidadDeProductos!L7:L32)</f>
        <v>1.0844088273925712</v>
      </c>
      <c r="N5" s="19">
        <f>SUMPRODUCT(PrecioImplicitoDeProductos!M7:M32,CantidadDeProductos!N7:N32)/SUMPRODUCT(PrecioImplicitoDeProductos!M7:M32,CantidadDeProductos!M7:M32)</f>
        <v>1.1449010457425641</v>
      </c>
      <c r="O5" s="19">
        <f>SUMPRODUCT(PrecioImplicitoDeProductos!N7:N32,CantidadDeProductos!O7:O32)/SUMPRODUCT(PrecioImplicitoDeProductos!N7:N32,CantidadDeProductos!N7:N32)</f>
        <v>1.0698187622703836</v>
      </c>
      <c r="P5" s="19">
        <f>SUMPRODUCT(PrecioImplicitoDeProductos!O7:O32,CantidadDeProductos!P7:P32)/SUMPRODUCT(PrecioImplicitoDeProductos!O7:O32,CantidadDeProductos!O7:O32)</f>
        <v>0.98091369526638805</v>
      </c>
      <c r="Q5" s="19">
        <f>SUMPRODUCT(PrecioImplicitoDeProductos!P7:P32,CantidadDeProductos!Q7:Q32)/SUMPRODUCT(PrecioImplicitoDeProductos!P7:P32,CantidadDeProductos!P7:P32)</f>
        <v>1.2691717496863724</v>
      </c>
    </row>
    <row r="6" spans="2:18" x14ac:dyDescent="0.15">
      <c r="B6" s="3" t="s">
        <v>16</v>
      </c>
      <c r="C6" s="19"/>
      <c r="E6" s="19">
        <f>SUMPRODUCT(PrecioImplicitoDeProductos!E7:E32,CantidadDeProductos!E7:E32)/SUMPRODUCT(PrecioImplicitoDeProductos!E7:E32,CantidadDeProductos!D7:D32)</f>
        <v>1.0345216629637672</v>
      </c>
      <c r="F6" s="19">
        <f>SUMPRODUCT(PrecioImplicitoDeProductos!F7:F32,CantidadDeProductos!F7:F32)/SUMPRODUCT(PrecioImplicitoDeProductos!F7:F32,CantidadDeProductos!E7:E32)</f>
        <v>0.83995885900052925</v>
      </c>
      <c r="G6" s="19">
        <f>SUMPRODUCT(PrecioImplicitoDeProductos!G7:G32,CantidadDeProductos!G7:G32)/SUMPRODUCT(PrecioImplicitoDeProductos!G7:G32,CantidadDeProductos!F7:F32)</f>
        <v>1.0004531788490667</v>
      </c>
      <c r="H6" s="19">
        <f>SUMPRODUCT(PrecioImplicitoDeProductos!H7:H32,CantidadDeProductos!H7:H32)/SUMPRODUCT(PrecioImplicitoDeProductos!H7:H32,CantidadDeProductos!G7:G32)</f>
        <v>0.96564971302298419</v>
      </c>
      <c r="I6" s="19">
        <f>SUMPRODUCT(PrecioImplicitoDeProductos!I7:I32,CantidadDeProductos!I7:I32)/SUMPRODUCT(PrecioImplicitoDeProductos!I7:I32,CantidadDeProductos!H7:H32)</f>
        <v>1.0233533555268648</v>
      </c>
      <c r="J6" s="19">
        <f>SUMPRODUCT(PrecioImplicitoDeProductos!J7:J32,CantidadDeProductos!J7:J32)/SUMPRODUCT(PrecioImplicitoDeProductos!J7:J32,CantidadDeProductos!I7:I32)</f>
        <v>1.281639841680535</v>
      </c>
      <c r="K6" s="19">
        <f>SUMPRODUCT(PrecioImplicitoDeProductos!K7:K32,CantidadDeProductos!K7:K32)/SUMPRODUCT(PrecioImplicitoDeProductos!K7:K32,CantidadDeProductos!J7:J32)</f>
        <v>1.3611929649419994</v>
      </c>
      <c r="L6" s="19">
        <f>SUMPRODUCT(PrecioImplicitoDeProductos!L7:L32,CantidadDeProductos!L7:L32)/SUMPRODUCT(PrecioImplicitoDeProductos!L7:L32,CantidadDeProductos!K7:K32)</f>
        <v>1.060933506751577</v>
      </c>
      <c r="M6" s="19">
        <f>SUMPRODUCT(PrecioImplicitoDeProductos!M7:M32,CantidadDeProductos!M7:M32)/SUMPRODUCT(PrecioImplicitoDeProductos!M7:M32,CantidadDeProductos!L7:L32)</f>
        <v>1.0484797472845542</v>
      </c>
      <c r="N6" s="19">
        <f>SUMPRODUCT(PrecioImplicitoDeProductos!N7:N32,CantidadDeProductos!N7:N32)/SUMPRODUCT(PrecioImplicitoDeProductos!N7:N32,CantidadDeProductos!M7:M32)</f>
        <v>1.1350798037911405</v>
      </c>
      <c r="O6" s="19">
        <f>SUMPRODUCT(PrecioImplicitoDeProductos!O7:O32,CantidadDeProductos!O7:O32)/SUMPRODUCT(PrecioImplicitoDeProductos!O7:O32,CantidadDeProductos!N7:N32)</f>
        <v>1.069605379730147</v>
      </c>
      <c r="P6" s="19">
        <f>SUMPRODUCT(PrecioImplicitoDeProductos!P7:P32,CantidadDeProductos!P7:P32)/SUMPRODUCT(PrecioImplicitoDeProductos!P7:P32,CantidadDeProductos!O7:O32)</f>
        <v>0.97127032687850789</v>
      </c>
      <c r="Q6" s="19">
        <f>SUMPRODUCT(PrecioImplicitoDeProductos!Q7:Q32,CantidadDeProductos!Q7:Q32)/SUMPRODUCT(PrecioImplicitoDeProductos!Q7:Q32,CantidadDeProductos!P7:P32)</f>
        <v>1.2526690137621932</v>
      </c>
    </row>
    <row r="7" spans="2:18" x14ac:dyDescent="0.15">
      <c r="B7" s="3" t="s">
        <v>17</v>
      </c>
      <c r="C7" s="19"/>
      <c r="D7" s="3"/>
      <c r="E7" s="19">
        <f t="shared" ref="E7:L7" si="0">SQRT(E5*E6)</f>
        <v>1.0525073518485046</v>
      </c>
      <c r="F7" s="19">
        <f t="shared" si="0"/>
        <v>0.87275694206722876</v>
      </c>
      <c r="G7" s="19">
        <f t="shared" si="0"/>
        <v>1.006661904521212</v>
      </c>
      <c r="H7" s="19">
        <f t="shared" si="0"/>
        <v>0.97762439600593509</v>
      </c>
      <c r="I7" s="19">
        <f t="shared" si="0"/>
        <v>1.021369809816981</v>
      </c>
      <c r="J7" s="19">
        <f t="shared" si="0"/>
        <v>1.2833125785972674</v>
      </c>
      <c r="K7" s="19">
        <f t="shared" si="0"/>
        <v>1.3618755012679957</v>
      </c>
      <c r="L7" s="19">
        <f t="shared" si="0"/>
        <v>1.0628149406436418</v>
      </c>
      <c r="M7" s="19">
        <f t="shared" ref="M7:Q7" si="1">SQRT(M5*M6)</f>
        <v>1.0662929678553181</v>
      </c>
      <c r="N7" s="19">
        <f t="shared" si="1"/>
        <v>1.1399798482261612</v>
      </c>
      <c r="O7" s="19">
        <f t="shared" si="1"/>
        <v>1.0697120656796619</v>
      </c>
      <c r="P7" s="19">
        <f t="shared" si="1"/>
        <v>0.97608010195935757</v>
      </c>
      <c r="Q7" s="19">
        <f t="shared" si="1"/>
        <v>1.2608933832701579</v>
      </c>
    </row>
    <row r="8" spans="2:18" x14ac:dyDescent="0.1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8" x14ac:dyDescent="0.15">
      <c r="B9" s="3" t="s">
        <v>18</v>
      </c>
      <c r="C9" s="22"/>
      <c r="D9" s="22"/>
      <c r="E9" s="22">
        <f t="shared" ref="E9:L9" si="2">LN(E7)</f>
        <v>5.1175271679224088E-2</v>
      </c>
      <c r="F9" s="22">
        <f t="shared" si="2"/>
        <v>-0.13609817878373531</v>
      </c>
      <c r="G9" s="22">
        <f t="shared" si="2"/>
        <v>6.6398120994116266E-3</v>
      </c>
      <c r="H9" s="22">
        <f t="shared" si="2"/>
        <v>-2.2629735878289176E-2</v>
      </c>
      <c r="I9" s="22">
        <f t="shared" si="2"/>
        <v>2.1144677145247082E-2</v>
      </c>
      <c r="J9" s="22">
        <f t="shared" si="2"/>
        <v>0.24944468697919675</v>
      </c>
      <c r="K9" s="22">
        <f t="shared" si="2"/>
        <v>0.30886279478863599</v>
      </c>
      <c r="L9" s="22">
        <f t="shared" si="2"/>
        <v>6.0920992617697518E-2</v>
      </c>
      <c r="M9" s="22">
        <f t="shared" ref="M9:Q9" si="3">LN(M7)</f>
        <v>6.4188117117613297E-2</v>
      </c>
      <c r="N9" s="22">
        <f t="shared" si="3"/>
        <v>0.13101058525556872</v>
      </c>
      <c r="O9" s="22">
        <f t="shared" si="3"/>
        <v>6.7389514764943925E-2</v>
      </c>
      <c r="P9" s="22">
        <f t="shared" si="3"/>
        <v>-2.4210624257070965E-2</v>
      </c>
      <c r="Q9" s="22">
        <f t="shared" si="3"/>
        <v>0.23182050405868751</v>
      </c>
      <c r="R9" s="27">
        <f>AVERAGE(E9:Q9)</f>
        <v>7.7666032122087003E-2</v>
      </c>
    </row>
    <row r="10" spans="2:18" x14ac:dyDescent="0.15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</sheetData>
  <printOptions horizontalCentered="1" verticalCentered="1"/>
  <pageMargins left="0.78740157480314965" right="0.78740157480314965" top="0.98425196850393704" bottom="0.98425196850393704" header="0" footer="0"/>
  <pageSetup scale="12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G103"/>
  <sheetViews>
    <sheetView zoomScale="130" zoomScaleNormal="130" workbookViewId="0"/>
  </sheetViews>
  <sheetFormatPr baseColWidth="10" defaultRowHeight="9" x14ac:dyDescent="0.15"/>
  <cols>
    <col min="1" max="1" width="9.42578125" style="78" customWidth="1"/>
    <col min="2" max="2" width="11.42578125" style="78"/>
    <col min="3" max="3" width="16.85546875" style="17" bestFit="1" customWidth="1"/>
    <col min="4" max="4" width="7.5703125" style="17" customWidth="1"/>
    <col min="5" max="12" width="7.5703125" style="15" customWidth="1"/>
    <col min="13" max="13" width="8.42578125" style="14" customWidth="1"/>
    <col min="14" max="17" width="8.42578125" style="78" customWidth="1"/>
    <col min="18" max="33" width="11.42578125" style="78"/>
    <col min="34" max="16384" width="11.42578125" style="15"/>
  </cols>
  <sheetData>
    <row r="1" spans="1:17" x14ac:dyDescent="0.15">
      <c r="C1" s="1" t="s">
        <v>108</v>
      </c>
      <c r="D1" s="35"/>
      <c r="E1" s="3"/>
      <c r="F1" s="4"/>
      <c r="G1" s="4"/>
      <c r="H1" s="4"/>
      <c r="I1" s="4"/>
      <c r="J1" s="4"/>
      <c r="K1" s="4"/>
      <c r="L1" s="5"/>
    </row>
    <row r="2" spans="1:17" x14ac:dyDescent="0.15">
      <c r="C2" s="3" t="s">
        <v>40</v>
      </c>
      <c r="D2" s="3"/>
      <c r="E2" s="3"/>
      <c r="F2" s="4"/>
      <c r="G2" s="4"/>
      <c r="H2" s="4"/>
      <c r="I2" s="4"/>
      <c r="J2" s="4"/>
      <c r="K2" s="4"/>
      <c r="L2" s="4"/>
    </row>
    <row r="3" spans="1:17" x14ac:dyDescent="0.15">
      <c r="C3" s="6" t="s">
        <v>109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6">
        <v>2011</v>
      </c>
      <c r="P3" s="6">
        <v>2012</v>
      </c>
      <c r="Q3" s="6">
        <v>2013</v>
      </c>
    </row>
    <row r="4" spans="1:17" x14ac:dyDescent="0.15"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15">
      <c r="A5" s="8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15">
      <c r="A6" s="82"/>
      <c r="C6" s="9" t="s">
        <v>22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15">
      <c r="A7" s="84"/>
      <c r="C7" s="10" t="s">
        <v>23</v>
      </c>
      <c r="D7" s="76">
        <v>309793</v>
      </c>
      <c r="E7" s="76">
        <v>351965</v>
      </c>
      <c r="F7" s="76">
        <v>371709</v>
      </c>
      <c r="G7" s="76">
        <v>278062</v>
      </c>
      <c r="H7" s="76">
        <v>378395</v>
      </c>
      <c r="I7" s="76">
        <v>403455</v>
      </c>
      <c r="J7" s="76">
        <v>490534</v>
      </c>
      <c r="K7" s="76">
        <v>520003</v>
      </c>
      <c r="L7" s="76">
        <v>877873</v>
      </c>
      <c r="M7" s="76">
        <v>854606.31806108891</v>
      </c>
      <c r="N7" s="76">
        <v>1192875.7345132739</v>
      </c>
      <c r="O7" s="76">
        <v>1594424.8946986203</v>
      </c>
      <c r="P7" s="76">
        <v>1983313.4988627753</v>
      </c>
      <c r="Q7" s="76">
        <v>1477261.8607142859</v>
      </c>
    </row>
    <row r="8" spans="1:17" x14ac:dyDescent="0.15">
      <c r="A8" s="84"/>
      <c r="C8" s="10" t="s">
        <v>24</v>
      </c>
      <c r="D8" s="76">
        <v>548016</v>
      </c>
      <c r="E8" s="76">
        <v>646355</v>
      </c>
      <c r="F8" s="76">
        <v>611682</v>
      </c>
      <c r="G8" s="76">
        <v>630234</v>
      </c>
      <c r="H8" s="76">
        <v>661679</v>
      </c>
      <c r="I8" s="76">
        <v>711664</v>
      </c>
      <c r="J8" s="76">
        <v>700166</v>
      </c>
      <c r="K8" s="76">
        <v>878068</v>
      </c>
      <c r="L8" s="76">
        <v>1197562</v>
      </c>
      <c r="M8" s="76">
        <v>1580723.6653386455</v>
      </c>
      <c r="N8" s="76">
        <v>1684168.9805309728</v>
      </c>
      <c r="O8" s="76">
        <v>2418380.646332602</v>
      </c>
      <c r="P8" s="76">
        <v>3806781.9711902915</v>
      </c>
      <c r="Q8" s="76">
        <v>4707362.5960533544</v>
      </c>
    </row>
    <row r="9" spans="1:17" x14ac:dyDescent="0.15">
      <c r="A9" s="82"/>
      <c r="C9" s="9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17" x14ac:dyDescent="0.15">
      <c r="A10" s="82"/>
      <c r="C10" s="9" t="s">
        <v>25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17" x14ac:dyDescent="0.15">
      <c r="A11" s="82"/>
      <c r="C11" s="10"/>
      <c r="D11" s="76">
        <v>95731</v>
      </c>
      <c r="E11" s="76">
        <v>189138</v>
      </c>
      <c r="F11" s="76">
        <v>267249</v>
      </c>
      <c r="G11" s="76">
        <v>217711</v>
      </c>
      <c r="H11" s="76">
        <v>244230</v>
      </c>
      <c r="I11" s="76">
        <v>256707</v>
      </c>
      <c r="J11" s="76">
        <v>234787</v>
      </c>
      <c r="K11" s="76">
        <v>411892</v>
      </c>
      <c r="L11" s="76">
        <v>500689</v>
      </c>
      <c r="M11" s="76">
        <v>629411.23208121501</v>
      </c>
      <c r="N11" s="76">
        <v>643856.17671766866</v>
      </c>
      <c r="O11" s="76">
        <v>1064092.1208123604</v>
      </c>
      <c r="P11" s="76">
        <v>848197.24161123019</v>
      </c>
      <c r="Q11" s="76">
        <v>792321.64677164401</v>
      </c>
    </row>
    <row r="12" spans="1:17" x14ac:dyDescent="0.15">
      <c r="A12" s="82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x14ac:dyDescent="0.1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pans="1:17" s="78" customFormat="1" x14ac:dyDescent="0.1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</row>
    <row r="15" spans="1:17" s="78" customFormat="1" x14ac:dyDescent="0.1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</row>
    <row r="16" spans="1:17" s="78" customFormat="1" x14ac:dyDescent="0.15">
      <c r="A16" s="82"/>
      <c r="B16" s="82"/>
      <c r="C16" s="82"/>
      <c r="D16" s="79"/>
      <c r="E16" s="79"/>
      <c r="F16" s="79"/>
      <c r="G16" s="79"/>
      <c r="H16" s="79"/>
      <c r="I16" s="79"/>
      <c r="J16" s="79"/>
      <c r="K16" s="79"/>
      <c r="L16" s="79"/>
      <c r="M16" s="82"/>
      <c r="N16" s="82"/>
    </row>
    <row r="17" spans="1:14" s="78" customFormat="1" x14ac:dyDescent="0.15">
      <c r="A17" s="82"/>
      <c r="B17" s="82"/>
      <c r="C17" s="82"/>
      <c r="D17" s="79"/>
      <c r="E17" s="79"/>
      <c r="F17" s="79"/>
      <c r="G17" s="79"/>
      <c r="H17" s="79"/>
      <c r="I17" s="79"/>
      <c r="J17" s="79"/>
      <c r="K17" s="79"/>
      <c r="L17" s="79"/>
      <c r="M17" s="82"/>
      <c r="N17" s="82"/>
    </row>
    <row r="18" spans="1:14" s="78" customFormat="1" x14ac:dyDescent="0.15">
      <c r="A18" s="82"/>
      <c r="B18" s="82"/>
      <c r="C18" s="82"/>
      <c r="D18" s="79"/>
      <c r="E18" s="79"/>
      <c r="F18" s="79"/>
      <c r="G18" s="79"/>
      <c r="H18" s="79"/>
      <c r="I18" s="79"/>
      <c r="J18" s="79"/>
      <c r="K18" s="79"/>
      <c r="L18" s="79"/>
      <c r="M18" s="82"/>
      <c r="N18" s="82"/>
    </row>
    <row r="19" spans="1:14" s="78" customFormat="1" x14ac:dyDescent="0.15">
      <c r="A19" s="82"/>
      <c r="B19" s="82"/>
      <c r="C19" s="82"/>
      <c r="D19" s="79"/>
      <c r="E19" s="79"/>
      <c r="F19" s="79"/>
      <c r="G19" s="79"/>
      <c r="H19" s="79"/>
      <c r="I19" s="79"/>
      <c r="J19" s="79"/>
      <c r="K19" s="79"/>
      <c r="L19" s="79"/>
      <c r="M19" s="82"/>
      <c r="N19" s="82"/>
    </row>
    <row r="20" spans="1:14" s="78" customFormat="1" x14ac:dyDescent="0.15">
      <c r="A20" s="82"/>
      <c r="B20" s="82"/>
      <c r="C20" s="82"/>
      <c r="D20" s="79"/>
      <c r="E20" s="79"/>
      <c r="F20" s="79"/>
      <c r="G20" s="79"/>
      <c r="H20" s="79"/>
      <c r="I20" s="79"/>
      <c r="J20" s="79"/>
      <c r="K20" s="79"/>
      <c r="L20" s="79"/>
      <c r="M20" s="82"/>
      <c r="N20" s="82"/>
    </row>
    <row r="21" spans="1:14" s="78" customFormat="1" x14ac:dyDescent="0.15">
      <c r="A21" s="82"/>
      <c r="B21" s="82"/>
      <c r="C21" s="82"/>
      <c r="D21" s="79"/>
      <c r="E21" s="79"/>
      <c r="F21" s="79"/>
      <c r="G21" s="79"/>
      <c r="H21" s="79"/>
      <c r="I21" s="79"/>
      <c r="J21" s="79"/>
      <c r="K21" s="79"/>
      <c r="L21" s="79"/>
      <c r="M21" s="82"/>
      <c r="N21" s="82"/>
    </row>
    <row r="22" spans="1:14" s="78" customFormat="1" x14ac:dyDescent="0.15">
      <c r="A22" s="82"/>
      <c r="B22" s="82"/>
      <c r="C22" s="82"/>
      <c r="D22" s="79"/>
      <c r="E22" s="79"/>
      <c r="F22" s="79"/>
      <c r="G22" s="79"/>
      <c r="H22" s="79"/>
      <c r="I22" s="79"/>
      <c r="J22" s="79"/>
      <c r="K22" s="79"/>
      <c r="L22" s="79"/>
      <c r="M22" s="82"/>
      <c r="N22" s="82"/>
    </row>
    <row r="23" spans="1:14" s="78" customFormat="1" x14ac:dyDescent="0.15">
      <c r="A23" s="82"/>
      <c r="B23" s="82"/>
      <c r="C23" s="82"/>
      <c r="D23" s="79"/>
      <c r="E23" s="79"/>
      <c r="F23" s="79"/>
      <c r="G23" s="79"/>
      <c r="H23" s="79"/>
      <c r="I23" s="79"/>
      <c r="J23" s="79"/>
      <c r="K23" s="79"/>
      <c r="L23" s="79"/>
      <c r="M23" s="82"/>
      <c r="N23" s="82"/>
    </row>
    <row r="24" spans="1:14" s="78" customFormat="1" x14ac:dyDescent="0.15">
      <c r="A24" s="82"/>
      <c r="B24" s="82"/>
      <c r="C24" s="82"/>
      <c r="D24" s="79"/>
      <c r="E24" s="79"/>
      <c r="F24" s="79"/>
      <c r="G24" s="79"/>
      <c r="H24" s="79"/>
      <c r="I24" s="79"/>
      <c r="J24" s="79"/>
      <c r="K24" s="79"/>
      <c r="L24" s="79"/>
      <c r="M24" s="82"/>
      <c r="N24" s="82"/>
    </row>
    <row r="25" spans="1:14" s="78" customFormat="1" x14ac:dyDescent="0.15">
      <c r="C25" s="82"/>
      <c r="D25" s="79"/>
      <c r="E25" s="79"/>
      <c r="F25" s="79"/>
      <c r="G25" s="79"/>
      <c r="H25" s="79"/>
      <c r="I25" s="79"/>
      <c r="J25" s="79"/>
      <c r="K25" s="79"/>
      <c r="L25" s="79"/>
      <c r="M25" s="82"/>
    </row>
    <row r="26" spans="1:14" s="78" customFormat="1" x14ac:dyDescent="0.15">
      <c r="C26" s="82"/>
      <c r="D26" s="79"/>
      <c r="E26" s="79"/>
      <c r="F26" s="79"/>
      <c r="G26" s="79"/>
      <c r="H26" s="79"/>
      <c r="I26" s="79"/>
      <c r="J26" s="79"/>
      <c r="K26" s="79"/>
      <c r="L26" s="79"/>
      <c r="M26" s="82"/>
    </row>
    <row r="27" spans="1:14" s="78" customFormat="1" x14ac:dyDescent="0.15">
      <c r="C27" s="82"/>
      <c r="D27" s="79"/>
      <c r="E27" s="79"/>
      <c r="F27" s="79"/>
      <c r="G27" s="79"/>
      <c r="H27" s="79"/>
      <c r="I27" s="79"/>
      <c r="J27" s="79"/>
      <c r="K27" s="79"/>
      <c r="L27" s="79"/>
      <c r="M27" s="82"/>
    </row>
    <row r="28" spans="1:14" s="78" customFormat="1" x14ac:dyDescent="0.15">
      <c r="C28" s="82"/>
      <c r="D28" s="79"/>
      <c r="E28" s="79"/>
      <c r="F28" s="79"/>
      <c r="G28" s="79"/>
      <c r="H28" s="79"/>
      <c r="I28" s="79"/>
      <c r="J28" s="79"/>
      <c r="K28" s="79"/>
      <c r="L28" s="79"/>
      <c r="M28" s="82"/>
    </row>
    <row r="29" spans="1:14" s="78" customFormat="1" x14ac:dyDescent="0.15">
      <c r="C29" s="77"/>
      <c r="D29" s="77"/>
    </row>
    <row r="30" spans="1:14" s="78" customFormat="1" x14ac:dyDescent="0.15">
      <c r="C30" s="77"/>
      <c r="D30" s="77"/>
    </row>
    <row r="31" spans="1:14" s="78" customFormat="1" x14ac:dyDescent="0.15">
      <c r="C31" s="77"/>
      <c r="D31" s="77"/>
    </row>
    <row r="32" spans="1:14" s="78" customFormat="1" x14ac:dyDescent="0.15">
      <c r="C32" s="77"/>
      <c r="D32" s="77"/>
    </row>
    <row r="33" spans="3:4" s="78" customFormat="1" x14ac:dyDescent="0.15">
      <c r="C33" s="77"/>
      <c r="D33" s="77"/>
    </row>
    <row r="34" spans="3:4" s="78" customFormat="1" x14ac:dyDescent="0.15">
      <c r="C34" s="77"/>
      <c r="D34" s="77"/>
    </row>
    <row r="35" spans="3:4" s="78" customFormat="1" x14ac:dyDescent="0.15">
      <c r="C35" s="77"/>
      <c r="D35" s="77"/>
    </row>
    <row r="36" spans="3:4" s="78" customFormat="1" x14ac:dyDescent="0.15">
      <c r="C36" s="77"/>
      <c r="D36" s="77"/>
    </row>
    <row r="37" spans="3:4" s="78" customFormat="1" x14ac:dyDescent="0.15">
      <c r="C37" s="77"/>
      <c r="D37" s="77"/>
    </row>
    <row r="38" spans="3:4" s="78" customFormat="1" x14ac:dyDescent="0.15">
      <c r="C38" s="77"/>
      <c r="D38" s="77"/>
    </row>
    <row r="39" spans="3:4" s="78" customFormat="1" x14ac:dyDescent="0.15">
      <c r="C39" s="77"/>
      <c r="D39" s="77"/>
    </row>
    <row r="40" spans="3:4" s="78" customFormat="1" x14ac:dyDescent="0.15">
      <c r="C40" s="77"/>
      <c r="D40" s="77"/>
    </row>
    <row r="41" spans="3:4" s="78" customFormat="1" x14ac:dyDescent="0.15">
      <c r="C41" s="77"/>
      <c r="D41" s="77"/>
    </row>
    <row r="42" spans="3:4" s="78" customFormat="1" x14ac:dyDescent="0.15">
      <c r="C42" s="77"/>
      <c r="D42" s="77"/>
    </row>
    <row r="43" spans="3:4" s="78" customFormat="1" x14ac:dyDescent="0.15">
      <c r="C43" s="77"/>
      <c r="D43" s="77"/>
    </row>
    <row r="44" spans="3:4" s="78" customFormat="1" x14ac:dyDescent="0.15">
      <c r="C44" s="77"/>
      <c r="D44" s="77"/>
    </row>
    <row r="45" spans="3:4" s="78" customFormat="1" x14ac:dyDescent="0.15">
      <c r="C45" s="77"/>
      <c r="D45" s="77"/>
    </row>
    <row r="46" spans="3:4" s="78" customFormat="1" x14ac:dyDescent="0.15">
      <c r="C46" s="77"/>
      <c r="D46" s="77"/>
    </row>
    <row r="47" spans="3:4" s="78" customFormat="1" x14ac:dyDescent="0.15">
      <c r="C47" s="77"/>
      <c r="D47" s="77"/>
    </row>
    <row r="48" spans="3:4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  <row r="93" spans="3:4" s="78" customFormat="1" x14ac:dyDescent="0.15">
      <c r="C93" s="77"/>
      <c r="D93" s="77"/>
    </row>
    <row r="94" spans="3:4" s="78" customFormat="1" x14ac:dyDescent="0.15">
      <c r="C94" s="77"/>
      <c r="D94" s="77"/>
    </row>
    <row r="95" spans="3:4" s="78" customFormat="1" x14ac:dyDescent="0.15">
      <c r="C95" s="77"/>
      <c r="D95" s="77"/>
    </row>
    <row r="96" spans="3:4" s="78" customFormat="1" x14ac:dyDescent="0.15">
      <c r="C96" s="77"/>
      <c r="D96" s="77"/>
    </row>
    <row r="97" spans="3:4" s="78" customFormat="1" x14ac:dyDescent="0.15">
      <c r="C97" s="77"/>
      <c r="D97" s="77"/>
    </row>
    <row r="98" spans="3:4" s="78" customFormat="1" x14ac:dyDescent="0.15">
      <c r="C98" s="77"/>
      <c r="D98" s="77"/>
    </row>
    <row r="99" spans="3:4" s="78" customFormat="1" x14ac:dyDescent="0.15">
      <c r="C99" s="77"/>
      <c r="D99" s="77"/>
    </row>
    <row r="100" spans="3:4" s="78" customFormat="1" x14ac:dyDescent="0.15">
      <c r="C100" s="77"/>
      <c r="D100" s="77"/>
    </row>
    <row r="101" spans="3:4" s="78" customFormat="1" x14ac:dyDescent="0.15">
      <c r="C101" s="77"/>
      <c r="D101" s="77"/>
    </row>
    <row r="102" spans="3:4" s="78" customFormat="1" x14ac:dyDescent="0.15">
      <c r="C102" s="77"/>
      <c r="D102" s="77"/>
    </row>
    <row r="103" spans="3:4" s="78" customFormat="1" x14ac:dyDescent="0.15">
      <c r="C103" s="77"/>
      <c r="D103" s="77"/>
    </row>
  </sheetData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R211"/>
  <sheetViews>
    <sheetView zoomScale="130" zoomScaleNormal="130" workbookViewId="0"/>
  </sheetViews>
  <sheetFormatPr baseColWidth="10" defaultRowHeight="9" x14ac:dyDescent="0.15"/>
  <cols>
    <col min="1" max="1" width="8.85546875" style="78" customWidth="1"/>
    <col min="2" max="2" width="11.42578125" style="78"/>
    <col min="3" max="3" width="30.7109375" style="17" customWidth="1"/>
    <col min="4" max="4" width="5.7109375" style="17" bestFit="1" customWidth="1"/>
    <col min="5" max="12" width="5.7109375" style="15" bestFit="1" customWidth="1"/>
    <col min="13" max="13" width="7.42578125" style="14" customWidth="1"/>
    <col min="14" max="17" width="7.42578125" style="78" customWidth="1"/>
    <col min="18" max="44" width="11.42578125" style="78"/>
    <col min="45" max="16384" width="11.42578125" style="15"/>
  </cols>
  <sheetData>
    <row r="1" spans="1:17" x14ac:dyDescent="0.15">
      <c r="C1" s="1" t="s">
        <v>110</v>
      </c>
      <c r="D1" s="2"/>
      <c r="E1" s="24"/>
      <c r="F1" s="25"/>
      <c r="G1" s="25"/>
      <c r="H1" s="25"/>
      <c r="I1" s="25"/>
      <c r="J1" s="25"/>
      <c r="K1" s="25"/>
      <c r="L1" s="14"/>
    </row>
    <row r="2" spans="1:17" x14ac:dyDescent="0.15">
      <c r="C2" s="3" t="s">
        <v>111</v>
      </c>
      <c r="D2" s="3"/>
      <c r="E2" s="3"/>
      <c r="F2" s="4"/>
      <c r="G2" s="4"/>
      <c r="H2" s="4"/>
      <c r="I2" s="4"/>
      <c r="J2" s="4"/>
      <c r="K2" s="4"/>
      <c r="L2" s="4"/>
    </row>
    <row r="3" spans="1:17" x14ac:dyDescent="0.15">
      <c r="C3" s="6" t="s">
        <v>109</v>
      </c>
      <c r="D3" s="6">
        <v>2000</v>
      </c>
      <c r="E3" s="6">
        <v>2001</v>
      </c>
      <c r="F3" s="6">
        <v>2002</v>
      </c>
      <c r="G3" s="6">
        <v>2003</v>
      </c>
      <c r="H3" s="6">
        <v>2004</v>
      </c>
      <c r="I3" s="6">
        <v>2005</v>
      </c>
      <c r="J3" s="6">
        <v>2006</v>
      </c>
      <c r="K3" s="6">
        <v>2007</v>
      </c>
      <c r="L3" s="6">
        <v>2008</v>
      </c>
      <c r="M3" s="6">
        <v>2009</v>
      </c>
      <c r="N3" s="6">
        <v>2010</v>
      </c>
      <c r="O3" s="6">
        <v>2011</v>
      </c>
      <c r="P3" s="6">
        <v>2012</v>
      </c>
      <c r="Q3" s="6">
        <v>2013</v>
      </c>
    </row>
    <row r="4" spans="1:17" x14ac:dyDescent="0.15">
      <c r="C4" s="6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15">
      <c r="A5" s="84"/>
      <c r="B5" s="84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15">
      <c r="A6" s="82"/>
      <c r="B6" s="82"/>
      <c r="C6" s="9" t="s">
        <v>22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15">
      <c r="A7" s="84"/>
      <c r="B7" s="112"/>
      <c r="C7" s="10" t="s">
        <v>23</v>
      </c>
      <c r="D7" s="5">
        <v>11109</v>
      </c>
      <c r="E7" s="5">
        <v>15504</v>
      </c>
      <c r="F7" s="5">
        <v>8859</v>
      </c>
      <c r="G7" s="5">
        <v>8859</v>
      </c>
      <c r="H7" s="5">
        <v>11074</v>
      </c>
      <c r="I7" s="5">
        <v>14304</v>
      </c>
      <c r="J7" s="5">
        <v>14304</v>
      </c>
      <c r="K7" s="5">
        <v>14400</v>
      </c>
      <c r="L7" s="5">
        <v>22456</v>
      </c>
      <c r="M7" s="5">
        <v>17472</v>
      </c>
      <c r="N7" s="5">
        <v>17472</v>
      </c>
      <c r="O7" s="5">
        <v>24960</v>
      </c>
      <c r="P7" s="5">
        <v>27456</v>
      </c>
      <c r="Q7" s="5">
        <v>32448</v>
      </c>
    </row>
    <row r="8" spans="1:17" x14ac:dyDescent="0.15">
      <c r="A8" s="84"/>
      <c r="B8" s="112"/>
      <c r="C8" s="10" t="s">
        <v>24</v>
      </c>
      <c r="D8" s="5">
        <v>142217</v>
      </c>
      <c r="E8" s="5">
        <v>161685</v>
      </c>
      <c r="F8" s="5">
        <v>167020</v>
      </c>
      <c r="G8" s="5">
        <v>177148</v>
      </c>
      <c r="H8" s="5">
        <v>187933</v>
      </c>
      <c r="I8" s="5">
        <v>197447</v>
      </c>
      <c r="J8" s="5">
        <v>218232</v>
      </c>
      <c r="K8" s="5">
        <v>248144</v>
      </c>
      <c r="L8" s="5">
        <v>287008</v>
      </c>
      <c r="M8" s="5">
        <v>379392</v>
      </c>
      <c r="N8" s="5">
        <v>410720</v>
      </c>
      <c r="O8" s="5">
        <v>661224</v>
      </c>
      <c r="P8" s="5">
        <v>820568</v>
      </c>
      <c r="Q8" s="5">
        <v>896064</v>
      </c>
    </row>
    <row r="9" spans="1:17" x14ac:dyDescent="0.15">
      <c r="A9" s="82"/>
      <c r="B9" s="82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x14ac:dyDescent="0.15">
      <c r="A10" s="82"/>
      <c r="B10" s="82"/>
      <c r="C10" s="9" t="s">
        <v>25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15">
      <c r="A11" s="82"/>
      <c r="B11" s="112"/>
      <c r="C11" s="10"/>
      <c r="D11" s="79">
        <v>33684</v>
      </c>
      <c r="E11" s="79">
        <v>68179</v>
      </c>
      <c r="F11" s="79">
        <v>115922</v>
      </c>
      <c r="G11" s="79">
        <v>95443</v>
      </c>
      <c r="H11" s="79">
        <v>116334</v>
      </c>
      <c r="I11" s="79">
        <v>153784</v>
      </c>
      <c r="J11" s="79">
        <v>144990</v>
      </c>
      <c r="K11" s="79">
        <v>241776</v>
      </c>
      <c r="L11" s="79">
        <v>285153</v>
      </c>
      <c r="M11" s="79">
        <v>336552</v>
      </c>
      <c r="N11" s="79">
        <v>372312</v>
      </c>
      <c r="O11" s="79">
        <v>374904</v>
      </c>
      <c r="P11" s="79">
        <v>180648</v>
      </c>
      <c r="Q11" s="79">
        <v>197320</v>
      </c>
    </row>
    <row r="12" spans="1:17" x14ac:dyDescent="0.15">
      <c r="A12" s="84"/>
      <c r="B12" s="114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s="78" customFormat="1" x14ac:dyDescent="0.15">
      <c r="C13" s="77"/>
      <c r="D13" s="77"/>
    </row>
    <row r="14" spans="1:17" s="78" customFormat="1" x14ac:dyDescent="0.15">
      <c r="C14" s="77"/>
      <c r="D14" s="77"/>
    </row>
    <row r="15" spans="1:17" s="78" customFormat="1" x14ac:dyDescent="0.15">
      <c r="C15" s="77"/>
      <c r="D15" s="77"/>
    </row>
    <row r="16" spans="1:17" s="78" customFormat="1" x14ac:dyDescent="0.15">
      <c r="C16" s="77"/>
      <c r="D16" s="77"/>
    </row>
    <row r="17" spans="3:4" s="78" customFormat="1" x14ac:dyDescent="0.15">
      <c r="C17" s="77"/>
      <c r="D17" s="77"/>
    </row>
    <row r="18" spans="3:4" s="78" customFormat="1" x14ac:dyDescent="0.15">
      <c r="C18" s="77"/>
      <c r="D18" s="77"/>
    </row>
    <row r="19" spans="3:4" s="78" customFormat="1" x14ac:dyDescent="0.15">
      <c r="C19" s="77"/>
      <c r="D19" s="77"/>
    </row>
    <row r="20" spans="3:4" s="78" customFormat="1" x14ac:dyDescent="0.15">
      <c r="C20" s="77"/>
      <c r="D20" s="77"/>
    </row>
    <row r="21" spans="3:4" s="78" customFormat="1" x14ac:dyDescent="0.15">
      <c r="C21" s="77"/>
      <c r="D21" s="77"/>
    </row>
    <row r="22" spans="3:4" s="78" customFormat="1" x14ac:dyDescent="0.15">
      <c r="C22" s="77"/>
      <c r="D22" s="77"/>
    </row>
    <row r="23" spans="3:4" s="78" customFormat="1" x14ac:dyDescent="0.15">
      <c r="C23" s="77"/>
      <c r="D23" s="77"/>
    </row>
    <row r="24" spans="3:4" s="78" customFormat="1" x14ac:dyDescent="0.15">
      <c r="C24" s="77"/>
      <c r="D24" s="77"/>
    </row>
    <row r="25" spans="3:4" s="78" customFormat="1" x14ac:dyDescent="0.15">
      <c r="C25" s="77"/>
      <c r="D25" s="77"/>
    </row>
    <row r="26" spans="3:4" s="78" customFormat="1" x14ac:dyDescent="0.15">
      <c r="C26" s="77"/>
      <c r="D26" s="77"/>
    </row>
    <row r="27" spans="3:4" s="78" customFormat="1" x14ac:dyDescent="0.15">
      <c r="C27" s="77"/>
      <c r="D27" s="77"/>
    </row>
    <row r="28" spans="3:4" s="78" customFormat="1" x14ac:dyDescent="0.15">
      <c r="C28" s="77"/>
      <c r="D28" s="77"/>
    </row>
    <row r="29" spans="3:4" s="78" customFormat="1" x14ac:dyDescent="0.15">
      <c r="C29" s="77"/>
      <c r="D29" s="77"/>
    </row>
    <row r="30" spans="3:4" s="78" customFormat="1" x14ac:dyDescent="0.15">
      <c r="C30" s="77"/>
      <c r="D30" s="77"/>
    </row>
    <row r="31" spans="3:4" s="78" customFormat="1" x14ac:dyDescent="0.15">
      <c r="C31" s="77"/>
      <c r="D31" s="77"/>
    </row>
    <row r="32" spans="3:4" s="78" customFormat="1" x14ac:dyDescent="0.15">
      <c r="C32" s="77"/>
      <c r="D32" s="77"/>
    </row>
    <row r="33" spans="3:4" s="78" customFormat="1" x14ac:dyDescent="0.15">
      <c r="C33" s="77"/>
      <c r="D33" s="77"/>
    </row>
    <row r="34" spans="3:4" s="78" customFormat="1" x14ac:dyDescent="0.15">
      <c r="C34" s="77"/>
      <c r="D34" s="77"/>
    </row>
    <row r="35" spans="3:4" s="78" customFormat="1" x14ac:dyDescent="0.15">
      <c r="C35" s="77"/>
      <c r="D35" s="77"/>
    </row>
    <row r="36" spans="3:4" s="78" customFormat="1" x14ac:dyDescent="0.15">
      <c r="C36" s="77"/>
      <c r="D36" s="77"/>
    </row>
    <row r="37" spans="3:4" s="78" customFormat="1" x14ac:dyDescent="0.15">
      <c r="C37" s="77"/>
      <c r="D37" s="77"/>
    </row>
    <row r="38" spans="3:4" s="78" customFormat="1" x14ac:dyDescent="0.15">
      <c r="C38" s="77"/>
      <c r="D38" s="77"/>
    </row>
    <row r="39" spans="3:4" s="78" customFormat="1" x14ac:dyDescent="0.15">
      <c r="C39" s="77"/>
      <c r="D39" s="77"/>
    </row>
    <row r="40" spans="3:4" s="78" customFormat="1" x14ac:dyDescent="0.15">
      <c r="C40" s="77"/>
      <c r="D40" s="77"/>
    </row>
    <row r="41" spans="3:4" s="78" customFormat="1" x14ac:dyDescent="0.15">
      <c r="C41" s="77"/>
      <c r="D41" s="77"/>
    </row>
    <row r="42" spans="3:4" s="78" customFormat="1" x14ac:dyDescent="0.15">
      <c r="C42" s="77"/>
      <c r="D42" s="77"/>
    </row>
    <row r="43" spans="3:4" s="78" customFormat="1" x14ac:dyDescent="0.15">
      <c r="C43" s="77"/>
      <c r="D43" s="77"/>
    </row>
    <row r="44" spans="3:4" s="78" customFormat="1" x14ac:dyDescent="0.15">
      <c r="C44" s="77"/>
      <c r="D44" s="77"/>
    </row>
    <row r="45" spans="3:4" s="78" customFormat="1" x14ac:dyDescent="0.15">
      <c r="C45" s="77"/>
      <c r="D45" s="77"/>
    </row>
    <row r="46" spans="3:4" s="78" customFormat="1" x14ac:dyDescent="0.15">
      <c r="C46" s="77"/>
      <c r="D46" s="77"/>
    </row>
    <row r="47" spans="3:4" s="78" customFormat="1" x14ac:dyDescent="0.15">
      <c r="C47" s="77"/>
      <c r="D47" s="77"/>
    </row>
    <row r="48" spans="3:4" s="78" customFormat="1" x14ac:dyDescent="0.15">
      <c r="C48" s="77"/>
      <c r="D48" s="77"/>
    </row>
    <row r="49" spans="3:4" s="78" customFormat="1" x14ac:dyDescent="0.15">
      <c r="C49" s="77"/>
      <c r="D49" s="77"/>
    </row>
    <row r="50" spans="3:4" s="78" customFormat="1" x14ac:dyDescent="0.15">
      <c r="C50" s="77"/>
      <c r="D50" s="77"/>
    </row>
    <row r="51" spans="3:4" s="78" customFormat="1" x14ac:dyDescent="0.15">
      <c r="C51" s="77"/>
      <c r="D51" s="77"/>
    </row>
    <row r="52" spans="3:4" s="78" customFormat="1" x14ac:dyDescent="0.15">
      <c r="C52" s="77"/>
      <c r="D52" s="77"/>
    </row>
    <row r="53" spans="3:4" s="78" customFormat="1" x14ac:dyDescent="0.15">
      <c r="C53" s="77"/>
      <c r="D53" s="77"/>
    </row>
    <row r="54" spans="3:4" s="78" customFormat="1" x14ac:dyDescent="0.15">
      <c r="C54" s="77"/>
      <c r="D54" s="77"/>
    </row>
    <row r="55" spans="3:4" s="78" customFormat="1" x14ac:dyDescent="0.15">
      <c r="C55" s="77"/>
      <c r="D55" s="77"/>
    </row>
    <row r="56" spans="3:4" s="78" customFormat="1" x14ac:dyDescent="0.15">
      <c r="C56" s="77"/>
      <c r="D56" s="77"/>
    </row>
    <row r="57" spans="3:4" s="78" customFormat="1" x14ac:dyDescent="0.15">
      <c r="C57" s="77"/>
      <c r="D57" s="77"/>
    </row>
    <row r="58" spans="3:4" s="78" customFormat="1" x14ac:dyDescent="0.15">
      <c r="C58" s="77"/>
      <c r="D58" s="77"/>
    </row>
    <row r="59" spans="3:4" s="78" customFormat="1" x14ac:dyDescent="0.15">
      <c r="C59" s="77"/>
      <c r="D59" s="77"/>
    </row>
    <row r="60" spans="3:4" s="78" customFormat="1" x14ac:dyDescent="0.15">
      <c r="C60" s="77"/>
      <c r="D60" s="77"/>
    </row>
    <row r="61" spans="3:4" s="78" customFormat="1" x14ac:dyDescent="0.15">
      <c r="C61" s="77"/>
      <c r="D61" s="77"/>
    </row>
    <row r="62" spans="3:4" s="78" customFormat="1" x14ac:dyDescent="0.15">
      <c r="C62" s="77"/>
      <c r="D62" s="77"/>
    </row>
    <row r="63" spans="3:4" s="78" customFormat="1" x14ac:dyDescent="0.15">
      <c r="C63" s="77"/>
      <c r="D63" s="77"/>
    </row>
    <row r="64" spans="3:4" s="78" customFormat="1" x14ac:dyDescent="0.15">
      <c r="C64" s="77"/>
      <c r="D64" s="77"/>
    </row>
    <row r="65" spans="3:4" s="78" customFormat="1" x14ac:dyDescent="0.15">
      <c r="C65" s="77"/>
      <c r="D65" s="77"/>
    </row>
    <row r="66" spans="3:4" s="78" customFormat="1" x14ac:dyDescent="0.15">
      <c r="C66" s="77"/>
      <c r="D66" s="77"/>
    </row>
    <row r="67" spans="3:4" s="78" customFormat="1" x14ac:dyDescent="0.15">
      <c r="C67" s="77"/>
      <c r="D67" s="77"/>
    </row>
    <row r="68" spans="3:4" s="78" customFormat="1" x14ac:dyDescent="0.15">
      <c r="C68" s="77"/>
      <c r="D68" s="77"/>
    </row>
    <row r="69" spans="3:4" s="78" customFormat="1" x14ac:dyDescent="0.15">
      <c r="C69" s="77"/>
      <c r="D69" s="77"/>
    </row>
    <row r="70" spans="3:4" s="78" customFormat="1" x14ac:dyDescent="0.15">
      <c r="C70" s="77"/>
      <c r="D70" s="77"/>
    </row>
    <row r="71" spans="3:4" s="78" customFormat="1" x14ac:dyDescent="0.15">
      <c r="C71" s="77"/>
      <c r="D71" s="77"/>
    </row>
    <row r="72" spans="3:4" s="78" customFormat="1" x14ac:dyDescent="0.15">
      <c r="C72" s="77"/>
      <c r="D72" s="77"/>
    </row>
    <row r="73" spans="3:4" s="78" customFormat="1" x14ac:dyDescent="0.15">
      <c r="C73" s="77"/>
      <c r="D73" s="77"/>
    </row>
    <row r="74" spans="3:4" s="78" customFormat="1" x14ac:dyDescent="0.15">
      <c r="C74" s="77"/>
      <c r="D74" s="77"/>
    </row>
    <row r="75" spans="3:4" s="78" customFormat="1" x14ac:dyDescent="0.15">
      <c r="C75" s="77"/>
      <c r="D75" s="77"/>
    </row>
    <row r="76" spans="3:4" s="78" customFormat="1" x14ac:dyDescent="0.15">
      <c r="C76" s="77"/>
      <c r="D76" s="77"/>
    </row>
    <row r="77" spans="3:4" s="78" customFormat="1" x14ac:dyDescent="0.15">
      <c r="C77" s="77"/>
      <c r="D77" s="77"/>
    </row>
    <row r="78" spans="3:4" s="78" customFormat="1" x14ac:dyDescent="0.15">
      <c r="C78" s="77"/>
      <c r="D78" s="77"/>
    </row>
    <row r="79" spans="3:4" s="78" customFormat="1" x14ac:dyDescent="0.15">
      <c r="C79" s="77"/>
      <c r="D79" s="77"/>
    </row>
    <row r="80" spans="3:4" s="78" customFormat="1" x14ac:dyDescent="0.15">
      <c r="C80" s="77"/>
      <c r="D80" s="77"/>
    </row>
    <row r="81" spans="3:4" s="78" customFormat="1" x14ac:dyDescent="0.15">
      <c r="C81" s="77"/>
      <c r="D81" s="77"/>
    </row>
    <row r="82" spans="3:4" s="78" customFormat="1" x14ac:dyDescent="0.15">
      <c r="C82" s="77"/>
      <c r="D82" s="77"/>
    </row>
    <row r="83" spans="3:4" s="78" customFormat="1" x14ac:dyDescent="0.15">
      <c r="C83" s="77"/>
      <c r="D83" s="77"/>
    </row>
    <row r="84" spans="3:4" s="78" customFormat="1" x14ac:dyDescent="0.15">
      <c r="C84" s="77"/>
      <c r="D84" s="77"/>
    </row>
    <row r="85" spans="3:4" s="78" customFormat="1" x14ac:dyDescent="0.15">
      <c r="C85" s="77"/>
      <c r="D85" s="77"/>
    </row>
    <row r="86" spans="3:4" s="78" customFormat="1" x14ac:dyDescent="0.15">
      <c r="C86" s="77"/>
      <c r="D86" s="77"/>
    </row>
    <row r="87" spans="3:4" s="78" customFormat="1" x14ac:dyDescent="0.15">
      <c r="C87" s="77"/>
      <c r="D87" s="77"/>
    </row>
    <row r="88" spans="3:4" s="78" customFormat="1" x14ac:dyDescent="0.15">
      <c r="C88" s="77"/>
      <c r="D88" s="77"/>
    </row>
    <row r="89" spans="3:4" s="78" customFormat="1" x14ac:dyDescent="0.15">
      <c r="C89" s="77"/>
      <c r="D89" s="77"/>
    </row>
    <row r="90" spans="3:4" s="78" customFormat="1" x14ac:dyDescent="0.15">
      <c r="C90" s="77"/>
      <c r="D90" s="77"/>
    </row>
    <row r="91" spans="3:4" s="78" customFormat="1" x14ac:dyDescent="0.15">
      <c r="C91" s="77"/>
      <c r="D91" s="77"/>
    </row>
    <row r="92" spans="3:4" s="78" customFormat="1" x14ac:dyDescent="0.15">
      <c r="C92" s="77"/>
      <c r="D92" s="77"/>
    </row>
    <row r="93" spans="3:4" s="78" customFormat="1" x14ac:dyDescent="0.15">
      <c r="C93" s="77"/>
      <c r="D93" s="77"/>
    </row>
    <row r="94" spans="3:4" s="78" customFormat="1" x14ac:dyDescent="0.15">
      <c r="C94" s="77"/>
      <c r="D94" s="77"/>
    </row>
    <row r="95" spans="3:4" s="78" customFormat="1" x14ac:dyDescent="0.15">
      <c r="C95" s="77"/>
      <c r="D95" s="77"/>
    </row>
    <row r="96" spans="3:4" s="78" customFormat="1" x14ac:dyDescent="0.15">
      <c r="C96" s="77"/>
      <c r="D96" s="77"/>
    </row>
    <row r="97" spans="3:4" s="78" customFormat="1" x14ac:dyDescent="0.15">
      <c r="C97" s="77"/>
      <c r="D97" s="77"/>
    </row>
    <row r="98" spans="3:4" s="78" customFormat="1" x14ac:dyDescent="0.15">
      <c r="C98" s="77"/>
      <c r="D98" s="77"/>
    </row>
    <row r="99" spans="3:4" s="78" customFormat="1" x14ac:dyDescent="0.15">
      <c r="C99" s="77"/>
      <c r="D99" s="77"/>
    </row>
    <row r="100" spans="3:4" s="78" customFormat="1" x14ac:dyDescent="0.15">
      <c r="C100" s="77"/>
      <c r="D100" s="77"/>
    </row>
    <row r="101" spans="3:4" s="78" customFormat="1" x14ac:dyDescent="0.15">
      <c r="C101" s="77"/>
      <c r="D101" s="77"/>
    </row>
    <row r="102" spans="3:4" s="78" customFormat="1" x14ac:dyDescent="0.15">
      <c r="C102" s="77"/>
      <c r="D102" s="77"/>
    </row>
    <row r="103" spans="3:4" s="78" customFormat="1" x14ac:dyDescent="0.15">
      <c r="C103" s="77"/>
      <c r="D103" s="77"/>
    </row>
    <row r="104" spans="3:4" s="78" customFormat="1" x14ac:dyDescent="0.15">
      <c r="C104" s="77"/>
      <c r="D104" s="77"/>
    </row>
    <row r="105" spans="3:4" s="78" customFormat="1" x14ac:dyDescent="0.15">
      <c r="C105" s="77"/>
      <c r="D105" s="77"/>
    </row>
    <row r="106" spans="3:4" s="78" customFormat="1" x14ac:dyDescent="0.15">
      <c r="C106" s="77"/>
      <c r="D106" s="77"/>
    </row>
    <row r="107" spans="3:4" s="78" customFormat="1" x14ac:dyDescent="0.15">
      <c r="C107" s="77"/>
      <c r="D107" s="77"/>
    </row>
    <row r="108" spans="3:4" s="78" customFormat="1" x14ac:dyDescent="0.15">
      <c r="C108" s="77"/>
      <c r="D108" s="77"/>
    </row>
    <row r="109" spans="3:4" s="78" customFormat="1" x14ac:dyDescent="0.15">
      <c r="C109" s="77"/>
      <c r="D109" s="77"/>
    </row>
    <row r="110" spans="3:4" s="78" customFormat="1" x14ac:dyDescent="0.15">
      <c r="C110" s="77"/>
      <c r="D110" s="77"/>
    </row>
    <row r="111" spans="3:4" s="78" customFormat="1" x14ac:dyDescent="0.15">
      <c r="C111" s="77"/>
      <c r="D111" s="77"/>
    </row>
    <row r="112" spans="3:4" s="78" customFormat="1" x14ac:dyDescent="0.15">
      <c r="C112" s="77"/>
      <c r="D112" s="77"/>
    </row>
    <row r="113" spans="3:4" s="78" customFormat="1" x14ac:dyDescent="0.15">
      <c r="C113" s="77"/>
      <c r="D113" s="77"/>
    </row>
    <row r="114" spans="3:4" s="78" customFormat="1" x14ac:dyDescent="0.15">
      <c r="C114" s="77"/>
      <c r="D114" s="77"/>
    </row>
    <row r="115" spans="3:4" s="78" customFormat="1" x14ac:dyDescent="0.15">
      <c r="C115" s="77"/>
      <c r="D115" s="77"/>
    </row>
    <row r="116" spans="3:4" s="78" customFormat="1" x14ac:dyDescent="0.15">
      <c r="C116" s="77"/>
      <c r="D116" s="77"/>
    </row>
    <row r="117" spans="3:4" s="78" customFormat="1" x14ac:dyDescent="0.15">
      <c r="C117" s="77"/>
      <c r="D117" s="77"/>
    </row>
    <row r="118" spans="3:4" s="78" customFormat="1" x14ac:dyDescent="0.15">
      <c r="C118" s="77"/>
      <c r="D118" s="77"/>
    </row>
    <row r="119" spans="3:4" s="78" customFormat="1" x14ac:dyDescent="0.15">
      <c r="C119" s="77"/>
      <c r="D119" s="77"/>
    </row>
    <row r="120" spans="3:4" s="78" customFormat="1" x14ac:dyDescent="0.15">
      <c r="C120" s="77"/>
      <c r="D120" s="77"/>
    </row>
    <row r="121" spans="3:4" s="78" customFormat="1" x14ac:dyDescent="0.15">
      <c r="C121" s="77"/>
      <c r="D121" s="77"/>
    </row>
    <row r="122" spans="3:4" s="78" customFormat="1" x14ac:dyDescent="0.15">
      <c r="C122" s="77"/>
      <c r="D122" s="77"/>
    </row>
    <row r="123" spans="3:4" s="78" customFormat="1" x14ac:dyDescent="0.15">
      <c r="C123" s="77"/>
      <c r="D123" s="77"/>
    </row>
    <row r="124" spans="3:4" s="78" customFormat="1" x14ac:dyDescent="0.15">
      <c r="C124" s="77"/>
      <c r="D124" s="77"/>
    </row>
    <row r="125" spans="3:4" s="78" customFormat="1" x14ac:dyDescent="0.15">
      <c r="C125" s="77"/>
      <c r="D125" s="77"/>
    </row>
    <row r="126" spans="3:4" s="78" customFormat="1" x14ac:dyDescent="0.15">
      <c r="C126" s="77"/>
      <c r="D126" s="77"/>
    </row>
    <row r="127" spans="3:4" s="78" customFormat="1" x14ac:dyDescent="0.15">
      <c r="C127" s="77"/>
      <c r="D127" s="77"/>
    </row>
    <row r="128" spans="3:4" s="78" customFormat="1" x14ac:dyDescent="0.15">
      <c r="C128" s="77"/>
      <c r="D128" s="77"/>
    </row>
    <row r="129" spans="3:4" s="78" customFormat="1" x14ac:dyDescent="0.15">
      <c r="C129" s="77"/>
      <c r="D129" s="77"/>
    </row>
    <row r="130" spans="3:4" s="78" customFormat="1" x14ac:dyDescent="0.15">
      <c r="C130" s="77"/>
      <c r="D130" s="77"/>
    </row>
    <row r="131" spans="3:4" s="78" customFormat="1" x14ac:dyDescent="0.15">
      <c r="C131" s="77"/>
      <c r="D131" s="77"/>
    </row>
    <row r="132" spans="3:4" s="78" customFormat="1" x14ac:dyDescent="0.15">
      <c r="C132" s="77"/>
      <c r="D132" s="77"/>
    </row>
    <row r="133" spans="3:4" s="78" customFormat="1" x14ac:dyDescent="0.15">
      <c r="C133" s="77"/>
      <c r="D133" s="77"/>
    </row>
    <row r="134" spans="3:4" s="78" customFormat="1" x14ac:dyDescent="0.15">
      <c r="C134" s="77"/>
      <c r="D134" s="77"/>
    </row>
    <row r="135" spans="3:4" s="78" customFormat="1" x14ac:dyDescent="0.15">
      <c r="C135" s="77"/>
      <c r="D135" s="77"/>
    </row>
    <row r="136" spans="3:4" s="78" customFormat="1" x14ac:dyDescent="0.15">
      <c r="C136" s="77"/>
      <c r="D136" s="77"/>
    </row>
    <row r="137" spans="3:4" s="78" customFormat="1" x14ac:dyDescent="0.15">
      <c r="C137" s="77"/>
      <c r="D137" s="77"/>
    </row>
    <row r="138" spans="3:4" s="78" customFormat="1" x14ac:dyDescent="0.15">
      <c r="C138" s="77"/>
      <c r="D138" s="77"/>
    </row>
    <row r="139" spans="3:4" s="78" customFormat="1" x14ac:dyDescent="0.15">
      <c r="C139" s="77"/>
      <c r="D139" s="77"/>
    </row>
    <row r="140" spans="3:4" s="78" customFormat="1" x14ac:dyDescent="0.15">
      <c r="C140" s="77"/>
      <c r="D140" s="77"/>
    </row>
    <row r="141" spans="3:4" s="78" customFormat="1" x14ac:dyDescent="0.15">
      <c r="C141" s="77"/>
      <c r="D141" s="77"/>
    </row>
    <row r="142" spans="3:4" s="78" customFormat="1" x14ac:dyDescent="0.15">
      <c r="C142" s="77"/>
      <c r="D142" s="77"/>
    </row>
    <row r="143" spans="3:4" s="78" customFormat="1" x14ac:dyDescent="0.15">
      <c r="C143" s="77"/>
      <c r="D143" s="77"/>
    </row>
    <row r="144" spans="3:4" s="78" customFormat="1" x14ac:dyDescent="0.15">
      <c r="C144" s="77"/>
      <c r="D144" s="77"/>
    </row>
    <row r="145" spans="3:4" s="78" customFormat="1" x14ac:dyDescent="0.15">
      <c r="C145" s="77"/>
      <c r="D145" s="77"/>
    </row>
    <row r="146" spans="3:4" s="78" customFormat="1" x14ac:dyDescent="0.15">
      <c r="C146" s="77"/>
      <c r="D146" s="77"/>
    </row>
    <row r="147" spans="3:4" s="78" customFormat="1" x14ac:dyDescent="0.15">
      <c r="C147" s="77"/>
      <c r="D147" s="77"/>
    </row>
    <row r="148" spans="3:4" s="78" customFormat="1" x14ac:dyDescent="0.15">
      <c r="C148" s="77"/>
      <c r="D148" s="77"/>
    </row>
    <row r="149" spans="3:4" s="78" customFormat="1" x14ac:dyDescent="0.15">
      <c r="C149" s="77"/>
      <c r="D149" s="77"/>
    </row>
    <row r="150" spans="3:4" s="78" customFormat="1" x14ac:dyDescent="0.15">
      <c r="C150" s="77"/>
      <c r="D150" s="77"/>
    </row>
    <row r="151" spans="3:4" s="78" customFormat="1" x14ac:dyDescent="0.15">
      <c r="C151" s="77"/>
      <c r="D151" s="77"/>
    </row>
    <row r="152" spans="3:4" s="78" customFormat="1" x14ac:dyDescent="0.15">
      <c r="C152" s="77"/>
      <c r="D152" s="77"/>
    </row>
    <row r="153" spans="3:4" s="78" customFormat="1" x14ac:dyDescent="0.15">
      <c r="C153" s="77"/>
      <c r="D153" s="77"/>
    </row>
    <row r="154" spans="3:4" s="78" customFormat="1" x14ac:dyDescent="0.15">
      <c r="C154" s="77"/>
      <c r="D154" s="77"/>
    </row>
    <row r="155" spans="3:4" s="78" customFormat="1" x14ac:dyDescent="0.15">
      <c r="C155" s="77"/>
      <c r="D155" s="77"/>
    </row>
    <row r="156" spans="3:4" s="78" customFormat="1" x14ac:dyDescent="0.15">
      <c r="C156" s="77"/>
      <c r="D156" s="77"/>
    </row>
    <row r="157" spans="3:4" s="78" customFormat="1" x14ac:dyDescent="0.15">
      <c r="C157" s="77"/>
      <c r="D157" s="77"/>
    </row>
    <row r="158" spans="3:4" s="78" customFormat="1" x14ac:dyDescent="0.15">
      <c r="C158" s="77"/>
      <c r="D158" s="77"/>
    </row>
    <row r="159" spans="3:4" s="78" customFormat="1" x14ac:dyDescent="0.15">
      <c r="C159" s="77"/>
      <c r="D159" s="77"/>
    </row>
    <row r="160" spans="3:4" s="78" customFormat="1" x14ac:dyDescent="0.15">
      <c r="C160" s="77"/>
      <c r="D160" s="77"/>
    </row>
    <row r="161" spans="3:4" s="78" customFormat="1" x14ac:dyDescent="0.15">
      <c r="C161" s="77"/>
      <c r="D161" s="77"/>
    </row>
    <row r="162" spans="3:4" s="78" customFormat="1" x14ac:dyDescent="0.15">
      <c r="C162" s="77"/>
      <c r="D162" s="77"/>
    </row>
    <row r="163" spans="3:4" s="78" customFormat="1" x14ac:dyDescent="0.15">
      <c r="C163" s="77"/>
      <c r="D163" s="77"/>
    </row>
    <row r="164" spans="3:4" s="78" customFormat="1" x14ac:dyDescent="0.15">
      <c r="C164" s="77"/>
      <c r="D164" s="77"/>
    </row>
    <row r="165" spans="3:4" s="78" customFormat="1" x14ac:dyDescent="0.15">
      <c r="C165" s="77"/>
      <c r="D165" s="77"/>
    </row>
    <row r="166" spans="3:4" s="78" customFormat="1" x14ac:dyDescent="0.15">
      <c r="C166" s="77"/>
      <c r="D166" s="77"/>
    </row>
    <row r="167" spans="3:4" s="78" customFormat="1" x14ac:dyDescent="0.15">
      <c r="C167" s="77"/>
      <c r="D167" s="77"/>
    </row>
    <row r="168" spans="3:4" s="78" customFormat="1" x14ac:dyDescent="0.15">
      <c r="C168" s="77"/>
      <c r="D168" s="77"/>
    </row>
    <row r="169" spans="3:4" s="78" customFormat="1" x14ac:dyDescent="0.15">
      <c r="C169" s="77"/>
      <c r="D169" s="77"/>
    </row>
    <row r="170" spans="3:4" s="78" customFormat="1" x14ac:dyDescent="0.15">
      <c r="C170" s="77"/>
      <c r="D170" s="77"/>
    </row>
    <row r="171" spans="3:4" s="78" customFormat="1" x14ac:dyDescent="0.15">
      <c r="C171" s="77"/>
      <c r="D171" s="77"/>
    </row>
    <row r="172" spans="3:4" s="78" customFormat="1" x14ac:dyDescent="0.15">
      <c r="C172" s="77"/>
      <c r="D172" s="77"/>
    </row>
    <row r="173" spans="3:4" s="78" customFormat="1" x14ac:dyDescent="0.15">
      <c r="C173" s="77"/>
      <c r="D173" s="77"/>
    </row>
    <row r="174" spans="3:4" s="78" customFormat="1" x14ac:dyDescent="0.15">
      <c r="C174" s="77"/>
      <c r="D174" s="77"/>
    </row>
    <row r="175" spans="3:4" s="78" customFormat="1" x14ac:dyDescent="0.15">
      <c r="C175" s="77"/>
      <c r="D175" s="77"/>
    </row>
    <row r="176" spans="3:4" s="78" customFormat="1" x14ac:dyDescent="0.15">
      <c r="C176" s="77"/>
      <c r="D176" s="77"/>
    </row>
    <row r="177" spans="3:4" s="78" customFormat="1" x14ac:dyDescent="0.15">
      <c r="C177" s="77"/>
      <c r="D177" s="77"/>
    </row>
    <row r="178" spans="3:4" s="78" customFormat="1" x14ac:dyDescent="0.15">
      <c r="C178" s="77"/>
      <c r="D178" s="77"/>
    </row>
    <row r="179" spans="3:4" s="78" customFormat="1" x14ac:dyDescent="0.15">
      <c r="C179" s="77"/>
      <c r="D179" s="77"/>
    </row>
    <row r="180" spans="3:4" s="78" customFormat="1" x14ac:dyDescent="0.15">
      <c r="C180" s="77"/>
      <c r="D180" s="77"/>
    </row>
    <row r="181" spans="3:4" s="78" customFormat="1" x14ac:dyDescent="0.15">
      <c r="C181" s="77"/>
      <c r="D181" s="77"/>
    </row>
    <row r="182" spans="3:4" s="78" customFormat="1" x14ac:dyDescent="0.15">
      <c r="C182" s="77"/>
      <c r="D182" s="77"/>
    </row>
    <row r="183" spans="3:4" s="78" customFormat="1" x14ac:dyDescent="0.15">
      <c r="C183" s="77"/>
      <c r="D183" s="77"/>
    </row>
    <row r="184" spans="3:4" s="78" customFormat="1" x14ac:dyDescent="0.15">
      <c r="C184" s="77"/>
      <c r="D184" s="77"/>
    </row>
    <row r="185" spans="3:4" s="78" customFormat="1" x14ac:dyDescent="0.15">
      <c r="C185" s="77"/>
      <c r="D185" s="77"/>
    </row>
    <row r="186" spans="3:4" s="78" customFormat="1" x14ac:dyDescent="0.15">
      <c r="C186" s="77"/>
      <c r="D186" s="77"/>
    </row>
    <row r="187" spans="3:4" s="78" customFormat="1" x14ac:dyDescent="0.15">
      <c r="C187" s="77"/>
      <c r="D187" s="77"/>
    </row>
    <row r="188" spans="3:4" s="78" customFormat="1" x14ac:dyDescent="0.15">
      <c r="C188" s="77"/>
      <c r="D188" s="77"/>
    </row>
    <row r="189" spans="3:4" s="78" customFormat="1" x14ac:dyDescent="0.15">
      <c r="C189" s="77"/>
      <c r="D189" s="77"/>
    </row>
    <row r="190" spans="3:4" s="78" customFormat="1" x14ac:dyDescent="0.15">
      <c r="C190" s="77"/>
      <c r="D190" s="77"/>
    </row>
    <row r="191" spans="3:4" s="78" customFormat="1" x14ac:dyDescent="0.15">
      <c r="C191" s="77"/>
      <c r="D191" s="77"/>
    </row>
    <row r="192" spans="3:4" s="78" customFormat="1" x14ac:dyDescent="0.15">
      <c r="C192" s="77"/>
      <c r="D192" s="77"/>
    </row>
    <row r="193" spans="3:4" s="78" customFormat="1" x14ac:dyDescent="0.15">
      <c r="C193" s="77"/>
      <c r="D193" s="77"/>
    </row>
    <row r="194" spans="3:4" s="78" customFormat="1" x14ac:dyDescent="0.15">
      <c r="C194" s="77"/>
      <c r="D194" s="77"/>
    </row>
    <row r="195" spans="3:4" s="78" customFormat="1" x14ac:dyDescent="0.15">
      <c r="C195" s="77"/>
      <c r="D195" s="77"/>
    </row>
    <row r="196" spans="3:4" s="78" customFormat="1" x14ac:dyDescent="0.15">
      <c r="C196" s="77"/>
      <c r="D196" s="77"/>
    </row>
    <row r="197" spans="3:4" s="78" customFormat="1" x14ac:dyDescent="0.15">
      <c r="C197" s="77"/>
      <c r="D197" s="77"/>
    </row>
    <row r="198" spans="3:4" s="78" customFormat="1" x14ac:dyDescent="0.15">
      <c r="C198" s="77"/>
      <c r="D198" s="77"/>
    </row>
    <row r="199" spans="3:4" s="78" customFormat="1" x14ac:dyDescent="0.15">
      <c r="C199" s="77"/>
      <c r="D199" s="77"/>
    </row>
    <row r="200" spans="3:4" s="78" customFormat="1" x14ac:dyDescent="0.15">
      <c r="C200" s="77"/>
      <c r="D200" s="77"/>
    </row>
    <row r="201" spans="3:4" s="78" customFormat="1" x14ac:dyDescent="0.15">
      <c r="C201" s="77"/>
      <c r="D201" s="77"/>
    </row>
    <row r="202" spans="3:4" s="78" customFormat="1" x14ac:dyDescent="0.15">
      <c r="C202" s="77"/>
      <c r="D202" s="77"/>
    </row>
    <row r="203" spans="3:4" s="78" customFormat="1" x14ac:dyDescent="0.15">
      <c r="C203" s="77"/>
      <c r="D203" s="77"/>
    </row>
    <row r="204" spans="3:4" s="78" customFormat="1" x14ac:dyDescent="0.15">
      <c r="C204" s="77"/>
      <c r="D204" s="77"/>
    </row>
    <row r="205" spans="3:4" s="78" customFormat="1" x14ac:dyDescent="0.15">
      <c r="C205" s="77"/>
      <c r="D205" s="77"/>
    </row>
    <row r="206" spans="3:4" s="78" customFormat="1" x14ac:dyDescent="0.15">
      <c r="C206" s="77"/>
      <c r="D206" s="77"/>
    </row>
    <row r="207" spans="3:4" s="78" customFormat="1" x14ac:dyDescent="0.15">
      <c r="C207" s="77"/>
      <c r="D207" s="77"/>
    </row>
    <row r="208" spans="3:4" s="78" customFormat="1" x14ac:dyDescent="0.15">
      <c r="C208" s="77"/>
      <c r="D208" s="77"/>
    </row>
    <row r="209" spans="3:4" s="78" customFormat="1" x14ac:dyDescent="0.15">
      <c r="C209" s="77"/>
      <c r="D209" s="77"/>
    </row>
    <row r="210" spans="3:4" s="78" customFormat="1" x14ac:dyDescent="0.15">
      <c r="C210" s="77"/>
      <c r="D210" s="77"/>
    </row>
    <row r="211" spans="3:4" s="78" customFormat="1" x14ac:dyDescent="0.15">
      <c r="C211" s="77"/>
      <c r="D211" s="77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38</vt:i4>
      </vt:variant>
    </vt:vector>
  </HeadingPairs>
  <TitlesOfParts>
    <vt:vector size="38" baseType="lpstr">
      <vt:lpstr>Resultado</vt:lpstr>
      <vt:lpstr>TipoDeCambio</vt:lpstr>
      <vt:lpstr>IPM_ServiciosVarios</vt:lpstr>
      <vt:lpstr>Ingresos</vt:lpstr>
      <vt:lpstr>CantidadDeProductos</vt:lpstr>
      <vt:lpstr>PrecioImplicitoDeProductos</vt:lpstr>
      <vt:lpstr>Indice_Cantidades_Productos</vt:lpstr>
      <vt:lpstr>GastoEnSalarios</vt:lpstr>
      <vt:lpstr>CantidadDeTrabajo</vt:lpstr>
      <vt:lpstr>PrecioImplicitoDelTrabajo</vt:lpstr>
      <vt:lpstr>Indice_Cantidades_Trabajo</vt:lpstr>
      <vt:lpstr>Indice_Precios_Trabajo</vt:lpstr>
      <vt:lpstr>PrecioImplicitoDeMateriales</vt:lpstr>
      <vt:lpstr>GastoEnMateriales</vt:lpstr>
      <vt:lpstr>CantidadDeMateriales</vt:lpstr>
      <vt:lpstr>Indice_Cantidades_Materiales</vt:lpstr>
      <vt:lpstr>Indice_Precios_Materiales</vt:lpstr>
      <vt:lpstr>DepreciacionLineal</vt:lpstr>
      <vt:lpstr>InversionAdicional</vt:lpstr>
      <vt:lpstr>DepreciacionContable</vt:lpstr>
      <vt:lpstr>InversionPorAjustes</vt:lpstr>
      <vt:lpstr>StockCapitalFindeAño</vt:lpstr>
      <vt:lpstr>ActivosInicialesConcesion</vt:lpstr>
      <vt:lpstr>StockCapitalTotalAnual</vt:lpstr>
      <vt:lpstr>StockCapitalTotalAnualDeflactad</vt:lpstr>
      <vt:lpstr>TasaEfectivaImpuesto</vt:lpstr>
      <vt:lpstr>WACC</vt:lpstr>
      <vt:lpstr>IPM_PrecioDelCapital</vt:lpstr>
      <vt:lpstr>PrecioImplicitoDelCapital</vt:lpstr>
      <vt:lpstr>CantidadDeCapital</vt:lpstr>
      <vt:lpstr>Indice_Cantidades_Capital</vt:lpstr>
      <vt:lpstr>Indice_Precios_Capital</vt:lpstr>
      <vt:lpstr>PrecioImplicitoDeInsumos</vt:lpstr>
      <vt:lpstr>CantidadDeInsumos</vt:lpstr>
      <vt:lpstr>Indice_Cantidades_Insumos</vt:lpstr>
      <vt:lpstr>Indice_Precios_Insumos</vt:lpstr>
      <vt:lpstr>PTF_Empresa</vt:lpstr>
      <vt:lpstr>Economía</vt:lpstr>
    </vt:vector>
  </TitlesOfParts>
  <Company>OSITRAN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arodriguezg</dc:creator>
  <cp:lastModifiedBy>Melina Caldas Cabrera</cp:lastModifiedBy>
  <dcterms:created xsi:type="dcterms:W3CDTF">2009-03-11T16:30:35Z</dcterms:created>
  <dcterms:modified xsi:type="dcterms:W3CDTF">2014-06-09T19:44:00Z</dcterms:modified>
</cp:coreProperties>
</file>