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7875" tabRatio="891" firstSheet="33" activeTab="36"/>
  </bookViews>
  <sheets>
    <sheet name="TipoDeCambio" sheetId="19" r:id="rId1"/>
    <sheet name="Ingresos" sheetId="12" r:id="rId2"/>
    <sheet name="CantidadDeProductos" sheetId="13" r:id="rId3"/>
    <sheet name="IPM_ServiciosVarios" sheetId="15" r:id="rId4"/>
    <sheet name="PrecioImplicitoDeProductos" sheetId="14" r:id="rId5"/>
    <sheet name="Indice_Cantidades_Productos" sheetId="17" r:id="rId6"/>
    <sheet name="GastoEnSalarios" sheetId="48" r:id="rId7"/>
    <sheet name="CantidadDeTrabajo" sheetId="49" r:id="rId8"/>
    <sheet name="PrecioImplicitoDelTrabajo" sheetId="50" r:id="rId9"/>
    <sheet name="Indice_Cantidades_Trabajo" sheetId="51" r:id="rId10"/>
    <sheet name="Indice_Precios_Trabajo" sheetId="52" r:id="rId11"/>
    <sheet name="GastoEnMateriales" sheetId="42" r:id="rId12"/>
    <sheet name="PrecioImplicitoDeMateriales" sheetId="43" r:id="rId13"/>
    <sheet name="CantidadDeMateriales" sheetId="44" r:id="rId14"/>
    <sheet name="Indice_Cantidades_Materiales" sheetId="45" r:id="rId15"/>
    <sheet name="Indice_Precios_Materiales" sheetId="46" r:id="rId16"/>
    <sheet name="DepreciacionLineal" sheetId="18" r:id="rId17"/>
    <sheet name="InversionAdicional" sheetId="20" r:id="rId18"/>
    <sheet name="DepreciacionContable" sheetId="56" r:id="rId19"/>
    <sheet name="InversionPorAjustes" sheetId="53" r:id="rId20"/>
    <sheet name="StockCapitalFindeAño" sheetId="60" r:id="rId21"/>
    <sheet name="ActivosInicialesConcesion" sheetId="58" r:id="rId22"/>
    <sheet name="StockCapitalTotalAnual" sheetId="54" r:id="rId23"/>
    <sheet name="StockCapitalTotalAnualDeflactad" sheetId="61" r:id="rId24"/>
    <sheet name="TasaEfectivaImpuesto" sheetId="29" r:id="rId25"/>
    <sheet name="WACC" sheetId="30" r:id="rId26"/>
    <sheet name="IPM_PrecioDelCapital" sheetId="25" r:id="rId27"/>
    <sheet name="PrecioImplicitoDelCapital" sheetId="33" r:id="rId28"/>
    <sheet name="CantidadDeCapital" sheetId="32" r:id="rId29"/>
    <sheet name="Indice_Cantidades_Capital" sheetId="34" r:id="rId30"/>
    <sheet name="Indice_Precios_Capital" sheetId="35" r:id="rId31"/>
    <sheet name="PrecioImplicitoDeInsumos" sheetId="3" r:id="rId32"/>
    <sheet name="CantidadDeInsumos" sheetId="1" r:id="rId33"/>
    <sheet name="Indice_Cantidades_Insumos" sheetId="9" r:id="rId34"/>
    <sheet name="Indice_Precios_Insumos" sheetId="8" r:id="rId35"/>
    <sheet name="PTF_Empresa" sheetId="10" r:id="rId36"/>
    <sheet name="Factor_de_Productividad" sheetId="11" r:id="rId37"/>
    <sheet name="Economía" sheetId="69" r:id="rId38"/>
  </sheets>
  <calcPr calcId="124519"/>
</workbook>
</file>

<file path=xl/calcChain.xml><?xml version="1.0" encoding="utf-8"?>
<calcChain xmlns="http://schemas.openxmlformats.org/spreadsheetml/2006/main">
  <c r="M10" i="69"/>
  <c r="D11" i="11"/>
  <c r="D5"/>
  <c r="M16" i="69"/>
  <c r="D25" i="42" l="1"/>
  <c r="C9" i="43"/>
  <c r="C7"/>
  <c r="J4" i="69" l="1"/>
  <c r="M13" s="1"/>
  <c r="D19" i="18" l="1"/>
  <c r="D18"/>
  <c r="D17"/>
  <c r="D16"/>
  <c r="C8" i="60" l="1"/>
  <c r="D8" s="1"/>
  <c r="E8" s="1"/>
  <c r="F8" s="1"/>
  <c r="G8" s="1"/>
  <c r="H8" s="1"/>
  <c r="I8" s="1"/>
  <c r="J8" s="1"/>
  <c r="K8" s="1"/>
  <c r="L8" s="1"/>
  <c r="C9"/>
  <c r="D9" s="1"/>
  <c r="C10"/>
  <c r="D10" s="1"/>
  <c r="E10" s="1"/>
  <c r="F10" s="1"/>
  <c r="G10" s="1"/>
  <c r="H10" s="1"/>
  <c r="I10" s="1"/>
  <c r="J10" s="1"/>
  <c r="K10" s="1"/>
  <c r="L10" s="1"/>
  <c r="C11"/>
  <c r="D11" s="1"/>
  <c r="C12"/>
  <c r="D12" s="1"/>
  <c r="E12" s="1"/>
  <c r="F12" s="1"/>
  <c r="G12" s="1"/>
  <c r="H12" s="1"/>
  <c r="I12" s="1"/>
  <c r="J12" s="1"/>
  <c r="K12" s="1"/>
  <c r="L12" s="1"/>
  <c r="C16"/>
  <c r="C17"/>
  <c r="D17" s="1"/>
  <c r="C18"/>
  <c r="D18" s="1"/>
  <c r="C19"/>
  <c r="C7"/>
  <c r="D7" s="1"/>
  <c r="L2"/>
  <c r="K2"/>
  <c r="J2"/>
  <c r="I2"/>
  <c r="H2"/>
  <c r="G2"/>
  <c r="F2"/>
  <c r="E2"/>
  <c r="D2"/>
  <c r="C2"/>
  <c r="D10" i="54" l="1"/>
  <c r="D16" i="60"/>
  <c r="D16" i="54" s="1"/>
  <c r="E17" i="60"/>
  <c r="F17" s="1"/>
  <c r="G17" s="1"/>
  <c r="H17" s="1"/>
  <c r="I17" s="1"/>
  <c r="J17" s="1"/>
  <c r="K17" s="1"/>
  <c r="L17" s="1"/>
  <c r="D17" i="54"/>
  <c r="E18" i="60"/>
  <c r="F18" s="1"/>
  <c r="G18" s="1"/>
  <c r="H18" s="1"/>
  <c r="I18" s="1"/>
  <c r="J18" s="1"/>
  <c r="K18" s="1"/>
  <c r="L18" s="1"/>
  <c r="D18" i="54"/>
  <c r="E11" i="60"/>
  <c r="E9"/>
  <c r="E7"/>
  <c r="F7" s="1"/>
  <c r="D7" i="54"/>
  <c r="D12"/>
  <c r="D8"/>
  <c r="D19" i="60"/>
  <c r="D19" i="54" s="1"/>
  <c r="E16" i="60" l="1"/>
  <c r="F16" s="1"/>
  <c r="G16" s="1"/>
  <c r="H16" s="1"/>
  <c r="E19"/>
  <c r="F9"/>
  <c r="F11"/>
  <c r="G7"/>
  <c r="D9" i="54"/>
  <c r="D11"/>
  <c r="I16" i="60" l="1"/>
  <c r="J16" s="1"/>
  <c r="K16" s="1"/>
  <c r="L16" s="1"/>
  <c r="G11"/>
  <c r="G9"/>
  <c r="F19"/>
  <c r="H7"/>
  <c r="G19" l="1"/>
  <c r="H9"/>
  <c r="H11"/>
  <c r="I7"/>
  <c r="I11" l="1"/>
  <c r="I9"/>
  <c r="H19"/>
  <c r="J7"/>
  <c r="I19" l="1"/>
  <c r="J9"/>
  <c r="J11"/>
  <c r="K7"/>
  <c r="L7" s="1"/>
  <c r="K11" l="1"/>
  <c r="K9"/>
  <c r="J19"/>
  <c r="K19" l="1"/>
  <c r="L9"/>
  <c r="L11"/>
  <c r="L19" l="1"/>
  <c r="C2" i="58" l="1"/>
  <c r="C18" s="1"/>
  <c r="C18" i="54" s="1"/>
  <c r="E2" i="58"/>
  <c r="E17" s="1"/>
  <c r="E17" i="54" s="1"/>
  <c r="F2" i="58"/>
  <c r="F16" s="1"/>
  <c r="F16" i="54" s="1"/>
  <c r="G2" i="58"/>
  <c r="G17" s="1"/>
  <c r="G17" i="54" s="1"/>
  <c r="H2" i="58"/>
  <c r="H16" s="1"/>
  <c r="H16" i="54" s="1"/>
  <c r="I2" i="58"/>
  <c r="I17" s="1"/>
  <c r="I17" i="54" s="1"/>
  <c r="J2" i="58"/>
  <c r="J16" s="1"/>
  <c r="J16" i="54" s="1"/>
  <c r="K2" i="58"/>
  <c r="K17" s="1"/>
  <c r="K17" i="54" s="1"/>
  <c r="L2" i="58"/>
  <c r="L16" s="1"/>
  <c r="L16" i="54" s="1"/>
  <c r="D2" i="58"/>
  <c r="C16" l="1"/>
  <c r="C16" i="54" s="1"/>
  <c r="K16" i="58"/>
  <c r="K16" i="54" s="1"/>
  <c r="I16" i="58"/>
  <c r="I16" i="54" s="1"/>
  <c r="G16" i="58"/>
  <c r="G16" i="54" s="1"/>
  <c r="L19" i="58"/>
  <c r="L19" i="54" s="1"/>
  <c r="J19" i="58"/>
  <c r="J19" i="54" s="1"/>
  <c r="H19" i="58"/>
  <c r="H19" i="54" s="1"/>
  <c r="F19" i="58"/>
  <c r="F19" i="54" s="1"/>
  <c r="L18" i="58"/>
  <c r="L18" i="54" s="1"/>
  <c r="J18" i="58"/>
  <c r="J18" i="54" s="1"/>
  <c r="H18" i="58"/>
  <c r="H18" i="54" s="1"/>
  <c r="F18" i="58"/>
  <c r="F18" i="54" s="1"/>
  <c r="L17" i="58"/>
  <c r="L17" i="54" s="1"/>
  <c r="J17" i="58"/>
  <c r="J17" i="54" s="1"/>
  <c r="H17" i="58"/>
  <c r="H17" i="54" s="1"/>
  <c r="F17" i="58"/>
  <c r="F17" i="54" s="1"/>
  <c r="C19" i="58"/>
  <c r="C19" i="54" s="1"/>
  <c r="C17" i="58"/>
  <c r="C17" i="54" s="1"/>
  <c r="E16" i="58"/>
  <c r="E16" i="54" s="1"/>
  <c r="K19" i="58"/>
  <c r="K19" i="54" s="1"/>
  <c r="I19" i="58"/>
  <c r="I19" i="54" s="1"/>
  <c r="G19" i="58"/>
  <c r="G19" i="54" s="1"/>
  <c r="E19" i="58"/>
  <c r="E19" i="54" s="1"/>
  <c r="K18" i="58"/>
  <c r="K18" i="54" s="1"/>
  <c r="I18" i="58"/>
  <c r="I18" i="54" s="1"/>
  <c r="G18" i="58"/>
  <c r="G18" i="54" s="1"/>
  <c r="E18" i="58"/>
  <c r="E18" i="54" s="1"/>
  <c r="E11" i="1" l="1"/>
  <c r="F11"/>
  <c r="G11"/>
  <c r="H11"/>
  <c r="I11"/>
  <c r="J11"/>
  <c r="K11"/>
  <c r="L11"/>
  <c r="D11"/>
  <c r="E7"/>
  <c r="F7"/>
  <c r="G7"/>
  <c r="H7"/>
  <c r="I7"/>
  <c r="J7"/>
  <c r="K7"/>
  <c r="L7"/>
  <c r="E8"/>
  <c r="F8"/>
  <c r="G8"/>
  <c r="H8"/>
  <c r="I8"/>
  <c r="J8"/>
  <c r="K8"/>
  <c r="L8"/>
  <c r="D8"/>
  <c r="D7"/>
  <c r="D6" i="25" l="1"/>
  <c r="E6"/>
  <c r="F6"/>
  <c r="G6"/>
  <c r="H6"/>
  <c r="I6"/>
  <c r="J6"/>
  <c r="K6"/>
  <c r="L6"/>
  <c r="C6"/>
  <c r="D13" i="15"/>
  <c r="E13"/>
  <c r="F13"/>
  <c r="G13"/>
  <c r="H13"/>
  <c r="I13"/>
  <c r="J13"/>
  <c r="K13"/>
  <c r="L13"/>
  <c r="C13"/>
  <c r="L11" i="50"/>
  <c r="L11" i="3" s="1"/>
  <c r="K11" i="50"/>
  <c r="K11" i="3" s="1"/>
  <c r="J11" i="50"/>
  <c r="J11" i="3" s="1"/>
  <c r="I11" i="50"/>
  <c r="I11" i="3" s="1"/>
  <c r="H11" i="50"/>
  <c r="H11" i="3" s="1"/>
  <c r="G11" i="50"/>
  <c r="G11" i="3" s="1"/>
  <c r="F11" i="50"/>
  <c r="F11" i="3" s="1"/>
  <c r="E11" i="50"/>
  <c r="E11" i="3" s="1"/>
  <c r="D11" i="50"/>
  <c r="D11" i="3" s="1"/>
  <c r="L8" i="50"/>
  <c r="L8" i="3" s="1"/>
  <c r="K8" i="50"/>
  <c r="K8" i="3" s="1"/>
  <c r="J8" i="50"/>
  <c r="J8" i="3" s="1"/>
  <c r="I8" i="50"/>
  <c r="I8" i="3" s="1"/>
  <c r="H8" i="50"/>
  <c r="H8" i="3" s="1"/>
  <c r="G8" i="50"/>
  <c r="G8" i="3" s="1"/>
  <c r="F8" i="50"/>
  <c r="F8" i="3" s="1"/>
  <c r="E8" i="50"/>
  <c r="E8" i="3" s="1"/>
  <c r="D8" i="50"/>
  <c r="D8" i="3" s="1"/>
  <c r="L7" i="50"/>
  <c r="L7" i="3" s="1"/>
  <c r="K7" i="50"/>
  <c r="J7"/>
  <c r="J7" i="3" s="1"/>
  <c r="I7" i="50"/>
  <c r="H7"/>
  <c r="H7" i="3" s="1"/>
  <c r="G7" i="50"/>
  <c r="F7"/>
  <c r="F7" i="3" s="1"/>
  <c r="E7" i="50"/>
  <c r="D7"/>
  <c r="E5" i="51" l="1"/>
  <c r="D7" i="3"/>
  <c r="E6" i="51"/>
  <c r="E7" i="3"/>
  <c r="G6" i="51"/>
  <c r="G7" i="3"/>
  <c r="I6" i="51"/>
  <c r="I7" i="3"/>
  <c r="K6" i="51"/>
  <c r="K7" i="3"/>
  <c r="F6" i="52"/>
  <c r="H6"/>
  <c r="J6"/>
  <c r="L6"/>
  <c r="F5" i="51"/>
  <c r="H5"/>
  <c r="J5"/>
  <c r="L5"/>
  <c r="F6"/>
  <c r="H6"/>
  <c r="J6"/>
  <c r="L6"/>
  <c r="E5" i="52"/>
  <c r="G5"/>
  <c r="I5"/>
  <c r="K5"/>
  <c r="E6"/>
  <c r="G6"/>
  <c r="I6"/>
  <c r="K6"/>
  <c r="G5" i="51"/>
  <c r="G7" s="1"/>
  <c r="G9" s="1"/>
  <c r="I5"/>
  <c r="K5"/>
  <c r="K7" s="1"/>
  <c r="K9" s="1"/>
  <c r="F5" i="52"/>
  <c r="H5"/>
  <c r="J5"/>
  <c r="L5"/>
  <c r="L7" l="1"/>
  <c r="L9" s="1"/>
  <c r="H7"/>
  <c r="H9" s="1"/>
  <c r="J7"/>
  <c r="J9" s="1"/>
  <c r="F7"/>
  <c r="F9" s="1"/>
  <c r="I7" i="51"/>
  <c r="I9" s="1"/>
  <c r="E7"/>
  <c r="E9" s="1"/>
  <c r="K7" i="52"/>
  <c r="K9" s="1"/>
  <c r="G7"/>
  <c r="G9" s="1"/>
  <c r="L7" i="51"/>
  <c r="L9" s="1"/>
  <c r="H7"/>
  <c r="H9" s="1"/>
  <c r="I7" i="52"/>
  <c r="I9" s="1"/>
  <c r="E7"/>
  <c r="E9" s="1"/>
  <c r="J7" i="51"/>
  <c r="J9" s="1"/>
  <c r="F7"/>
  <c r="F9" s="1"/>
  <c r="M9" l="1"/>
  <c r="M9" i="52"/>
  <c r="L7" i="43"/>
  <c r="L9" s="1"/>
  <c r="K7"/>
  <c r="J7"/>
  <c r="I7"/>
  <c r="H7"/>
  <c r="G7"/>
  <c r="F7"/>
  <c r="E7"/>
  <c r="D7"/>
  <c r="L25" i="42"/>
  <c r="K25"/>
  <c r="J25"/>
  <c r="I25"/>
  <c r="H25"/>
  <c r="G25"/>
  <c r="F25"/>
  <c r="E25"/>
  <c r="I7" i="19" l="1"/>
  <c r="D7"/>
  <c r="L7"/>
  <c r="K7"/>
  <c r="J7"/>
  <c r="H7"/>
  <c r="G7"/>
  <c r="F7"/>
  <c r="E7"/>
  <c r="C7"/>
  <c r="D12" i="18"/>
  <c r="D11"/>
  <c r="C11" i="58" s="1"/>
  <c r="D10" i="18"/>
  <c r="D9"/>
  <c r="D8"/>
  <c r="E8" i="58" s="1"/>
  <c r="D7" i="18"/>
  <c r="E7" i="58" s="1"/>
  <c r="D14" i="15"/>
  <c r="E14"/>
  <c r="F14"/>
  <c r="G14"/>
  <c r="H14"/>
  <c r="I14"/>
  <c r="J14"/>
  <c r="K14"/>
  <c r="L14"/>
  <c r="C14"/>
  <c r="K9" i="43" l="1"/>
  <c r="K8" i="44" s="1"/>
  <c r="I9" i="43"/>
  <c r="I8" i="44" s="1"/>
  <c r="G9" i="43"/>
  <c r="G8" i="44" s="1"/>
  <c r="E9" i="43"/>
  <c r="E8" i="44" s="1"/>
  <c r="L8"/>
  <c r="J9" i="43"/>
  <c r="J8" i="44" s="1"/>
  <c r="H9" i="43"/>
  <c r="H8" i="44" s="1"/>
  <c r="F9" i="43"/>
  <c r="F8" i="44" s="1"/>
  <c r="D9" i="43"/>
  <c r="D8" i="44" s="1"/>
  <c r="K8" i="58"/>
  <c r="K8" i="54" s="1"/>
  <c r="G8" i="58"/>
  <c r="G8" i="54" s="1"/>
  <c r="J8" i="58"/>
  <c r="J8" i="54" s="1"/>
  <c r="F8" i="58"/>
  <c r="F8" i="54" s="1"/>
  <c r="C8" i="58"/>
  <c r="C8" i="54" s="1"/>
  <c r="I8" i="58"/>
  <c r="I8" i="54" s="1"/>
  <c r="E8"/>
  <c r="L8" i="58"/>
  <c r="L8" i="54" s="1"/>
  <c r="H8" i="58"/>
  <c r="H8" i="54" s="1"/>
  <c r="C10" i="58"/>
  <c r="C10" i="54" s="1"/>
  <c r="K10" i="58"/>
  <c r="K10" i="54" s="1"/>
  <c r="G10" i="58"/>
  <c r="G10" i="54" s="1"/>
  <c r="J10" i="58"/>
  <c r="J10" i="54" s="1"/>
  <c r="F10" i="58"/>
  <c r="F10" i="54" s="1"/>
  <c r="I10" i="58"/>
  <c r="I10" i="54" s="1"/>
  <c r="E10" i="58"/>
  <c r="E10" i="54" s="1"/>
  <c r="L10" i="58"/>
  <c r="L10" i="54" s="1"/>
  <c r="H10" i="58"/>
  <c r="H10" i="54" s="1"/>
  <c r="L12" i="58"/>
  <c r="L12" i="54" s="1"/>
  <c r="J12" i="58"/>
  <c r="J12" i="54" s="1"/>
  <c r="K12" i="58"/>
  <c r="K12" i="54" s="1"/>
  <c r="G12" i="58"/>
  <c r="G12" i="54" s="1"/>
  <c r="F12" i="58"/>
  <c r="F12" i="54" s="1"/>
  <c r="C12" i="58"/>
  <c r="C12" i="54" s="1"/>
  <c r="I12" i="58"/>
  <c r="I12" i="54" s="1"/>
  <c r="E12" i="58"/>
  <c r="E12" i="54" s="1"/>
  <c r="H12" i="58"/>
  <c r="H12" i="54" s="1"/>
  <c r="C7" i="58"/>
  <c r="E7" i="54"/>
  <c r="J7" i="58"/>
  <c r="F7"/>
  <c r="K7"/>
  <c r="G7"/>
  <c r="L7"/>
  <c r="H7"/>
  <c r="I7"/>
  <c r="C9"/>
  <c r="C9" i="54" s="1"/>
  <c r="K9" i="58"/>
  <c r="K9" i="54" s="1"/>
  <c r="G9" i="58"/>
  <c r="G9" i="54" s="1"/>
  <c r="J9" i="58"/>
  <c r="J9" i="54" s="1"/>
  <c r="F9" i="58"/>
  <c r="F9" i="54" s="1"/>
  <c r="I9" i="58"/>
  <c r="I9" i="54" s="1"/>
  <c r="E9" i="58"/>
  <c r="E9" i="54" s="1"/>
  <c r="L9" i="58"/>
  <c r="L9" i="54" s="1"/>
  <c r="H9" i="58"/>
  <c r="H9" i="54" s="1"/>
  <c r="C11"/>
  <c r="K11" i="58"/>
  <c r="K11" i="54" s="1"/>
  <c r="G11" i="58"/>
  <c r="G11" i="54" s="1"/>
  <c r="J11" i="58"/>
  <c r="J11" i="54" s="1"/>
  <c r="F11" i="58"/>
  <c r="F11" i="54" s="1"/>
  <c r="I11" i="58"/>
  <c r="I11" i="54" s="1"/>
  <c r="E11" i="58"/>
  <c r="E11" i="54" s="1"/>
  <c r="L11" i="58"/>
  <c r="L11" i="54" s="1"/>
  <c r="H11" i="58"/>
  <c r="H11" i="54" s="1"/>
  <c r="I14" i="3"/>
  <c r="D14"/>
  <c r="I7" i="54" l="1"/>
  <c r="L7"/>
  <c r="K7"/>
  <c r="J7"/>
  <c r="C7"/>
  <c r="H7"/>
  <c r="G7"/>
  <c r="F7"/>
  <c r="D14" i="1"/>
  <c r="I14"/>
  <c r="E14" i="3"/>
  <c r="E6" i="46"/>
  <c r="E5"/>
  <c r="L14" i="3"/>
  <c r="J14"/>
  <c r="J6" i="46"/>
  <c r="J5"/>
  <c r="H14" i="3"/>
  <c r="H6" i="46"/>
  <c r="F14" i="3"/>
  <c r="G5" i="46"/>
  <c r="F5"/>
  <c r="F6" i="45"/>
  <c r="K14" i="3"/>
  <c r="G14"/>
  <c r="I6" i="46"/>
  <c r="E6" i="45" l="1"/>
  <c r="J7" i="46"/>
  <c r="J9" s="1"/>
  <c r="E7"/>
  <c r="E9" s="1"/>
  <c r="J6" i="45"/>
  <c r="G6"/>
  <c r="K5" i="46"/>
  <c r="L6" i="45"/>
  <c r="H5"/>
  <c r="G6" i="46"/>
  <c r="L5" i="45"/>
  <c r="K6" i="46"/>
  <c r="K6" i="45"/>
  <c r="G14" i="1"/>
  <c r="F14"/>
  <c r="H14"/>
  <c r="I5" i="46"/>
  <c r="I7" s="1"/>
  <c r="I9" s="1"/>
  <c r="I6" i="45"/>
  <c r="J14" i="1"/>
  <c r="J5" i="45"/>
  <c r="L14" i="1"/>
  <c r="E14"/>
  <c r="E5" i="45"/>
  <c r="G5"/>
  <c r="G7" s="1"/>
  <c r="G9" s="1"/>
  <c r="K5"/>
  <c r="F5"/>
  <c r="F7" s="1"/>
  <c r="F9" s="1"/>
  <c r="K14" i="1"/>
  <c r="G7" i="46"/>
  <c r="G9" s="1"/>
  <c r="F6"/>
  <c r="F7" s="1"/>
  <c r="F9" s="1"/>
  <c r="I5" i="45"/>
  <c r="I7" s="1"/>
  <c r="I9" s="1"/>
  <c r="H6"/>
  <c r="H5" i="46"/>
  <c r="H7" s="1"/>
  <c r="H9" s="1"/>
  <c r="L6"/>
  <c r="L5"/>
  <c r="J7" i="45" l="1"/>
  <c r="J9" s="1"/>
  <c r="K7" i="46"/>
  <c r="K9" s="1"/>
  <c r="E7" i="45"/>
  <c r="E9" s="1"/>
  <c r="L7"/>
  <c r="L9" s="1"/>
  <c r="H7"/>
  <c r="H9" s="1"/>
  <c r="K7"/>
  <c r="K9" s="1"/>
  <c r="L7" i="46"/>
  <c r="L9" s="1"/>
  <c r="M9" l="1"/>
  <c r="M9" i="45"/>
  <c r="L5" i="15"/>
  <c r="L7" s="1"/>
  <c r="L19" s="1"/>
  <c r="K5"/>
  <c r="K7" s="1"/>
  <c r="K19" s="1"/>
  <c r="J5"/>
  <c r="J7" s="1"/>
  <c r="J19" s="1"/>
  <c r="I5"/>
  <c r="I7" s="1"/>
  <c r="I19" s="1"/>
  <c r="H5"/>
  <c r="H7" s="1"/>
  <c r="H19" s="1"/>
  <c r="G5"/>
  <c r="G7" s="1"/>
  <c r="G19" s="1"/>
  <c r="F5"/>
  <c r="F7" s="1"/>
  <c r="F19" s="1"/>
  <c r="E5"/>
  <c r="E7" s="1"/>
  <c r="E19" s="1"/>
  <c r="D5"/>
  <c r="D7" s="1"/>
  <c r="D19" s="1"/>
  <c r="C5"/>
  <c r="C7" s="1"/>
  <c r="C19" s="1"/>
  <c r="L29" i="14"/>
  <c r="K29"/>
  <c r="J29"/>
  <c r="I29"/>
  <c r="H29"/>
  <c r="G29"/>
  <c r="F29"/>
  <c r="E29"/>
  <c r="D29"/>
  <c r="L28"/>
  <c r="K28"/>
  <c r="J28"/>
  <c r="I28"/>
  <c r="H28"/>
  <c r="G28"/>
  <c r="F28"/>
  <c r="E28"/>
  <c r="D28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1"/>
  <c r="K21"/>
  <c r="J21"/>
  <c r="I21"/>
  <c r="H21"/>
  <c r="G21"/>
  <c r="F21"/>
  <c r="E21"/>
  <c r="D21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8"/>
  <c r="K8"/>
  <c r="J8"/>
  <c r="I8"/>
  <c r="H8"/>
  <c r="G8"/>
  <c r="F8"/>
  <c r="E8"/>
  <c r="D8"/>
  <c r="L7"/>
  <c r="K7"/>
  <c r="J7"/>
  <c r="I7"/>
  <c r="H7"/>
  <c r="G7"/>
  <c r="F7"/>
  <c r="E7"/>
  <c r="D7"/>
  <c r="D7" i="25" l="1"/>
  <c r="F7"/>
  <c r="H7"/>
  <c r="J7"/>
  <c r="L7"/>
  <c r="C7"/>
  <c r="E7"/>
  <c r="G7"/>
  <c r="I7"/>
  <c r="I14" s="1"/>
  <c r="K7"/>
  <c r="D10" l="1"/>
  <c r="D14"/>
  <c r="D18" i="61" s="1"/>
  <c r="D17"/>
  <c r="D16"/>
  <c r="L14" i="25"/>
  <c r="D7" i="61"/>
  <c r="D32" i="14"/>
  <c r="K32"/>
  <c r="I32"/>
  <c r="G32"/>
  <c r="E32"/>
  <c r="L32"/>
  <c r="J32"/>
  <c r="H32"/>
  <c r="F32"/>
  <c r="C10" i="25"/>
  <c r="C7" i="61" s="1"/>
  <c r="C14" i="25"/>
  <c r="D13" s="1"/>
  <c r="K14"/>
  <c r="K10"/>
  <c r="L9" s="1"/>
  <c r="I10"/>
  <c r="G10"/>
  <c r="G14"/>
  <c r="E14"/>
  <c r="E10"/>
  <c r="L10"/>
  <c r="J14"/>
  <c r="J10"/>
  <c r="H14"/>
  <c r="I13" s="1"/>
  <c r="H10"/>
  <c r="F10"/>
  <c r="F14"/>
  <c r="D11"/>
  <c r="E9"/>
  <c r="D9" l="1"/>
  <c r="D12" i="61"/>
  <c r="D9"/>
  <c r="D19"/>
  <c r="E13" i="25"/>
  <c r="D11" i="61"/>
  <c r="D8"/>
  <c r="D10"/>
  <c r="D32" i="13"/>
  <c r="H17" i="61"/>
  <c r="H16"/>
  <c r="J17"/>
  <c r="J16"/>
  <c r="L17"/>
  <c r="L16"/>
  <c r="G17"/>
  <c r="H17" i="32" s="1"/>
  <c r="H27" i="1" s="1"/>
  <c r="G16" i="61"/>
  <c r="H16" i="32" s="1"/>
  <c r="H26" i="1" s="1"/>
  <c r="F17" i="61"/>
  <c r="F16"/>
  <c r="E17"/>
  <c r="F17" i="32" s="1"/>
  <c r="F27" i="1" s="1"/>
  <c r="E16" i="61"/>
  <c r="E16" i="32" s="1"/>
  <c r="E26" i="1" s="1"/>
  <c r="I17" i="61"/>
  <c r="I16"/>
  <c r="K17"/>
  <c r="K16"/>
  <c r="C17"/>
  <c r="D17" i="32" s="1"/>
  <c r="D27" i="1" s="1"/>
  <c r="C16" i="61"/>
  <c r="D16" i="32" s="1"/>
  <c r="D26" i="1" s="1"/>
  <c r="F18" i="61"/>
  <c r="F19"/>
  <c r="E18"/>
  <c r="F18" i="32" s="1"/>
  <c r="F28" i="1" s="1"/>
  <c r="E19" i="61"/>
  <c r="I18"/>
  <c r="I19"/>
  <c r="K18"/>
  <c r="K19"/>
  <c r="C18"/>
  <c r="D18" i="32" s="1"/>
  <c r="D28" i="1" s="1"/>
  <c r="C19" i="61"/>
  <c r="H18"/>
  <c r="H19"/>
  <c r="J18"/>
  <c r="K18" i="32" s="1"/>
  <c r="K28" i="1" s="1"/>
  <c r="J19" i="61"/>
  <c r="G18"/>
  <c r="H18" i="32" s="1"/>
  <c r="H28" i="1" s="1"/>
  <c r="G19" i="61"/>
  <c r="L19"/>
  <c r="L18"/>
  <c r="F7"/>
  <c r="H9"/>
  <c r="H12"/>
  <c r="H8"/>
  <c r="H11"/>
  <c r="H10"/>
  <c r="J11"/>
  <c r="J10"/>
  <c r="J8"/>
  <c r="J9"/>
  <c r="J12"/>
  <c r="F9"/>
  <c r="F12"/>
  <c r="F11"/>
  <c r="F10"/>
  <c r="F8"/>
  <c r="H7"/>
  <c r="J7"/>
  <c r="L11" i="25"/>
  <c r="L7" i="61"/>
  <c r="E9"/>
  <c r="E8"/>
  <c r="E11"/>
  <c r="E11" i="32" s="1"/>
  <c r="E12" i="61"/>
  <c r="E10"/>
  <c r="F10" i="32" s="1"/>
  <c r="G7" i="61"/>
  <c r="I11"/>
  <c r="I12"/>
  <c r="I10"/>
  <c r="I9"/>
  <c r="I8"/>
  <c r="J8" i="32" s="1"/>
  <c r="L13" i="25"/>
  <c r="K11" i="61"/>
  <c r="K12"/>
  <c r="K10"/>
  <c r="K8"/>
  <c r="K9"/>
  <c r="D15" i="25"/>
  <c r="C9" i="61"/>
  <c r="C8"/>
  <c r="C11"/>
  <c r="D11" i="32" s="1"/>
  <c r="C12" i="61"/>
  <c r="C10"/>
  <c r="E7"/>
  <c r="E7" i="32" s="1"/>
  <c r="G9" i="61"/>
  <c r="G11"/>
  <c r="G12"/>
  <c r="G10"/>
  <c r="G8"/>
  <c r="I7"/>
  <c r="K7"/>
  <c r="D7" i="32"/>
  <c r="L15" i="25"/>
  <c r="L11" i="61"/>
  <c r="L12"/>
  <c r="L10"/>
  <c r="L9"/>
  <c r="L8"/>
  <c r="D10" i="32"/>
  <c r="F32" i="13"/>
  <c r="H32"/>
  <c r="J32"/>
  <c r="L32"/>
  <c r="E32"/>
  <c r="G32"/>
  <c r="I32"/>
  <c r="K32"/>
  <c r="F11" i="25"/>
  <c r="G9"/>
  <c r="H15"/>
  <c r="J15"/>
  <c r="K13"/>
  <c r="F13"/>
  <c r="E15"/>
  <c r="G11"/>
  <c r="H9"/>
  <c r="J13"/>
  <c r="I15"/>
  <c r="K15"/>
  <c r="F15"/>
  <c r="G13"/>
  <c r="H11"/>
  <c r="I9"/>
  <c r="J11"/>
  <c r="K9"/>
  <c r="E11"/>
  <c r="F9"/>
  <c r="G15"/>
  <c r="H13"/>
  <c r="I11"/>
  <c r="J9"/>
  <c r="K11"/>
  <c r="L7" i="32" l="1"/>
  <c r="H8"/>
  <c r="H9"/>
  <c r="D9"/>
  <c r="E9"/>
  <c r="H11"/>
  <c r="D12"/>
  <c r="E12"/>
  <c r="D19"/>
  <c r="D29" i="1" s="1"/>
  <c r="E19" i="32"/>
  <c r="E29" i="1" s="1"/>
  <c r="D8" i="32"/>
  <c r="E8"/>
  <c r="F16"/>
  <c r="F26" i="1" s="1"/>
  <c r="I17" i="32"/>
  <c r="I27" i="1" s="1"/>
  <c r="H5" i="17"/>
  <c r="K19" i="32"/>
  <c r="K29" i="1" s="1"/>
  <c r="I19" i="32"/>
  <c r="I29" i="1" s="1"/>
  <c r="L9" i="32"/>
  <c r="H7"/>
  <c r="J12"/>
  <c r="E18"/>
  <c r="E28" i="1" s="1"/>
  <c r="K17" i="32"/>
  <c r="K27" i="1" s="1"/>
  <c r="F8" i="32"/>
  <c r="L5" i="17"/>
  <c r="G6"/>
  <c r="F5"/>
  <c r="H6"/>
  <c r="H7" s="1"/>
  <c r="G5"/>
  <c r="J10" i="32"/>
  <c r="E17"/>
  <c r="I18"/>
  <c r="I28" i="1" s="1"/>
  <c r="D19" i="33"/>
  <c r="H16"/>
  <c r="H7"/>
  <c r="H17"/>
  <c r="F11" i="32"/>
  <c r="F9"/>
  <c r="K16"/>
  <c r="K26" i="1" s="1"/>
  <c r="I16" i="32"/>
  <c r="I26" i="1" s="1"/>
  <c r="J16" i="33"/>
  <c r="J26" i="3" s="1"/>
  <c r="J7" i="33"/>
  <c r="J17"/>
  <c r="H18"/>
  <c r="H28" i="3" s="1"/>
  <c r="H11" i="33"/>
  <c r="H9"/>
  <c r="H19"/>
  <c r="H12"/>
  <c r="H10"/>
  <c r="H8"/>
  <c r="F16"/>
  <c r="F26" i="3" s="1"/>
  <c r="F7" i="33"/>
  <c r="F17"/>
  <c r="F27" i="3" s="1"/>
  <c r="J18" i="33"/>
  <c r="J28" i="3" s="1"/>
  <c r="J11" i="33"/>
  <c r="J9"/>
  <c r="J19"/>
  <c r="J29" i="3" s="1"/>
  <c r="J12" i="33"/>
  <c r="J10"/>
  <c r="J8"/>
  <c r="F18"/>
  <c r="F28" i="3" s="1"/>
  <c r="F11" i="33"/>
  <c r="F9"/>
  <c r="F19"/>
  <c r="F29" i="3" s="1"/>
  <c r="F12" i="33"/>
  <c r="F10"/>
  <c r="F8"/>
  <c r="D7"/>
  <c r="D17"/>
  <c r="D27" i="3" s="1"/>
  <c r="L12" i="32"/>
  <c r="J7"/>
  <c r="H19"/>
  <c r="H29" i="1" s="1"/>
  <c r="E10" i="32"/>
  <c r="F7"/>
  <c r="L10"/>
  <c r="L11"/>
  <c r="H10"/>
  <c r="J11"/>
  <c r="F12"/>
  <c r="F19"/>
  <c r="F29" i="1" s="1"/>
  <c r="D29" i="3"/>
  <c r="H27"/>
  <c r="H29"/>
  <c r="H26"/>
  <c r="J27"/>
  <c r="L16" i="32"/>
  <c r="L26" i="1" s="1"/>
  <c r="L18" i="32"/>
  <c r="L28" i="1" s="1"/>
  <c r="J18" i="32"/>
  <c r="J28" i="1" s="1"/>
  <c r="J17" i="32"/>
  <c r="J27" i="1" s="1"/>
  <c r="G18" i="32"/>
  <c r="G28" i="1" s="1"/>
  <c r="G16" i="32"/>
  <c r="G26" i="1" s="1"/>
  <c r="L19" i="32"/>
  <c r="L29" i="1" s="1"/>
  <c r="L17" i="32"/>
  <c r="L27" i="1" s="1"/>
  <c r="J19" i="32"/>
  <c r="J29" i="1" s="1"/>
  <c r="J16" i="32"/>
  <c r="J26" i="1" s="1"/>
  <c r="G19" i="32"/>
  <c r="G29" i="1" s="1"/>
  <c r="G17" i="32"/>
  <c r="G27" i="1" s="1"/>
  <c r="L8" i="32"/>
  <c r="J9"/>
  <c r="H12"/>
  <c r="L6" i="17"/>
  <c r="K5"/>
  <c r="K7" i="32"/>
  <c r="G8"/>
  <c r="G11"/>
  <c r="G9"/>
  <c r="K12"/>
  <c r="K8"/>
  <c r="K11"/>
  <c r="I10"/>
  <c r="I8"/>
  <c r="I9"/>
  <c r="G7"/>
  <c r="K6" i="17"/>
  <c r="I6"/>
  <c r="I7" i="32"/>
  <c r="G10"/>
  <c r="G12"/>
  <c r="K9"/>
  <c r="K10"/>
  <c r="I11"/>
  <c r="I12"/>
  <c r="E6" i="17"/>
  <c r="E5"/>
  <c r="J5"/>
  <c r="J6"/>
  <c r="I5"/>
  <c r="F6"/>
  <c r="F7" s="1"/>
  <c r="L7" l="1"/>
  <c r="L9" s="1"/>
  <c r="I7"/>
  <c r="I5" i="10" s="1"/>
  <c r="G7" i="17"/>
  <c r="G5" i="10" s="1"/>
  <c r="E27" i="1"/>
  <c r="D10" i="33"/>
  <c r="D11"/>
  <c r="E12"/>
  <c r="E8"/>
  <c r="E11"/>
  <c r="E17"/>
  <c r="E27" i="3" s="1"/>
  <c r="E7" i="33"/>
  <c r="E19"/>
  <c r="E29" i="3" s="1"/>
  <c r="E10" i="33"/>
  <c r="E18"/>
  <c r="E28" i="3" s="1"/>
  <c r="E9" i="33"/>
  <c r="E16"/>
  <c r="E26" i="3" s="1"/>
  <c r="D8" i="33"/>
  <c r="D12"/>
  <c r="D9"/>
  <c r="D18"/>
  <c r="D28" i="3" s="1"/>
  <c r="K7" i="17"/>
  <c r="K5" i="10" s="1"/>
  <c r="F6" i="34"/>
  <c r="K5"/>
  <c r="I5"/>
  <c r="G5"/>
  <c r="J6"/>
  <c r="H6"/>
  <c r="F5" i="10"/>
  <c r="F9" i="17"/>
  <c r="J7"/>
  <c r="H5" i="10"/>
  <c r="H9" i="17"/>
  <c r="L5" i="10"/>
  <c r="E7" i="17"/>
  <c r="F6" i="35" l="1"/>
  <c r="F5"/>
  <c r="I9" i="17"/>
  <c r="K9"/>
  <c r="G9"/>
  <c r="F5" i="34"/>
  <c r="F7" s="1"/>
  <c r="D16" i="33"/>
  <c r="E5" i="35" s="1"/>
  <c r="K16" i="33"/>
  <c r="K26" i="3" s="1"/>
  <c r="K19" i="33"/>
  <c r="K29" i="3" s="1"/>
  <c r="K10" i="33"/>
  <c r="K18"/>
  <c r="K28" i="3" s="1"/>
  <c r="K9" i="33"/>
  <c r="K17"/>
  <c r="K27" i="3" s="1"/>
  <c r="K7" i="33"/>
  <c r="K12"/>
  <c r="K8"/>
  <c r="K11"/>
  <c r="I17"/>
  <c r="I27" i="3" s="1"/>
  <c r="I7" i="33"/>
  <c r="I12"/>
  <c r="I8"/>
  <c r="I11"/>
  <c r="I16"/>
  <c r="I26" i="3" s="1"/>
  <c r="I19" i="33"/>
  <c r="I29" i="3" s="1"/>
  <c r="I10" i="33"/>
  <c r="I18"/>
  <c r="I28" i="3" s="1"/>
  <c r="I9" i="33"/>
  <c r="L18"/>
  <c r="L28" i="3" s="1"/>
  <c r="L9" i="33"/>
  <c r="L12"/>
  <c r="L8"/>
  <c r="L7"/>
  <c r="L11"/>
  <c r="L19"/>
  <c r="L29" i="3" s="1"/>
  <c r="L10" i="33"/>
  <c r="L16"/>
  <c r="L26" i="3" s="1"/>
  <c r="L17" i="33"/>
  <c r="L27" i="3" s="1"/>
  <c r="G12" i="33"/>
  <c r="G8"/>
  <c r="G11"/>
  <c r="G17"/>
  <c r="G27" i="3" s="1"/>
  <c r="G7" i="33"/>
  <c r="G19"/>
  <c r="G29" i="3" s="1"/>
  <c r="G10" i="33"/>
  <c r="G18"/>
  <c r="G28" i="3" s="1"/>
  <c r="G9" i="33"/>
  <c r="G16"/>
  <c r="G26" i="3" s="1"/>
  <c r="E6" i="34"/>
  <c r="E5" i="10"/>
  <c r="E9" i="17"/>
  <c r="J5" i="10"/>
  <c r="J9" i="17"/>
  <c r="G21" i="1"/>
  <c r="H20"/>
  <c r="L21"/>
  <c r="J21"/>
  <c r="K20"/>
  <c r="K17"/>
  <c r="F17"/>
  <c r="G17"/>
  <c r="F21"/>
  <c r="F20"/>
  <c r="I20"/>
  <c r="F19"/>
  <c r="E18"/>
  <c r="K18"/>
  <c r="L18"/>
  <c r="G18"/>
  <c r="F22"/>
  <c r="K22"/>
  <c r="H22"/>
  <c r="I22"/>
  <c r="G19"/>
  <c r="H18"/>
  <c r="G6" i="35" l="1"/>
  <c r="G5"/>
  <c r="H5"/>
  <c r="H6"/>
  <c r="I6"/>
  <c r="I5"/>
  <c r="J5"/>
  <c r="J6"/>
  <c r="E6"/>
  <c r="L6"/>
  <c r="L5"/>
  <c r="K6"/>
  <c r="K5"/>
  <c r="D26" i="3"/>
  <c r="E5" i="34"/>
  <c r="E7" s="1"/>
  <c r="I6"/>
  <c r="J5"/>
  <c r="K6"/>
  <c r="L5"/>
  <c r="H5"/>
  <c r="G6"/>
  <c r="L6"/>
  <c r="M9" i="17"/>
  <c r="G21" i="3"/>
  <c r="K20"/>
  <c r="H18"/>
  <c r="F21"/>
  <c r="E21" i="1"/>
  <c r="I21"/>
  <c r="D22"/>
  <c r="D18"/>
  <c r="K21"/>
  <c r="L22"/>
  <c r="E22"/>
  <c r="I18"/>
  <c r="F18"/>
  <c r="I19"/>
  <c r="G22"/>
  <c r="H19"/>
  <c r="E20"/>
  <c r="H21"/>
  <c r="H17"/>
  <c r="I17"/>
  <c r="L17"/>
  <c r="K19"/>
  <c r="D21"/>
  <c r="D19"/>
  <c r="G19" i="3"/>
  <c r="I22"/>
  <c r="K22"/>
  <c r="G18"/>
  <c r="K18"/>
  <c r="F19"/>
  <c r="F20"/>
  <c r="J21"/>
  <c r="H20"/>
  <c r="J22" i="1"/>
  <c r="J18"/>
  <c r="L18" i="3"/>
  <c r="G20" i="1"/>
  <c r="J20"/>
  <c r="L20"/>
  <c r="E17"/>
  <c r="E19"/>
  <c r="J17"/>
  <c r="J19"/>
  <c r="L19"/>
  <c r="D17"/>
  <c r="D20"/>
  <c r="H22" i="3"/>
  <c r="F22"/>
  <c r="E18"/>
  <c r="I20"/>
  <c r="L21"/>
  <c r="E20" l="1"/>
  <c r="H19"/>
  <c r="F18"/>
  <c r="E22"/>
  <c r="K21"/>
  <c r="D22"/>
  <c r="E21"/>
  <c r="L19"/>
  <c r="E19"/>
  <c r="L20"/>
  <c r="G20"/>
  <c r="J22"/>
  <c r="D21"/>
  <c r="L17"/>
  <c r="D20"/>
  <c r="J19"/>
  <c r="J20"/>
  <c r="J18"/>
  <c r="D19"/>
  <c r="K19"/>
  <c r="H21"/>
  <c r="G22"/>
  <c r="I19"/>
  <c r="I18"/>
  <c r="L22"/>
  <c r="D18"/>
  <c r="I21"/>
  <c r="L6" i="9" l="1"/>
  <c r="G17" i="3"/>
  <c r="F17"/>
  <c r="K17"/>
  <c r="L5" i="8" l="1"/>
  <c r="L6"/>
  <c r="L5" i="9"/>
  <c r="L7" s="1"/>
  <c r="K6"/>
  <c r="G6" i="8"/>
  <c r="H5" i="9"/>
  <c r="G5" i="8"/>
  <c r="G6" i="9"/>
  <c r="F6"/>
  <c r="G5"/>
  <c r="D17" i="3"/>
  <c r="J17"/>
  <c r="E17"/>
  <c r="I17"/>
  <c r="H17"/>
  <c r="I6" i="8" l="1"/>
  <c r="J5" i="9"/>
  <c r="I5" i="8"/>
  <c r="I6" i="9"/>
  <c r="J5" i="8"/>
  <c r="J6" i="9"/>
  <c r="J6" i="8"/>
  <c r="K5" i="9"/>
  <c r="H5" i="8"/>
  <c r="H6" i="9"/>
  <c r="H6" i="8"/>
  <c r="I5" i="9"/>
  <c r="F5"/>
  <c r="E6"/>
  <c r="F6" i="8"/>
  <c r="F5"/>
  <c r="K5"/>
  <c r="K6"/>
  <c r="E6"/>
  <c r="E5"/>
  <c r="E5" i="9"/>
  <c r="I7" i="34"/>
  <c r="I9" s="1"/>
  <c r="I7" i="35"/>
  <c r="I9" s="1"/>
  <c r="H7" i="34"/>
  <c r="H9" s="1"/>
  <c r="E7" i="9" l="1"/>
  <c r="L7" i="35"/>
  <c r="L9" s="1"/>
  <c r="K7" i="34"/>
  <c r="K9" s="1"/>
  <c r="G7" i="35"/>
  <c r="G9" s="1"/>
  <c r="J7"/>
  <c r="J9" s="1"/>
  <c r="G7" i="34"/>
  <c r="G9" s="1"/>
  <c r="F7" i="35"/>
  <c r="F9" s="1"/>
  <c r="E9" i="34"/>
  <c r="E7" i="35"/>
  <c r="E9" s="1"/>
  <c r="J7" i="8"/>
  <c r="J9" s="1"/>
  <c r="I7" i="9"/>
  <c r="H7" i="8"/>
  <c r="H9" s="1"/>
  <c r="G7" i="9"/>
  <c r="K7" i="35"/>
  <c r="K9" s="1"/>
  <c r="J7" i="34"/>
  <c r="J9" s="1"/>
  <c r="L7"/>
  <c r="L9" s="1"/>
  <c r="H7" i="35"/>
  <c r="H9" s="1"/>
  <c r="J7" i="9" l="1"/>
  <c r="J6" i="10" s="1"/>
  <c r="J7" s="1"/>
  <c r="J9" s="1"/>
  <c r="F9" i="34"/>
  <c r="M9" s="1"/>
  <c r="L7" i="8"/>
  <c r="L9" s="1"/>
  <c r="E7"/>
  <c r="E9" s="1"/>
  <c r="I7"/>
  <c r="I9" s="1"/>
  <c r="H7" i="9"/>
  <c r="G9"/>
  <c r="G6" i="10"/>
  <c r="G7" s="1"/>
  <c r="G9" s="1"/>
  <c r="I9" i="9"/>
  <c r="I6" i="10"/>
  <c r="I7" s="1"/>
  <c r="I9" s="1"/>
  <c r="L9" i="9"/>
  <c r="L6" i="10"/>
  <c r="L7" s="1"/>
  <c r="L9" s="1"/>
  <c r="G7" i="8"/>
  <c r="G9" s="1"/>
  <c r="F7" i="9"/>
  <c r="M9" i="35"/>
  <c r="K7" i="8"/>
  <c r="K9" s="1"/>
  <c r="J9" i="9" l="1"/>
  <c r="K7"/>
  <c r="K6" i="10" s="1"/>
  <c r="K7" s="1"/>
  <c r="K9" s="1"/>
  <c r="F9" i="9"/>
  <c r="F6" i="10"/>
  <c r="F7" s="1"/>
  <c r="F9" s="1"/>
  <c r="H6"/>
  <c r="H7" s="1"/>
  <c r="H9" s="1"/>
  <c r="H9" i="9"/>
  <c r="F7" i="8"/>
  <c r="F9" s="1"/>
  <c r="M9" s="1"/>
  <c r="D6" i="11" l="1"/>
  <c r="K9" i="9"/>
  <c r="E9"/>
  <c r="E6" i="10"/>
  <c r="E7" s="1"/>
  <c r="E9" s="1"/>
  <c r="M9" l="1"/>
  <c r="D10" i="11" s="1"/>
  <c r="E13" s="1"/>
  <c r="E8"/>
  <c r="M9" i="9"/>
  <c r="E15" i="11" l="1"/>
</calcChain>
</file>

<file path=xl/sharedStrings.xml><?xml version="1.0" encoding="utf-8"?>
<sst xmlns="http://schemas.openxmlformats.org/spreadsheetml/2006/main" count="430" uniqueCount="151">
  <si>
    <t>Inmuebles Maquinaria y Equipo</t>
  </si>
  <si>
    <t>Edificios y Otras Construcciones</t>
  </si>
  <si>
    <t>Maquinarias y Equipos</t>
  </si>
  <si>
    <t>Unidades de Transporte</t>
  </si>
  <si>
    <t>Muebles Enseres y Equipos de Oficina</t>
  </si>
  <si>
    <t>Equipos de Computo</t>
  </si>
  <si>
    <t>Equipos Diversos</t>
  </si>
  <si>
    <t>Activo Intangible</t>
  </si>
  <si>
    <t>Costo de Concesión</t>
  </si>
  <si>
    <t>Estudios Pre-Concesión</t>
  </si>
  <si>
    <t>Proyecto Bajos Bocana</t>
  </si>
  <si>
    <t>Software</t>
  </si>
  <si>
    <t xml:space="preserve"> </t>
  </si>
  <si>
    <t>Índices de Cantidades de Productos</t>
  </si>
  <si>
    <t>Promedio</t>
  </si>
  <si>
    <t>Índice de Laspeyres</t>
  </si>
  <si>
    <t>Índice de Paasche</t>
  </si>
  <si>
    <t>Índice de Fisher</t>
  </si>
  <si>
    <t>Crecimiento Anual (Ln. del Índice de Fisher)</t>
  </si>
  <si>
    <t>Gasto Real en Materiales</t>
  </si>
  <si>
    <t>Base 2000</t>
  </si>
  <si>
    <t>IPC Corregido Tipo de Cambio</t>
  </si>
  <si>
    <t>Personal Estable</t>
  </si>
  <si>
    <t>Funcionarios</t>
  </si>
  <si>
    <t>Empleados</t>
  </si>
  <si>
    <t>Personal Eventual</t>
  </si>
  <si>
    <t>Precio Implícito de Insumos</t>
  </si>
  <si>
    <t>Crecimiento Anual Índice de Fisher</t>
  </si>
  <si>
    <t>Índices de Cantidades de Insumos</t>
  </si>
  <si>
    <t>Índices de Precios de lnsumos</t>
  </si>
  <si>
    <t>Índices de Cantidades</t>
  </si>
  <si>
    <t>Índice de Productos</t>
  </si>
  <si>
    <t>Índice de Insumos</t>
  </si>
  <si>
    <t>Diferencia</t>
  </si>
  <si>
    <t>Factor de Productividad</t>
  </si>
  <si>
    <t>Crecimiento en la PTF de la Economía</t>
  </si>
  <si>
    <t>Crecimiento en Precios Insumos Economia</t>
  </si>
  <si>
    <t>Crecimiento en Precios Insumos Empresa</t>
  </si>
  <si>
    <t>Factor X</t>
  </si>
  <si>
    <t>Ingresos de Servicios Portuarios</t>
  </si>
  <si>
    <t>US$</t>
  </si>
  <si>
    <t>Servicios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</si>
  <si>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</si>
  <si>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</si>
  <si>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</si>
  <si>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</si>
  <si>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</si>
  <si>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</si>
  <si>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</si>
  <si>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</si>
  <si>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</si>
  <si>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</si>
  <si>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</si>
  <si>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</si>
  <si>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</si>
  <si>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</si>
  <si>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</si>
  <si>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</si>
  <si>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</si>
  <si>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</si>
  <si>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</si>
  <si>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Producción de Servicios Portuarios</t>
  </si>
  <si>
    <t>Unidades Físicas</t>
  </si>
  <si>
    <t>Precios Implícitos</t>
  </si>
  <si>
    <t>US$ / Unidad</t>
  </si>
  <si>
    <t>Índices de Precios al Por Mayor</t>
  </si>
  <si>
    <t>En base 1995</t>
  </si>
  <si>
    <t>En base 2000</t>
  </si>
  <si>
    <t>Tipo de Cambio Medio</t>
  </si>
  <si>
    <t>S/. por US $</t>
  </si>
  <si>
    <t>Índice Base 2000</t>
  </si>
  <si>
    <t>Tasas de Depreciación del Capital</t>
  </si>
  <si>
    <t>Categorías Contables para el Activo Fijo</t>
  </si>
  <si>
    <t>%</t>
  </si>
  <si>
    <t>Años de Vida Útil</t>
  </si>
  <si>
    <t>S/. por cada US $</t>
  </si>
  <si>
    <t>Inversiones Adicionales en Capital</t>
  </si>
  <si>
    <t>US$ Corrientes</t>
  </si>
  <si>
    <t>US$ Constantes 2000</t>
  </si>
  <si>
    <t>IPM No Corregido Tipo de Cambio (Final Periodo)</t>
  </si>
  <si>
    <t>IPM No Corregido Tipo de Cambio (Principio Periodo)</t>
  </si>
  <si>
    <t>Revalorización</t>
  </si>
  <si>
    <t>IPM Corregido Tipo de Cambio (Final Periodo)</t>
  </si>
  <si>
    <t>IPM Corregido Tipo de Cambio (Principio Periodo)</t>
  </si>
  <si>
    <t>Tasa Efectiva Impuesto sobre la Renta</t>
  </si>
  <si>
    <t>Tasa Efectiva Práctica</t>
  </si>
  <si>
    <t>Unidades de Capital</t>
  </si>
  <si>
    <t>Índices de Cantidades del Insumo Capital</t>
  </si>
  <si>
    <t>Índices de Precios del Insumo Capital</t>
  </si>
  <si>
    <t>Gasto en Materiales</t>
  </si>
  <si>
    <t>Categorías Contables para el Insumo Materiales</t>
  </si>
  <si>
    <t>Gastos Totales</t>
  </si>
  <si>
    <t>Gastos Variables</t>
  </si>
  <si>
    <t>Gastos Fijos</t>
  </si>
  <si>
    <t>Gastos Administrativos</t>
  </si>
  <si>
    <t>Gastos Administrativos por Fuera</t>
  </si>
  <si>
    <t>Gastos a Excluir</t>
  </si>
  <si>
    <t>Gastos Relativos al Insumo Trabajo</t>
  </si>
  <si>
    <t>Gastos Relativos al Insumo Capital</t>
  </si>
  <si>
    <t>Depreciacion</t>
  </si>
  <si>
    <t>Amortizacion</t>
  </si>
  <si>
    <t>Otros Gastos</t>
  </si>
  <si>
    <t>Impuestos</t>
  </si>
  <si>
    <t>Provisión de cuentas de cobranza dudosa</t>
  </si>
  <si>
    <t>Deflactor de Materiales</t>
  </si>
  <si>
    <t>Índice</t>
  </si>
  <si>
    <t>Índice de Precios al Consumo</t>
  </si>
  <si>
    <t>Base 1994</t>
  </si>
  <si>
    <t>Unidades de Materiales</t>
  </si>
  <si>
    <t>Índices de Cantidades del Insumo Materiales</t>
  </si>
  <si>
    <t>Índices de Precios del Insumo Materiales</t>
  </si>
  <si>
    <t>Gasto en Salarios</t>
  </si>
  <si>
    <t>Categorías Laborales</t>
  </si>
  <si>
    <t>Insumo Trabajo</t>
  </si>
  <si>
    <t>Horas</t>
  </si>
  <si>
    <t>US$ / Hora</t>
  </si>
  <si>
    <t>Índices de Cantidades del Insumo Trabajo</t>
  </si>
  <si>
    <t>Índices de Precios del Insumo Trabajo</t>
  </si>
  <si>
    <t>Crecimiento Anual</t>
  </si>
  <si>
    <t>Inversiones Adicionales en Capital Ajustes Contables</t>
  </si>
  <si>
    <t>US$ Históricos</t>
  </si>
  <si>
    <t>Stock de Capital Contable</t>
  </si>
  <si>
    <t>Activos Iniciales de Capital</t>
  </si>
  <si>
    <t>IPM Ajustado Tipo de Cambio</t>
  </si>
  <si>
    <t>Stock de Capital Ajustado al Final del Año</t>
  </si>
  <si>
    <t>Depreciación Contable Acumulada</t>
  </si>
  <si>
    <t>US$ / Unidad de Capital</t>
  </si>
  <si>
    <t>Stock de Capital Contable Real</t>
  </si>
  <si>
    <t>US$ Reales</t>
  </si>
  <si>
    <t>Cantidad de Insumos</t>
  </si>
  <si>
    <t>Productividad Total de Factores de la Economía</t>
  </si>
  <si>
    <t>Tasa de Variación Anual</t>
  </si>
  <si>
    <t>Precios de los Insumos de la Economía</t>
  </si>
  <si>
    <t xml:space="preserve">Tasa de Variación </t>
  </si>
  <si>
    <r>
      <t>Anual IPC</t>
    </r>
    <r>
      <rPr>
        <vertAlign val="superscript"/>
        <sz val="7"/>
        <rFont val="Arial"/>
        <family val="2"/>
      </rPr>
      <t>1</t>
    </r>
  </si>
  <si>
    <t xml:space="preserve">Tasa de Variación Anual </t>
  </si>
  <si>
    <r>
      <t>Productividad de la Economía</t>
    </r>
    <r>
      <rPr>
        <vertAlign val="superscript"/>
        <sz val="7"/>
        <rFont val="Arial"/>
        <family val="2"/>
      </rPr>
      <t>2</t>
    </r>
  </si>
  <si>
    <t>n.r.</t>
  </si>
  <si>
    <t>n.d.</t>
  </si>
  <si>
    <t>Precios de Insumos de la Economía</t>
  </si>
  <si>
    <t>Deflactor de Servicios Varios</t>
  </si>
  <si>
    <t>IPM Corregido Tipo de Cambio</t>
  </si>
  <si>
    <t>Tipo de Cambio Promedio</t>
  </si>
  <si>
    <t>Precio Implícito Unitario del Capital</t>
  </si>
  <si>
    <t>Diferencia en el Crecimiento en la PTF con la Economía</t>
  </si>
  <si>
    <t>Diferencia en el Crecimiento en Precios Insumos con la Economía</t>
  </si>
  <si>
    <t xml:space="preserve">Crecimiento en la PTF de la Empresa </t>
  </si>
  <si>
    <t>En base 1994</t>
  </si>
  <si>
    <t xml:space="preserve"> Propuesta O S I T R A N</t>
  </si>
  <si>
    <r>
      <t xml:space="preserve">Costo Promedio Ponderado del Capital </t>
    </r>
    <r>
      <rPr>
        <b/>
        <i/>
        <sz val="7"/>
        <color indexed="9"/>
        <rFont val="Arial"/>
        <family val="2"/>
      </rPr>
      <t>(WACC)</t>
    </r>
  </si>
  <si>
    <r>
      <rPr>
        <b/>
        <i/>
        <sz val="7"/>
        <rFont val="Arial"/>
        <family val="2"/>
      </rPr>
      <t>WACC</t>
    </r>
    <r>
      <rPr>
        <b/>
        <sz val="7"/>
        <rFont val="Arial"/>
        <family val="2"/>
      </rPr>
      <t xml:space="preserve"> en US$</t>
    </r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</si>
</sst>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-* #,##0\ _€_-;\-* #,##0\ _€_-;_-* &quot;-&quot;??\ _€_-;_-@_-"/>
    <numFmt numFmtId="165" formatCode="0.000"/>
    <numFmt numFmtId="166" formatCode="_-* #,##0.0\ _€_-;\-* #,##0.0\ _€_-;_-* &quot;-&quot;??\ _€_-;_-@_-"/>
    <numFmt numFmtId="167" formatCode="0.0000000000"/>
    <numFmt numFmtId="168" formatCode="0.0"/>
    <numFmt numFmtId="169" formatCode="0.0%"/>
    <numFmt numFmtId="170" formatCode="_-* #,##0.000\ _€_-;\-* #,##0.000\ _€_-;_-* &quot;-&quot;??\ _€_-;_-@_-"/>
    <numFmt numFmtId="171" formatCode="_-* #,##0.00\ _€_-;\-* #,##0.00\ _€_-;_-* &quot;-&quot;??\ _€_-;_-@_-"/>
    <numFmt numFmtId="172" formatCode="0.000%"/>
    <numFmt numFmtId="173" formatCode="0.0000000%"/>
    <numFmt numFmtId="174" formatCode="0.00000%"/>
    <numFmt numFmtId="175" formatCode="_ * #,##0.00000_ ;_ * \-#,##0.00000_ ;_ * &quot;-&quot;??_ ;_ @_ "/>
  </numFmts>
  <fonts count="16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Arial"/>
      <family val="2"/>
    </font>
    <font>
      <b/>
      <sz val="7"/>
      <color rgb="FFCC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sz val="11"/>
      <name val="Calibri"/>
      <family val="2"/>
    </font>
    <font>
      <b/>
      <sz val="7"/>
      <color rgb="FFFFFFFF"/>
      <name val="Arial"/>
      <family val="2"/>
    </font>
    <font>
      <vertAlign val="superscript"/>
      <sz val="7"/>
      <name val="Arial"/>
      <family val="2"/>
    </font>
    <font>
      <sz val="7"/>
      <name val="Trebuchet MS"/>
      <family val="2"/>
    </font>
    <font>
      <b/>
      <i/>
      <sz val="7"/>
      <color indexed="9"/>
      <name val="Arial"/>
      <family val="2"/>
    </font>
    <font>
      <b/>
      <i/>
      <sz val="7"/>
      <name val="Arial"/>
      <family val="2"/>
    </font>
    <font>
      <sz val="7"/>
      <name val="Calibri"/>
      <family val="2"/>
    </font>
    <font>
      <sz val="7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7" fontId="2" fillId="2" borderId="0">
      <alignment horizont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4" fillId="3" borderId="0" xfId="3" applyFont="1" applyFill="1" applyBorder="1"/>
    <xf numFmtId="0" fontId="5" fillId="3" borderId="0" xfId="3" applyFont="1" applyFill="1" applyBorder="1"/>
    <xf numFmtId="0" fontId="6" fillId="3" borderId="0" xfId="3" applyFont="1" applyFill="1" applyBorder="1"/>
    <xf numFmtId="0" fontId="6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right"/>
    </xf>
    <xf numFmtId="0" fontId="7" fillId="4" borderId="0" xfId="3" applyFont="1" applyFill="1" applyBorder="1"/>
    <xf numFmtId="0" fontId="7" fillId="4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left" vertical="center"/>
    </xf>
    <xf numFmtId="0" fontId="6" fillId="3" borderId="0" xfId="3" applyFont="1" applyFill="1" applyBorder="1" applyAlignment="1">
      <alignment horizontal="left" vertical="center" indent="1"/>
    </xf>
    <xf numFmtId="0" fontId="6" fillId="3" borderId="0" xfId="3" applyFont="1" applyFill="1" applyBorder="1" applyAlignment="1">
      <alignment horizontal="left" vertical="center" indent="2"/>
    </xf>
    <xf numFmtId="0" fontId="6" fillId="2" borderId="0" xfId="3" applyFont="1" applyFill="1"/>
    <xf numFmtId="0" fontId="6" fillId="3" borderId="0" xfId="3" applyFont="1" applyFill="1"/>
    <xf numFmtId="0" fontId="6" fillId="0" borderId="0" xfId="3" applyFont="1"/>
    <xf numFmtId="0" fontId="7" fillId="4" borderId="0" xfId="3" applyFont="1" applyFill="1" applyBorder="1" applyAlignment="1">
      <alignment horizontal="right"/>
    </xf>
    <xf numFmtId="0" fontId="6" fillId="0" borderId="0" xfId="3" applyFont="1" applyBorder="1"/>
    <xf numFmtId="0" fontId="5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/>
    </xf>
    <xf numFmtId="165" fontId="6" fillId="3" borderId="0" xfId="3" applyNumberFormat="1" applyFont="1" applyFill="1" applyBorder="1" applyAlignment="1">
      <alignment horizontal="center"/>
    </xf>
    <xf numFmtId="2" fontId="6" fillId="3" borderId="0" xfId="3" applyNumberFormat="1" applyFont="1" applyFill="1" applyAlignment="1">
      <alignment vertical="center"/>
    </xf>
    <xf numFmtId="2" fontId="6" fillId="3" borderId="0" xfId="3" applyNumberFormat="1" applyFont="1" applyFill="1"/>
    <xf numFmtId="0" fontId="5" fillId="4" borderId="0" xfId="3" applyFont="1" applyFill="1" applyBorder="1" applyAlignment="1">
      <alignment horizontal="center"/>
    </xf>
    <xf numFmtId="10" fontId="6" fillId="3" borderId="0" xfId="5" applyNumberFormat="1" applyFont="1" applyFill="1" applyBorder="1" applyAlignment="1">
      <alignment horizontal="center"/>
    </xf>
    <xf numFmtId="10" fontId="4" fillId="3" borderId="0" xfId="5" applyNumberFormat="1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3" applyFont="1" applyFill="1" applyBorder="1" applyAlignment="1">
      <alignment horizontal="center"/>
    </xf>
    <xf numFmtId="0" fontId="6" fillId="2" borderId="0" xfId="3" applyFont="1" applyFill="1" applyBorder="1"/>
    <xf numFmtId="0" fontId="7" fillId="4" borderId="0" xfId="3" applyFont="1" applyFill="1" applyBorder="1" applyAlignment="1"/>
    <xf numFmtId="10" fontId="6" fillId="3" borderId="0" xfId="3" applyNumberFormat="1" applyFont="1" applyFill="1"/>
    <xf numFmtId="0" fontId="9" fillId="4" borderId="0" xfId="0" applyFont="1" applyFill="1"/>
    <xf numFmtId="0" fontId="5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/>
    <xf numFmtId="0" fontId="5" fillId="5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8" fillId="4" borderId="0" xfId="0" applyFont="1" applyFill="1"/>
    <xf numFmtId="0" fontId="8" fillId="5" borderId="0" xfId="0" applyFont="1" applyFill="1"/>
    <xf numFmtId="0" fontId="9" fillId="4" borderId="0" xfId="0" applyFont="1" applyFill="1" applyAlignment="1">
      <alignment vertical="top" wrapText="1"/>
    </xf>
    <xf numFmtId="0" fontId="4" fillId="5" borderId="0" xfId="0" applyFont="1" applyFill="1"/>
    <xf numFmtId="0" fontId="5" fillId="5" borderId="0" xfId="0" applyFont="1" applyFill="1"/>
    <xf numFmtId="2" fontId="6" fillId="5" borderId="0" xfId="0" applyNumberFormat="1" applyFont="1" applyFill="1" applyAlignment="1">
      <alignment horizontal="right"/>
    </xf>
    <xf numFmtId="164" fontId="7" fillId="4" borderId="0" xfId="3" applyNumberFormat="1" applyFont="1" applyFill="1" applyBorder="1"/>
    <xf numFmtId="10" fontId="5" fillId="3" borderId="0" xfId="3" applyNumberFormat="1" applyFont="1" applyFill="1" applyBorder="1"/>
    <xf numFmtId="0" fontId="7" fillId="4" borderId="0" xfId="3" applyFont="1" applyFill="1" applyBorder="1" applyAlignment="1">
      <alignment horizontal="right" vertical="center"/>
    </xf>
    <xf numFmtId="171" fontId="7" fillId="4" borderId="0" xfId="3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6" fillId="2" borderId="0" xfId="0" applyFont="1" applyFill="1"/>
    <xf numFmtId="0" fontId="6" fillId="0" borderId="0" xfId="0" applyFont="1"/>
    <xf numFmtId="0" fontId="5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/>
    <xf numFmtId="0" fontId="5" fillId="3" borderId="0" xfId="0" applyFont="1" applyFill="1" applyBorder="1" applyAlignment="1">
      <alignment horizontal="left" vertical="center"/>
    </xf>
    <xf numFmtId="171" fontId="7" fillId="4" borderId="0" xfId="0" applyNumberFormat="1" applyFont="1" applyFill="1" applyBorder="1" applyAlignment="1">
      <alignment vertical="center"/>
    </xf>
    <xf numFmtId="170" fontId="7" fillId="4" borderId="0" xfId="3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10" fontId="4" fillId="5" borderId="0" xfId="0" applyNumberFormat="1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172" fontId="6" fillId="3" borderId="0" xfId="3" applyNumberFormat="1" applyFont="1" applyFill="1"/>
    <xf numFmtId="174" fontId="6" fillId="3" borderId="0" xfId="3" applyNumberFormat="1" applyFont="1" applyFill="1"/>
    <xf numFmtId="165" fontId="6" fillId="3" borderId="0" xfId="3" applyNumberFormat="1" applyFont="1" applyFill="1" applyAlignment="1">
      <alignment vertical="center"/>
    </xf>
    <xf numFmtId="175" fontId="6" fillId="3" borderId="0" xfId="1" applyNumberFormat="1" applyFont="1" applyFill="1"/>
    <xf numFmtId="10" fontId="6" fillId="3" borderId="0" xfId="7" applyNumberFormat="1" applyFont="1" applyFill="1"/>
    <xf numFmtId="10" fontId="6" fillId="3" borderId="0" xfId="3" applyNumberFormat="1" applyFont="1" applyFill="1" applyBorder="1" applyAlignment="1">
      <alignment horizontal="center"/>
    </xf>
    <xf numFmtId="0" fontId="6" fillId="3" borderId="0" xfId="3" applyFont="1" applyFill="1"/>
    <xf numFmtId="9" fontId="6" fillId="3" borderId="0" xfId="5" applyFont="1" applyFill="1" applyAlignment="1">
      <alignment horizontal="center" vertical="center"/>
    </xf>
    <xf numFmtId="10" fontId="6" fillId="3" borderId="0" xfId="5" quotePrefix="1" applyNumberFormat="1" applyFont="1" applyFill="1" applyAlignment="1">
      <alignment horizontal="center" vertical="center"/>
    </xf>
    <xf numFmtId="0" fontId="6" fillId="3" borderId="0" xfId="3" quotePrefix="1" applyFont="1" applyFill="1"/>
    <xf numFmtId="10" fontId="6" fillId="3" borderId="0" xfId="5" applyNumberFormat="1" applyFont="1" applyFill="1" applyAlignment="1">
      <alignment horizontal="center" vertical="center"/>
    </xf>
    <xf numFmtId="3" fontId="6" fillId="3" borderId="0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horizontal="left" indent="3"/>
    </xf>
    <xf numFmtId="10" fontId="6" fillId="3" borderId="0" xfId="7" applyNumberFormat="1" applyFont="1" applyFill="1" applyBorder="1" applyAlignment="1">
      <alignment horizontal="center"/>
    </xf>
    <xf numFmtId="164" fontId="6" fillId="2" borderId="0" xfId="0" applyNumberFormat="1" applyFont="1" applyFill="1"/>
    <xf numFmtId="10" fontId="6" fillId="3" borderId="0" xfId="5" applyNumberFormat="1" applyFont="1" applyFill="1" applyBorder="1" applyAlignment="1">
      <alignment horizontal="left" indent="1"/>
    </xf>
    <xf numFmtId="10" fontId="4" fillId="3" borderId="0" xfId="5" applyNumberFormat="1" applyFont="1" applyFill="1" applyBorder="1" applyAlignment="1">
      <alignment horizontal="left" indent="1"/>
    </xf>
    <xf numFmtId="10" fontId="7" fillId="4" borderId="0" xfId="3" applyNumberFormat="1" applyFont="1" applyFill="1" applyBorder="1" applyAlignment="1">
      <alignment vertical="center"/>
    </xf>
    <xf numFmtId="173" fontId="6" fillId="3" borderId="0" xfId="3" applyNumberFormat="1" applyFont="1" applyFill="1"/>
    <xf numFmtId="9" fontId="6" fillId="3" borderId="0" xfId="7" applyNumberFormat="1" applyFont="1" applyFill="1" applyBorder="1" applyAlignment="1">
      <alignment horizontal="center"/>
    </xf>
    <xf numFmtId="167" fontId="6" fillId="3" borderId="0" xfId="3" applyNumberFormat="1" applyFont="1" applyFill="1"/>
    <xf numFmtId="169" fontId="7" fillId="4" borderId="0" xfId="3" applyNumberFormat="1" applyFont="1" applyFill="1" applyBorder="1"/>
    <xf numFmtId="168" fontId="7" fillId="4" borderId="0" xfId="3" applyNumberFormat="1" applyFont="1" applyFill="1" applyBorder="1"/>
    <xf numFmtId="169" fontId="7" fillId="4" borderId="0" xfId="7" applyNumberFormat="1" applyFont="1" applyFill="1" applyBorder="1" applyAlignment="1">
      <alignment vertical="center"/>
    </xf>
    <xf numFmtId="168" fontId="7" fillId="4" borderId="0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/>
    </xf>
    <xf numFmtId="0" fontId="5" fillId="3" borderId="0" xfId="3" applyFont="1" applyFill="1" applyBorder="1" applyAlignment="1">
      <alignment horizontal="right"/>
    </xf>
    <xf numFmtId="10" fontId="5" fillId="3" borderId="0" xfId="3" applyNumberFormat="1" applyFont="1" applyFill="1"/>
    <xf numFmtId="10" fontId="5" fillId="4" borderId="0" xfId="3" applyNumberFormat="1" applyFont="1" applyFill="1" applyBorder="1" applyAlignment="1">
      <alignment horizontal="center"/>
    </xf>
    <xf numFmtId="172" fontId="5" fillId="3" borderId="0" xfId="3" applyNumberFormat="1" applyFont="1" applyFill="1" applyBorder="1"/>
    <xf numFmtId="172" fontId="5" fillId="3" borderId="0" xfId="3" applyNumberFormat="1" applyFont="1" applyFill="1"/>
    <xf numFmtId="0" fontId="14" fillId="4" borderId="0" xfId="0" applyFont="1" applyFill="1"/>
    <xf numFmtId="3" fontId="6" fillId="5" borderId="0" xfId="3" applyNumberFormat="1" applyFont="1" applyFill="1" applyBorder="1" applyAlignment="1">
      <alignment horizontal="right" vertical="center"/>
    </xf>
    <xf numFmtId="0" fontId="6" fillId="5" borderId="0" xfId="3" applyFont="1" applyFill="1" applyBorder="1"/>
    <xf numFmtId="0" fontId="6" fillId="5" borderId="0" xfId="3" applyFont="1" applyFill="1"/>
    <xf numFmtId="3" fontId="6" fillId="5" borderId="0" xfId="3" applyNumberFormat="1" applyFont="1" applyFill="1" applyBorder="1" applyAlignment="1">
      <alignment horizontal="center"/>
    </xf>
    <xf numFmtId="4" fontId="6" fillId="5" borderId="0" xfId="3" applyNumberFormat="1" applyFont="1" applyFill="1" applyBorder="1" applyAlignment="1">
      <alignment horizontal="right"/>
    </xf>
    <xf numFmtId="3" fontId="6" fillId="5" borderId="0" xfId="3" applyNumberFormat="1" applyFont="1" applyFill="1" applyBorder="1" applyAlignment="1">
      <alignment horizontal="right"/>
    </xf>
    <xf numFmtId="0" fontId="6" fillId="5" borderId="0" xfId="3" applyFont="1" applyFill="1" applyAlignment="1">
      <alignment horizontal="left"/>
    </xf>
    <xf numFmtId="4" fontId="6" fillId="5" borderId="0" xfId="3" applyNumberFormat="1" applyFont="1" applyFill="1" applyBorder="1" applyAlignment="1">
      <alignment horizontal="right" vertical="center"/>
    </xf>
    <xf numFmtId="164" fontId="6" fillId="5" borderId="0" xfId="1" applyNumberFormat="1" applyFont="1" applyFill="1" applyBorder="1" applyAlignment="1"/>
    <xf numFmtId="0" fontId="6" fillId="5" borderId="0" xfId="3" applyFont="1" applyFill="1" applyBorder="1" applyAlignment="1">
      <alignment horizontal="left" vertical="center"/>
    </xf>
    <xf numFmtId="3" fontId="6" fillId="5" borderId="0" xfId="3" applyNumberFormat="1" applyFont="1" applyFill="1" applyAlignment="1">
      <alignment horizontal="left"/>
    </xf>
    <xf numFmtId="0" fontId="4" fillId="5" borderId="0" xfId="3" applyFont="1" applyFill="1" applyBorder="1"/>
    <xf numFmtId="0" fontId="5" fillId="5" borderId="0" xfId="3" applyFont="1" applyFill="1" applyBorder="1"/>
    <xf numFmtId="0" fontId="6" fillId="5" borderId="0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169" fontId="6" fillId="5" borderId="0" xfId="3" applyNumberFormat="1" applyFont="1" applyFill="1" applyBorder="1" applyAlignment="1">
      <alignment horizontal="center"/>
    </xf>
    <xf numFmtId="168" fontId="6" fillId="5" borderId="0" xfId="3" applyNumberFormat="1" applyFont="1" applyFill="1" applyBorder="1" applyAlignment="1">
      <alignment horizontal="center"/>
    </xf>
    <xf numFmtId="169" fontId="6" fillId="5" borderId="0" xfId="5" applyNumberFormat="1" applyFont="1" applyFill="1" applyBorder="1" applyAlignment="1">
      <alignment horizontal="center"/>
    </xf>
    <xf numFmtId="0" fontId="7" fillId="5" borderId="0" xfId="3" applyFont="1" applyFill="1" applyBorder="1" applyAlignment="1">
      <alignment vertical="center"/>
    </xf>
    <xf numFmtId="0" fontId="5" fillId="5" borderId="0" xfId="3" applyFont="1" applyFill="1" applyBorder="1" applyAlignment="1">
      <alignment horizontal="left" vertical="center"/>
    </xf>
    <xf numFmtId="10" fontId="6" fillId="5" borderId="0" xfId="3" applyNumberFormat="1" applyFont="1" applyFill="1"/>
    <xf numFmtId="164" fontId="6" fillId="5" borderId="0" xfId="1" applyNumberFormat="1" applyFont="1" applyFill="1" applyBorder="1" applyAlignment="1">
      <alignment horizontal="center"/>
    </xf>
    <xf numFmtId="164" fontId="6" fillId="5" borderId="0" xfId="3" applyNumberFormat="1" applyFont="1" applyFill="1"/>
    <xf numFmtId="164" fontId="11" fillId="5" borderId="0" xfId="1" applyNumberFormat="1" applyFont="1" applyFill="1" applyBorder="1" applyAlignment="1">
      <alignment horizontal="center"/>
    </xf>
    <xf numFmtId="164" fontId="6" fillId="5" borderId="0" xfId="3" applyNumberFormat="1" applyFont="1" applyFill="1" applyBorder="1" applyAlignment="1">
      <alignment horizontal="left" vertical="center"/>
    </xf>
    <xf numFmtId="0" fontId="7" fillId="5" borderId="0" xfId="3" applyFont="1" applyFill="1" applyBorder="1"/>
    <xf numFmtId="10" fontId="5" fillId="5" borderId="0" xfId="3" applyNumberFormat="1" applyFont="1" applyFill="1" applyBorder="1"/>
    <xf numFmtId="164" fontId="6" fillId="5" borderId="0" xfId="3" applyNumberFormat="1" applyFont="1" applyFill="1" applyBorder="1"/>
    <xf numFmtId="164" fontId="6" fillId="5" borderId="0" xfId="3" applyNumberFormat="1" applyFont="1" applyFill="1" applyBorder="1" applyAlignment="1">
      <alignment horizontal="right"/>
    </xf>
    <xf numFmtId="171" fontId="11" fillId="5" borderId="0" xfId="1" applyNumberFormat="1" applyFont="1" applyFill="1" applyBorder="1" applyAlignment="1">
      <alignment horizontal="left"/>
    </xf>
    <xf numFmtId="171" fontId="6" fillId="5" borderId="0" xfId="1" applyNumberFormat="1" applyFont="1" applyFill="1" applyBorder="1" applyAlignment="1">
      <alignment horizontal="left"/>
    </xf>
    <xf numFmtId="166" fontId="6" fillId="5" borderId="0" xfId="1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Font="1" applyFill="1" applyBorder="1"/>
    <xf numFmtId="170" fontId="6" fillId="5" borderId="0" xfId="1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 vertical="center"/>
    </xf>
    <xf numFmtId="164" fontId="6" fillId="5" borderId="0" xfId="0" applyNumberFormat="1" applyFont="1" applyFill="1" applyBorder="1"/>
    <xf numFmtId="164" fontId="6" fillId="5" borderId="0" xfId="0" applyNumberFormat="1" applyFont="1" applyFill="1"/>
    <xf numFmtId="0" fontId="6" fillId="3" borderId="0" xfId="3" applyFont="1" applyFill="1"/>
    <xf numFmtId="0" fontId="6" fillId="5" borderId="0" xfId="3" applyFont="1" applyFill="1" applyAlignment="1">
      <alignment horizontal="left" indent="1"/>
    </xf>
    <xf numFmtId="0" fontId="6" fillId="5" borderId="0" xfId="3" applyFont="1" applyFill="1" applyAlignment="1">
      <alignment horizontal="left" indent="2"/>
    </xf>
    <xf numFmtId="0" fontId="6" fillId="5" borderId="0" xfId="3" applyFont="1" applyFill="1" applyAlignment="1">
      <alignment horizontal="left" indent="3"/>
    </xf>
    <xf numFmtId="0" fontId="15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right"/>
    </xf>
    <xf numFmtId="172" fontId="6" fillId="5" borderId="0" xfId="5" applyNumberFormat="1" applyFont="1" applyFill="1" applyBorder="1" applyAlignment="1">
      <alignment horizontal="center"/>
    </xf>
    <xf numFmtId="0" fontId="6" fillId="3" borderId="0" xfId="3" applyFont="1" applyFill="1"/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10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vertical="top" wrapText="1"/>
    </xf>
  </cellXfs>
  <cellStyles count="11">
    <cellStyle name="Estilo 1" xfId="2"/>
    <cellStyle name="Millares" xfId="1" builtinId="3"/>
    <cellStyle name="Millares 3 10" xfId="8"/>
    <cellStyle name="Millares 3 12" xfId="9"/>
    <cellStyle name="Normal" xfId="0" builtinId="0"/>
    <cellStyle name="Normal 2" xfId="3"/>
    <cellStyle name="Normal 2 2" xfId="10"/>
    <cellStyle name="Normal 3" xfId="4"/>
    <cellStyle name="Porcentual" xfId="7" builtinId="5"/>
    <cellStyle name="Porcentual 2" xfId="5"/>
    <cellStyle name="Porcentual 2 2" xfId="6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29F733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2417883</xdr:colOff>
      <xdr:row>19</xdr:row>
      <xdr:rowOff>51788</xdr:rowOff>
    </xdr:from>
    <xdr:to>
      <xdr:col>4</xdr:col>
      <xdr:colOff>401168</xdr:colOff>
      <xdr:row>23</xdr:row>
      <xdr:rowOff>25707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9883" y="3180384"/>
          <a:ext cx="2254881" cy="4428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DFE7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4:M9"/>
  <sheetViews>
    <sheetView topLeftCell="B1" zoomScale="130" zoomScaleNormal="130" workbookViewId="0">
      <selection activeCell="N13" sqref="N12:N13"/>
    </sheetView>
  </sheetViews>
  <sheetFormatPr baseColWidth="10" defaultRowHeight="9"/>
  <cols>
    <col min="1" max="1" width="11.42578125" style="66"/>
    <col min="2" max="2" width="17.7109375" style="66" bestFit="1" customWidth="1"/>
    <col min="3" max="3" width="4.7109375" style="66" bestFit="1" customWidth="1"/>
    <col min="4" max="6" width="5" style="66" bestFit="1" customWidth="1"/>
    <col min="7" max="12" width="4.7109375" style="66" bestFit="1" customWidth="1"/>
    <col min="13" max="13" width="10.85546875" style="66" bestFit="1" customWidth="1"/>
    <col min="14" max="16384" width="11.42578125" style="66"/>
  </cols>
  <sheetData>
    <row r="4" spans="2:13">
      <c r="B4" s="9" t="s">
        <v>68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M5" s="20"/>
    </row>
    <row r="6" spans="2:13">
      <c r="B6" s="10" t="s">
        <v>75</v>
      </c>
      <c r="C6" s="21">
        <v>3.38208333333333</v>
      </c>
      <c r="D6" s="21">
        <v>3.4898989942879823</v>
      </c>
      <c r="E6" s="21">
        <v>3.5081126425913269</v>
      </c>
      <c r="F6" s="21">
        <v>3.517656815333789</v>
      </c>
      <c r="G6" s="21">
        <v>3.4792066378066377</v>
      </c>
      <c r="H6" s="21">
        <v>3.4138200263504608</v>
      </c>
      <c r="I6" s="21">
        <v>3.2966895268474219</v>
      </c>
      <c r="J6" s="21">
        <v>3.274568173714369</v>
      </c>
      <c r="K6" s="21">
        <v>3.1289604987848416</v>
      </c>
      <c r="L6" s="21">
        <v>2.9240229838709655</v>
      </c>
    </row>
    <row r="7" spans="2:13">
      <c r="B7" s="10" t="s">
        <v>70</v>
      </c>
      <c r="C7" s="22">
        <f>100*C6/$D$6</f>
        <v>96.910636636443698</v>
      </c>
      <c r="D7" s="22">
        <f>100*D6/$D$6</f>
        <v>100</v>
      </c>
      <c r="E7" s="22">
        <f t="shared" ref="E7:L7" si="0">100*E6/$D$6</f>
        <v>100.52189614464933</v>
      </c>
      <c r="F7" s="22">
        <f t="shared" si="0"/>
        <v>100.79537605790995</v>
      </c>
      <c r="G7" s="22">
        <f t="shared" si="0"/>
        <v>99.693619887026969</v>
      </c>
      <c r="H7" s="22">
        <f t="shared" si="0"/>
        <v>97.820023786876291</v>
      </c>
      <c r="I7" s="22">
        <f>100*I6/$D$6</f>
        <v>94.463751880590465</v>
      </c>
      <c r="J7" s="22">
        <f t="shared" si="0"/>
        <v>93.829883875549072</v>
      </c>
      <c r="K7" s="22">
        <f t="shared" si="0"/>
        <v>89.657623441426267</v>
      </c>
      <c r="L7" s="22">
        <f t="shared" si="0"/>
        <v>83.785318390497764</v>
      </c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3">
      <c r="G9" s="8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4:M10"/>
  <sheetViews>
    <sheetView topLeftCell="B1" zoomScale="130" zoomScaleNormal="130" workbookViewId="0">
      <selection activeCell="H21" sqref="H21"/>
    </sheetView>
  </sheetViews>
  <sheetFormatPr baseColWidth="10" defaultRowHeight="9"/>
  <cols>
    <col min="1" max="1" width="11.42578125" style="14"/>
    <col min="2" max="2" width="37.42578125" style="14" bestFit="1" customWidth="1"/>
    <col min="3" max="3" width="6.140625" style="14" customWidth="1"/>
    <col min="4" max="4" width="6.7109375" style="14" bestFit="1" customWidth="1"/>
    <col min="5" max="5" width="5.42578125" style="14" bestFit="1" customWidth="1"/>
    <col min="6" max="7" width="5.140625" style="14" bestFit="1" customWidth="1"/>
    <col min="8" max="9" width="5.42578125" style="14" bestFit="1" customWidth="1"/>
    <col min="10" max="10" width="4.7109375" style="14" bestFit="1" customWidth="1"/>
    <col min="11" max="12" width="5.42578125" style="14" bestFit="1" customWidth="1"/>
    <col min="13" max="13" width="8.42578125" style="14" bestFit="1" customWidth="1"/>
    <col min="14" max="16384" width="11.42578125" style="14"/>
  </cols>
  <sheetData>
    <row r="4" spans="2:13">
      <c r="B4" s="9" t="s">
        <v>116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SUMPRODUCT(PrecioImplicitoDelTrabajo!D7:D11,CantidadDeTrabajo!E7:E11)/SUMPRODUCT(PrecioImplicitoDelTrabajo!D7:D11,CantidadDeTrabajo!D7:D11)</f>
        <v>1.3100190315890972</v>
      </c>
      <c r="F5" s="20">
        <f>SUMPRODUCT(PrecioImplicitoDelTrabajo!E7:E11,CantidadDeTrabajo!F7:F11)/SUMPRODUCT(PrecioImplicitoDelTrabajo!E7:E11,CantidadDeTrabajo!E7:E11)</f>
        <v>1.0024602482696874</v>
      </c>
      <c r="G5" s="20">
        <f>SUMPRODUCT(PrecioImplicitoDelTrabajo!F7:F11,CantidadDeTrabajo!G7:G11)/SUMPRODUCT(PrecioImplicitoDelTrabajo!F7:F11,CantidadDeTrabajo!F7:F11)</f>
        <v>0.99190758319453443</v>
      </c>
      <c r="H5" s="20">
        <f>SUMPRODUCT(PrecioImplicitoDelTrabajo!G7:G11,CantidadDeTrabajo!H7:H11)/SUMPRODUCT(PrecioImplicitoDelTrabajo!G7:G11,CantidadDeTrabajo!G7:G11)</f>
        <v>1.1381398840049541</v>
      </c>
      <c r="I5" s="20">
        <f>SUMPRODUCT(PrecioImplicitoDelTrabajo!H7:H11,CantidadDeTrabajo!I7:I11)/SUMPRODUCT(PrecioImplicitoDelTrabajo!H7:H11,CantidadDeTrabajo!H7:H11)</f>
        <v>1.1732356303342719</v>
      </c>
      <c r="J5" s="20">
        <f>SUMPRODUCT(PrecioImplicitoDelTrabajo!I7:I11,CantidadDeTrabajo!J7:J11)/SUMPRODUCT(PrecioImplicitoDelTrabajo!I7:I11,CantidadDeTrabajo!I7:I11)</f>
        <v>1.0439096775603109</v>
      </c>
      <c r="K5" s="20">
        <f>SUMPRODUCT(PrecioImplicitoDelTrabajo!J7:J11,CantidadDeTrabajo!K7:K11)/SUMPRODUCT(PrecioImplicitoDelTrabajo!J7:J11,CantidadDeTrabajo!J7:J11)</f>
        <v>1.1795801393876038</v>
      </c>
      <c r="L5" s="20">
        <f>SUMPRODUCT(PrecioImplicitoDelTrabajo!K7:K11,CantidadDeTrabajo!L7:L11)/SUMPRODUCT(PrecioImplicitoDelTrabajo!K7:K11,CantidadDeTrabajo!K7:K11)</f>
        <v>1.2775372104463287</v>
      </c>
      <c r="M5" s="20"/>
    </row>
    <row r="6" spans="2:13">
      <c r="B6" s="3" t="s">
        <v>16</v>
      </c>
      <c r="C6" s="20"/>
      <c r="E6" s="20">
        <f>SUMPRODUCT(PrecioImplicitoDelTrabajo!E7:E11,CantidadDeTrabajo!E7:E11)/SUMPRODUCT(PrecioImplicitoDelTrabajo!E7:E11,CantidadDeTrabajo!D7:D11)</f>
        <v>1.29895377791199</v>
      </c>
      <c r="F6" s="20">
        <f>SUMPRODUCT(PrecioImplicitoDelTrabajo!F7:F11,CantidadDeTrabajo!F7:F11)/SUMPRODUCT(PrecioImplicitoDelTrabajo!F7:F11,CantidadDeTrabajo!E7:E11)</f>
        <v>0.89341223337937259</v>
      </c>
      <c r="G6" s="20">
        <f>SUMPRODUCT(PrecioImplicitoDelTrabajo!G7:G11,CantidadDeTrabajo!G7:G11)/SUMPRODUCT(PrecioImplicitoDelTrabajo!G7:G11,CantidadDeTrabajo!F7:F11)</f>
        <v>0.99060271522246945</v>
      </c>
      <c r="H6" s="20">
        <f>SUMPRODUCT(PrecioImplicitoDelTrabajo!H7:H11,CantidadDeTrabajo!H7:H11)/SUMPRODUCT(PrecioImplicitoDelTrabajo!H7:H11,CantidadDeTrabajo!G7:G11)</f>
        <v>1.1397922611180185</v>
      </c>
      <c r="I6" s="20">
        <f>SUMPRODUCT(PrecioImplicitoDelTrabajo!I7:I11,CantidadDeTrabajo!I7:I11)/SUMPRODUCT(PrecioImplicitoDelTrabajo!I7:I11,CantidadDeTrabajo!H7:H11)</f>
        <v>1.1587193154426778</v>
      </c>
      <c r="J6" s="20">
        <f>SUMPRODUCT(PrecioImplicitoDelTrabajo!J7:J11,CantidadDeTrabajo!J7:J11)/SUMPRODUCT(PrecioImplicitoDelTrabajo!J7:J11,CantidadDeTrabajo!I7:I11)</f>
        <v>1.038196399349653</v>
      </c>
      <c r="K6" s="20">
        <f>SUMPRODUCT(PrecioImplicitoDelTrabajo!K7:K11,CantidadDeTrabajo!K7:K11)/SUMPRODUCT(PrecioImplicitoDelTrabajo!K7:K11,CantidadDeTrabajo!J7:J11)</f>
        <v>1.1785410887023369</v>
      </c>
      <c r="L6" s="20">
        <f>SUMPRODUCT(PrecioImplicitoDelTrabajo!L7:L11,CantidadDeTrabajo!L7:L11)/SUMPRODUCT(PrecioImplicitoDelTrabajo!L7:L11,CantidadDeTrabajo!K7:K11)</f>
        <v>1.273503453264577</v>
      </c>
      <c r="M6" s="20"/>
    </row>
    <row r="7" spans="2:13">
      <c r="B7" s="3" t="s">
        <v>17</v>
      </c>
      <c r="C7" s="20"/>
      <c r="D7" s="3"/>
      <c r="E7" s="20">
        <f>SQRT(E5*E6)</f>
        <v>1.3044746721263945</v>
      </c>
      <c r="F7" s="20">
        <f t="shared" ref="F7:L7" si="0">SQRT(F5*F6)</f>
        <v>0.94636686822852256</v>
      </c>
      <c r="G7" s="20">
        <f t="shared" si="0"/>
        <v>0.99125493449579527</v>
      </c>
      <c r="H7" s="20">
        <f t="shared" si="0"/>
        <v>1.13896577290918</v>
      </c>
      <c r="I7" s="20">
        <f t="shared" si="0"/>
        <v>1.1659548818174252</v>
      </c>
      <c r="J7" s="20">
        <f t="shared" si="0"/>
        <v>1.0410491191530649</v>
      </c>
      <c r="K7" s="20">
        <f t="shared" si="0"/>
        <v>1.17906049958665</v>
      </c>
      <c r="L7" s="20">
        <f t="shared" si="0"/>
        <v>1.2755187372898111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0.26580040963489993</v>
      </c>
      <c r="F9" s="24">
        <f t="shared" ref="F9:L9" si="1">LN(F7)</f>
        <v>-5.5124975142382057E-2</v>
      </c>
      <c r="G9" s="24">
        <f t="shared" si="1"/>
        <v>-8.7835279917040602E-3</v>
      </c>
      <c r="H9" s="24">
        <f t="shared" si="1"/>
        <v>0.13012063388989631</v>
      </c>
      <c r="I9" s="24">
        <f t="shared" si="1"/>
        <v>0.15354039234037808</v>
      </c>
      <c r="J9" s="24">
        <f t="shared" si="1"/>
        <v>4.0228973104751029E-2</v>
      </c>
      <c r="K9" s="24">
        <f t="shared" si="1"/>
        <v>0.16471793456155745</v>
      </c>
      <c r="L9" s="24">
        <f t="shared" si="1"/>
        <v>0.24335294864456294</v>
      </c>
      <c r="M9" s="25">
        <f>AVERAGE(E9:L9)</f>
        <v>0.11673159863024495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4:M10"/>
  <sheetViews>
    <sheetView topLeftCell="B1" zoomScale="130" zoomScaleNormal="130" workbookViewId="0">
      <selection activeCell="L6" sqref="L6"/>
    </sheetView>
  </sheetViews>
  <sheetFormatPr baseColWidth="10" defaultRowHeight="9"/>
  <cols>
    <col min="1" max="1" width="11.42578125" style="66"/>
    <col min="2" max="2" width="31.7109375" style="66" bestFit="1" customWidth="1"/>
    <col min="3" max="3" width="6.140625" style="66" customWidth="1"/>
    <col min="4" max="4" width="6.7109375" style="66" bestFit="1" customWidth="1"/>
    <col min="5" max="5" width="5" style="66" bestFit="1" customWidth="1"/>
    <col min="6" max="6" width="5.28515625" style="66" bestFit="1" customWidth="1"/>
    <col min="7" max="7" width="5" style="66" bestFit="1" customWidth="1"/>
    <col min="8" max="8" width="4.7109375" style="66" bestFit="1" customWidth="1"/>
    <col min="9" max="10" width="5" style="66" bestFit="1" customWidth="1"/>
    <col min="11" max="11" width="4.7109375" style="66" bestFit="1" customWidth="1"/>
    <col min="12" max="12" width="5.285156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117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SUMPRODUCT(PrecioImplicitoDelTrabajo!E7:E11,CantidadDeTrabajo!D7:D11)/SUMPRODUCT(PrecioImplicitoDelTrabajo!D7:D11,CantidadDeTrabajo!D7:D11)</f>
        <v>0.95870718477221939</v>
      </c>
      <c r="F5" s="20">
        <f>SUMPRODUCT(PrecioImplicitoDelTrabajo!F7:F11,CantidadDeTrabajo!E7:E11)/SUMPRODUCT(PrecioImplicitoDelTrabajo!E7:E11,CantidadDeTrabajo!E7:E11)</f>
        <v>1.1788599927200791</v>
      </c>
      <c r="G5" s="20">
        <f>SUMPRODUCT(PrecioImplicitoDelTrabajo!G7:G11,CantidadDeTrabajo!F7:F11)/SUMPRODUCT(PrecioImplicitoDelTrabajo!F7:F11,CantidadDeTrabajo!F7:F11)</f>
        <v>0.90888525732645353</v>
      </c>
      <c r="H5" s="20">
        <f>SUMPRODUCT(PrecioImplicitoDelTrabajo!H7:H11,CantidadDeTrabajo!G7:G11)/SUMPRODUCT(PrecioImplicitoDelTrabajo!G7:G11,CantidadDeTrabajo!G7:G11)</f>
        <v>1.0006939046358438</v>
      </c>
      <c r="I5" s="20">
        <f>SUMPRODUCT(PrecioImplicitoDelTrabajo!I7:I11,CantidadDeTrabajo!H7:H11)/SUMPRODUCT(PrecioImplicitoDelTrabajo!H7:H11,CantidadDeTrabajo!H7:H11)</f>
        <v>0.92183414783159368</v>
      </c>
      <c r="J5" s="20">
        <f>SUMPRODUCT(PrecioImplicitoDelTrabajo!J7:J11,CantidadDeTrabajo!I7:I11)/SUMPRODUCT(PrecioImplicitoDelTrabajo!I7:I11,CantidadDeTrabajo!I7:I11)</f>
        <v>1.0008858376551979</v>
      </c>
      <c r="K5" s="20">
        <f>SUMPRODUCT(PrecioImplicitoDelTrabajo!K7:K11,CantidadDeTrabajo!J7:J11)/SUMPRODUCT(PrecioImplicitoDelTrabajo!J7:J11,CantidadDeTrabajo!J7:J11)</f>
        <v>1.077362296413982</v>
      </c>
      <c r="L5" s="20">
        <f>SUMPRODUCT(PrecioImplicitoDelTrabajo!L7:L11,CantidadDeTrabajo!K7:K11)/SUMPRODUCT(PrecioImplicitoDelTrabajo!K7:K11,CantidadDeTrabajo!K7:K11)</f>
        <v>1.1176271494551442</v>
      </c>
      <c r="M5" s="20"/>
    </row>
    <row r="6" spans="2:13">
      <c r="B6" s="3" t="s">
        <v>16</v>
      </c>
      <c r="C6" s="20"/>
      <c r="E6" s="20">
        <f>SUMPRODUCT(PrecioImplicitoDelTrabajo!E7:E11,CantidadDeTrabajo!E7:E11)/SUMPRODUCT(PrecioImplicitoDelTrabajo!D7:D11,CantidadDeTrabajo!E7:E11)</f>
        <v>0.95060933432442729</v>
      </c>
      <c r="F6" s="20">
        <f>SUMPRODUCT(PrecioImplicitoDelTrabajo!F7:F11,CantidadDeTrabajo!F7:F11)/SUMPRODUCT(PrecioImplicitoDelTrabajo!E7:E11,CantidadDeTrabajo!F7:F11)</f>
        <v>1.0506231451626569</v>
      </c>
      <c r="G6" s="20">
        <f>SUMPRODUCT(PrecioImplicitoDelTrabajo!G7:G11,CantidadDeTrabajo!G7:G11)/SUMPRODUCT(PrecioImplicitoDelTrabajo!F7:F11,CantidadDeTrabajo!G7:G11)</f>
        <v>0.90768960635789486</v>
      </c>
      <c r="H6" s="20">
        <f>SUMPRODUCT(PrecioImplicitoDelTrabajo!H7:H11,CantidadDeTrabajo!H7:H11)/SUMPRODUCT(PrecioImplicitoDelTrabajo!G7:G11,CantidadDeTrabajo!H7:H11)</f>
        <v>1.0021467345809512</v>
      </c>
      <c r="I6" s="20">
        <f>SUMPRODUCT(PrecioImplicitoDelTrabajo!I7:I11,CantidadDeTrabajo!I7:I11)/SUMPRODUCT(PrecioImplicitoDelTrabajo!H7:H11,CantidadDeTrabajo!I7:I11)</f>
        <v>0.910428395720285</v>
      </c>
      <c r="J6" s="20">
        <f>SUMPRODUCT(PrecioImplicitoDelTrabajo!J7:J11,CantidadDeTrabajo!J7:J11)/SUMPRODUCT(PrecioImplicitoDelTrabajo!I7:I11,CantidadDeTrabajo!J7:J11)</f>
        <v>0.99540802729425204</v>
      </c>
      <c r="K6" s="20">
        <f>SUMPRODUCT(PrecioImplicitoDelTrabajo!K7:K11,CantidadDeTrabajo!K7:K11)/SUMPRODUCT(PrecioImplicitoDelTrabajo!J7:J11,CantidadDeTrabajo!K7:K11)</f>
        <v>1.0764132858338693</v>
      </c>
      <c r="L6" s="20">
        <f>SUMPRODUCT(PrecioImplicitoDelTrabajo!L7:L11,CantidadDeTrabajo!L7:L11)/SUMPRODUCT(PrecioImplicitoDelTrabajo!K7:K11,CantidadDeTrabajo!L7:L11)</f>
        <v>1.1140982999595901</v>
      </c>
      <c r="M6" s="20"/>
    </row>
    <row r="7" spans="2:13">
      <c r="B7" s="3" t="s">
        <v>17</v>
      </c>
      <c r="C7" s="20"/>
      <c r="D7" s="3"/>
      <c r="E7" s="20">
        <f>SQRT(E5*E6)</f>
        <v>0.95464967329820272</v>
      </c>
      <c r="F7" s="20">
        <f t="shared" ref="F7:L7" si="0">SQRT(F5*F6)</f>
        <v>1.1128960388365108</v>
      </c>
      <c r="G7" s="20">
        <f t="shared" si="0"/>
        <v>0.90828723510084763</v>
      </c>
      <c r="H7" s="20">
        <f t="shared" si="0"/>
        <v>1.0014200561432114</v>
      </c>
      <c r="I7" s="20">
        <f t="shared" si="0"/>
        <v>0.91611352153021619</v>
      </c>
      <c r="J7" s="20">
        <f t="shared" si="0"/>
        <v>0.99814317470346681</v>
      </c>
      <c r="K7" s="20">
        <f t="shared" si="0"/>
        <v>1.0768876865841197</v>
      </c>
      <c r="L7" s="20">
        <f t="shared" si="0"/>
        <v>1.1158613297344158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118</v>
      </c>
      <c r="C9" s="24"/>
      <c r="D9" s="24"/>
      <c r="E9" s="24">
        <f>LN(E7)</f>
        <v>-4.6410840044266453E-2</v>
      </c>
      <c r="F9" s="24">
        <f t="shared" ref="F9:L9" si="1">LN(F7)</f>
        <v>0.10696566167426749</v>
      </c>
      <c r="G9" s="24">
        <f t="shared" si="1"/>
        <v>-9.6194612188435447E-2</v>
      </c>
      <c r="H9" s="24">
        <f t="shared" si="1"/>
        <v>1.4190488170135243E-3</v>
      </c>
      <c r="I9" s="24">
        <f t="shared" si="1"/>
        <v>-8.7614990185372013E-2</v>
      </c>
      <c r="J9" s="24">
        <f t="shared" si="1"/>
        <v>-1.8585513335879007E-3</v>
      </c>
      <c r="K9" s="24">
        <f t="shared" si="1"/>
        <v>7.4075109156136354E-2</v>
      </c>
      <c r="L9" s="24">
        <f t="shared" si="1"/>
        <v>0.10962659972825932</v>
      </c>
      <c r="M9" s="25">
        <f>AVERAGE(E9:L9)</f>
        <v>7.5009282030018588E-3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D99"/>
  <sheetViews>
    <sheetView topLeftCell="D13" zoomScale="130" zoomScaleNormal="130" workbookViewId="0"/>
  </sheetViews>
  <sheetFormatPr baseColWidth="10" defaultRowHeight="9"/>
  <cols>
    <col min="1" max="1" width="9.42578125" style="15" customWidth="1"/>
    <col min="2" max="2" width="11.42578125" style="14"/>
    <col min="3" max="3" width="35.5703125" style="17" customWidth="1"/>
    <col min="4" max="4" width="8.85546875" style="17" bestFit="1" customWidth="1"/>
    <col min="5" max="12" width="8.85546875" style="15" bestFit="1" customWidth="1"/>
    <col min="13" max="14" width="11.42578125" style="14"/>
    <col min="15" max="30" width="11.42578125" style="103"/>
    <col min="31" max="16384" width="11.42578125" style="15"/>
  </cols>
  <sheetData>
    <row r="1" spans="1:12">
      <c r="A1" s="103"/>
      <c r="B1" s="103"/>
      <c r="C1" s="1" t="s">
        <v>89</v>
      </c>
      <c r="D1" s="2"/>
      <c r="E1" s="3"/>
      <c r="F1" s="4"/>
      <c r="G1" s="4"/>
      <c r="H1" s="4"/>
      <c r="I1" s="4"/>
      <c r="J1" s="4"/>
      <c r="K1" s="4"/>
      <c r="L1" s="5"/>
    </row>
    <row r="2" spans="1:12">
      <c r="A2" s="103"/>
      <c r="B2" s="103"/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A3" s="103"/>
      <c r="B3" s="103"/>
      <c r="C3" s="6" t="s">
        <v>90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A4" s="103"/>
      <c r="B4" s="103"/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10"/>
      <c r="B5" s="103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7"/>
      <c r="B6" s="103"/>
      <c r="C6" s="9" t="s">
        <v>91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10"/>
      <c r="B7" s="103"/>
      <c r="C7" s="10" t="s">
        <v>92</v>
      </c>
      <c r="D7" s="109">
        <v>435753</v>
      </c>
      <c r="E7" s="109">
        <v>1169102.7338425342</v>
      </c>
      <c r="F7" s="109">
        <v>931745.60418962222</v>
      </c>
      <c r="G7" s="109">
        <v>948235.30381043034</v>
      </c>
      <c r="H7" s="109">
        <v>2083668.7447003678</v>
      </c>
      <c r="I7" s="109">
        <v>2063173.0372331869</v>
      </c>
      <c r="J7" s="109">
        <v>2690230.9748797752</v>
      </c>
      <c r="K7" s="109">
        <v>3689863.7289982364</v>
      </c>
      <c r="L7" s="109">
        <v>4463275</v>
      </c>
    </row>
    <row r="8" spans="1:12">
      <c r="A8" s="110"/>
      <c r="B8" s="103"/>
      <c r="C8" s="10" t="s">
        <v>93</v>
      </c>
      <c r="D8" s="109">
        <v>1981891</v>
      </c>
      <c r="E8" s="109">
        <v>2560735.8827467225</v>
      </c>
      <c r="F8" s="109">
        <v>2551433.2935354253</v>
      </c>
      <c r="G8" s="109">
        <v>3006287.4429870066</v>
      </c>
      <c r="H8" s="109">
        <v>4754675.7062634081</v>
      </c>
      <c r="I8" s="109">
        <v>4964551.342331972</v>
      </c>
      <c r="J8" s="109">
        <v>5026257.7024055161</v>
      </c>
      <c r="K8" s="109">
        <v>6230130.6888065804</v>
      </c>
      <c r="L8" s="109">
        <v>6970364.5300000003</v>
      </c>
    </row>
    <row r="9" spans="1:12">
      <c r="A9" s="110"/>
      <c r="B9" s="103"/>
      <c r="C9" s="10" t="s">
        <v>94</v>
      </c>
      <c r="D9" s="109">
        <v>1214923</v>
      </c>
      <c r="E9" s="109">
        <v>671975.56844959408</v>
      </c>
      <c r="F9" s="109">
        <v>679689.73118406325</v>
      </c>
      <c r="G9" s="109">
        <v>684038.77763249958</v>
      </c>
      <c r="H9" s="109">
        <v>148688.05970149254</v>
      </c>
      <c r="I9" s="109">
        <v>176038.88154615817</v>
      </c>
      <c r="J9" s="109">
        <v>223385.80356184428</v>
      </c>
      <c r="K9" s="109">
        <v>211294.83119342019</v>
      </c>
      <c r="L9" s="109">
        <v>337919.47</v>
      </c>
    </row>
    <row r="10" spans="1:12">
      <c r="A10" s="110"/>
      <c r="B10" s="103"/>
      <c r="C10" s="10" t="s">
        <v>95</v>
      </c>
      <c r="D10" s="109">
        <v>1749908</v>
      </c>
      <c r="E10" s="109">
        <v>1514860.5825050077</v>
      </c>
      <c r="F10" s="109">
        <v>1732297.4169182091</v>
      </c>
      <c r="G10" s="109">
        <v>1965646.7357470046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</row>
    <row r="11" spans="1:12">
      <c r="A11" s="107"/>
      <c r="B11" s="103"/>
      <c r="C11" s="9"/>
      <c r="D11" s="29"/>
      <c r="E11" s="29"/>
      <c r="F11" s="29"/>
      <c r="G11" s="29"/>
      <c r="H11" s="29"/>
      <c r="I11" s="29"/>
      <c r="J11" s="29"/>
      <c r="K11" s="29"/>
      <c r="L11" s="29"/>
    </row>
    <row r="12" spans="1:12">
      <c r="A12" s="107"/>
      <c r="B12" s="103"/>
      <c r="C12" s="9" t="s">
        <v>96</v>
      </c>
      <c r="D12" s="29"/>
      <c r="E12" s="29"/>
      <c r="F12" s="29"/>
      <c r="G12" s="29"/>
      <c r="H12" s="29"/>
      <c r="I12" s="29"/>
      <c r="J12" s="29"/>
      <c r="K12" s="29"/>
      <c r="L12" s="29"/>
    </row>
    <row r="13" spans="1:12">
      <c r="A13" s="107"/>
      <c r="B13" s="103"/>
      <c r="C13" s="10" t="s">
        <v>97</v>
      </c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2">
      <c r="A14" s="107"/>
      <c r="B14" s="103"/>
      <c r="C14" s="11" t="s">
        <v>92</v>
      </c>
      <c r="D14" s="109">
        <v>93409.396600566601</v>
      </c>
      <c r="E14" s="109">
        <v>205672.51676164701</v>
      </c>
      <c r="F14" s="109">
        <v>287659.181173141</v>
      </c>
      <c r="G14" s="109">
        <v>297028.10848811798</v>
      </c>
      <c r="H14" s="109">
        <v>243771.32170089486</v>
      </c>
      <c r="I14" s="109">
        <v>264263.23208459391</v>
      </c>
      <c r="J14" s="109">
        <v>261869.00230434872</v>
      </c>
      <c r="K14" s="109">
        <v>449509.37880882388</v>
      </c>
      <c r="L14" s="109">
        <v>742055.99</v>
      </c>
    </row>
    <row r="15" spans="1:12">
      <c r="A15" s="107"/>
      <c r="B15" s="103"/>
      <c r="C15" s="11" t="s">
        <v>93</v>
      </c>
      <c r="D15" s="109">
        <v>604425.01983002794</v>
      </c>
      <c r="E15" s="109">
        <v>667141.12952882599</v>
      </c>
      <c r="F15" s="109">
        <v>705509.04710535205</v>
      </c>
      <c r="G15" s="109">
        <v>770424.12844570703</v>
      </c>
      <c r="H15" s="109">
        <v>1381383.1542706499</v>
      </c>
      <c r="I15" s="109">
        <v>1400269.02790569</v>
      </c>
      <c r="J15" s="109">
        <v>1520720.01542313</v>
      </c>
      <c r="K15" s="109">
        <v>1685241.8906456199</v>
      </c>
      <c r="L15" s="109">
        <v>2361273.0861244015</v>
      </c>
    </row>
    <row r="16" spans="1:12">
      <c r="A16" s="107"/>
      <c r="B16" s="103"/>
      <c r="C16" s="11" t="s">
        <v>94</v>
      </c>
      <c r="D16" s="109">
        <v>373857.920679887</v>
      </c>
      <c r="E16" s="109">
        <v>512426.88758236001</v>
      </c>
      <c r="F16" s="109">
        <v>382522.40849319001</v>
      </c>
      <c r="G16" s="109">
        <v>395314.79038046498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</row>
    <row r="17" spans="1:14">
      <c r="A17" s="107"/>
      <c r="B17" s="103"/>
      <c r="C17" s="10" t="s">
        <v>98</v>
      </c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4">
      <c r="A18" s="107"/>
      <c r="B18" s="103"/>
      <c r="C18" s="11" t="s">
        <v>99</v>
      </c>
      <c r="D18" s="109">
        <v>59015.983002832858</v>
      </c>
      <c r="E18" s="109">
        <v>107159.04198592268</v>
      </c>
      <c r="F18" s="109">
        <v>152502.17756408418</v>
      </c>
      <c r="G18" s="109">
        <v>417623.01923791348</v>
      </c>
      <c r="H18" s="109">
        <v>646833.16553894943</v>
      </c>
      <c r="I18" s="109">
        <v>780454.85820714058</v>
      </c>
      <c r="J18" s="109">
        <v>803052.19128158479</v>
      </c>
      <c r="K18" s="109">
        <v>1515797.6039538831</v>
      </c>
      <c r="L18" s="109">
        <v>1878596</v>
      </c>
    </row>
    <row r="19" spans="1:14">
      <c r="A19" s="107"/>
      <c r="B19" s="103"/>
      <c r="C19" s="11" t="s">
        <v>100</v>
      </c>
      <c r="D19" s="109">
        <v>668739</v>
      </c>
      <c r="E19" s="109">
        <v>690627.515566385</v>
      </c>
      <c r="F19" s="109">
        <v>701522.3898654076</v>
      </c>
      <c r="G19" s="109">
        <v>701739.71533294895</v>
      </c>
      <c r="H19" s="109">
        <v>704467.89624590205</v>
      </c>
      <c r="I19" s="109">
        <v>701585.29283541907</v>
      </c>
      <c r="J19" s="109">
        <v>718395.11672442174</v>
      </c>
      <c r="K19" s="109">
        <v>740148.97197032068</v>
      </c>
      <c r="L19" s="109">
        <v>753523</v>
      </c>
    </row>
    <row r="20" spans="1:14">
      <c r="A20" s="107"/>
      <c r="B20" s="103"/>
      <c r="C20" s="10" t="s">
        <v>101</v>
      </c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4">
      <c r="A21" s="107"/>
      <c r="B21" s="103"/>
      <c r="C21" s="11" t="s">
        <v>102</v>
      </c>
      <c r="D21" s="109">
        <v>322724</v>
      </c>
      <c r="E21" s="109">
        <v>398815.23781697382</v>
      </c>
      <c r="F21" s="109">
        <v>327528.28915193357</v>
      </c>
      <c r="G21" s="109">
        <v>388552.74890223442</v>
      </c>
      <c r="H21" s="109">
        <v>424070.34923460201</v>
      </c>
      <c r="I21" s="109">
        <v>379601.37078396633</v>
      </c>
      <c r="J21" s="109">
        <v>368967.87883517932</v>
      </c>
      <c r="K21" s="109">
        <v>377838.84455361363</v>
      </c>
      <c r="L21" s="109">
        <v>328678.21730464266</v>
      </c>
    </row>
    <row r="22" spans="1:14">
      <c r="A22" s="107"/>
      <c r="B22" s="103"/>
      <c r="C22" s="11" t="s">
        <v>103</v>
      </c>
      <c r="D22" s="109">
        <v>2376.5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</row>
    <row r="23" spans="1:14">
      <c r="A23" s="107"/>
      <c r="B23" s="103"/>
      <c r="C23" s="9"/>
      <c r="D23" s="29"/>
      <c r="E23" s="29"/>
      <c r="F23" s="29"/>
      <c r="G23" s="29"/>
      <c r="H23" s="29"/>
      <c r="I23" s="29"/>
      <c r="J23" s="29"/>
      <c r="K23" s="29"/>
      <c r="L23" s="29"/>
      <c r="M23" s="75"/>
      <c r="N23" s="75"/>
    </row>
    <row r="24" spans="1:14">
      <c r="A24" s="107"/>
      <c r="B24" s="107"/>
      <c r="C24" s="9" t="s">
        <v>89</v>
      </c>
      <c r="D24" s="29"/>
      <c r="E24" s="29"/>
      <c r="F24" s="29"/>
      <c r="G24" s="29"/>
      <c r="H24" s="29"/>
      <c r="I24" s="29"/>
      <c r="J24" s="29"/>
      <c r="K24" s="29"/>
      <c r="L24" s="29"/>
      <c r="M24" s="75"/>
      <c r="N24" s="75"/>
    </row>
    <row r="25" spans="1:14">
      <c r="A25" s="107"/>
      <c r="B25" s="107"/>
      <c r="C25" s="107"/>
      <c r="D25" s="109">
        <f>SUM(D7:D10)-SUM(D14:D16)-SUM(D18:D19)-SUM(D21:D22)</f>
        <v>3257927.1798866857</v>
      </c>
      <c r="E25" s="109">
        <f t="shared" ref="E25:L25" si="0">SUM(E7:E10)-SUM(E14:E16)-SUM(E18:E19)-SUM(E21:E22)</f>
        <v>3334832.438301743</v>
      </c>
      <c r="F25" s="109">
        <f t="shared" si="0"/>
        <v>3337922.5524742119</v>
      </c>
      <c r="G25" s="109">
        <f t="shared" si="0"/>
        <v>3633525.7493895544</v>
      </c>
      <c r="H25" s="109">
        <f t="shared" si="0"/>
        <v>3586506.6236742702</v>
      </c>
      <c r="I25" s="109">
        <f t="shared" si="0"/>
        <v>3677589.4792945068</v>
      </c>
      <c r="J25" s="109">
        <f t="shared" si="0"/>
        <v>4266870.2762784716</v>
      </c>
      <c r="K25" s="109">
        <f t="shared" si="0"/>
        <v>5362752.5590659762</v>
      </c>
      <c r="L25" s="109">
        <f t="shared" si="0"/>
        <v>5707432.7065709578</v>
      </c>
      <c r="M25" s="75"/>
      <c r="N25" s="75"/>
    </row>
    <row r="26" spans="1:14">
      <c r="A26" s="107"/>
      <c r="B26" s="107"/>
      <c r="C26" s="9"/>
      <c r="D26" s="8"/>
      <c r="E26" s="8"/>
      <c r="F26" s="8"/>
      <c r="G26" s="8"/>
      <c r="H26" s="8"/>
      <c r="I26" s="8"/>
      <c r="J26" s="8"/>
      <c r="K26" s="8"/>
      <c r="L26" s="8"/>
      <c r="M26" s="75"/>
      <c r="N26" s="75"/>
    </row>
    <row r="27" spans="1:14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75"/>
      <c r="N27" s="75"/>
    </row>
    <row r="28" spans="1:14" s="103" customForma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14" s="103" customFormat="1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14" s="103" customForma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14" s="103" customFormat="1">
      <c r="A31" s="107"/>
      <c r="B31" s="107"/>
      <c r="C31" s="107"/>
      <c r="D31" s="111"/>
      <c r="E31" s="111"/>
      <c r="F31" s="111"/>
      <c r="G31" s="111"/>
      <c r="H31" s="111"/>
      <c r="I31" s="111"/>
      <c r="J31" s="111"/>
      <c r="K31" s="111"/>
      <c r="L31" s="111"/>
      <c r="M31" s="107"/>
      <c r="N31" s="107"/>
    </row>
    <row r="32" spans="1:14" s="103" customForma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1:14" s="103" customForma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</row>
    <row r="34" spans="1:14" s="103" customForma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s="103" customForma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1:14" s="103" customForma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1:14" s="103" customForma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14" s="103" customForma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</row>
    <row r="39" spans="1:14" s="103" customForma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</row>
    <row r="40" spans="1:14" s="103" customForma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</row>
    <row r="41" spans="1:14" s="103" customForma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</row>
    <row r="42" spans="1:14" s="103" customForma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1:14" s="103" customForma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</row>
    <row r="44" spans="1:14" s="103" customForma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1:14" s="103" customForma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14" s="103" customForma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1:14" s="103" customForma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1:14" s="103" customForma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</row>
    <row r="49" spans="1:14" s="103" customForma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1:14" s="103" customForma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</row>
    <row r="51" spans="1:14" s="103" customForma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1:14" s="103" customForma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1:14" s="103" customForma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14" s="103" customForma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14" s="103" customForma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14" s="103" customForma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14" s="103" customForma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1:14" s="103" customForma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14" s="103" customFormat="1">
      <c r="C59" s="102"/>
      <c r="D59" s="102"/>
    </row>
    <row r="60" spans="1:14" s="103" customFormat="1">
      <c r="C60" s="102"/>
      <c r="D60" s="102"/>
    </row>
    <row r="61" spans="1:14" s="103" customFormat="1">
      <c r="C61" s="102"/>
      <c r="D61" s="102"/>
    </row>
    <row r="62" spans="1:14" s="103" customFormat="1">
      <c r="C62" s="102"/>
      <c r="D62" s="102"/>
    </row>
    <row r="63" spans="1:14" s="103" customFormat="1">
      <c r="C63" s="102"/>
      <c r="D63" s="102"/>
    </row>
    <row r="64" spans="1:1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</sheetData>
  <conditionalFormatting sqref="D22:L22">
    <cfRule type="cellIs" dxfId="18" priority="6" operator="lessThan">
      <formula>0</formula>
    </cfRule>
  </conditionalFormatting>
  <conditionalFormatting sqref="H16:L16">
    <cfRule type="cellIs" dxfId="17" priority="5" operator="lessThan">
      <formula>0</formula>
    </cfRule>
  </conditionalFormatting>
  <conditionalFormatting sqref="H10:L10">
    <cfRule type="cellIs" dxfId="16" priority="4" operator="lessThan">
      <formula>0</formula>
    </cfRule>
  </conditionalFormatting>
  <conditionalFormatting sqref="D13:L22">
    <cfRule type="cellIs" dxfId="15" priority="3" operator="lessThan">
      <formula>0</formula>
    </cfRule>
  </conditionalFormatting>
  <conditionalFormatting sqref="D25:L25">
    <cfRule type="cellIs" dxfId="14" priority="2" operator="lessThan">
      <formula>0</formula>
    </cfRule>
  </conditionalFormatting>
  <conditionalFormatting sqref="D7:L10">
    <cfRule type="cellIs" dxfId="13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B1:M16"/>
  <sheetViews>
    <sheetView topLeftCell="B1" zoomScale="130" zoomScaleNormal="130" workbookViewId="0">
      <selection activeCell="F26" sqref="F26"/>
    </sheetView>
  </sheetViews>
  <sheetFormatPr baseColWidth="10" defaultRowHeight="9"/>
  <cols>
    <col min="1" max="1" width="11.42578125" style="14"/>
    <col min="2" max="2" width="23.7109375" style="14" bestFit="1" customWidth="1"/>
    <col min="3" max="3" width="5.140625" style="14" bestFit="1" customWidth="1"/>
    <col min="4" max="12" width="6.42578125" style="14" bestFit="1" customWidth="1"/>
    <col min="13" max="13" width="10.85546875" style="14" bestFit="1" customWidth="1"/>
    <col min="14" max="16384" width="11.42578125" style="14"/>
  </cols>
  <sheetData>
    <row r="1" spans="2:13">
      <c r="B1" s="1" t="s">
        <v>104</v>
      </c>
    </row>
    <row r="2" spans="2:13">
      <c r="B2" s="3" t="s">
        <v>105</v>
      </c>
    </row>
    <row r="4" spans="2:13">
      <c r="B4" s="9" t="s">
        <v>106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B5" s="3" t="s">
        <v>12</v>
      </c>
      <c r="M5" s="20"/>
    </row>
    <row r="6" spans="2:13">
      <c r="B6" s="10" t="s">
        <v>107</v>
      </c>
      <c r="C6" s="21">
        <v>149.3292045</v>
      </c>
      <c r="D6" s="21">
        <v>154.94180583333335</v>
      </c>
      <c r="E6" s="21">
        <v>158.00251225</v>
      </c>
      <c r="F6" s="21">
        <v>158.30571778239849</v>
      </c>
      <c r="G6" s="21">
        <v>161.88536655527136</v>
      </c>
      <c r="H6" s="21">
        <v>167.81287298121674</v>
      </c>
      <c r="I6" s="21">
        <v>170.52757988913379</v>
      </c>
      <c r="J6" s="21">
        <v>173.94048693035313</v>
      </c>
      <c r="K6" s="21">
        <v>177.03410320554306</v>
      </c>
      <c r="L6" s="21">
        <v>187.28087269892134</v>
      </c>
    </row>
    <row r="7" spans="2:13">
      <c r="B7" s="10" t="s">
        <v>20</v>
      </c>
      <c r="C7" s="21">
        <f>100*C6/$D$6</f>
        <v>96.377606867851611</v>
      </c>
      <c r="D7" s="21">
        <f>100*D6/$D$6</f>
        <v>100</v>
      </c>
      <c r="E7" s="21">
        <f t="shared" ref="E7:K7" si="0">100*E6/$D$6</f>
        <v>101.97539095417474</v>
      </c>
      <c r="F7" s="21">
        <f t="shared" si="0"/>
        <v>102.17108089774274</v>
      </c>
      <c r="G7" s="21">
        <f t="shared" si="0"/>
        <v>104.48139911923255</v>
      </c>
      <c r="H7" s="21">
        <f t="shared" si="0"/>
        <v>108.30703313328389</v>
      </c>
      <c r="I7" s="21">
        <f t="shared" si="0"/>
        <v>110.05911475729515</v>
      </c>
      <c r="J7" s="21">
        <f t="shared" si="0"/>
        <v>112.26181726412571</v>
      </c>
      <c r="K7" s="21">
        <f t="shared" si="0"/>
        <v>114.25844835962077</v>
      </c>
      <c r="L7" s="21">
        <f>100*L6/$D$6</f>
        <v>120.87175032694161</v>
      </c>
    </row>
    <row r="8" spans="2:13">
      <c r="B8" s="9" t="s">
        <v>21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3">
      <c r="B9" s="10" t="s">
        <v>20</v>
      </c>
      <c r="C9" s="21">
        <f>C7/TipoDeCambio!C$7</f>
        <v>0.99449978054945887</v>
      </c>
      <c r="D9" s="21">
        <f>D7/TipoDeCambio!D$7</f>
        <v>1</v>
      </c>
      <c r="E9" s="21">
        <f>E7/TipoDeCambio!E$7</f>
        <v>1.0144594846025772</v>
      </c>
      <c r="F9" s="21">
        <f>F7/TipoDeCambio!F$7</f>
        <v>1.0136484915641608</v>
      </c>
      <c r="G9" s="21">
        <f>G7/TipoDeCambio!G$7</f>
        <v>1.0480249311604002</v>
      </c>
      <c r="H9" s="21">
        <f>H7/TipoDeCambio!H$7</f>
        <v>1.1072071845868285</v>
      </c>
      <c r="I9" s="21">
        <f>I7/TipoDeCambio!I$7</f>
        <v>1.1650936212698648</v>
      </c>
      <c r="J9" s="21">
        <f>J7/TipoDeCambio!J$7</f>
        <v>1.1964399040824112</v>
      </c>
      <c r="K9" s="21">
        <f>K7/TipoDeCambio!K$7</f>
        <v>1.2743863151164869</v>
      </c>
      <c r="L9" s="21">
        <f>L7/TipoDeCambio!L$7</f>
        <v>1.4426364027596734</v>
      </c>
    </row>
    <row r="10" spans="2:1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2" spans="2:13">
      <c r="M12" s="73"/>
    </row>
    <row r="16" spans="2:13">
      <c r="D16" s="72"/>
      <c r="E16" s="72"/>
      <c r="F16" s="72"/>
      <c r="G16" s="72"/>
      <c r="H16" s="72"/>
      <c r="I16" s="72"/>
      <c r="J16" s="72"/>
      <c r="K16" s="72"/>
      <c r="L16" s="72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Y73"/>
  <sheetViews>
    <sheetView topLeftCell="C1" zoomScale="130" zoomScaleNormal="130" workbookViewId="0">
      <selection activeCell="J16" sqref="J16"/>
    </sheetView>
  </sheetViews>
  <sheetFormatPr baseColWidth="10" defaultRowHeight="9"/>
  <cols>
    <col min="1" max="1" width="8.85546875" style="103" customWidth="1"/>
    <col min="2" max="2" width="11.42578125" style="103"/>
    <col min="3" max="3" width="20.28515625" style="17" bestFit="1" customWidth="1"/>
    <col min="4" max="4" width="8" style="17" customWidth="1"/>
    <col min="5" max="12" width="8" style="15" customWidth="1"/>
    <col min="13" max="13" width="11.42578125" style="14"/>
    <col min="14" max="25" width="11.42578125" style="103"/>
    <col min="26" max="16384" width="11.42578125" style="15"/>
  </cols>
  <sheetData>
    <row r="1" spans="1:25"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25"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25">
      <c r="C3" s="112" t="s">
        <v>108</v>
      </c>
      <c r="D3" s="113"/>
      <c r="E3" s="102"/>
      <c r="F3" s="114"/>
      <c r="G3" s="114"/>
      <c r="H3" s="114"/>
      <c r="I3" s="114"/>
      <c r="J3" s="114"/>
      <c r="K3" s="114"/>
      <c r="L3" s="102"/>
      <c r="M3" s="103"/>
    </row>
    <row r="4" spans="1:25">
      <c r="C4" s="3" t="s">
        <v>78</v>
      </c>
      <c r="D4" s="3"/>
      <c r="E4" s="3"/>
      <c r="F4" s="4"/>
      <c r="G4" s="4"/>
      <c r="H4" s="4"/>
      <c r="I4" s="4"/>
      <c r="J4" s="4"/>
      <c r="K4" s="4"/>
      <c r="L4" s="4"/>
      <c r="M4" s="103"/>
    </row>
    <row r="5" spans="1:25">
      <c r="A5" s="110"/>
      <c r="B5" s="110"/>
      <c r="C5" s="6"/>
      <c r="D5" s="6">
        <v>2000</v>
      </c>
      <c r="E5" s="6">
        <v>2001</v>
      </c>
      <c r="F5" s="6">
        <v>2002</v>
      </c>
      <c r="G5" s="6">
        <v>2003</v>
      </c>
      <c r="H5" s="6">
        <v>2004</v>
      </c>
      <c r="I5" s="6">
        <v>2005</v>
      </c>
      <c r="J5" s="6">
        <v>2006</v>
      </c>
      <c r="K5" s="6">
        <v>2007</v>
      </c>
      <c r="L5" s="6">
        <v>2008</v>
      </c>
      <c r="M5" s="103"/>
    </row>
    <row r="6" spans="1:25">
      <c r="A6" s="107"/>
      <c r="B6" s="107"/>
      <c r="C6" s="6"/>
      <c r="D6" s="6"/>
      <c r="E6" s="7"/>
      <c r="F6" s="7"/>
      <c r="G6" s="7"/>
      <c r="H6" s="7"/>
      <c r="I6" s="7"/>
      <c r="J6" s="7"/>
      <c r="K6" s="7"/>
      <c r="L6" s="7"/>
      <c r="M6" s="103"/>
    </row>
    <row r="7" spans="1:25">
      <c r="A7" s="107"/>
      <c r="B7" s="107"/>
      <c r="C7" s="9" t="s">
        <v>19</v>
      </c>
      <c r="D7" s="8"/>
      <c r="E7" s="8"/>
      <c r="F7" s="8"/>
      <c r="G7" s="8"/>
      <c r="H7" s="8"/>
      <c r="I7" s="8"/>
      <c r="J7" s="8"/>
      <c r="K7" s="8"/>
      <c r="L7" s="8"/>
      <c r="M7" s="103"/>
    </row>
    <row r="8" spans="1:25" s="13" customFormat="1">
      <c r="A8" s="103"/>
      <c r="B8" s="103"/>
      <c r="C8" s="10"/>
      <c r="D8" s="5">
        <f>GastoEnMateriales!D25/PrecioImplicitoDeMateriales!D9</f>
        <v>3257927.1798866857</v>
      </c>
      <c r="E8" s="5">
        <f>GastoEnMateriales!E25/PrecioImplicitoDeMateriales!E9</f>
        <v>3287299.7777808653</v>
      </c>
      <c r="F8" s="5">
        <f>GastoEnMateriales!F25/PrecioImplicitoDeMateriales!F9</f>
        <v>3292978.3650380261</v>
      </c>
      <c r="G8" s="5">
        <f>GastoEnMateriales!G25/PrecioImplicitoDeMateriales!G9</f>
        <v>3467022.2447536825</v>
      </c>
      <c r="H8" s="5">
        <f>GastoEnMateriales!H25/PrecioImplicitoDeMateriales!H9</f>
        <v>3239237.1306844712</v>
      </c>
      <c r="I8" s="5">
        <f>GastoEnMateriales!I25/PrecioImplicitoDeMateriales!I9</f>
        <v>3156475.50733838</v>
      </c>
      <c r="J8" s="5">
        <f>GastoEnMateriales!J25/PrecioImplicitoDeMateriales!J9</f>
        <v>3566305.5551050627</v>
      </c>
      <c r="K8" s="5">
        <f>GastoEnMateriales!K25/PrecioImplicitoDeMateriales!K9</f>
        <v>4208105.890226691</v>
      </c>
      <c r="L8" s="5">
        <f>GastoEnMateriales!L25/PrecioImplicitoDeMateriales!L9</f>
        <v>3956251.6900675702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25" s="13" customFormat="1">
      <c r="A9" s="103"/>
      <c r="B9" s="103"/>
      <c r="C9" s="9"/>
      <c r="D9" s="8"/>
      <c r="E9" s="8"/>
      <c r="F9" s="8"/>
      <c r="G9" s="8"/>
      <c r="H9" s="8"/>
      <c r="I9" s="8"/>
      <c r="J9" s="8"/>
      <c r="K9" s="8"/>
      <c r="L9" s="8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</row>
    <row r="10" spans="1:25" s="13" customForma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</row>
    <row r="11" spans="1:25" s="13" customFormat="1">
      <c r="A11" s="103"/>
      <c r="B11" s="103"/>
      <c r="C11" s="102"/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</row>
    <row r="12" spans="1:25" s="103" customFormat="1">
      <c r="C12" s="102"/>
      <c r="D12" s="102"/>
    </row>
    <row r="13" spans="1:25" s="103" customFormat="1">
      <c r="C13" s="102"/>
      <c r="D13" s="102"/>
    </row>
    <row r="14" spans="1:25" s="103" customFormat="1">
      <c r="C14" s="102"/>
      <c r="D14" s="102"/>
    </row>
    <row r="15" spans="1:25" s="103" customFormat="1">
      <c r="C15" s="102"/>
      <c r="D15" s="102"/>
    </row>
    <row r="16" spans="1:25" s="103" customFormat="1">
      <c r="C16" s="102"/>
      <c r="D16" s="102"/>
    </row>
    <row r="17" spans="3:4" s="103" customFormat="1">
      <c r="C17" s="102"/>
      <c r="D17" s="102"/>
    </row>
    <row r="18" spans="3:4" s="103" customFormat="1">
      <c r="C18" s="102"/>
      <c r="D18" s="102"/>
    </row>
    <row r="19" spans="3:4" s="103" customFormat="1">
      <c r="C19" s="102"/>
      <c r="D19" s="102"/>
    </row>
    <row r="20" spans="3:4" s="103" customFormat="1">
      <c r="C20" s="102"/>
      <c r="D20" s="102"/>
    </row>
    <row r="21" spans="3:4" s="103" customFormat="1">
      <c r="C21" s="102"/>
      <c r="D21" s="102"/>
    </row>
    <row r="22" spans="3:4" s="103" customFormat="1">
      <c r="C22" s="102"/>
      <c r="D22" s="102"/>
    </row>
    <row r="23" spans="3:4" s="103" customFormat="1">
      <c r="C23" s="102"/>
      <c r="D23" s="102"/>
    </row>
    <row r="24" spans="3:4" s="103" customFormat="1">
      <c r="C24" s="102"/>
      <c r="D24" s="102"/>
    </row>
    <row r="25" spans="3:4" s="103" customFormat="1">
      <c r="C25" s="102"/>
      <c r="D25" s="102"/>
    </row>
    <row r="26" spans="3:4" s="103" customFormat="1">
      <c r="C26" s="102"/>
      <c r="D26" s="102"/>
    </row>
    <row r="27" spans="3:4" s="103" customFormat="1">
      <c r="C27" s="102"/>
      <c r="D27" s="102"/>
    </row>
    <row r="28" spans="3:4" s="103" customFormat="1">
      <c r="C28" s="102"/>
      <c r="D28" s="102"/>
    </row>
    <row r="29" spans="3:4" s="103" customFormat="1">
      <c r="C29" s="102"/>
      <c r="D29" s="102"/>
    </row>
    <row r="30" spans="3:4" s="103" customFormat="1">
      <c r="C30" s="102"/>
      <c r="D30" s="102"/>
    </row>
    <row r="31" spans="3:4" s="103" customFormat="1">
      <c r="C31" s="102"/>
      <c r="D31" s="102"/>
    </row>
    <row r="32" spans="3:4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</sheetData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B4:M14"/>
  <sheetViews>
    <sheetView topLeftCell="B1" zoomScale="130" zoomScaleNormal="130" workbookViewId="0">
      <selection activeCell="M27" sqref="M27"/>
    </sheetView>
  </sheetViews>
  <sheetFormatPr baseColWidth="10" defaultRowHeight="9"/>
  <cols>
    <col min="1" max="1" width="11.42578125" style="14"/>
    <col min="2" max="3" width="10.85546875" style="14" customWidth="1"/>
    <col min="4" max="4" width="12" style="14" customWidth="1"/>
    <col min="5" max="7" width="5.85546875" style="14" bestFit="1" customWidth="1"/>
    <col min="8" max="9" width="6" style="14" bestFit="1" customWidth="1"/>
    <col min="10" max="10" width="6.28515625" style="14" bestFit="1" customWidth="1"/>
    <col min="11" max="12" width="6.85546875" style="14" bestFit="1" customWidth="1"/>
    <col min="13" max="13" width="10.85546875" style="14" customWidth="1"/>
    <col min="14" max="16384" width="11.42578125" style="14"/>
  </cols>
  <sheetData>
    <row r="4" spans="2:13">
      <c r="B4" s="9" t="s">
        <v>109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SUMPRODUCT(PrecioImplicitoDeMateriales!D9,CantidadDeMateriales!E8)/SUMPRODUCT(PrecioImplicitoDeMateriales!D9,CantidadDeMateriales!D8)</f>
        <v>1.0090157318664199</v>
      </c>
      <c r="F5" s="20">
        <f>SUMPRODUCT(PrecioImplicitoDeMateriales!E9,CantidadDeMateriales!F8)/SUMPRODUCT(PrecioImplicitoDeMateriales!E9,CantidadDeMateriales!E8)</f>
        <v>1.0017274321300245</v>
      </c>
      <c r="G5" s="20">
        <f>SUMPRODUCT(PrecioImplicitoDeMateriales!F9,CantidadDeMateriales!G8)/SUMPRODUCT(PrecioImplicitoDeMateriales!F9,CantidadDeMateriales!F8)</f>
        <v>1.0528530286027695</v>
      </c>
      <c r="H5" s="20">
        <f>SUMPRODUCT(PrecioImplicitoDeMateriales!G9,CantidadDeMateriales!H8)/SUMPRODUCT(PrecioImplicitoDeMateriales!G9,CantidadDeMateriales!G8)</f>
        <v>0.93429949449736094</v>
      </c>
      <c r="I5" s="20">
        <f>SUMPRODUCT(PrecioImplicitoDeMateriales!H9,CantidadDeMateriales!I8)/SUMPRODUCT(PrecioImplicitoDeMateriales!H9,CantidadDeMateriales!H8)</f>
        <v>0.97445027331833434</v>
      </c>
      <c r="J5" s="20">
        <f>SUMPRODUCT(PrecioImplicitoDeMateriales!I9,CantidadDeMateriales!J8)/SUMPRODUCT(PrecioImplicitoDeMateriales!I9,CantidadDeMateriales!I8)</f>
        <v>1.1298378672078662</v>
      </c>
      <c r="K5" s="20">
        <f>SUMPRODUCT(PrecioImplicitoDeMateriales!J9,CantidadDeMateriales!K8)/SUMPRODUCT(PrecioImplicitoDeMateriales!J9,CantidadDeMateriales!J8)</f>
        <v>1.1799622396916916</v>
      </c>
      <c r="L5" s="20">
        <f>SUMPRODUCT(PrecioImplicitoDeMateriales!K9,CantidadDeMateriales!L8)/SUMPRODUCT(PrecioImplicitoDeMateriales!K9,CantidadDeMateriales!K8)</f>
        <v>0.94015022275365012</v>
      </c>
      <c r="M5" s="20"/>
    </row>
    <row r="6" spans="2:13">
      <c r="B6" s="3" t="s">
        <v>16</v>
      </c>
      <c r="C6" s="20"/>
      <c r="E6" s="20">
        <f>SUMPRODUCT(PrecioImplicitoDeMateriales!E9,CantidadDeMateriales!E8)/SUMPRODUCT(PrecioImplicitoDeMateriales!E9,CantidadDeMateriales!D8)</f>
        <v>1.0090157318664199</v>
      </c>
      <c r="F6" s="20">
        <f>SUMPRODUCT(PrecioImplicitoDeMateriales!F9,CantidadDeMateriales!F8)/SUMPRODUCT(PrecioImplicitoDeMateriales!F9,CantidadDeMateriales!E8)</f>
        <v>1.0017274321300245</v>
      </c>
      <c r="G6" s="20">
        <f>SUMPRODUCT(PrecioImplicitoDeMateriales!G9,CantidadDeMateriales!G8)/SUMPRODUCT(PrecioImplicitoDeMateriales!G9,CantidadDeMateriales!F8)</f>
        <v>1.0528530286027697</v>
      </c>
      <c r="H6" s="20">
        <f>SUMPRODUCT(PrecioImplicitoDeMateriales!H9,CantidadDeMateriales!H8)/SUMPRODUCT(PrecioImplicitoDeMateriales!H9,CantidadDeMateriales!G8)</f>
        <v>0.93429949449736105</v>
      </c>
      <c r="I6" s="20">
        <f>SUMPRODUCT(PrecioImplicitoDeMateriales!I9,CantidadDeMateriales!I8)/SUMPRODUCT(PrecioImplicitoDeMateriales!I9,CantidadDeMateriales!H8)</f>
        <v>0.97445027331833423</v>
      </c>
      <c r="J6" s="20">
        <f>SUMPRODUCT(PrecioImplicitoDeMateriales!J9,CantidadDeMateriales!J8)/SUMPRODUCT(PrecioImplicitoDeMateriales!J9,CantidadDeMateriales!I8)</f>
        <v>1.1298378672078662</v>
      </c>
      <c r="K6" s="20">
        <f>SUMPRODUCT(PrecioImplicitoDeMateriales!K9,CantidadDeMateriales!K8)/SUMPRODUCT(PrecioImplicitoDeMateriales!K9,CantidadDeMateriales!J8)</f>
        <v>1.1799622396916916</v>
      </c>
      <c r="L6" s="20">
        <f>SUMPRODUCT(PrecioImplicitoDeMateriales!L9,CantidadDeMateriales!L8)/SUMPRODUCT(PrecioImplicitoDeMateriales!L9,CantidadDeMateriales!K8)</f>
        <v>0.94015022275365001</v>
      </c>
      <c r="M6" s="20"/>
    </row>
    <row r="7" spans="2:13">
      <c r="B7" s="3" t="s">
        <v>17</v>
      </c>
      <c r="C7" s="20"/>
      <c r="D7" s="3"/>
      <c r="E7" s="20">
        <f>SQRT(E5*E6)</f>
        <v>1.0090157318664199</v>
      </c>
      <c r="F7" s="20">
        <f t="shared" ref="F7:L7" si="0">SQRT(F5*F6)</f>
        <v>1.0017274321300245</v>
      </c>
      <c r="G7" s="20">
        <f t="shared" si="0"/>
        <v>1.0528530286027695</v>
      </c>
      <c r="H7" s="20">
        <f t="shared" si="0"/>
        <v>0.93429949449736105</v>
      </c>
      <c r="I7" s="20">
        <f t="shared" si="0"/>
        <v>0.97445027331833423</v>
      </c>
      <c r="J7" s="20">
        <f t="shared" si="0"/>
        <v>1.1298378672078662</v>
      </c>
      <c r="K7" s="20">
        <f t="shared" si="0"/>
        <v>1.1799622396916916</v>
      </c>
      <c r="L7" s="20">
        <f t="shared" si="0"/>
        <v>0.94015022275365001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>LN(E7)</f>
        <v>8.9753327924621418E-3</v>
      </c>
      <c r="F9" s="24">
        <f t="shared" ref="F9:L9" si="1">LN(F7)</f>
        <v>1.7259418351512098E-3</v>
      </c>
      <c r="G9" s="24">
        <f t="shared" si="1"/>
        <v>5.150364943400737E-2</v>
      </c>
      <c r="H9" s="24">
        <f t="shared" si="1"/>
        <v>-6.7958234232970982E-2</v>
      </c>
      <c r="I9" s="24">
        <f t="shared" si="1"/>
        <v>-2.5881789229424402E-2</v>
      </c>
      <c r="J9" s="24">
        <f t="shared" si="1"/>
        <v>0.12207414208293842</v>
      </c>
      <c r="K9" s="24">
        <f t="shared" si="1"/>
        <v>0.16548243770427576</v>
      </c>
      <c r="L9" s="24">
        <f t="shared" si="1"/>
        <v>-6.1715605046522105E-2</v>
      </c>
      <c r="M9" s="25">
        <f>AVERAGE(E9:L9)</f>
        <v>2.4275734417489678E-2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2" spans="2:13">
      <c r="E12" s="24"/>
      <c r="F12" s="24"/>
      <c r="G12" s="24"/>
      <c r="H12" s="24"/>
      <c r="I12" s="24"/>
      <c r="J12" s="24"/>
      <c r="K12" s="24"/>
      <c r="L12" s="24"/>
    </row>
    <row r="14" spans="2:13">
      <c r="E14" s="30"/>
      <c r="F14" s="30"/>
      <c r="G14" s="30"/>
      <c r="H14" s="30"/>
      <c r="I14" s="30"/>
      <c r="J14" s="30"/>
      <c r="K14" s="30"/>
      <c r="L14" s="30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B4:M10"/>
  <sheetViews>
    <sheetView topLeftCell="B1" zoomScale="130" zoomScaleNormal="130" workbookViewId="0">
      <selection activeCell="G18" sqref="G18"/>
    </sheetView>
  </sheetViews>
  <sheetFormatPr baseColWidth="10" defaultRowHeight="9"/>
  <cols>
    <col min="1" max="1" width="11.42578125" style="66"/>
    <col min="2" max="2" width="37.42578125" style="66" bestFit="1" customWidth="1"/>
    <col min="3" max="3" width="2.140625" style="66" customWidth="1"/>
    <col min="4" max="4" width="1.7109375" style="66" customWidth="1"/>
    <col min="5" max="5" width="5.85546875" style="66" bestFit="1" customWidth="1"/>
    <col min="6" max="6" width="6" style="66" bestFit="1" customWidth="1"/>
    <col min="7" max="11" width="5.85546875" style="66" bestFit="1" customWidth="1"/>
    <col min="12" max="12" width="6.28515625" style="66" bestFit="1" customWidth="1"/>
    <col min="13" max="13" width="10.5703125" style="66" bestFit="1" customWidth="1"/>
    <col min="14" max="16384" width="11.42578125" style="66"/>
  </cols>
  <sheetData>
    <row r="4" spans="2:13">
      <c r="B4" s="9" t="s">
        <v>110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SUMPRODUCT(PrecioImplicitoDeMateriales!E9,CantidadDeMateriales!D8)/SUMPRODUCT(PrecioImplicitoDeMateriales!D9,CantidadDeMateriales!D8)</f>
        <v>1.0144594846025772</v>
      </c>
      <c r="F5" s="20">
        <f>SUMPRODUCT(PrecioImplicitoDeMateriales!F9,CantidadDeMateriales!E8)/SUMPRODUCT(PrecioImplicitoDeMateriales!E9,CantidadDeMateriales!E8)</f>
        <v>0.9992005663599921</v>
      </c>
      <c r="G5" s="20">
        <f>SUMPRODUCT(PrecioImplicitoDeMateriales!G9,CantidadDeMateriales!F8)/SUMPRODUCT(PrecioImplicitoDeMateriales!F9,CantidadDeMateriales!F8)</f>
        <v>1.0339135705151528</v>
      </c>
      <c r="H5" s="20">
        <f>SUMPRODUCT(PrecioImplicitoDeMateriales!H9,CantidadDeMateriales!G8)/SUMPRODUCT(PrecioImplicitoDeMateriales!G9,CantidadDeMateriales!G8)</f>
        <v>1.0564702724780604</v>
      </c>
      <c r="I5" s="20">
        <f>SUMPRODUCT(PrecioImplicitoDeMateriales!I9,CantidadDeMateriales!H8)/SUMPRODUCT(PrecioImplicitoDeMateriales!H9,CantidadDeMateriales!H8)</f>
        <v>1.0522814857859124</v>
      </c>
      <c r="J5" s="20">
        <f>SUMPRODUCT(PrecioImplicitoDeMateriales!J9,CantidadDeMateriales!I8)/SUMPRODUCT(PrecioImplicitoDeMateriales!I9,CantidadDeMateriales!I8)</f>
        <v>1.0269045184355068</v>
      </c>
      <c r="K5" s="20">
        <f>SUMPRODUCT(PrecioImplicitoDeMateriales!K9,CantidadDeMateriales!J8)/SUMPRODUCT(PrecioImplicitoDeMateriales!J9,CantidadDeMateriales!J8)</f>
        <v>1.0651486219810224</v>
      </c>
      <c r="L5" s="20">
        <f>SUMPRODUCT(PrecioImplicitoDeMateriales!L9,CantidadDeMateriales!K8)/SUMPRODUCT(PrecioImplicitoDeMateriales!K9,CantidadDeMateriales!K8)</f>
        <v>1.1320243992323533</v>
      </c>
      <c r="M5" s="20"/>
    </row>
    <row r="6" spans="2:13">
      <c r="B6" s="3" t="s">
        <v>16</v>
      </c>
      <c r="C6" s="20"/>
      <c r="E6" s="20">
        <f>SUMPRODUCT(PrecioImplicitoDeMateriales!E9,CantidadDeMateriales!E8)/SUMPRODUCT(PrecioImplicitoDeMateriales!D9,CantidadDeMateriales!E8)</f>
        <v>1.0144594846025772</v>
      </c>
      <c r="F6" s="20">
        <f>SUMPRODUCT(PrecioImplicitoDeMateriales!F9,CantidadDeMateriales!F8)/SUMPRODUCT(PrecioImplicitoDeMateriales!E9,CantidadDeMateriales!F8)</f>
        <v>0.99920056635999221</v>
      </c>
      <c r="G6" s="20">
        <f>SUMPRODUCT(PrecioImplicitoDeMateriales!G9,CantidadDeMateriales!G8)/SUMPRODUCT(PrecioImplicitoDeMateriales!F9,CantidadDeMateriales!G8)</f>
        <v>1.0339135705151528</v>
      </c>
      <c r="H6" s="20">
        <f>SUMPRODUCT(PrecioImplicitoDeMateriales!H9,CantidadDeMateriales!H8)/SUMPRODUCT(PrecioImplicitoDeMateriales!G9,CantidadDeMateriales!H8)</f>
        <v>1.0564702724780604</v>
      </c>
      <c r="I6" s="20">
        <f>SUMPRODUCT(PrecioImplicitoDeMateriales!I9,CantidadDeMateriales!I8)/SUMPRODUCT(PrecioImplicitoDeMateriales!H9,CantidadDeMateriales!I8)</f>
        <v>1.0522814857859124</v>
      </c>
      <c r="J6" s="20">
        <f>SUMPRODUCT(PrecioImplicitoDeMateriales!J9,CantidadDeMateriales!J8)/SUMPRODUCT(PrecioImplicitoDeMateriales!I9,CantidadDeMateriales!J8)</f>
        <v>1.0269045184355068</v>
      </c>
      <c r="K6" s="20">
        <f>SUMPRODUCT(PrecioImplicitoDeMateriales!K9,CantidadDeMateriales!K8)/SUMPRODUCT(PrecioImplicitoDeMateriales!J9,CantidadDeMateriales!K8)</f>
        <v>1.0651486219810222</v>
      </c>
      <c r="L6" s="20">
        <f>SUMPRODUCT(PrecioImplicitoDeMateriales!L9,CantidadDeMateriales!L8)/SUMPRODUCT(PrecioImplicitoDeMateriales!K9,CantidadDeMateriales!L8)</f>
        <v>1.1320243992323531</v>
      </c>
      <c r="M6" s="20"/>
    </row>
    <row r="7" spans="2:13">
      <c r="B7" s="3" t="s">
        <v>17</v>
      </c>
      <c r="C7" s="20"/>
      <c r="D7" s="3"/>
      <c r="E7" s="20">
        <f>SQRT(E5*E6)</f>
        <v>1.0144594846025772</v>
      </c>
      <c r="F7" s="20">
        <f t="shared" ref="F7:L7" si="0">SQRT(F5*F6)</f>
        <v>0.99920056635999221</v>
      </c>
      <c r="G7" s="20">
        <f t="shared" si="0"/>
        <v>1.0339135705151528</v>
      </c>
      <c r="H7" s="20">
        <f t="shared" si="0"/>
        <v>1.0564702724780604</v>
      </c>
      <c r="I7" s="20">
        <f t="shared" si="0"/>
        <v>1.0522814857859124</v>
      </c>
      <c r="J7" s="20">
        <f t="shared" si="0"/>
        <v>1.0269045184355068</v>
      </c>
      <c r="K7" s="20">
        <f t="shared" si="0"/>
        <v>1.0651486219810224</v>
      </c>
      <c r="L7" s="20">
        <f t="shared" si="0"/>
        <v>1.1320243992323533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>LN(E7)</f>
        <v>1.4355943165484657E-2</v>
      </c>
      <c r="F9" s="24">
        <f t="shared" ref="F9:L9" si="1">LN(F7)</f>
        <v>-7.9975335748680161E-4</v>
      </c>
      <c r="G9" s="24">
        <f t="shared" si="1"/>
        <v>3.3351185083083386E-2</v>
      </c>
      <c r="H9" s="24">
        <f t="shared" si="1"/>
        <v>5.4933419938451265E-2</v>
      </c>
      <c r="I9" s="24">
        <f t="shared" si="1"/>
        <v>5.0960650564344866E-2</v>
      </c>
      <c r="J9" s="24">
        <f t="shared" si="1"/>
        <v>2.6548955285960851E-2</v>
      </c>
      <c r="K9" s="24">
        <f t="shared" si="1"/>
        <v>6.3114340580921302E-2</v>
      </c>
      <c r="L9" s="24">
        <f t="shared" si="1"/>
        <v>0.12400753364089</v>
      </c>
      <c r="M9" s="25">
        <f>AVERAGE(E9:L9)</f>
        <v>4.580903436270619E-2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V71"/>
  <sheetViews>
    <sheetView topLeftCell="B1" zoomScale="130" zoomScaleNormal="130" workbookViewId="0">
      <selection activeCell="D29" sqref="D29"/>
    </sheetView>
  </sheetViews>
  <sheetFormatPr baseColWidth="10" defaultRowHeight="9"/>
  <cols>
    <col min="1" max="1" width="21.5703125" style="103" customWidth="1"/>
    <col min="2" max="2" width="48" style="15" bestFit="1" customWidth="1"/>
    <col min="3" max="3" width="13.140625" style="15" bestFit="1" customWidth="1"/>
    <col min="4" max="4" width="16" style="13" customWidth="1"/>
    <col min="5" max="6" width="11.42578125" style="13"/>
    <col min="7" max="17" width="11.42578125" style="103"/>
    <col min="18" max="22" width="11.42578125" style="13"/>
    <col min="23" max="16384" width="11.42578125" style="15"/>
  </cols>
  <sheetData>
    <row r="1" spans="1:17">
      <c r="B1" s="1" t="s">
        <v>71</v>
      </c>
      <c r="C1" s="113"/>
      <c r="D1" s="113"/>
      <c r="E1" s="103"/>
      <c r="F1" s="103"/>
    </row>
    <row r="2" spans="1:17">
      <c r="B2" s="3"/>
      <c r="C2" s="102"/>
      <c r="D2" s="103"/>
      <c r="E2" s="103"/>
      <c r="F2" s="103"/>
    </row>
    <row r="3" spans="1:17">
      <c r="B3" s="6" t="s">
        <v>72</v>
      </c>
      <c r="C3" s="115" t="s">
        <v>73</v>
      </c>
      <c r="D3" s="103" t="s">
        <v>74</v>
      </c>
      <c r="E3" s="103"/>
      <c r="F3" s="103"/>
    </row>
    <row r="4" spans="1:17">
      <c r="B4" s="6"/>
      <c r="C4" s="115"/>
      <c r="D4" s="103"/>
      <c r="E4" s="103"/>
      <c r="F4" s="103"/>
    </row>
    <row r="5" spans="1:17">
      <c r="B5" s="8"/>
      <c r="C5" s="8"/>
      <c r="D5" s="8"/>
      <c r="E5" s="103"/>
      <c r="F5" s="103"/>
    </row>
    <row r="6" spans="1:17">
      <c r="B6" s="9" t="s">
        <v>0</v>
      </c>
      <c r="C6" s="8"/>
      <c r="D6" s="8"/>
      <c r="E6" s="103"/>
      <c r="F6" s="103"/>
    </row>
    <row r="7" spans="1:17">
      <c r="B7" s="10" t="s">
        <v>1</v>
      </c>
      <c r="C7" s="116">
        <v>0.03</v>
      </c>
      <c r="D7" s="117">
        <f>1/C7</f>
        <v>33.333333333333336</v>
      </c>
      <c r="E7" s="103"/>
      <c r="F7" s="103"/>
    </row>
    <row r="8" spans="1:17">
      <c r="B8" s="10" t="s">
        <v>2</v>
      </c>
      <c r="C8" s="116">
        <v>0.1</v>
      </c>
      <c r="D8" s="117">
        <f>1/C8</f>
        <v>10</v>
      </c>
      <c r="E8" s="103"/>
      <c r="F8" s="103"/>
    </row>
    <row r="9" spans="1:17">
      <c r="B9" s="10" t="s">
        <v>3</v>
      </c>
      <c r="C9" s="116">
        <v>0.2</v>
      </c>
      <c r="D9" s="117">
        <f t="shared" ref="D9:D12" si="0">1/C9</f>
        <v>5</v>
      </c>
      <c r="E9" s="103"/>
      <c r="F9" s="103"/>
    </row>
    <row r="10" spans="1:17">
      <c r="B10" s="10" t="s">
        <v>4</v>
      </c>
      <c r="C10" s="118">
        <v>0.1</v>
      </c>
      <c r="D10" s="117">
        <f t="shared" si="0"/>
        <v>10</v>
      </c>
      <c r="E10" s="103"/>
      <c r="F10" s="103"/>
    </row>
    <row r="11" spans="1:17">
      <c r="B11" s="10" t="s">
        <v>5</v>
      </c>
      <c r="C11" s="118">
        <v>0.25</v>
      </c>
      <c r="D11" s="117">
        <f t="shared" si="0"/>
        <v>4</v>
      </c>
      <c r="E11" s="103"/>
      <c r="F11" s="103"/>
    </row>
    <row r="12" spans="1:17">
      <c r="B12" s="10" t="s">
        <v>6</v>
      </c>
      <c r="C12" s="116">
        <v>0.1</v>
      </c>
      <c r="D12" s="117">
        <f t="shared" si="0"/>
        <v>10</v>
      </c>
      <c r="E12" s="103"/>
      <c r="F12" s="103"/>
    </row>
    <row r="13" spans="1:17">
      <c r="B13" s="9"/>
      <c r="C13" s="90"/>
      <c r="D13" s="91"/>
      <c r="E13" s="103"/>
      <c r="F13" s="103"/>
    </row>
    <row r="14" spans="1:17">
      <c r="B14" s="9" t="s">
        <v>7</v>
      </c>
      <c r="C14" s="92"/>
      <c r="D14" s="93"/>
      <c r="E14" s="103"/>
      <c r="F14" s="103"/>
    </row>
    <row r="15" spans="1:17" s="13" customFormat="1">
      <c r="A15" s="103"/>
      <c r="B15" s="119"/>
      <c r="C15" s="116"/>
      <c r="D15" s="11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>
      <c r="B16" s="120" t="s">
        <v>8</v>
      </c>
      <c r="C16" s="116">
        <v>3.3300000000000003E-2</v>
      </c>
      <c r="D16" s="117">
        <f t="shared" ref="D16:D19" si="1">1/C16</f>
        <v>30.030030030030026</v>
      </c>
      <c r="E16" s="103"/>
      <c r="F16" s="103"/>
    </row>
    <row r="17" spans="2:6">
      <c r="B17" s="120" t="s">
        <v>9</v>
      </c>
      <c r="C17" s="116">
        <v>3.3300000000000003E-2</v>
      </c>
      <c r="D17" s="117">
        <f t="shared" si="1"/>
        <v>30.030030030030026</v>
      </c>
      <c r="E17" s="103"/>
      <c r="F17" s="103"/>
    </row>
    <row r="18" spans="2:6">
      <c r="B18" s="120" t="s">
        <v>10</v>
      </c>
      <c r="C18" s="116">
        <v>0.1111</v>
      </c>
      <c r="D18" s="117">
        <f t="shared" si="1"/>
        <v>9.0009000900090008</v>
      </c>
      <c r="E18" s="103"/>
      <c r="F18" s="103"/>
    </row>
    <row r="19" spans="2:6">
      <c r="B19" s="120" t="s">
        <v>11</v>
      </c>
      <c r="C19" s="118">
        <v>0.2</v>
      </c>
      <c r="D19" s="117">
        <f t="shared" si="1"/>
        <v>5</v>
      </c>
      <c r="E19" s="103"/>
      <c r="F19" s="103"/>
    </row>
    <row r="20" spans="2:6">
      <c r="B20" s="9"/>
      <c r="C20" s="9"/>
      <c r="D20" s="9"/>
      <c r="E20" s="103"/>
      <c r="F20" s="103"/>
    </row>
    <row r="21" spans="2:6">
      <c r="B21" s="118"/>
      <c r="C21" s="118"/>
      <c r="D21" s="103"/>
      <c r="E21" s="103"/>
      <c r="F21" s="103"/>
    </row>
    <row r="22" spans="2:6" s="103" customFormat="1">
      <c r="C22" s="118"/>
    </row>
    <row r="23" spans="2:6" s="103" customFormat="1">
      <c r="C23" s="118"/>
      <c r="D23" s="117"/>
      <c r="F23" s="121"/>
    </row>
    <row r="24" spans="2:6" s="103" customFormat="1">
      <c r="C24" s="118"/>
      <c r="D24" s="117"/>
    </row>
    <row r="25" spans="2:6" s="103" customFormat="1">
      <c r="C25" s="118"/>
      <c r="D25" s="117"/>
    </row>
    <row r="26" spans="2:6" s="103" customFormat="1">
      <c r="C26" s="118"/>
      <c r="D26" s="117"/>
    </row>
    <row r="27" spans="2:6" s="103" customFormat="1">
      <c r="C27" s="118"/>
    </row>
    <row r="28" spans="2:6" s="103" customFormat="1">
      <c r="C28" s="118"/>
    </row>
    <row r="29" spans="2:6" s="103" customFormat="1">
      <c r="C29" s="118"/>
    </row>
    <row r="30" spans="2:6" s="103" customFormat="1">
      <c r="C30" s="118"/>
    </row>
    <row r="31" spans="2:6" s="103" customFormat="1">
      <c r="C31" s="118"/>
    </row>
    <row r="32" spans="2:6" s="103" customFormat="1"/>
    <row r="33" s="103" customFormat="1"/>
    <row r="34" s="103" customFormat="1"/>
    <row r="35" s="103" customFormat="1"/>
    <row r="36" s="103" customFormat="1"/>
    <row r="37" s="103" customFormat="1"/>
    <row r="38" s="103" customFormat="1"/>
    <row r="39" s="103" customFormat="1"/>
    <row r="40" s="103" customFormat="1"/>
    <row r="41" s="103" customFormat="1"/>
    <row r="42" s="103" customFormat="1"/>
    <row r="43" s="103" customFormat="1"/>
    <row r="44" s="103" customFormat="1"/>
    <row r="45" s="103" customFormat="1"/>
    <row r="46" s="103" customFormat="1"/>
    <row r="47" s="103" customFormat="1"/>
    <row r="48" s="103" customFormat="1"/>
    <row r="49" s="103" customFormat="1"/>
    <row r="50" s="103" customFormat="1"/>
    <row r="51" s="103" customFormat="1"/>
    <row r="52" s="103" customFormat="1"/>
    <row r="53" s="103" customFormat="1"/>
    <row r="54" s="103" customFormat="1"/>
    <row r="55" s="103" customFormat="1"/>
    <row r="56" s="103" customFormat="1"/>
    <row r="57" s="103" customFormat="1"/>
    <row r="58" s="103" customFormat="1"/>
    <row r="59" s="103" customFormat="1"/>
    <row r="60" s="103" customFormat="1"/>
    <row r="61" s="103" customFormat="1"/>
    <row r="62" s="103" customFormat="1"/>
    <row r="63" s="103" customFormat="1"/>
    <row r="64" s="103" customFormat="1"/>
    <row r="65" s="103" customFormat="1"/>
    <row r="66" s="103" customFormat="1"/>
    <row r="67" s="103" customFormat="1"/>
    <row r="68" s="103" customFormat="1"/>
    <row r="69" s="103" customFormat="1"/>
    <row r="70" s="103" customFormat="1"/>
    <row r="71" s="103" customForma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X80"/>
  <sheetViews>
    <sheetView topLeftCell="B10" zoomScale="130" zoomScaleNormal="130" workbookViewId="0">
      <selection activeCell="I28" sqref="I28"/>
    </sheetView>
  </sheetViews>
  <sheetFormatPr baseColWidth="10" defaultRowHeight="9"/>
  <cols>
    <col min="1" max="1" width="9.42578125" style="103" customWidth="1"/>
    <col min="2" max="2" width="25.7109375" style="66" customWidth="1"/>
    <col min="3" max="3" width="8.85546875" style="17" bestFit="1" customWidth="1"/>
    <col min="4" max="4" width="7" style="17" bestFit="1" customWidth="1"/>
    <col min="5" max="5" width="7.7109375" style="15" bestFit="1" customWidth="1"/>
    <col min="6" max="6" width="8.85546875" style="15" bestFit="1" customWidth="1"/>
    <col min="7" max="7" width="7" style="15" bestFit="1" customWidth="1"/>
    <col min="8" max="8" width="8.85546875" style="15" bestFit="1" customWidth="1"/>
    <col min="9" max="9" width="7.7109375" style="15" bestFit="1" customWidth="1"/>
    <col min="10" max="10" width="9.5703125" style="15" bestFit="1" customWidth="1"/>
    <col min="11" max="11" width="8.85546875" style="15" bestFit="1" customWidth="1"/>
    <col min="12" max="12" width="7.7109375" style="15" bestFit="1" customWidth="1"/>
    <col min="13" max="13" width="11.42578125" style="66"/>
    <col min="14" max="24" width="11.42578125" style="103"/>
    <col min="25" max="16384" width="11.42578125" style="15"/>
  </cols>
  <sheetData>
    <row r="1" spans="2:13">
      <c r="B1" s="1" t="s">
        <v>76</v>
      </c>
      <c r="C1" s="2"/>
      <c r="D1" s="2"/>
      <c r="E1" s="3"/>
      <c r="F1" s="4"/>
      <c r="G1" s="4"/>
      <c r="H1" s="4"/>
      <c r="I1" s="82"/>
      <c r="J1" s="4"/>
      <c r="K1" s="4"/>
      <c r="L1" s="5"/>
    </row>
    <row r="2" spans="2:13">
      <c r="B2" s="3" t="s">
        <v>77</v>
      </c>
      <c r="C2" s="102"/>
      <c r="D2" s="3"/>
      <c r="E2" s="3"/>
      <c r="F2" s="4"/>
      <c r="G2" s="4"/>
      <c r="H2" s="4"/>
      <c r="I2" s="4"/>
      <c r="J2" s="4"/>
      <c r="K2" s="4"/>
      <c r="L2" s="4"/>
    </row>
    <row r="3" spans="2:1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2:13"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2:13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3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3">
      <c r="B7" s="10" t="s">
        <v>1</v>
      </c>
      <c r="C7" s="122">
        <v>1325.54</v>
      </c>
      <c r="D7" s="122">
        <v>69859</v>
      </c>
      <c r="E7" s="122">
        <v>811064.42999999993</v>
      </c>
      <c r="F7" s="122">
        <v>15238</v>
      </c>
      <c r="G7" s="122">
        <v>4021.75</v>
      </c>
      <c r="H7" s="122">
        <v>14399</v>
      </c>
      <c r="I7" s="122">
        <v>24466</v>
      </c>
      <c r="J7" s="122">
        <v>920</v>
      </c>
      <c r="K7" s="122">
        <v>46095.97</v>
      </c>
      <c r="L7" s="122">
        <v>99776.48</v>
      </c>
      <c r="M7" s="103"/>
    </row>
    <row r="8" spans="2:13">
      <c r="B8" s="10" t="s">
        <v>2</v>
      </c>
      <c r="C8" s="122">
        <v>0</v>
      </c>
      <c r="D8" s="122">
        <v>47526</v>
      </c>
      <c r="E8" s="122">
        <v>246212.77000000002</v>
      </c>
      <c r="F8" s="122">
        <v>2015143</v>
      </c>
      <c r="G8" s="122">
        <v>86819.87</v>
      </c>
      <c r="H8" s="122">
        <v>1413896.1500000001</v>
      </c>
      <c r="I8" s="122">
        <v>190890</v>
      </c>
      <c r="J8" s="122">
        <v>14425533.710000001</v>
      </c>
      <c r="K8" s="122">
        <v>1238463.3999999999</v>
      </c>
      <c r="L8" s="122">
        <v>560065.12</v>
      </c>
      <c r="M8" s="103"/>
    </row>
    <row r="9" spans="2:13">
      <c r="B9" s="10" t="s">
        <v>3</v>
      </c>
      <c r="C9" s="122">
        <v>108571.27</v>
      </c>
      <c r="D9" s="122">
        <v>36971</v>
      </c>
      <c r="E9" s="122">
        <v>18503</v>
      </c>
      <c r="F9" s="122">
        <v>16785</v>
      </c>
      <c r="G9" s="122">
        <v>7132.42</v>
      </c>
      <c r="H9" s="122">
        <v>45378</v>
      </c>
      <c r="I9" s="122">
        <v>0</v>
      </c>
      <c r="J9" s="122">
        <v>18585</v>
      </c>
      <c r="K9" s="122">
        <v>0</v>
      </c>
      <c r="L9" s="122">
        <v>91992.25</v>
      </c>
      <c r="M9" s="103"/>
    </row>
    <row r="10" spans="2:13">
      <c r="B10" s="10" t="s">
        <v>4</v>
      </c>
      <c r="C10" s="122">
        <v>140545.35</v>
      </c>
      <c r="D10" s="122">
        <v>59988</v>
      </c>
      <c r="E10" s="122">
        <v>14811</v>
      </c>
      <c r="F10" s="122">
        <v>8875</v>
      </c>
      <c r="G10" s="122">
        <v>10488.380000000001</v>
      </c>
      <c r="H10" s="122">
        <v>24130</v>
      </c>
      <c r="I10" s="122">
        <v>4440</v>
      </c>
      <c r="J10" s="122">
        <v>7493</v>
      </c>
      <c r="K10" s="122">
        <v>104345</v>
      </c>
      <c r="L10" s="122">
        <v>79147.87</v>
      </c>
      <c r="M10" s="103"/>
    </row>
    <row r="11" spans="2:13">
      <c r="B11" s="10" t="s">
        <v>5</v>
      </c>
      <c r="C11" s="122">
        <v>76482</v>
      </c>
      <c r="D11" s="122">
        <v>19206</v>
      </c>
      <c r="E11" s="122">
        <v>23986</v>
      </c>
      <c r="F11" s="122">
        <v>37970</v>
      </c>
      <c r="G11" s="122">
        <v>18171</v>
      </c>
      <c r="H11" s="122">
        <v>21194</v>
      </c>
      <c r="I11" s="122">
        <v>11065</v>
      </c>
      <c r="J11" s="122">
        <v>93562</v>
      </c>
      <c r="K11" s="122">
        <v>37430</v>
      </c>
      <c r="L11" s="122">
        <v>88727.09</v>
      </c>
      <c r="M11" s="103"/>
    </row>
    <row r="12" spans="2:13">
      <c r="B12" s="10" t="s">
        <v>6</v>
      </c>
      <c r="C12" s="122">
        <v>173.98</v>
      </c>
      <c r="D12" s="122">
        <v>1975</v>
      </c>
      <c r="E12" s="122">
        <v>2323</v>
      </c>
      <c r="F12" s="122">
        <v>0</v>
      </c>
      <c r="G12" s="122">
        <v>0</v>
      </c>
      <c r="H12" s="122">
        <v>9772</v>
      </c>
      <c r="I12" s="122">
        <v>3921</v>
      </c>
      <c r="J12" s="122">
        <v>2998</v>
      </c>
      <c r="K12" s="122">
        <v>205513</v>
      </c>
      <c r="L12" s="122">
        <v>38770.620000000003</v>
      </c>
      <c r="M12" s="103"/>
    </row>
    <row r="13" spans="2:13"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2:13"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03"/>
    </row>
    <row r="16" spans="2:13">
      <c r="B16" s="120" t="s">
        <v>8</v>
      </c>
      <c r="C16" s="122">
        <v>9680000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07"/>
    </row>
    <row r="17" spans="2:13">
      <c r="B17" s="120" t="s">
        <v>9</v>
      </c>
      <c r="C17" s="122">
        <v>524604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07"/>
    </row>
    <row r="18" spans="2:13">
      <c r="B18" s="120" t="s">
        <v>10</v>
      </c>
      <c r="C18" s="122"/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151262.01999999999</v>
      </c>
      <c r="J18" s="122">
        <v>0</v>
      </c>
      <c r="K18" s="122">
        <v>0</v>
      </c>
      <c r="L18" s="122">
        <v>0</v>
      </c>
      <c r="M18" s="107"/>
    </row>
    <row r="19" spans="2:13">
      <c r="B19" s="120" t="s">
        <v>11</v>
      </c>
      <c r="C19" s="122"/>
      <c r="D19" s="122">
        <v>0</v>
      </c>
      <c r="E19" s="122">
        <v>106346</v>
      </c>
      <c r="F19" s="122">
        <v>0</v>
      </c>
      <c r="G19" s="122">
        <v>0</v>
      </c>
      <c r="H19" s="122">
        <v>0</v>
      </c>
      <c r="I19" s="122">
        <v>0</v>
      </c>
      <c r="J19" s="122">
        <v>118587</v>
      </c>
      <c r="K19" s="122">
        <v>103008</v>
      </c>
      <c r="L19" s="122">
        <v>127032.42</v>
      </c>
      <c r="M19" s="103"/>
    </row>
    <row r="20" spans="2:13">
      <c r="B20" s="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103"/>
    </row>
    <row r="21" spans="2:13"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103"/>
    </row>
    <row r="22" spans="2:13">
      <c r="C22" s="66"/>
      <c r="D22" s="66"/>
      <c r="E22" s="66"/>
      <c r="F22" s="66"/>
      <c r="G22" s="66"/>
      <c r="H22" s="66"/>
      <c r="I22" s="75"/>
      <c r="J22" s="75"/>
      <c r="K22" s="66"/>
      <c r="L22" s="66"/>
    </row>
    <row r="23" spans="2:13" s="103" customFormat="1"/>
    <row r="24" spans="2:13" s="103" customFormat="1"/>
    <row r="25" spans="2:13" s="103" customFormat="1"/>
    <row r="26" spans="2:13" s="103" customFormat="1"/>
    <row r="27" spans="2:13" s="103" customFormat="1"/>
    <row r="28" spans="2:13" s="103" customFormat="1"/>
    <row r="29" spans="2:13" s="103" customFormat="1"/>
    <row r="30" spans="2:13" s="103" customFormat="1"/>
    <row r="31" spans="2:13" s="103" customFormat="1"/>
    <row r="32" spans="2:13" s="103" customFormat="1"/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</sheetData>
  <conditionalFormatting sqref="C7:L12 B15:L15 C16:L19">
    <cfRule type="cellIs" dxfId="12" priority="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AE92"/>
  <sheetViews>
    <sheetView topLeftCell="B1" zoomScale="130" zoomScaleNormal="130" workbookViewId="0">
      <selection activeCell="D7" sqref="D7"/>
    </sheetView>
  </sheetViews>
  <sheetFormatPr baseColWidth="10" defaultRowHeight="9"/>
  <cols>
    <col min="1" max="1" width="9.42578125" style="103" customWidth="1"/>
    <col min="2" max="2" width="25.42578125" style="66" customWidth="1"/>
    <col min="3" max="4" width="7.7109375" style="17" bestFit="1" customWidth="1"/>
    <col min="5" max="12" width="8.85546875" style="15" bestFit="1" customWidth="1"/>
    <col min="13" max="14" width="11.42578125" style="66"/>
    <col min="15" max="31" width="11.42578125" style="103"/>
    <col min="32" max="16384" width="11.42578125" style="15"/>
  </cols>
  <sheetData>
    <row r="1" spans="1:31" s="66" customFormat="1">
      <c r="A1" s="103"/>
      <c r="B1" s="1" t="s">
        <v>125</v>
      </c>
      <c r="C1" s="2"/>
      <c r="D1" s="2"/>
      <c r="E1" s="3"/>
      <c r="F1" s="4"/>
      <c r="G1" s="4"/>
      <c r="H1" s="4"/>
      <c r="I1" s="4"/>
      <c r="J1" s="4"/>
      <c r="K1" s="4"/>
      <c r="L1" s="5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s="66" customFormat="1">
      <c r="A2" s="103"/>
      <c r="B2" s="3" t="s">
        <v>120</v>
      </c>
      <c r="C2" s="102"/>
      <c r="D2" s="3"/>
      <c r="E2" s="3"/>
      <c r="F2" s="4"/>
      <c r="G2" s="4"/>
      <c r="H2" s="4"/>
      <c r="I2" s="4"/>
      <c r="J2" s="4"/>
      <c r="K2" s="4"/>
      <c r="L2" s="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s="66" customFormat="1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1" s="66" customFormat="1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s="66" customFormat="1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</row>
    <row r="6" spans="1:31" s="66" customFormat="1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1:31" s="66" customFormat="1">
      <c r="A7" s="110"/>
      <c r="B7" s="10" t="s">
        <v>1</v>
      </c>
      <c r="C7" s="122">
        <v>0</v>
      </c>
      <c r="D7" s="122">
        <v>-686</v>
      </c>
      <c r="E7" s="122">
        <v>-16511.18</v>
      </c>
      <c r="F7" s="122">
        <v>-51507.020000000004</v>
      </c>
      <c r="G7" s="122">
        <v>-88523.359999999986</v>
      </c>
      <c r="H7" s="122">
        <v>-130560.24</v>
      </c>
      <c r="I7" s="122">
        <v>-173473.15999999997</v>
      </c>
      <c r="J7" s="122">
        <v>-216689.38999999998</v>
      </c>
      <c r="K7" s="122">
        <v>-260988.6</v>
      </c>
      <c r="L7" s="122">
        <v>-305086.13</v>
      </c>
      <c r="M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</row>
    <row r="8" spans="1:31" s="66" customFormat="1">
      <c r="A8" s="110"/>
      <c r="B8" s="10" t="s">
        <v>2</v>
      </c>
      <c r="C8" s="122">
        <v>0</v>
      </c>
      <c r="D8" s="122">
        <v>-14119</v>
      </c>
      <c r="E8" s="122">
        <v>-35486</v>
      </c>
      <c r="F8" s="122">
        <v>-81225</v>
      </c>
      <c r="G8" s="122">
        <v>-386107</v>
      </c>
      <c r="H8" s="122">
        <v>-903386.53</v>
      </c>
      <c r="I8" s="122">
        <v>-1590048.3599999999</v>
      </c>
      <c r="J8" s="122">
        <v>-2280386.2000000002</v>
      </c>
      <c r="K8" s="122">
        <v>-3587524.1399999997</v>
      </c>
      <c r="L8" s="122">
        <v>-5249586.3699999992</v>
      </c>
      <c r="M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</row>
    <row r="9" spans="1:31" s="66" customFormat="1">
      <c r="A9" s="110"/>
      <c r="B9" s="10" t="s">
        <v>3</v>
      </c>
      <c r="C9" s="122">
        <v>-7704.78</v>
      </c>
      <c r="D9" s="122">
        <v>-30505</v>
      </c>
      <c r="E9" s="122">
        <v>-60574</v>
      </c>
      <c r="F9" s="122">
        <v>-93857</v>
      </c>
      <c r="G9" s="122">
        <v>-133169</v>
      </c>
      <c r="H9" s="122">
        <v>-170711</v>
      </c>
      <c r="I9" s="122">
        <v>-145044.51999999999</v>
      </c>
      <c r="J9" s="122">
        <v>-136079.82999999999</v>
      </c>
      <c r="K9" s="122">
        <v>-218122.31</v>
      </c>
      <c r="L9" s="122">
        <v>-180845.42</v>
      </c>
      <c r="M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</row>
    <row r="10" spans="1:31" s="66" customFormat="1">
      <c r="A10" s="110"/>
      <c r="B10" s="10" t="s">
        <v>4</v>
      </c>
      <c r="C10" s="122">
        <v>-3385.1928571428571</v>
      </c>
      <c r="D10" s="122">
        <v>-5952</v>
      </c>
      <c r="E10" s="122">
        <v>-16667</v>
      </c>
      <c r="F10" s="122">
        <v>-28429</v>
      </c>
      <c r="G10" s="122">
        <v>-40958</v>
      </c>
      <c r="H10" s="122">
        <v>-55292</v>
      </c>
      <c r="I10" s="122">
        <v>-69577.240000000005</v>
      </c>
      <c r="J10" s="122">
        <v>-86112.66</v>
      </c>
      <c r="K10" s="122">
        <v>-107355</v>
      </c>
      <c r="L10" s="122">
        <v>-142655.34</v>
      </c>
      <c r="M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</row>
    <row r="11" spans="1:31" s="66" customFormat="1">
      <c r="A11" s="110"/>
      <c r="B11" s="10" t="s">
        <v>5</v>
      </c>
      <c r="C11" s="122">
        <v>-4598.2571428571428</v>
      </c>
      <c r="D11" s="122">
        <v>-25694</v>
      </c>
      <c r="E11" s="122">
        <v>-53380</v>
      </c>
      <c r="F11" s="122">
        <v>-87353</v>
      </c>
      <c r="G11" s="122">
        <v>-118377</v>
      </c>
      <c r="H11" s="122">
        <v>-137564</v>
      </c>
      <c r="I11" s="122">
        <v>-152605.20000000001</v>
      </c>
      <c r="J11" s="122">
        <v>-176362</v>
      </c>
      <c r="K11" s="122">
        <v>-214058</v>
      </c>
      <c r="L11" s="122">
        <v>-271976.84000000003</v>
      </c>
      <c r="M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</row>
    <row r="12" spans="1:31" s="66" customFormat="1">
      <c r="A12" s="110"/>
      <c r="B12" s="10" t="s">
        <v>6</v>
      </c>
      <c r="C12" s="122">
        <v>-1.59</v>
      </c>
      <c r="D12" s="122">
        <v>-127</v>
      </c>
      <c r="E12" s="122">
        <v>-387.36999999999989</v>
      </c>
      <c r="F12" s="122">
        <v>-834.36999999999989</v>
      </c>
      <c r="G12" s="122">
        <v>-1281.3699999999999</v>
      </c>
      <c r="H12" s="122">
        <v>-2194.369999999999</v>
      </c>
      <c r="I12" s="122">
        <v>-3809.369999999999</v>
      </c>
      <c r="J12" s="122">
        <v>-5675.63</v>
      </c>
      <c r="K12" s="122">
        <v>-9446.3700000000008</v>
      </c>
      <c r="L12" s="122">
        <v>-33495.79</v>
      </c>
      <c r="M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</row>
    <row r="13" spans="1:31" s="66" customFormat="1">
      <c r="A13" s="107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</row>
    <row r="14" spans="1:31" s="66" customFormat="1">
      <c r="A14" s="107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</row>
    <row r="15" spans="1:31" s="66" customFormat="1">
      <c r="A15" s="107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</row>
    <row r="16" spans="1:31" s="66" customFormat="1">
      <c r="A16" s="107"/>
      <c r="B16" s="120" t="s">
        <v>8</v>
      </c>
      <c r="C16" s="122">
        <v>-238416</v>
      </c>
      <c r="D16" s="122">
        <v>-883752</v>
      </c>
      <c r="E16" s="122">
        <v>-1529088</v>
      </c>
      <c r="F16" s="122">
        <v>-2174424</v>
      </c>
      <c r="G16" s="122">
        <v>-2819760</v>
      </c>
      <c r="H16" s="122">
        <v>-3465096</v>
      </c>
      <c r="I16" s="122">
        <v>-4110432</v>
      </c>
      <c r="J16" s="122">
        <v>-4755768</v>
      </c>
      <c r="K16" s="122">
        <v>-5398059.1299999999</v>
      </c>
      <c r="L16" s="122">
        <v>-6040350.2599999998</v>
      </c>
      <c r="M16" s="107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</row>
    <row r="17" spans="1:31" s="66" customFormat="1">
      <c r="A17" s="107"/>
      <c r="B17" s="120" t="s">
        <v>9</v>
      </c>
      <c r="C17" s="122">
        <v>-11660</v>
      </c>
      <c r="D17" s="122">
        <v>-46640</v>
      </c>
      <c r="E17" s="122">
        <v>-81620</v>
      </c>
      <c r="F17" s="122">
        <v>-116600</v>
      </c>
      <c r="G17" s="122">
        <v>-151580</v>
      </c>
      <c r="H17" s="122">
        <v>-186560</v>
      </c>
      <c r="I17" s="122">
        <v>-221540</v>
      </c>
      <c r="J17" s="122">
        <v>-256520</v>
      </c>
      <c r="K17" s="122">
        <v>-291111.48</v>
      </c>
      <c r="L17" s="122">
        <v>-325702.96000000002</v>
      </c>
      <c r="M17" s="107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</row>
    <row r="18" spans="1:31" s="13" customFormat="1">
      <c r="A18" s="107"/>
      <c r="B18" s="120" t="s">
        <v>10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-16807</v>
      </c>
      <c r="K18" s="122">
        <v>-33613.89</v>
      </c>
      <c r="L18" s="122">
        <v>-50420.67</v>
      </c>
      <c r="M18" s="107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</row>
    <row r="19" spans="1:31" s="13" customFormat="1">
      <c r="A19" s="110"/>
      <c r="B19" s="120" t="s">
        <v>11</v>
      </c>
      <c r="C19" s="122">
        <v>0</v>
      </c>
      <c r="D19" s="122">
        <v>0</v>
      </c>
      <c r="E19" s="122">
        <v>0</v>
      </c>
      <c r="F19" s="122">
        <v>-21269</v>
      </c>
      <c r="G19" s="122">
        <v>-42538</v>
      </c>
      <c r="H19" s="122">
        <v>-63807</v>
      </c>
      <c r="I19" s="122">
        <v>-85076</v>
      </c>
      <c r="J19" s="122">
        <v>-106345</v>
      </c>
      <c r="K19" s="122">
        <v>-140038.99</v>
      </c>
      <c r="L19" s="122">
        <v>-199926.46</v>
      </c>
      <c r="M19" s="107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</row>
    <row r="20" spans="1:31" s="13" customFormat="1">
      <c r="A20" s="110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107"/>
      <c r="N20" s="107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</row>
    <row r="21" spans="1:31" s="103" customFormat="1">
      <c r="A21" s="110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07"/>
      <c r="N21" s="110"/>
      <c r="O21" s="110"/>
    </row>
    <row r="22" spans="1:31" s="103" customForma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31" s="103" customForma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31" s="10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31" s="10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31" s="10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31" s="103" customForma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31" s="103" customForma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31" s="103" customForma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31" s="103" customFormat="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31" s="103" customForma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31" s="103" customForma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103" customForma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103" customForma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4" s="103" customFormat="1">
      <c r="C35" s="102"/>
      <c r="D35" s="102"/>
    </row>
    <row r="36" spans="1:14" s="103" customFormat="1">
      <c r="C36" s="102"/>
      <c r="D36" s="102"/>
    </row>
    <row r="37" spans="1:14" s="103" customFormat="1">
      <c r="C37" s="102"/>
      <c r="D37" s="102"/>
    </row>
    <row r="38" spans="1:14" s="103" customFormat="1">
      <c r="C38" s="102"/>
      <c r="D38" s="102"/>
    </row>
    <row r="39" spans="1:14" s="103" customFormat="1">
      <c r="C39" s="102"/>
      <c r="D39" s="102"/>
    </row>
    <row r="40" spans="1:14" s="103" customFormat="1">
      <c r="C40" s="102"/>
      <c r="D40" s="102"/>
    </row>
    <row r="41" spans="1:14" s="103" customFormat="1">
      <c r="C41" s="102"/>
      <c r="D41" s="102"/>
    </row>
    <row r="42" spans="1:14" s="103" customFormat="1">
      <c r="C42" s="102"/>
      <c r="D42" s="102"/>
    </row>
    <row r="43" spans="1:14" s="103" customFormat="1">
      <c r="C43" s="102"/>
      <c r="D43" s="102"/>
    </row>
    <row r="44" spans="1:14" s="103" customFormat="1">
      <c r="C44" s="102"/>
      <c r="D44" s="102"/>
    </row>
    <row r="45" spans="1:14" s="103" customFormat="1">
      <c r="C45" s="102"/>
      <c r="D45" s="102"/>
    </row>
    <row r="46" spans="1:14" s="103" customFormat="1">
      <c r="C46" s="102"/>
      <c r="D46" s="102"/>
    </row>
    <row r="47" spans="1:14" s="103" customFormat="1">
      <c r="C47" s="102"/>
      <c r="D47" s="102"/>
    </row>
    <row r="48" spans="1:1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</sheetData>
  <conditionalFormatting sqref="B15:O15 C7:L12 C16:L19">
    <cfRule type="cellIs" dxfId="11" priority="3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N142"/>
  <sheetViews>
    <sheetView topLeftCell="C4" zoomScale="130" zoomScaleNormal="130" workbookViewId="0">
      <selection activeCell="A10" sqref="A10"/>
    </sheetView>
  </sheetViews>
  <sheetFormatPr baseColWidth="10" defaultRowHeight="9"/>
  <cols>
    <col min="1" max="1" width="15" style="103" customWidth="1"/>
    <col min="2" max="2" width="11.42578125" style="103"/>
    <col min="3" max="3" width="26.28515625" style="17" bestFit="1" customWidth="1"/>
    <col min="4" max="4" width="6.85546875" style="17" bestFit="1" customWidth="1"/>
    <col min="5" max="12" width="6.85546875" style="15" bestFit="1" customWidth="1"/>
    <col min="13" max="14" width="11.42578125" style="66"/>
    <col min="15" max="16384" width="11.42578125" style="15"/>
  </cols>
  <sheetData>
    <row r="1" spans="1:14">
      <c r="C1" s="1" t="s">
        <v>39</v>
      </c>
      <c r="D1" s="2"/>
      <c r="E1" s="3"/>
      <c r="F1" s="4"/>
      <c r="G1" s="4"/>
      <c r="H1" s="4"/>
      <c r="I1" s="4"/>
      <c r="J1" s="4"/>
      <c r="K1" s="4"/>
      <c r="L1" s="5"/>
    </row>
    <row r="2" spans="1:14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4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4">
      <c r="C4" s="6"/>
      <c r="D4" s="6"/>
      <c r="E4" s="7"/>
      <c r="F4" s="7"/>
      <c r="G4" s="7"/>
      <c r="H4" s="7"/>
      <c r="I4" s="7"/>
      <c r="J4" s="7"/>
      <c r="K4" s="7"/>
      <c r="L4" s="7"/>
    </row>
    <row r="5" spans="1:14">
      <c r="A5" s="110"/>
      <c r="B5" s="110"/>
      <c r="C5" s="8"/>
      <c r="D5" s="45"/>
      <c r="E5" s="45"/>
      <c r="F5" s="45"/>
      <c r="G5" s="45"/>
      <c r="H5" s="45"/>
      <c r="I5" s="45"/>
      <c r="J5" s="45"/>
      <c r="K5" s="45"/>
      <c r="L5" s="45"/>
    </row>
    <row r="6" spans="1:14">
      <c r="A6" s="107"/>
      <c r="B6" s="107"/>
      <c r="C6" s="9" t="s">
        <v>42</v>
      </c>
      <c r="D6" s="45"/>
      <c r="E6" s="45"/>
      <c r="F6" s="45"/>
      <c r="G6" s="45"/>
      <c r="H6" s="45"/>
      <c r="I6" s="45"/>
      <c r="J6" s="45"/>
      <c r="K6" s="45"/>
      <c r="L6" s="45"/>
    </row>
    <row r="7" spans="1:14">
      <c r="A7" s="110"/>
      <c r="B7" s="143"/>
      <c r="C7" s="10" t="s">
        <v>43</v>
      </c>
      <c r="D7" s="101">
        <v>112820</v>
      </c>
      <c r="E7" s="101">
        <v>109977.09462325298</v>
      </c>
      <c r="F7" s="101">
        <v>102760.4</v>
      </c>
      <c r="G7" s="101">
        <v>97387.577000000005</v>
      </c>
      <c r="H7" s="101">
        <v>89837</v>
      </c>
      <c r="I7" s="101">
        <v>102156.56</v>
      </c>
      <c r="J7" s="101">
        <v>128287.01999999999</v>
      </c>
      <c r="K7" s="101">
        <v>133403.00300799077</v>
      </c>
      <c r="L7" s="101">
        <v>133601.19250860906</v>
      </c>
    </row>
    <row r="8" spans="1:14">
      <c r="A8" s="110"/>
      <c r="B8" s="143"/>
      <c r="C8" s="10" t="s">
        <v>44</v>
      </c>
      <c r="D8" s="101">
        <v>926149</v>
      </c>
      <c r="E8" s="101">
        <v>976140.59485846327</v>
      </c>
      <c r="F8" s="101">
        <v>920030.31</v>
      </c>
      <c r="G8" s="101">
        <v>809113.39</v>
      </c>
      <c r="H8" s="101">
        <v>743379.37000000011</v>
      </c>
      <c r="I8" s="101">
        <v>799504.63</v>
      </c>
      <c r="J8" s="101">
        <v>1006244.0399999999</v>
      </c>
      <c r="K8" s="101">
        <v>1053164.267710143</v>
      </c>
      <c r="L8" s="101">
        <v>961119.42632057192</v>
      </c>
    </row>
    <row r="9" spans="1:14">
      <c r="A9" s="107"/>
      <c r="B9" s="107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4">
      <c r="A10" s="107"/>
      <c r="B10" s="107"/>
      <c r="C10" s="9" t="s">
        <v>45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4">
      <c r="A11" s="107"/>
      <c r="B11" s="143"/>
      <c r="C11" s="10" t="s">
        <v>46</v>
      </c>
      <c r="D11" s="101"/>
      <c r="E11" s="101"/>
      <c r="F11" s="101"/>
      <c r="G11" s="101"/>
      <c r="H11" s="101"/>
      <c r="I11" s="101"/>
      <c r="J11" s="101"/>
      <c r="K11" s="101"/>
      <c r="L11" s="101"/>
    </row>
    <row r="12" spans="1:14">
      <c r="A12" s="110"/>
      <c r="B12" s="144"/>
      <c r="C12" s="11" t="s">
        <v>47</v>
      </c>
      <c r="D12" s="101">
        <v>955223</v>
      </c>
      <c r="E12" s="101">
        <v>1298685.4993934142</v>
      </c>
      <c r="F12" s="101">
        <v>1580508.567</v>
      </c>
      <c r="G12" s="101">
        <v>1544973.19</v>
      </c>
      <c r="H12" s="101">
        <v>1039662.75</v>
      </c>
      <c r="I12" s="101">
        <v>996435.45</v>
      </c>
      <c r="J12" s="101">
        <v>937364.49</v>
      </c>
      <c r="K12" s="101">
        <v>877707.63158486038</v>
      </c>
      <c r="L12" s="101">
        <v>762714.54233845917</v>
      </c>
    </row>
    <row r="13" spans="1:14">
      <c r="A13" s="110"/>
      <c r="B13" s="144"/>
      <c r="C13" s="11" t="s">
        <v>48</v>
      </c>
      <c r="D13" s="101">
        <v>2375678</v>
      </c>
      <c r="E13" s="101">
        <v>1628177.8493645291</v>
      </c>
      <c r="F13" s="101">
        <v>1697404.58</v>
      </c>
      <c r="G13" s="101">
        <v>1708917.69</v>
      </c>
      <c r="H13" s="101">
        <v>1164335.1330000001</v>
      </c>
      <c r="I13" s="101">
        <v>1109013.71</v>
      </c>
      <c r="J13" s="101">
        <v>1406382.4122451385</v>
      </c>
      <c r="K13" s="101">
        <v>1084343.4427419608</v>
      </c>
      <c r="L13" s="101">
        <v>1520800.7443618963</v>
      </c>
      <c r="N13" s="103"/>
    </row>
    <row r="14" spans="1:14">
      <c r="A14" s="110"/>
      <c r="B14" s="144"/>
      <c r="C14" s="11" t="s">
        <v>49</v>
      </c>
      <c r="D14" s="101">
        <v>58511</v>
      </c>
      <c r="E14" s="101">
        <v>67886</v>
      </c>
      <c r="F14" s="101">
        <v>132839.48000000001</v>
      </c>
      <c r="G14" s="101">
        <v>160283.72</v>
      </c>
      <c r="H14" s="101">
        <v>221933.07</v>
      </c>
      <c r="I14" s="101">
        <v>361510.64</v>
      </c>
      <c r="J14" s="101">
        <v>429813.55</v>
      </c>
      <c r="K14" s="101">
        <v>387721.42126679647</v>
      </c>
      <c r="L14" s="101">
        <v>469940.57196137548</v>
      </c>
    </row>
    <row r="15" spans="1:14">
      <c r="A15" s="107"/>
      <c r="B15" s="144"/>
      <c r="C15" s="11" t="s">
        <v>50</v>
      </c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4">
      <c r="A16" s="110"/>
      <c r="B16" s="145"/>
      <c r="C16" s="12" t="s">
        <v>51</v>
      </c>
      <c r="D16" s="101">
        <v>1340481</v>
      </c>
      <c r="E16" s="101">
        <v>1267727.0812247256</v>
      </c>
      <c r="F16" s="101">
        <v>1683458.25</v>
      </c>
      <c r="G16" s="101">
        <v>1714185.0500000003</v>
      </c>
      <c r="H16" s="101">
        <v>1909834.83</v>
      </c>
      <c r="I16" s="101">
        <v>1838087.53</v>
      </c>
      <c r="J16" s="101">
        <v>2558974.8736829697</v>
      </c>
      <c r="K16" s="101">
        <v>2933320.093149743</v>
      </c>
      <c r="L16" s="101">
        <v>2148448.5866533467</v>
      </c>
    </row>
    <row r="17" spans="1:12">
      <c r="A17" s="110"/>
      <c r="B17" s="145"/>
      <c r="C17" s="12" t="s">
        <v>52</v>
      </c>
      <c r="D17" s="101">
        <v>791716</v>
      </c>
      <c r="E17" s="101">
        <v>878171</v>
      </c>
      <c r="F17" s="101">
        <v>123533.28</v>
      </c>
      <c r="G17" s="101">
        <v>115259.66</v>
      </c>
      <c r="H17" s="101">
        <v>751578.46</v>
      </c>
      <c r="I17" s="101">
        <v>652021.03</v>
      </c>
      <c r="J17" s="101">
        <v>1067675.07</v>
      </c>
      <c r="K17" s="101">
        <v>4199415.6482252423</v>
      </c>
      <c r="L17" s="101">
        <v>5489427.7027916312</v>
      </c>
    </row>
    <row r="18" spans="1:12">
      <c r="A18" s="110"/>
      <c r="B18" s="144"/>
      <c r="C18" s="11" t="s">
        <v>53</v>
      </c>
      <c r="D18" s="101">
        <v>39730</v>
      </c>
      <c r="E18" s="101">
        <v>32503.453495089543</v>
      </c>
      <c r="F18" s="101">
        <v>43856.13</v>
      </c>
      <c r="G18" s="101">
        <v>214842.16</v>
      </c>
      <c r="H18" s="101">
        <v>196524.82</v>
      </c>
      <c r="I18" s="101">
        <v>322018.46089285717</v>
      </c>
      <c r="J18" s="101">
        <v>475379.85</v>
      </c>
      <c r="K18" s="101">
        <v>502272.76365686621</v>
      </c>
      <c r="L18" s="101">
        <v>783950.584883295</v>
      </c>
    </row>
    <row r="19" spans="1:12">
      <c r="A19" s="107"/>
      <c r="B19" s="107"/>
      <c r="C19" s="9"/>
      <c r="D19" s="45"/>
      <c r="E19" s="45"/>
      <c r="F19" s="45"/>
      <c r="G19" s="45"/>
      <c r="H19" s="45"/>
      <c r="I19" s="45"/>
      <c r="J19" s="45"/>
      <c r="K19" s="45"/>
      <c r="L19" s="45"/>
    </row>
    <row r="20" spans="1:12">
      <c r="A20" s="107"/>
      <c r="B20" s="107"/>
      <c r="C20" s="9" t="s">
        <v>54</v>
      </c>
      <c r="D20" s="45"/>
      <c r="E20" s="45"/>
      <c r="F20" s="45"/>
      <c r="G20" s="45"/>
      <c r="H20" s="45"/>
      <c r="I20" s="45"/>
      <c r="J20" s="45"/>
      <c r="K20" s="45"/>
      <c r="L20" s="45"/>
    </row>
    <row r="21" spans="1:12">
      <c r="A21" s="110"/>
      <c r="B21" s="143"/>
      <c r="C21" s="10" t="s">
        <v>55</v>
      </c>
      <c r="D21" s="101">
        <v>643718</v>
      </c>
      <c r="E21" s="101">
        <v>759200.67391681112</v>
      </c>
      <c r="F21" s="101">
        <v>578049.49</v>
      </c>
      <c r="G21" s="101">
        <v>504201.47000000003</v>
      </c>
      <c r="H21" s="101">
        <v>681602.09</v>
      </c>
      <c r="I21" s="101">
        <v>512624.20999999996</v>
      </c>
      <c r="J21" s="101">
        <v>1229466.06</v>
      </c>
      <c r="K21" s="101">
        <v>2208242.4167173556</v>
      </c>
      <c r="L21" s="101">
        <v>2990783.340989375</v>
      </c>
    </row>
    <row r="22" spans="1:12">
      <c r="A22" s="107"/>
      <c r="B22" s="143"/>
      <c r="C22" s="9" t="s">
        <v>56</v>
      </c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107"/>
      <c r="B23" s="143"/>
      <c r="C23" s="10" t="s">
        <v>53</v>
      </c>
      <c r="D23" s="101">
        <v>6655</v>
      </c>
      <c r="E23" s="101">
        <v>4743</v>
      </c>
      <c r="F23" s="101">
        <v>5121.84</v>
      </c>
      <c r="G23" s="101">
        <v>56818.34</v>
      </c>
      <c r="H23" s="101">
        <v>43947.780000000006</v>
      </c>
      <c r="I23" s="101">
        <v>105699.38</v>
      </c>
      <c r="J23" s="101">
        <v>104436.20999999999</v>
      </c>
      <c r="K23" s="101">
        <v>139505.91285948118</v>
      </c>
      <c r="L23" s="101">
        <v>217040.62280095246</v>
      </c>
    </row>
    <row r="24" spans="1:12">
      <c r="A24" s="110"/>
      <c r="B24" s="143"/>
      <c r="C24" s="10" t="s">
        <v>57</v>
      </c>
      <c r="D24" s="101">
        <v>218811</v>
      </c>
      <c r="E24" s="101">
        <v>390037</v>
      </c>
      <c r="F24" s="101">
        <v>508461.77</v>
      </c>
      <c r="G24" s="101">
        <v>437286.9</v>
      </c>
      <c r="H24" s="101">
        <v>298907.71999999997</v>
      </c>
      <c r="I24" s="101">
        <v>400734.95</v>
      </c>
      <c r="J24" s="101">
        <v>439698.33</v>
      </c>
      <c r="K24" s="101">
        <v>682315.30676655716</v>
      </c>
      <c r="L24" s="101">
        <v>579460.01125867572</v>
      </c>
    </row>
    <row r="25" spans="1:12">
      <c r="A25" s="107"/>
      <c r="B25" s="143"/>
      <c r="C25" s="9"/>
      <c r="D25" s="45"/>
      <c r="E25" s="45"/>
      <c r="F25" s="45"/>
      <c r="G25" s="45"/>
      <c r="H25" s="45"/>
      <c r="I25" s="45"/>
      <c r="J25" s="45"/>
      <c r="K25" s="45"/>
      <c r="L25" s="45"/>
    </row>
    <row r="26" spans="1:12">
      <c r="A26" s="107"/>
      <c r="B26" s="143"/>
      <c r="C26" s="9" t="s">
        <v>58</v>
      </c>
      <c r="D26" s="45"/>
      <c r="E26" s="45"/>
      <c r="F26" s="45"/>
      <c r="G26" s="45"/>
      <c r="H26" s="45"/>
      <c r="I26" s="45"/>
      <c r="J26" s="45"/>
      <c r="K26" s="45"/>
      <c r="L26" s="45"/>
    </row>
    <row r="27" spans="1:12">
      <c r="A27" s="107"/>
      <c r="B27" s="143"/>
      <c r="C27" s="10" t="s">
        <v>53</v>
      </c>
      <c r="D27" s="101">
        <v>16511</v>
      </c>
      <c r="E27" s="101">
        <v>3657</v>
      </c>
      <c r="F27" s="101">
        <v>4456.59</v>
      </c>
      <c r="G27" s="101">
        <v>130917.26</v>
      </c>
      <c r="H27" s="101">
        <v>144174.15</v>
      </c>
      <c r="I27" s="101">
        <v>344794.09</v>
      </c>
      <c r="J27" s="101">
        <v>428261.34999999992</v>
      </c>
      <c r="K27" s="101">
        <v>566393.41417281935</v>
      </c>
      <c r="L27" s="101">
        <v>874999.33788379992</v>
      </c>
    </row>
    <row r="28" spans="1:12">
      <c r="A28" s="110"/>
      <c r="B28" s="143"/>
      <c r="C28" s="10" t="s">
        <v>57</v>
      </c>
      <c r="D28" s="101">
        <v>510264</v>
      </c>
      <c r="E28" s="101">
        <v>968755</v>
      </c>
      <c r="F28" s="101">
        <v>757106.88</v>
      </c>
      <c r="G28" s="101">
        <v>742994.64</v>
      </c>
      <c r="H28" s="101">
        <v>946663.14</v>
      </c>
      <c r="I28" s="101">
        <v>1067504.176788321</v>
      </c>
      <c r="J28" s="101">
        <v>1162019.46</v>
      </c>
      <c r="K28" s="101">
        <v>2002591.9980415998</v>
      </c>
      <c r="L28" s="101">
        <v>2419816.5389691545</v>
      </c>
    </row>
    <row r="29" spans="1:12">
      <c r="A29" s="107"/>
      <c r="B29" s="143"/>
      <c r="C29" s="9"/>
      <c r="D29" s="45"/>
      <c r="E29" s="45"/>
      <c r="F29" s="45"/>
      <c r="G29" s="45"/>
      <c r="H29" s="45"/>
      <c r="I29" s="45"/>
      <c r="J29" s="45"/>
      <c r="K29" s="45"/>
      <c r="L29" s="45"/>
    </row>
    <row r="30" spans="1:12">
      <c r="A30" s="107"/>
      <c r="B30" s="107"/>
      <c r="C30" s="9" t="s">
        <v>59</v>
      </c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107"/>
      <c r="B31" s="107"/>
      <c r="C31" s="10" t="s">
        <v>60</v>
      </c>
      <c r="D31" s="101">
        <v>460459</v>
      </c>
      <c r="E31" s="101">
        <v>466722.21351819759</v>
      </c>
      <c r="F31" s="101">
        <v>406275.8</v>
      </c>
      <c r="G31" s="101">
        <v>271530.05</v>
      </c>
      <c r="H31" s="101">
        <v>223893.65000000002</v>
      </c>
      <c r="I31" s="101">
        <v>514755.02793925966</v>
      </c>
      <c r="J31" s="101">
        <v>1307044.0999999999</v>
      </c>
      <c r="K31" s="101">
        <v>933015.29202116886</v>
      </c>
      <c r="L31" s="101">
        <v>1044479.975359088</v>
      </c>
    </row>
    <row r="32" spans="1:12">
      <c r="A32" s="107"/>
      <c r="C32" s="8"/>
      <c r="D32" s="45"/>
      <c r="E32" s="45"/>
      <c r="F32" s="45"/>
      <c r="G32" s="45"/>
      <c r="H32" s="45"/>
      <c r="I32" s="45"/>
      <c r="J32" s="45"/>
      <c r="K32" s="45"/>
      <c r="L32" s="45"/>
    </row>
    <row r="33" spans="1:14">
      <c r="A33" s="107"/>
      <c r="B33" s="107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>
      <c r="A34" s="107"/>
      <c r="B34" s="107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>
      <c r="A35" s="107"/>
      <c r="B35" s="10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>
      <c r="A36" s="107"/>
      <c r="B36" s="10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>
      <c r="A37" s="107"/>
      <c r="B37" s="107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>
      <c r="A38" s="107"/>
      <c r="B38" s="107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</row>
    <row r="39" spans="1:14">
      <c r="A39" s="107"/>
      <c r="B39" s="107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4">
      <c r="A40" s="107"/>
      <c r="B40" s="107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4">
      <c r="A41" s="107"/>
      <c r="B41" s="107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75"/>
      <c r="N41" s="75"/>
    </row>
    <row r="42" spans="1:14">
      <c r="A42" s="107"/>
      <c r="B42" s="107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75"/>
      <c r="N42" s="75"/>
    </row>
    <row r="43" spans="1:14">
      <c r="A43" s="107"/>
      <c r="B43" s="107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75"/>
      <c r="N43" s="75"/>
    </row>
    <row r="44" spans="1:14">
      <c r="C44" s="142"/>
      <c r="D44" s="142"/>
      <c r="E44" s="142"/>
      <c r="F44" s="142"/>
      <c r="G44" s="142"/>
      <c r="H44" s="142"/>
      <c r="I44" s="142"/>
      <c r="J44" s="142"/>
      <c r="K44" s="142"/>
      <c r="L44" s="142"/>
    </row>
    <row r="45" spans="1:14">
      <c r="C45" s="142"/>
      <c r="D45" s="142"/>
      <c r="E45" s="142"/>
      <c r="F45" s="142"/>
      <c r="G45" s="142"/>
      <c r="H45" s="142"/>
      <c r="I45" s="142"/>
      <c r="J45" s="142"/>
      <c r="K45" s="142"/>
      <c r="L45" s="142"/>
    </row>
    <row r="46" spans="1:14">
      <c r="C46" s="142"/>
      <c r="D46" s="142"/>
      <c r="E46" s="142"/>
      <c r="F46" s="142"/>
      <c r="G46" s="142"/>
      <c r="H46" s="142"/>
      <c r="I46" s="142"/>
      <c r="J46" s="142"/>
      <c r="K46" s="142"/>
      <c r="L46" s="142"/>
    </row>
    <row r="47" spans="1:14"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4">
      <c r="C48" s="142"/>
      <c r="D48" s="142"/>
      <c r="E48" s="142"/>
      <c r="F48" s="142"/>
      <c r="G48" s="142"/>
      <c r="H48" s="142"/>
      <c r="I48" s="142"/>
      <c r="J48" s="142"/>
      <c r="K48" s="142"/>
      <c r="L48" s="142"/>
    </row>
    <row r="49" spans="3:12">
      <c r="C49" s="142"/>
      <c r="D49" s="142"/>
      <c r="E49" s="142"/>
      <c r="F49" s="142"/>
      <c r="G49" s="142"/>
      <c r="H49" s="142"/>
      <c r="I49" s="142"/>
      <c r="J49" s="142"/>
      <c r="K49" s="142"/>
      <c r="L49" s="142"/>
    </row>
    <row r="50" spans="3:12"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3:12">
      <c r="C51" s="142"/>
      <c r="D51" s="142"/>
      <c r="E51" s="142"/>
      <c r="F51" s="142"/>
      <c r="G51" s="142"/>
      <c r="H51" s="142"/>
      <c r="I51" s="142"/>
      <c r="J51" s="142"/>
      <c r="K51" s="142"/>
      <c r="L51" s="142"/>
    </row>
    <row r="52" spans="3:12"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3:12">
      <c r="C53" s="142"/>
      <c r="D53" s="142"/>
      <c r="E53" s="142"/>
      <c r="F53" s="142"/>
      <c r="G53" s="142"/>
      <c r="H53" s="142"/>
      <c r="I53" s="142"/>
      <c r="J53" s="142"/>
      <c r="K53" s="142"/>
      <c r="L53" s="142"/>
    </row>
    <row r="54" spans="3:12">
      <c r="C54" s="142"/>
      <c r="D54" s="142"/>
      <c r="E54" s="142"/>
      <c r="F54" s="142"/>
      <c r="G54" s="142"/>
      <c r="H54" s="142"/>
      <c r="I54" s="142"/>
      <c r="J54" s="142"/>
      <c r="K54" s="142"/>
      <c r="L54" s="142"/>
    </row>
    <row r="55" spans="3:12">
      <c r="C55" s="142"/>
      <c r="D55" s="142"/>
      <c r="E55" s="142"/>
      <c r="F55" s="142"/>
      <c r="G55" s="142"/>
      <c r="H55" s="142"/>
      <c r="I55" s="142"/>
      <c r="J55" s="142"/>
      <c r="K55" s="142"/>
      <c r="L55" s="142"/>
    </row>
    <row r="56" spans="3:12">
      <c r="C56" s="142"/>
      <c r="D56" s="142"/>
      <c r="E56" s="142"/>
      <c r="F56" s="142"/>
      <c r="G56" s="142"/>
      <c r="H56" s="142"/>
      <c r="I56" s="142"/>
      <c r="J56" s="142"/>
      <c r="K56" s="142"/>
      <c r="L56" s="142"/>
    </row>
    <row r="57" spans="3:12">
      <c r="C57" s="142"/>
      <c r="D57" s="142"/>
      <c r="E57" s="142"/>
      <c r="F57" s="142"/>
      <c r="G57" s="142"/>
      <c r="H57" s="142"/>
      <c r="I57" s="142"/>
      <c r="J57" s="142"/>
      <c r="K57" s="142"/>
      <c r="L57" s="142"/>
    </row>
    <row r="58" spans="3:12">
      <c r="C58" s="142"/>
      <c r="D58" s="142"/>
      <c r="E58" s="142"/>
      <c r="F58" s="142"/>
      <c r="G58" s="142"/>
      <c r="H58" s="142"/>
      <c r="I58" s="142"/>
      <c r="J58" s="142"/>
      <c r="K58" s="142"/>
      <c r="L58" s="142"/>
    </row>
    <row r="59" spans="3:12">
      <c r="C59" s="142"/>
      <c r="D59" s="142"/>
      <c r="E59" s="142"/>
      <c r="F59" s="142"/>
      <c r="G59" s="142"/>
      <c r="H59" s="142"/>
      <c r="I59" s="142"/>
      <c r="J59" s="142"/>
      <c r="K59" s="142"/>
      <c r="L59" s="142"/>
    </row>
    <row r="60" spans="3:12">
      <c r="C60" s="142"/>
      <c r="D60" s="142"/>
      <c r="E60" s="142"/>
      <c r="F60" s="142"/>
      <c r="G60" s="142"/>
      <c r="H60" s="142"/>
      <c r="I60" s="142"/>
      <c r="J60" s="142"/>
      <c r="K60" s="142"/>
      <c r="L60" s="142"/>
    </row>
    <row r="61" spans="3:12">
      <c r="C61" s="142"/>
      <c r="D61" s="142"/>
      <c r="E61" s="142"/>
      <c r="F61" s="142"/>
      <c r="G61" s="142"/>
      <c r="H61" s="142"/>
      <c r="I61" s="142"/>
      <c r="J61" s="142"/>
      <c r="K61" s="142"/>
      <c r="L61" s="142"/>
    </row>
    <row r="62" spans="3:12">
      <c r="C62" s="142"/>
      <c r="D62" s="142"/>
      <c r="E62" s="142"/>
      <c r="F62" s="142"/>
      <c r="G62" s="142"/>
      <c r="H62" s="142"/>
      <c r="I62" s="142"/>
      <c r="J62" s="142"/>
      <c r="K62" s="142"/>
      <c r="L62" s="142"/>
    </row>
    <row r="63" spans="3:12"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3:12"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3:12"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3:12"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3:12"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3:12"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3:12"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3:12"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3:12">
      <c r="C71" s="142"/>
      <c r="D71" s="142"/>
      <c r="E71" s="142"/>
      <c r="F71" s="142"/>
      <c r="G71" s="142"/>
      <c r="H71" s="142"/>
      <c r="I71" s="142"/>
      <c r="J71" s="142"/>
      <c r="K71" s="142"/>
      <c r="L71" s="142"/>
    </row>
    <row r="72" spans="3:12">
      <c r="C72" s="142"/>
      <c r="D72" s="142"/>
      <c r="E72" s="142"/>
      <c r="F72" s="142"/>
      <c r="G72" s="142"/>
      <c r="H72" s="142"/>
      <c r="I72" s="142"/>
      <c r="J72" s="142"/>
      <c r="K72" s="142"/>
      <c r="L72" s="142"/>
    </row>
    <row r="73" spans="3:12">
      <c r="C73" s="142"/>
      <c r="D73" s="142"/>
      <c r="E73" s="142"/>
      <c r="F73" s="142"/>
      <c r="G73" s="142"/>
      <c r="H73" s="142"/>
      <c r="I73" s="142"/>
      <c r="J73" s="142"/>
      <c r="K73" s="142"/>
      <c r="L73" s="142"/>
    </row>
    <row r="74" spans="3:12">
      <c r="C74" s="142"/>
      <c r="D74" s="142"/>
      <c r="E74" s="142"/>
      <c r="F74" s="142"/>
      <c r="G74" s="142"/>
      <c r="H74" s="142"/>
      <c r="I74" s="142"/>
      <c r="J74" s="142"/>
      <c r="K74" s="142"/>
      <c r="L74" s="142"/>
    </row>
    <row r="75" spans="3:12">
      <c r="C75" s="142"/>
      <c r="D75" s="142"/>
      <c r="E75" s="142"/>
      <c r="F75" s="142"/>
      <c r="G75" s="142"/>
      <c r="H75" s="142"/>
      <c r="I75" s="142"/>
      <c r="J75" s="142"/>
      <c r="K75" s="142"/>
      <c r="L75" s="142"/>
    </row>
    <row r="76" spans="3:12">
      <c r="C76" s="142"/>
      <c r="D76" s="142"/>
      <c r="E76" s="142"/>
      <c r="F76" s="142"/>
      <c r="G76" s="142"/>
      <c r="H76" s="142"/>
      <c r="I76" s="142"/>
      <c r="J76" s="142"/>
      <c r="K76" s="142"/>
      <c r="L76" s="142"/>
    </row>
    <row r="77" spans="3:12">
      <c r="C77" s="142"/>
      <c r="D77" s="142"/>
      <c r="E77" s="142"/>
      <c r="F77" s="142"/>
      <c r="G77" s="142"/>
      <c r="H77" s="142"/>
      <c r="I77" s="142"/>
      <c r="J77" s="142"/>
      <c r="K77" s="142"/>
      <c r="L77" s="142"/>
    </row>
    <row r="78" spans="3:12">
      <c r="C78" s="142"/>
      <c r="D78" s="142"/>
      <c r="E78" s="142"/>
      <c r="F78" s="142"/>
      <c r="G78" s="142"/>
      <c r="H78" s="142"/>
      <c r="I78" s="142"/>
      <c r="J78" s="142"/>
      <c r="K78" s="142"/>
      <c r="L78" s="142"/>
    </row>
    <row r="79" spans="3:12">
      <c r="C79" s="142"/>
      <c r="D79" s="142"/>
      <c r="E79" s="142"/>
      <c r="F79" s="142"/>
      <c r="G79" s="142"/>
      <c r="H79" s="142"/>
      <c r="I79" s="142"/>
      <c r="J79" s="142"/>
      <c r="K79" s="142"/>
      <c r="L79" s="142"/>
    </row>
    <row r="80" spans="3:12">
      <c r="C80" s="142"/>
      <c r="D80" s="142"/>
      <c r="E80" s="142"/>
      <c r="F80" s="142"/>
      <c r="G80" s="142"/>
      <c r="H80" s="142"/>
      <c r="I80" s="142"/>
      <c r="J80" s="142"/>
      <c r="K80" s="142"/>
      <c r="L80" s="142"/>
    </row>
    <row r="81" spans="3:12">
      <c r="C81" s="142"/>
      <c r="D81" s="142"/>
      <c r="E81" s="142"/>
      <c r="F81" s="142"/>
      <c r="G81" s="142"/>
      <c r="H81" s="142"/>
      <c r="I81" s="142"/>
      <c r="J81" s="142"/>
      <c r="K81" s="142"/>
      <c r="L81" s="142"/>
    </row>
    <row r="82" spans="3:12">
      <c r="C82" s="142"/>
      <c r="D82" s="142"/>
      <c r="E82" s="142"/>
      <c r="F82" s="142"/>
      <c r="G82" s="142"/>
      <c r="H82" s="142"/>
      <c r="I82" s="142"/>
      <c r="J82" s="142"/>
      <c r="K82" s="142"/>
      <c r="L82" s="142"/>
    </row>
    <row r="83" spans="3:12">
      <c r="C83" s="142"/>
      <c r="D83" s="142"/>
      <c r="E83" s="142"/>
      <c r="F83" s="142"/>
      <c r="G83" s="142"/>
      <c r="H83" s="142"/>
      <c r="I83" s="142"/>
      <c r="J83" s="142"/>
      <c r="K83" s="142"/>
      <c r="L83" s="142"/>
    </row>
    <row r="84" spans="3:12">
      <c r="C84" s="142"/>
      <c r="D84" s="142"/>
      <c r="E84" s="142"/>
      <c r="F84" s="142"/>
      <c r="G84" s="142"/>
      <c r="H84" s="142"/>
      <c r="I84" s="142"/>
      <c r="J84" s="142"/>
      <c r="K84" s="142"/>
      <c r="L84" s="142"/>
    </row>
    <row r="85" spans="3:12">
      <c r="C85" s="142"/>
      <c r="D85" s="142"/>
      <c r="E85" s="142"/>
      <c r="F85" s="142"/>
      <c r="G85" s="142"/>
      <c r="H85" s="142"/>
      <c r="I85" s="142"/>
      <c r="J85" s="142"/>
      <c r="K85" s="142"/>
      <c r="L85" s="142"/>
    </row>
    <row r="86" spans="3:12">
      <c r="C86" s="142"/>
      <c r="D86" s="142"/>
      <c r="E86" s="142"/>
      <c r="F86" s="142"/>
      <c r="G86" s="142"/>
      <c r="H86" s="142"/>
      <c r="I86" s="142"/>
      <c r="J86" s="142"/>
      <c r="K86" s="142"/>
      <c r="L86" s="142"/>
    </row>
    <row r="87" spans="3:12">
      <c r="C87" s="142"/>
      <c r="D87" s="142"/>
      <c r="E87" s="142"/>
      <c r="F87" s="142"/>
      <c r="G87" s="142"/>
      <c r="H87" s="142"/>
      <c r="I87" s="142"/>
      <c r="J87" s="142"/>
      <c r="K87" s="142"/>
      <c r="L87" s="142"/>
    </row>
    <row r="88" spans="3:12">
      <c r="C88" s="142"/>
      <c r="D88" s="142"/>
      <c r="E88" s="142"/>
      <c r="F88" s="142"/>
      <c r="G88" s="142"/>
      <c r="H88" s="142"/>
      <c r="I88" s="142"/>
      <c r="J88" s="142"/>
      <c r="K88" s="142"/>
      <c r="L88" s="142"/>
    </row>
    <row r="89" spans="3:12">
      <c r="C89" s="142"/>
      <c r="D89" s="142"/>
      <c r="E89" s="142"/>
      <c r="F89" s="142"/>
      <c r="G89" s="142"/>
      <c r="H89" s="142"/>
      <c r="I89" s="142"/>
      <c r="J89" s="142"/>
      <c r="K89" s="142"/>
      <c r="L89" s="142"/>
    </row>
    <row r="90" spans="3:12">
      <c r="C90" s="142"/>
      <c r="D90" s="142"/>
      <c r="E90" s="142"/>
      <c r="F90" s="142"/>
      <c r="G90" s="142"/>
      <c r="H90" s="142"/>
      <c r="I90" s="142"/>
      <c r="J90" s="142"/>
      <c r="K90" s="142"/>
      <c r="L90" s="142"/>
    </row>
    <row r="91" spans="3:12">
      <c r="C91" s="142"/>
      <c r="D91" s="142"/>
      <c r="E91" s="142"/>
      <c r="F91" s="142"/>
      <c r="G91" s="142"/>
      <c r="H91" s="142"/>
      <c r="I91" s="142"/>
      <c r="J91" s="142"/>
      <c r="K91" s="142"/>
      <c r="L91" s="142"/>
    </row>
    <row r="92" spans="3:12">
      <c r="C92" s="142"/>
      <c r="D92" s="142"/>
      <c r="E92" s="142"/>
      <c r="F92" s="142"/>
      <c r="G92" s="142"/>
      <c r="H92" s="142"/>
      <c r="I92" s="142"/>
      <c r="J92" s="142"/>
      <c r="K92" s="142"/>
      <c r="L92" s="142"/>
    </row>
    <row r="93" spans="3:12">
      <c r="C93" s="142"/>
      <c r="D93" s="142"/>
      <c r="E93" s="142"/>
      <c r="F93" s="142"/>
      <c r="G93" s="142"/>
      <c r="H93" s="142"/>
      <c r="I93" s="142"/>
      <c r="J93" s="142"/>
      <c r="K93" s="142"/>
      <c r="L93" s="142"/>
    </row>
    <row r="94" spans="3:12">
      <c r="C94" s="142"/>
      <c r="D94" s="142"/>
      <c r="E94" s="142"/>
      <c r="F94" s="142"/>
      <c r="G94" s="142"/>
      <c r="H94" s="142"/>
      <c r="I94" s="142"/>
      <c r="J94" s="142"/>
      <c r="K94" s="142"/>
      <c r="L94" s="142"/>
    </row>
    <row r="95" spans="3:12">
      <c r="C95" s="142"/>
      <c r="D95" s="142"/>
      <c r="E95" s="142"/>
      <c r="F95" s="142"/>
      <c r="G95" s="142"/>
      <c r="H95" s="142"/>
      <c r="I95" s="142"/>
      <c r="J95" s="142"/>
      <c r="K95" s="142"/>
      <c r="L95" s="142"/>
    </row>
    <row r="96" spans="3:12">
      <c r="C96" s="142"/>
      <c r="D96" s="142"/>
      <c r="E96" s="142"/>
      <c r="F96" s="142"/>
      <c r="G96" s="142"/>
      <c r="H96" s="142"/>
      <c r="I96" s="142"/>
      <c r="J96" s="142"/>
      <c r="K96" s="142"/>
      <c r="L96" s="142"/>
    </row>
    <row r="97" spans="3:12">
      <c r="C97" s="142"/>
      <c r="D97" s="142"/>
      <c r="E97" s="142"/>
      <c r="F97" s="142"/>
      <c r="G97" s="142"/>
      <c r="H97" s="142"/>
      <c r="I97" s="142"/>
      <c r="J97" s="142"/>
      <c r="K97" s="142"/>
      <c r="L97" s="142"/>
    </row>
    <row r="98" spans="3:12">
      <c r="C98" s="142"/>
      <c r="D98" s="142"/>
      <c r="E98" s="142"/>
      <c r="F98" s="142"/>
      <c r="G98" s="142"/>
      <c r="H98" s="142"/>
      <c r="I98" s="142"/>
      <c r="J98" s="142"/>
      <c r="K98" s="142"/>
      <c r="L98" s="142"/>
    </row>
    <row r="99" spans="3:12">
      <c r="C99" s="142"/>
      <c r="D99" s="142"/>
      <c r="E99" s="142"/>
      <c r="F99" s="142"/>
      <c r="G99" s="142"/>
      <c r="H99" s="142"/>
      <c r="I99" s="142"/>
      <c r="J99" s="142"/>
      <c r="K99" s="142"/>
      <c r="L99" s="142"/>
    </row>
    <row r="100" spans="3:12"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</row>
    <row r="101" spans="3:12"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</row>
    <row r="102" spans="3:12"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</row>
    <row r="103" spans="3:12"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</row>
    <row r="104" spans="3:12"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</row>
    <row r="105" spans="3:12"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</row>
    <row r="106" spans="3:12"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</row>
    <row r="107" spans="3:12"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</row>
    <row r="108" spans="3:12"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</row>
    <row r="109" spans="3:12"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</row>
    <row r="110" spans="3:12"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</row>
    <row r="111" spans="3:12"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</row>
    <row r="112" spans="3:12"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</row>
    <row r="113" spans="3:12"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</row>
    <row r="114" spans="3:12"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</row>
    <row r="115" spans="3:12"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</row>
    <row r="116" spans="3:12"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</row>
    <row r="117" spans="3:12"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</row>
    <row r="118" spans="3:12"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</row>
    <row r="119" spans="3:12"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</row>
    <row r="120" spans="3:12"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</row>
    <row r="121" spans="3:12"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</row>
    <row r="122" spans="3:12"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</row>
    <row r="123" spans="3:12"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</row>
    <row r="124" spans="3:12"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</row>
    <row r="125" spans="3:12"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</row>
    <row r="126" spans="3:12"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</row>
    <row r="127" spans="3:12"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3:12"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</row>
    <row r="129" spans="3:12"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</row>
    <row r="130" spans="3:12"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</row>
    <row r="131" spans="3:12"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</row>
    <row r="132" spans="3:12"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</row>
    <row r="133" spans="3:12"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</row>
    <row r="134" spans="3:12"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</row>
    <row r="135" spans="3:12"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</row>
    <row r="136" spans="3:12"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</row>
    <row r="137" spans="3:12"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</row>
    <row r="138" spans="3:12"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</row>
    <row r="139" spans="3:12"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</row>
    <row r="140" spans="3:12"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</row>
    <row r="141" spans="3:12"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</row>
    <row r="142" spans="3:12"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</row>
  </sheetData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AG102"/>
  <sheetViews>
    <sheetView topLeftCell="B1" zoomScale="130" zoomScaleNormal="130" workbookViewId="0">
      <selection activeCell="J29" sqref="J29"/>
    </sheetView>
  </sheetViews>
  <sheetFormatPr baseColWidth="10" defaultRowHeight="9"/>
  <cols>
    <col min="1" max="1" width="9.42578125" style="15" customWidth="1"/>
    <col min="2" max="2" width="41" style="66" bestFit="1" customWidth="1"/>
    <col min="3" max="3" width="4.7109375" style="17" bestFit="1" customWidth="1"/>
    <col min="4" max="4" width="7.7109375" style="17" bestFit="1" customWidth="1"/>
    <col min="5" max="5" width="7.7109375" style="15" bestFit="1" customWidth="1"/>
    <col min="6" max="6" width="4.7109375" style="15" bestFit="1" customWidth="1"/>
    <col min="7" max="7" width="8.85546875" style="15" bestFit="1" customWidth="1"/>
    <col min="8" max="12" width="4.7109375" style="15" bestFit="1" customWidth="1"/>
    <col min="13" max="14" width="11.42578125" style="66"/>
    <col min="15" max="33" width="11.42578125" style="103"/>
    <col min="34" max="16384" width="11.42578125" style="15"/>
  </cols>
  <sheetData>
    <row r="1" spans="1:33" s="66" customFormat="1">
      <c r="A1" s="103"/>
      <c r="B1" s="1" t="s">
        <v>119</v>
      </c>
      <c r="C1" s="2"/>
      <c r="D1" s="2"/>
      <c r="E1" s="3"/>
      <c r="F1" s="4"/>
      <c r="G1" s="4"/>
      <c r="H1" s="4"/>
      <c r="I1" s="4"/>
      <c r="J1" s="4"/>
      <c r="K1" s="4"/>
      <c r="L1" s="5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</row>
    <row r="2" spans="1:33" s="66" customFormat="1">
      <c r="A2" s="103"/>
      <c r="B2" s="3" t="s">
        <v>120</v>
      </c>
      <c r="C2" s="102"/>
      <c r="D2" s="3"/>
      <c r="E2" s="3"/>
      <c r="F2" s="4"/>
      <c r="G2" s="4"/>
      <c r="H2" s="4"/>
      <c r="I2" s="4"/>
      <c r="J2" s="4"/>
      <c r="K2" s="4"/>
      <c r="L2" s="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1:33" s="66" customFormat="1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</row>
    <row r="4" spans="1:33" s="66" customFormat="1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</row>
    <row r="5" spans="1:33" s="66" customFormat="1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</row>
    <row r="6" spans="1:33" s="66" customFormat="1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33" s="66" customFormat="1">
      <c r="A7" s="110"/>
      <c r="B7" s="10" t="s">
        <v>1</v>
      </c>
      <c r="C7" s="122">
        <v>0</v>
      </c>
      <c r="D7" s="122">
        <v>0</v>
      </c>
      <c r="E7" s="122">
        <v>108969.73</v>
      </c>
      <c r="F7" s="122">
        <v>0</v>
      </c>
      <c r="G7" s="122">
        <v>215654.26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33" s="66" customFormat="1">
      <c r="A8" s="110"/>
      <c r="B8" s="10" t="s">
        <v>2</v>
      </c>
      <c r="C8" s="122">
        <v>0</v>
      </c>
      <c r="D8" s="122">
        <v>103282.35</v>
      </c>
      <c r="E8" s="122">
        <v>53473.23</v>
      </c>
      <c r="F8" s="122">
        <v>0</v>
      </c>
      <c r="G8" s="122">
        <v>2764890.58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 s="66" customFormat="1">
      <c r="A9" s="110"/>
      <c r="B9" s="10" t="s">
        <v>3</v>
      </c>
      <c r="C9" s="122">
        <v>0</v>
      </c>
      <c r="D9" s="122">
        <v>0</v>
      </c>
      <c r="E9" s="122">
        <v>0</v>
      </c>
      <c r="F9" s="122">
        <v>0</v>
      </c>
      <c r="G9" s="122">
        <v>20051.98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s="66" customFormat="1">
      <c r="A10" s="110"/>
      <c r="B10" s="10" t="s">
        <v>4</v>
      </c>
      <c r="C10" s="122">
        <v>0</v>
      </c>
      <c r="D10" s="122">
        <v>-103282.35</v>
      </c>
      <c r="E10" s="122">
        <v>0</v>
      </c>
      <c r="F10" s="122">
        <v>0</v>
      </c>
      <c r="G10" s="122">
        <v>1787.51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 s="66" customFormat="1">
      <c r="A11" s="110"/>
      <c r="B11" s="10" t="s">
        <v>5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</row>
    <row r="12" spans="1:33" s="66" customFormat="1">
      <c r="A12" s="110"/>
      <c r="B12" s="10" t="s">
        <v>6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s="66" customFormat="1">
      <c r="A13" s="107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 s="66" customFormat="1">
      <c r="A14" s="107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>
      <c r="A15" s="103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03"/>
      <c r="N15" s="103"/>
    </row>
    <row r="16" spans="1:33" s="66" customFormat="1">
      <c r="A16" s="107"/>
      <c r="B16" s="10" t="s">
        <v>8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07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</row>
    <row r="17" spans="1:33" s="66" customFormat="1">
      <c r="A17" s="107"/>
      <c r="B17" s="10" t="s">
        <v>9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07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s="13" customFormat="1">
      <c r="A18" s="107"/>
      <c r="B18" s="10" t="s">
        <v>10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07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</row>
    <row r="19" spans="1:33" s="13" customFormat="1">
      <c r="A19" s="110"/>
      <c r="B19" s="10" t="s">
        <v>11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3" s="13" customFormat="1">
      <c r="A20" s="110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</row>
    <row r="21" spans="1:33" s="13" customFormat="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</row>
    <row r="22" spans="1:33" s="13" customForma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</row>
    <row r="23" spans="1:33" s="13" customForma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</row>
    <row r="24" spans="1:33" s="10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</row>
    <row r="25" spans="1:33" s="10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</row>
    <row r="26" spans="1:33" s="10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</row>
    <row r="27" spans="1:33" s="103" customForma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</row>
    <row r="28" spans="1:33" s="103" customForma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</row>
    <row r="29" spans="1:33" s="103" customForma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33" s="103" customFormat="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  <row r="31" spans="1:33" s="103" customForma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</row>
    <row r="32" spans="1:33" s="103" customForma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</row>
    <row r="33" spans="1:13" s="103" customForma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</row>
    <row r="34" spans="1:13" s="103" customForma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</row>
    <row r="35" spans="1:13" s="103" customFormat="1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</row>
    <row r="36" spans="1:13" s="103" customForma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</row>
    <row r="37" spans="1:13" s="103" customFormat="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</row>
    <row r="38" spans="1:13" s="103" customFormat="1">
      <c r="C38" s="102"/>
      <c r="D38" s="102"/>
    </row>
    <row r="39" spans="1:13" s="103" customFormat="1">
      <c r="C39" s="102"/>
      <c r="D39" s="102"/>
    </row>
    <row r="40" spans="1:13" s="103" customFormat="1">
      <c r="C40" s="102"/>
      <c r="D40" s="102"/>
    </row>
    <row r="41" spans="1:13" s="103" customFormat="1">
      <c r="C41" s="102"/>
      <c r="D41" s="102"/>
    </row>
    <row r="42" spans="1:13" s="103" customFormat="1">
      <c r="C42" s="102"/>
      <c r="D42" s="102"/>
    </row>
    <row r="43" spans="1:13" s="103" customFormat="1">
      <c r="C43" s="102"/>
      <c r="D43" s="102"/>
    </row>
    <row r="44" spans="1:13" s="103" customFormat="1">
      <c r="C44" s="102"/>
      <c r="D44" s="102"/>
    </row>
    <row r="45" spans="1:13" s="103" customFormat="1">
      <c r="C45" s="102"/>
      <c r="D45" s="102"/>
    </row>
    <row r="46" spans="1:13" s="103" customFormat="1">
      <c r="C46" s="102"/>
      <c r="D46" s="102"/>
    </row>
    <row r="47" spans="1:13" s="103" customFormat="1">
      <c r="C47" s="102"/>
      <c r="D47" s="102"/>
    </row>
    <row r="48" spans="1:13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</sheetData>
  <conditionalFormatting sqref="C7:L12 C15:L19">
    <cfRule type="cellIs" dxfId="10" priority="9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01"/>
  <sheetViews>
    <sheetView topLeftCell="B1" zoomScale="130" zoomScaleNormal="130" workbookViewId="0"/>
  </sheetViews>
  <sheetFormatPr baseColWidth="10" defaultRowHeight="9"/>
  <cols>
    <col min="1" max="1" width="9.42578125" style="103" customWidth="1"/>
    <col min="2" max="2" width="15.7109375" style="14" customWidth="1"/>
    <col min="3" max="4" width="8.7109375" style="17" bestFit="1" customWidth="1"/>
    <col min="5" max="9" width="8.7109375" style="15" bestFit="1" customWidth="1"/>
    <col min="10" max="12" width="9.7109375" style="15" bestFit="1" customWidth="1"/>
    <col min="13" max="31" width="11.42578125" style="103"/>
    <col min="32" max="16384" width="11.42578125" style="15"/>
  </cols>
  <sheetData>
    <row r="1" spans="1:13">
      <c r="B1" s="1" t="s">
        <v>124</v>
      </c>
      <c r="C1" s="2"/>
      <c r="D1" s="2"/>
      <c r="E1" s="3"/>
      <c r="F1" s="4"/>
      <c r="G1" s="4"/>
      <c r="H1" s="4"/>
      <c r="I1" s="4"/>
      <c r="J1" s="4"/>
      <c r="K1" s="4"/>
      <c r="L1" s="5"/>
    </row>
    <row r="2" spans="1:13">
      <c r="B2" s="3" t="s">
        <v>120</v>
      </c>
      <c r="C2" s="146">
        <f>(C3-$D$3)</f>
        <v>-1</v>
      </c>
      <c r="D2" s="146">
        <f>(D3-$D$3)</f>
        <v>0</v>
      </c>
      <c r="E2" s="146">
        <f t="shared" ref="E2:L2" si="0">(E3-$D$3)</f>
        <v>1</v>
      </c>
      <c r="F2" s="146">
        <f t="shared" si="0"/>
        <v>2</v>
      </c>
      <c r="G2" s="146">
        <f t="shared" si="0"/>
        <v>3</v>
      </c>
      <c r="H2" s="146">
        <f t="shared" si="0"/>
        <v>4</v>
      </c>
      <c r="I2" s="146">
        <f t="shared" si="0"/>
        <v>5</v>
      </c>
      <c r="J2" s="146">
        <f t="shared" si="0"/>
        <v>6</v>
      </c>
      <c r="K2" s="146">
        <f t="shared" si="0"/>
        <v>7</v>
      </c>
      <c r="L2" s="146">
        <f t="shared" si="0"/>
        <v>8</v>
      </c>
    </row>
    <row r="3" spans="1:1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3"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1:13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>
      <c r="A7" s="110"/>
      <c r="B7" s="10" t="s">
        <v>1</v>
      </c>
      <c r="C7" s="122">
        <f>InversionAdicional!C7+DepreciacionContable!C7+InversionPorAjustes!C7</f>
        <v>1325.54</v>
      </c>
      <c r="D7" s="122">
        <f>C7+InversionAdicional!D7+DepreciacionContable!D7-DepreciacionContable!C7+InversionPorAjustes!D7</f>
        <v>70498.539999999994</v>
      </c>
      <c r="E7" s="122">
        <f>D7+InversionAdicional!E7+DepreciacionContable!E7-DepreciacionContable!D7+InversionPorAjustes!E7</f>
        <v>974707.5199999999</v>
      </c>
      <c r="F7" s="122">
        <f>E7+InversionAdicional!F7+DepreciacionContable!F7-DepreciacionContable!E7+InversionPorAjustes!F7</f>
        <v>954949.67999999993</v>
      </c>
      <c r="G7" s="122">
        <f>F7+InversionAdicional!G7+DepreciacionContable!G7-DepreciacionContable!F7+InversionPorAjustes!G7</f>
        <v>1137609.3500000001</v>
      </c>
      <c r="H7" s="122">
        <f>G7+InversionAdicional!H7+DepreciacionContable!H7-DepreciacionContable!G7+InversionPorAjustes!H7</f>
        <v>1109971.4700000002</v>
      </c>
      <c r="I7" s="122">
        <f>H7+InversionAdicional!I7+DepreciacionContable!I7-DepreciacionContable!H7+InversionPorAjustes!I7</f>
        <v>1091524.5500000003</v>
      </c>
      <c r="J7" s="122">
        <f>I7+InversionAdicional!J7+DepreciacionContable!J7-DepreciacionContable!I7+InversionPorAjustes!J7</f>
        <v>1049228.3200000003</v>
      </c>
      <c r="K7" s="122">
        <f>J7+InversionAdicional!K7+DepreciacionContable!K7-DepreciacionContable!J7+InversionPorAjustes!K7</f>
        <v>1051025.0800000003</v>
      </c>
      <c r="L7" s="122">
        <f>K7+InversionAdicional!L7+DepreciacionContable!L7-DepreciacionContable!K7+InversionPorAjustes!L7</f>
        <v>1106704.0300000003</v>
      </c>
    </row>
    <row r="8" spans="1:13">
      <c r="A8" s="110"/>
      <c r="B8" s="10" t="s">
        <v>2</v>
      </c>
      <c r="C8" s="122">
        <f>InversionAdicional!C8+DepreciacionContable!C8+InversionPorAjustes!C8</f>
        <v>0</v>
      </c>
      <c r="D8" s="122">
        <f>C8+InversionAdicional!D8+DepreciacionContable!D8-DepreciacionContable!C8+InversionPorAjustes!D8</f>
        <v>136689.35</v>
      </c>
      <c r="E8" s="122">
        <f>D8+InversionAdicional!E8+DepreciacionContable!E8-DepreciacionContable!D8+InversionPorAjustes!E8</f>
        <v>415008.35</v>
      </c>
      <c r="F8" s="122">
        <f>E8+InversionAdicional!F8+DepreciacionContable!F8-DepreciacionContable!E8+InversionPorAjustes!F8</f>
        <v>2384412.35</v>
      </c>
      <c r="G8" s="122">
        <f>F8+InversionAdicional!G8+DepreciacionContable!G8-DepreciacionContable!F8+InversionPorAjustes!G8</f>
        <v>4931240.8000000007</v>
      </c>
      <c r="H8" s="122">
        <f>G8+InversionAdicional!H8+DepreciacionContable!H8-DepreciacionContable!G8+InversionPorAjustes!H8</f>
        <v>5827857.4200000009</v>
      </c>
      <c r="I8" s="122">
        <f>H8+InversionAdicional!I8+DepreciacionContable!I8-DepreciacionContable!H8+InversionPorAjustes!I8</f>
        <v>5332085.5900000008</v>
      </c>
      <c r="J8" s="122">
        <f>I8+InversionAdicional!J8+DepreciacionContable!J8-DepreciacionContable!I8+InversionPorAjustes!J8</f>
        <v>19067281.460000001</v>
      </c>
      <c r="K8" s="122">
        <f>J8+InversionAdicional!K8+DepreciacionContable!K8-DepreciacionContable!J8+InversionPorAjustes!K8</f>
        <v>18998606.919999998</v>
      </c>
      <c r="L8" s="122">
        <f>K8+InversionAdicional!L8+DepreciacionContable!L8-DepreciacionContable!K8+InversionPorAjustes!L8</f>
        <v>17896609.809999999</v>
      </c>
    </row>
    <row r="9" spans="1:13">
      <c r="A9" s="110"/>
      <c r="B9" s="10" t="s">
        <v>3</v>
      </c>
      <c r="C9" s="122">
        <f>InversionAdicional!C9+DepreciacionContable!C9+InversionPorAjustes!C9</f>
        <v>100866.49</v>
      </c>
      <c r="D9" s="122">
        <f>C9+InversionAdicional!D9+DepreciacionContable!D9-DepreciacionContable!C9+InversionPorAjustes!D9</f>
        <v>115037.26999999999</v>
      </c>
      <c r="E9" s="122">
        <f>D9+InversionAdicional!E9+DepreciacionContable!E9-DepreciacionContable!D9+InversionPorAjustes!E9</f>
        <v>103471.26999999999</v>
      </c>
      <c r="F9" s="122">
        <f>E9+InversionAdicional!F9+DepreciacionContable!F9-DepreciacionContable!E9+InversionPorAjustes!F9</f>
        <v>86973.26999999999</v>
      </c>
      <c r="G9" s="122">
        <f>F9+InversionAdicional!G9+DepreciacionContable!G9-DepreciacionContable!F9+InversionPorAjustes!G9</f>
        <v>74845.669999999984</v>
      </c>
      <c r="H9" s="122">
        <f>G9+InversionAdicional!H9+DepreciacionContable!H9-DepreciacionContable!G9+InversionPorAjustes!H9</f>
        <v>82681.669999999984</v>
      </c>
      <c r="I9" s="122">
        <f>H9+InversionAdicional!I9+DepreciacionContable!I9-DepreciacionContable!H9+InversionPorAjustes!I9</f>
        <v>108348.15</v>
      </c>
      <c r="J9" s="122">
        <f>I9+InversionAdicional!J9+DepreciacionContable!J9-DepreciacionContable!I9+InversionPorAjustes!J9</f>
        <v>135897.84</v>
      </c>
      <c r="K9" s="122">
        <f>J9+InversionAdicional!K9+DepreciacionContable!K9-DepreciacionContable!J9+InversionPorAjustes!K9</f>
        <v>53855.359999999986</v>
      </c>
      <c r="L9" s="122">
        <f>K9+InversionAdicional!L9+DepreciacionContable!L9-DepreciacionContable!K9+InversionPorAjustes!L9</f>
        <v>183124.49999999997</v>
      </c>
    </row>
    <row r="10" spans="1:13">
      <c r="A10" s="110"/>
      <c r="B10" s="10" t="s">
        <v>4</v>
      </c>
      <c r="C10" s="122">
        <f>InversionAdicional!C10+DepreciacionContable!C10+InversionPorAjustes!C10</f>
        <v>137160.15714285715</v>
      </c>
      <c r="D10" s="122">
        <f>C10+InversionAdicional!D10+DepreciacionContable!D10-DepreciacionContable!C10+InversionPorAjustes!D10</f>
        <v>91299</v>
      </c>
      <c r="E10" s="122">
        <f>D10+InversionAdicional!E10+DepreciacionContable!E10-DepreciacionContable!D10+InversionPorAjustes!E10</f>
        <v>95395</v>
      </c>
      <c r="F10" s="122">
        <f>E10+InversionAdicional!F10+DepreciacionContable!F10-DepreciacionContable!E10+InversionPorAjustes!F10</f>
        <v>92508</v>
      </c>
      <c r="G10" s="122">
        <f>F10+InversionAdicional!G10+DepreciacionContable!G10-DepreciacionContable!F10+InversionPorAjustes!G10</f>
        <v>92254.89</v>
      </c>
      <c r="H10" s="122">
        <f>G10+InversionAdicional!H10+DepreciacionContable!H10-DepreciacionContable!G10+InversionPorAjustes!H10</f>
        <v>102050.89</v>
      </c>
      <c r="I10" s="122">
        <f>H10+InversionAdicional!I10+DepreciacionContable!I10-DepreciacionContable!H10+InversionPorAjustes!I10</f>
        <v>92205.65</v>
      </c>
      <c r="J10" s="122">
        <f>I10+InversionAdicional!J10+DepreciacionContable!J10-DepreciacionContable!I10+InversionPorAjustes!J10</f>
        <v>83163.23</v>
      </c>
      <c r="K10" s="122">
        <f>J10+InversionAdicional!K10+DepreciacionContable!K10-DepreciacionContable!J10+InversionPorAjustes!K10</f>
        <v>166265.88999999998</v>
      </c>
      <c r="L10" s="122">
        <f>K10+InversionAdicional!L10+DepreciacionContable!L10-DepreciacionContable!K10+InversionPorAjustes!L10</f>
        <v>210113.41999999998</v>
      </c>
    </row>
    <row r="11" spans="1:13">
      <c r="A11" s="110"/>
      <c r="B11" s="10" t="s">
        <v>5</v>
      </c>
      <c r="C11" s="122">
        <f>InversionAdicional!C11+DepreciacionContable!C11+InversionPorAjustes!C11</f>
        <v>71883.742857142861</v>
      </c>
      <c r="D11" s="122">
        <f>C11+InversionAdicional!D11+DepreciacionContable!D11-DepreciacionContable!C11+InversionPorAjustes!D11</f>
        <v>69994</v>
      </c>
      <c r="E11" s="122">
        <f>D11+InversionAdicional!E11+DepreciacionContable!E11-DepreciacionContable!D11+InversionPorAjustes!E11</f>
        <v>66294</v>
      </c>
      <c r="F11" s="122">
        <f>E11+InversionAdicional!F11+DepreciacionContable!F11-DepreciacionContable!E11+InversionPorAjustes!F11</f>
        <v>70291</v>
      </c>
      <c r="G11" s="122">
        <f>F11+InversionAdicional!G11+DepreciacionContable!G11-DepreciacionContable!F11+InversionPorAjustes!G11</f>
        <v>57438</v>
      </c>
      <c r="H11" s="122">
        <f>G11+InversionAdicional!H11+DepreciacionContable!H11-DepreciacionContable!G11+InversionPorAjustes!H11</f>
        <v>59445</v>
      </c>
      <c r="I11" s="122">
        <f>H11+InversionAdicional!I11+DepreciacionContable!I11-DepreciacionContable!H11+InversionPorAjustes!I11</f>
        <v>55468.799999999988</v>
      </c>
      <c r="J11" s="122">
        <f>I11+InversionAdicional!J11+DepreciacionContable!J11-DepreciacionContable!I11+InversionPorAjustes!J11</f>
        <v>125274</v>
      </c>
      <c r="K11" s="122">
        <f>J11+InversionAdicional!K11+DepreciacionContable!K11-DepreciacionContable!J11+InversionPorAjustes!K11</f>
        <v>125008</v>
      </c>
      <c r="L11" s="122">
        <f>K11+InversionAdicional!L11+DepreciacionContable!L11-DepreciacionContable!K11+InversionPorAjustes!L11</f>
        <v>155816.24999999997</v>
      </c>
    </row>
    <row r="12" spans="1:13">
      <c r="A12" s="110"/>
      <c r="B12" s="10" t="s">
        <v>6</v>
      </c>
      <c r="C12" s="122">
        <f>InversionAdicional!C12+DepreciacionContable!C12+InversionPorAjustes!C12</f>
        <v>172.39</v>
      </c>
      <c r="D12" s="122">
        <f>C12+InversionAdicional!D12+DepreciacionContable!D12-DepreciacionContable!C12+InversionPorAjustes!D12</f>
        <v>2021.9799999999998</v>
      </c>
      <c r="E12" s="122">
        <f>D12+InversionAdicional!E12+DepreciacionContable!E12-DepreciacionContable!D12+InversionPorAjustes!E12</f>
        <v>4084.6099999999997</v>
      </c>
      <c r="F12" s="122">
        <f>E12+InversionAdicional!F12+DepreciacionContable!F12-DepreciacionContable!E12+InversionPorAjustes!F12</f>
        <v>3637.6099999999997</v>
      </c>
      <c r="G12" s="122">
        <f>F12+InversionAdicional!G12+DepreciacionContable!G12-DepreciacionContable!F12+InversionPorAjustes!G12</f>
        <v>3190.6099999999997</v>
      </c>
      <c r="H12" s="122">
        <f>G12+InversionAdicional!H12+DepreciacionContable!H12-DepreciacionContable!G12+InversionPorAjustes!H12</f>
        <v>12049.61</v>
      </c>
      <c r="I12" s="122">
        <f>H12+InversionAdicional!I12+DepreciacionContable!I12-DepreciacionContable!H12+InversionPorAjustes!I12</f>
        <v>14355.61</v>
      </c>
      <c r="J12" s="122">
        <f>I12+InversionAdicional!J12+DepreciacionContable!J12-DepreciacionContable!I12+InversionPorAjustes!J12</f>
        <v>15487.349999999999</v>
      </c>
      <c r="K12" s="122">
        <f>J12+InversionAdicional!K12+DepreciacionContable!K12-DepreciacionContable!J12+InversionPorAjustes!K12</f>
        <v>217229.61000000002</v>
      </c>
      <c r="L12" s="122">
        <f>K12+InversionAdicional!L12+DepreciacionContable!L12-DepreciacionContable!K12+InversionPorAjustes!L12</f>
        <v>231950.81</v>
      </c>
    </row>
    <row r="13" spans="1:13">
      <c r="A13" s="107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3">
      <c r="A14" s="107"/>
      <c r="B14" s="9" t="s">
        <v>7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3">
      <c r="A16" s="107"/>
      <c r="B16" s="10" t="s">
        <v>8</v>
      </c>
      <c r="C16" s="122">
        <f>InversionAdicional!C16+DepreciacionContable!C16+InversionPorAjustes!C16</f>
        <v>9441584</v>
      </c>
      <c r="D16" s="122">
        <f>C16+InversionAdicional!D16+DepreciacionContable!D16-DepreciacionContable!C16+InversionPorAjustes!D16</f>
        <v>8796248</v>
      </c>
      <c r="E16" s="122">
        <f>D16+InversionAdicional!E16+DepreciacionContable!E16-DepreciacionContable!D16+InversionPorAjustes!E16</f>
        <v>8150912</v>
      </c>
      <c r="F16" s="122">
        <f>E16+InversionAdicional!F16+DepreciacionContable!F16-DepreciacionContable!E16+InversionPorAjustes!F16</f>
        <v>7505576</v>
      </c>
      <c r="G16" s="122">
        <f>F16+InversionAdicional!G16+DepreciacionContable!G16-DepreciacionContable!F16+InversionPorAjustes!G16</f>
        <v>6860240</v>
      </c>
      <c r="H16" s="122">
        <f>G16+InversionAdicional!H16+DepreciacionContable!H16-DepreciacionContable!G16+InversionPorAjustes!H16</f>
        <v>6214904</v>
      </c>
      <c r="I16" s="122">
        <f>H16+InversionAdicional!I16+DepreciacionContable!I16-DepreciacionContable!H16+InversionPorAjustes!I16</f>
        <v>5569568</v>
      </c>
      <c r="J16" s="122">
        <f>I16+InversionAdicional!J16+DepreciacionContable!J16-DepreciacionContable!I16+InversionPorAjustes!J16</f>
        <v>4924232</v>
      </c>
      <c r="K16" s="122">
        <f>J16+InversionAdicional!K16+DepreciacionContable!K16-DepreciacionContable!J16+InversionPorAjustes!K16</f>
        <v>4281940.87</v>
      </c>
      <c r="L16" s="122">
        <f>K16+InversionAdicional!L16+DepreciacionContable!L16-DepreciacionContable!K16+InversionPorAjustes!L16</f>
        <v>3639649.74</v>
      </c>
      <c r="M16" s="107"/>
    </row>
    <row r="17" spans="1:29">
      <c r="A17" s="107"/>
      <c r="B17" s="10" t="s">
        <v>9</v>
      </c>
      <c r="C17" s="122">
        <f>InversionAdicional!C17+DepreciacionContable!C17+InversionPorAjustes!C17</f>
        <v>512944</v>
      </c>
      <c r="D17" s="122">
        <f>C17+InversionAdicional!D17+DepreciacionContable!D17-DepreciacionContable!C17+InversionPorAjustes!D17</f>
        <v>477964</v>
      </c>
      <c r="E17" s="122">
        <f>D17+InversionAdicional!E17+DepreciacionContable!E17-DepreciacionContable!D17+InversionPorAjustes!E17</f>
        <v>442984</v>
      </c>
      <c r="F17" s="122">
        <f>E17+InversionAdicional!F17+DepreciacionContable!F17-DepreciacionContable!E17+InversionPorAjustes!F17</f>
        <v>408004</v>
      </c>
      <c r="G17" s="122">
        <f>F17+InversionAdicional!G17+DepreciacionContable!G17-DepreciacionContable!F17+InversionPorAjustes!G17</f>
        <v>373024</v>
      </c>
      <c r="H17" s="122">
        <f>G17+InversionAdicional!H17+DepreciacionContable!H17-DepreciacionContable!G17+InversionPorAjustes!H17</f>
        <v>338044</v>
      </c>
      <c r="I17" s="122">
        <f>H17+InversionAdicional!I17+DepreciacionContable!I17-DepreciacionContable!H17+InversionPorAjustes!I17</f>
        <v>303064</v>
      </c>
      <c r="J17" s="122">
        <f>I17+InversionAdicional!J17+DepreciacionContable!J17-DepreciacionContable!I17+InversionPorAjustes!J17</f>
        <v>268084</v>
      </c>
      <c r="K17" s="122">
        <f>J17+InversionAdicional!K17+DepreciacionContable!K17-DepreciacionContable!J17+InversionPorAjustes!K17</f>
        <v>233492.52000000002</v>
      </c>
      <c r="L17" s="122">
        <f>K17+InversionAdicional!L17+DepreciacionContable!L17-DepreciacionContable!K17+InversionPorAjustes!L17</f>
        <v>198901.03999999998</v>
      </c>
      <c r="M17" s="107"/>
    </row>
    <row r="18" spans="1:29">
      <c r="A18" s="107"/>
      <c r="B18" s="10" t="s">
        <v>10</v>
      </c>
      <c r="C18" s="122">
        <f>InversionAdicional!C18-DepreciacionContable!C18+InversionPorAjustes!C18</f>
        <v>0</v>
      </c>
      <c r="D18" s="122">
        <f>C18+InversionAdicional!D18+DepreciacionContable!D18-DepreciacionContable!C18+InversionPorAjustes!D18</f>
        <v>0</v>
      </c>
      <c r="E18" s="122">
        <f>D18+InversionAdicional!E18+DepreciacionContable!E18-DepreciacionContable!D18+InversionPorAjustes!E18</f>
        <v>0</v>
      </c>
      <c r="F18" s="122">
        <f>E18+InversionAdicional!F18+DepreciacionContable!F18-DepreciacionContable!E18+InversionPorAjustes!F18</f>
        <v>0</v>
      </c>
      <c r="G18" s="122">
        <f>F18+InversionAdicional!G18+DepreciacionContable!G18-DepreciacionContable!F18+InversionPorAjustes!G18</f>
        <v>0</v>
      </c>
      <c r="H18" s="122">
        <f>G18+InversionAdicional!H18+DepreciacionContable!H18-DepreciacionContable!G18+InversionPorAjustes!H18</f>
        <v>0</v>
      </c>
      <c r="I18" s="122">
        <f>H18+InversionAdicional!I18+DepreciacionContable!I18-DepreciacionContable!H18+InversionPorAjustes!I18</f>
        <v>151262.01999999999</v>
      </c>
      <c r="J18" s="122">
        <f>I18+InversionAdicional!J18+DepreciacionContable!J18-DepreciacionContable!I18+InversionPorAjustes!J18</f>
        <v>134455.01999999999</v>
      </c>
      <c r="K18" s="122">
        <f>J18+InversionAdicional!K18+DepreciacionContable!K18-DepreciacionContable!J18+InversionPorAjustes!K18</f>
        <v>117648.12999999999</v>
      </c>
      <c r="L18" s="122">
        <f>K18+InversionAdicional!L18+DepreciacionContable!L18-DepreciacionContable!K18+InversionPorAjustes!L18</f>
        <v>100841.34999999999</v>
      </c>
      <c r="M18" s="107"/>
    </row>
    <row r="19" spans="1:29">
      <c r="A19" s="110"/>
      <c r="B19" s="10" t="s">
        <v>11</v>
      </c>
      <c r="C19" s="122">
        <f>InversionAdicional!C19-DepreciacionContable!C19+InversionPorAjustes!C19</f>
        <v>0</v>
      </c>
      <c r="D19" s="122">
        <f>C19+InversionAdicional!D19+DepreciacionContable!D19-DepreciacionContable!C19+InversionPorAjustes!D19</f>
        <v>0</v>
      </c>
      <c r="E19" s="122">
        <f>D19+InversionAdicional!E19+DepreciacionContable!E19-DepreciacionContable!D19+InversionPorAjustes!E19</f>
        <v>106346</v>
      </c>
      <c r="F19" s="122">
        <f>E19+InversionAdicional!F19+DepreciacionContable!F19-DepreciacionContable!E19+InversionPorAjustes!F19</f>
        <v>85077</v>
      </c>
      <c r="G19" s="122">
        <f>F19+InversionAdicional!G19+DepreciacionContable!G19-DepreciacionContable!F19+InversionPorAjustes!G19</f>
        <v>63808</v>
      </c>
      <c r="H19" s="122">
        <f>G19+InversionAdicional!H19+DepreciacionContable!H19-DepreciacionContable!G19+InversionPorAjustes!H19</f>
        <v>42539</v>
      </c>
      <c r="I19" s="122">
        <f>H19+InversionAdicional!I19+DepreciacionContable!I19-DepreciacionContable!H19+InversionPorAjustes!I19</f>
        <v>21270</v>
      </c>
      <c r="J19" s="122">
        <f>I19+InversionAdicional!J19+DepreciacionContable!J19-DepreciacionContable!I19+InversionPorAjustes!J19</f>
        <v>118588</v>
      </c>
      <c r="K19" s="122">
        <f>J19+InversionAdicional!K19+DepreciacionContable!K19-DepreciacionContable!J19+InversionPorAjustes!K19</f>
        <v>187902.01</v>
      </c>
      <c r="L19" s="122">
        <f>K19+InversionAdicional!L19+DepreciacionContable!L19-DepreciacionContable!K19+InversionPorAjustes!L19</f>
        <v>255046.96</v>
      </c>
    </row>
    <row r="20" spans="1:29">
      <c r="A20" s="110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9">
      <c r="A21" s="110"/>
      <c r="B21" s="110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10"/>
    </row>
    <row r="22" spans="1:29" s="103" customForma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</row>
    <row r="23" spans="1:29" s="103" customForma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</row>
    <row r="24" spans="1:29" s="10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</row>
    <row r="25" spans="1:29" s="10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</row>
    <row r="26" spans="1:29" s="10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</row>
    <row r="27" spans="1:29" s="103" customForma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</row>
    <row r="28" spans="1:29" s="103" customForma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</row>
    <row r="29" spans="1:29" s="103" customForma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</row>
    <row r="30" spans="1:29" s="103" customFormat="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</row>
    <row r="31" spans="1:29" s="103" customForma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</row>
    <row r="32" spans="1:29" s="103" customForma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</row>
    <row r="33" spans="1:29" s="103" customFormat="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</row>
    <row r="34" spans="1:29" s="103" customForma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</row>
    <row r="35" spans="1:29" s="103" customFormat="1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</row>
    <row r="36" spans="1:29" s="103" customForma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</row>
    <row r="37" spans="1:29" s="103" customFormat="1">
      <c r="C37" s="102"/>
      <c r="D37" s="102"/>
    </row>
    <row r="38" spans="1:29" s="103" customFormat="1">
      <c r="C38" s="102"/>
      <c r="D38" s="102"/>
    </row>
    <row r="39" spans="1:29" s="103" customFormat="1">
      <c r="C39" s="102"/>
      <c r="D39" s="102"/>
    </row>
    <row r="40" spans="1:29" s="103" customFormat="1">
      <c r="C40" s="102"/>
      <c r="D40" s="102"/>
    </row>
    <row r="41" spans="1:29" s="103" customFormat="1">
      <c r="C41" s="102"/>
      <c r="D41" s="102"/>
    </row>
    <row r="42" spans="1:29" s="103" customFormat="1">
      <c r="C42" s="102"/>
      <c r="D42" s="102"/>
    </row>
    <row r="43" spans="1:29" s="103" customFormat="1">
      <c r="C43" s="102"/>
      <c r="D43" s="102"/>
    </row>
    <row r="44" spans="1:29" s="103" customFormat="1">
      <c r="C44" s="102"/>
      <c r="D44" s="102"/>
    </row>
    <row r="45" spans="1:29" s="103" customFormat="1">
      <c r="C45" s="102"/>
      <c r="D45" s="102"/>
    </row>
    <row r="46" spans="1:29" s="103" customFormat="1">
      <c r="C46" s="102"/>
      <c r="D46" s="102"/>
    </row>
    <row r="47" spans="1:29" s="103" customFormat="1">
      <c r="C47" s="102"/>
      <c r="D47" s="102"/>
    </row>
    <row r="48" spans="1:29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</sheetData>
  <conditionalFormatting sqref="D16:D20 C7:L12 C15:L19">
    <cfRule type="cellIs" dxfId="9" priority="4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33"/>
  <sheetViews>
    <sheetView topLeftCell="C1" zoomScale="130" zoomScaleNormal="130" workbookViewId="0">
      <selection activeCell="B24" sqref="B24"/>
    </sheetView>
  </sheetViews>
  <sheetFormatPr baseColWidth="10" defaultRowHeight="9"/>
  <cols>
    <col min="1" max="1" width="9.42578125" style="15" customWidth="1"/>
    <col min="2" max="2" width="29.5703125" style="14" customWidth="1"/>
    <col min="3" max="4" width="9.28515625" style="17" bestFit="1" customWidth="1"/>
    <col min="5" max="12" width="9.28515625" style="15" bestFit="1" customWidth="1"/>
    <col min="13" max="13" width="11.42578125" style="14"/>
    <col min="14" max="31" width="11.42578125" style="103"/>
    <col min="32" max="16384" width="11.42578125" style="15"/>
  </cols>
  <sheetData>
    <row r="1" spans="1:31">
      <c r="A1" s="103"/>
      <c r="B1" s="1" t="s">
        <v>122</v>
      </c>
      <c r="C1" s="44"/>
      <c r="D1" s="2"/>
      <c r="E1" s="3"/>
      <c r="F1" s="4"/>
      <c r="G1" s="4"/>
      <c r="H1" s="4"/>
      <c r="I1" s="4"/>
      <c r="J1" s="4"/>
      <c r="K1" s="4"/>
      <c r="L1" s="5"/>
    </row>
    <row r="2" spans="1:31">
      <c r="A2" s="103"/>
      <c r="B2" s="3" t="s">
        <v>78</v>
      </c>
      <c r="C2" s="114">
        <f>(C3-$D$3)</f>
        <v>-1</v>
      </c>
      <c r="D2" s="114">
        <f>(D3-$D$3)</f>
        <v>0</v>
      </c>
      <c r="E2" s="114">
        <f t="shared" ref="E2:L2" si="0">(E3-$D$3)</f>
        <v>1</v>
      </c>
      <c r="F2" s="114">
        <f t="shared" si="0"/>
        <v>2</v>
      </c>
      <c r="G2" s="114">
        <f t="shared" si="0"/>
        <v>3</v>
      </c>
      <c r="H2" s="114">
        <f t="shared" si="0"/>
        <v>4</v>
      </c>
      <c r="I2" s="114">
        <f t="shared" si="0"/>
        <v>5</v>
      </c>
      <c r="J2" s="114">
        <f t="shared" si="0"/>
        <v>6</v>
      </c>
      <c r="K2" s="114">
        <f t="shared" si="0"/>
        <v>7</v>
      </c>
      <c r="L2" s="114">
        <f t="shared" si="0"/>
        <v>8</v>
      </c>
    </row>
    <row r="3" spans="1:31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31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1:31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31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31">
      <c r="A7" s="110"/>
      <c r="B7" s="10" t="s">
        <v>1</v>
      </c>
      <c r="C7" s="122">
        <f>IF(DepreciacionLineal!$D7&gt;=C$2,$D7*(1-(C$2)*DepreciacionLineal!$C7),0)</f>
        <v>17297675.800000001</v>
      </c>
      <c r="D7" s="122">
        <v>16793860</v>
      </c>
      <c r="E7" s="122">
        <f>IF(DepreciacionLineal!$D7&gt;=E$2,$D7*(1-(E$2)*DepreciacionLineal!$C7),0)</f>
        <v>16290044.199999999</v>
      </c>
      <c r="F7" s="122">
        <f>IF(DepreciacionLineal!$D7&gt;=F$2,$D7*(1-(F$2)*DepreciacionLineal!$C7),0)</f>
        <v>15786228.399999999</v>
      </c>
      <c r="G7" s="122">
        <f>IF(DepreciacionLineal!$D7&gt;=G$2,$D7*(1-(G$2)*DepreciacionLineal!$C7),0)</f>
        <v>15282412.6</v>
      </c>
      <c r="H7" s="122">
        <f>IF(DepreciacionLineal!$D7&gt;=H$2,$D7*(1-(H$2)*DepreciacionLineal!$C7),0)</f>
        <v>14778596.800000001</v>
      </c>
      <c r="I7" s="122">
        <f>IF(DepreciacionLineal!$D7&gt;=I$2,$D7*(1-(I$2)*DepreciacionLineal!$C7),0)</f>
        <v>14274781</v>
      </c>
      <c r="J7" s="122">
        <f>IF(DepreciacionLineal!$D7&gt;=J$2,$D7*(1-(J$2)*DepreciacionLineal!$C7),0)</f>
        <v>13770965.200000001</v>
      </c>
      <c r="K7" s="122">
        <f>IF(DepreciacionLineal!$D7&gt;=K$2,$D7*(1-(K$2)*DepreciacionLineal!$C7),0)</f>
        <v>13267149.4</v>
      </c>
      <c r="L7" s="122">
        <f>IF(DepreciacionLineal!$D7&gt;=L$2,$D7*(1-(L$2)*DepreciacionLineal!$C7),0)</f>
        <v>12763333.6</v>
      </c>
      <c r="M7" s="103"/>
    </row>
    <row r="8" spans="1:31">
      <c r="A8" s="110"/>
      <c r="B8" s="10" t="s">
        <v>2</v>
      </c>
      <c r="C8" s="122">
        <f>IF(DepreciacionLineal!$D8&gt;=C$2,$D8*(1-(C$2)*DepreciacionLineal!$C8),0)</f>
        <v>265834.80000000005</v>
      </c>
      <c r="D8" s="122">
        <v>241668</v>
      </c>
      <c r="E8" s="122">
        <f>IF(DepreciacionLineal!$D8&gt;=E$2,$D8*(1-(E$2)*DepreciacionLineal!$C8),0)</f>
        <v>217501.2</v>
      </c>
      <c r="F8" s="122">
        <f>IF(DepreciacionLineal!$D8&gt;=F$2,$D8*(1-(F$2)*DepreciacionLineal!$C8),0)</f>
        <v>193334.40000000002</v>
      </c>
      <c r="G8" s="122">
        <f>IF(DepreciacionLineal!$D8&gt;=G$2,$D8*(1-(G$2)*DepreciacionLineal!$C8),0)</f>
        <v>169167.59999999998</v>
      </c>
      <c r="H8" s="122">
        <f>IF(DepreciacionLineal!$D8&gt;=H$2,$D8*(1-(H$2)*DepreciacionLineal!$C8),0)</f>
        <v>145000.79999999999</v>
      </c>
      <c r="I8" s="122">
        <f>IF(DepreciacionLineal!$D8&gt;=I$2,$D8*(1-(I$2)*DepreciacionLineal!$C8),0)</f>
        <v>120834</v>
      </c>
      <c r="J8" s="122">
        <f>IF(DepreciacionLineal!$D8&gt;=J$2,$D8*(1-(J$2)*DepreciacionLineal!$C8),0)</f>
        <v>96667.199999999983</v>
      </c>
      <c r="K8" s="122">
        <f>IF(DepreciacionLineal!$D8&gt;=K$2,$D8*(1-(K$2)*DepreciacionLineal!$C8),0)</f>
        <v>72500.39999999998</v>
      </c>
      <c r="L8" s="122">
        <f>IF(DepreciacionLineal!$D8&gt;=L$2,$D8*(1-(L$2)*DepreciacionLineal!$C8),0)</f>
        <v>48333.599999999991</v>
      </c>
      <c r="M8" s="103"/>
    </row>
    <row r="9" spans="1:31">
      <c r="A9" s="110"/>
      <c r="B9" s="10" t="s">
        <v>3</v>
      </c>
      <c r="C9" s="122">
        <f>IF(DepreciacionLineal!$D9&gt;=C$2,$D9*(1-(C$2)*DepreciacionLineal!$C9),0)</f>
        <v>0</v>
      </c>
      <c r="D9" s="122">
        <v>0</v>
      </c>
      <c r="E9" s="122">
        <f>IF(DepreciacionLineal!$D9&gt;=E$2,$D9*(1-(E$2)*DepreciacionLineal!$C9),0)</f>
        <v>0</v>
      </c>
      <c r="F9" s="122">
        <f>IF(DepreciacionLineal!$D9&gt;=F$2,$D9*(1-(F$2)*DepreciacionLineal!$C9),0)</f>
        <v>0</v>
      </c>
      <c r="G9" s="122">
        <f>IF(DepreciacionLineal!$D9&gt;=G$2,$D9*(1-(G$2)*DepreciacionLineal!$C9),0)</f>
        <v>0</v>
      </c>
      <c r="H9" s="122">
        <f>IF(DepreciacionLineal!$D9&gt;=H$2,$D9*(1-(H$2)*DepreciacionLineal!$C9),0)</f>
        <v>0</v>
      </c>
      <c r="I9" s="122">
        <f>IF(DepreciacionLineal!$D9&gt;=I$2,$D9*(1-(I$2)*DepreciacionLineal!$C9),0)</f>
        <v>0</v>
      </c>
      <c r="J9" s="122">
        <f>IF(DepreciacionLineal!$D9&gt;=J$2,$D9*(1-(J$2)*DepreciacionLineal!$C9),0)</f>
        <v>0</v>
      </c>
      <c r="K9" s="122">
        <f>IF(DepreciacionLineal!$D9&gt;=K$2,$D9*(1-(K$2)*DepreciacionLineal!$C9),0)</f>
        <v>0</v>
      </c>
      <c r="L9" s="122">
        <f>IF(DepreciacionLineal!$D9&gt;=L$2,$D9*(1-(L$2)*DepreciacionLineal!$C9),0)</f>
        <v>0</v>
      </c>
      <c r="M9" s="103"/>
    </row>
    <row r="10" spans="1:31">
      <c r="A10" s="110"/>
      <c r="B10" s="10" t="s">
        <v>4</v>
      </c>
      <c r="C10" s="122">
        <f>IF(DepreciacionLineal!$D10&gt;=C$2,$D10*(1-(C$2)*DepreciacionLineal!$C10),0)</f>
        <v>0</v>
      </c>
      <c r="D10" s="122">
        <v>0</v>
      </c>
      <c r="E10" s="122">
        <f>IF(DepreciacionLineal!$D10&gt;=E$2,$D10*(1-(E$2)*DepreciacionLineal!$C10),0)</f>
        <v>0</v>
      </c>
      <c r="F10" s="122">
        <f>IF(DepreciacionLineal!$D10&gt;=F$2,$D10*(1-(F$2)*DepreciacionLineal!$C10),0)</f>
        <v>0</v>
      </c>
      <c r="G10" s="122">
        <f>IF(DepreciacionLineal!$D10&gt;=G$2,$D10*(1-(G$2)*DepreciacionLineal!$C10),0)</f>
        <v>0</v>
      </c>
      <c r="H10" s="122">
        <f>IF(DepreciacionLineal!$D10&gt;=H$2,$D10*(1-(H$2)*DepreciacionLineal!$C10),0)</f>
        <v>0</v>
      </c>
      <c r="I10" s="122">
        <f>IF(DepreciacionLineal!$D10&gt;=I$2,$D10*(1-(I$2)*DepreciacionLineal!$C10),0)</f>
        <v>0</v>
      </c>
      <c r="J10" s="122">
        <f>IF(DepreciacionLineal!$D10&gt;=J$2,$D10*(1-(J$2)*DepreciacionLineal!$C10),0)</f>
        <v>0</v>
      </c>
      <c r="K10" s="122">
        <f>IF(DepreciacionLineal!$D10&gt;=K$2,$D10*(1-(K$2)*DepreciacionLineal!$C10),0)</f>
        <v>0</v>
      </c>
      <c r="L10" s="122">
        <f>IF(DepreciacionLineal!$D10&gt;=L$2,$D10*(1-(L$2)*DepreciacionLineal!$C10),0)</f>
        <v>0</v>
      </c>
      <c r="M10" s="103"/>
    </row>
    <row r="11" spans="1:31">
      <c r="A11" s="110"/>
      <c r="B11" s="10" t="s">
        <v>5</v>
      </c>
      <c r="C11" s="122">
        <f>IF(DepreciacionLineal!$D11&gt;=C$2,$D11*(1-(C$2)*DepreciacionLineal!$C11),0)</f>
        <v>0</v>
      </c>
      <c r="D11" s="122">
        <v>0</v>
      </c>
      <c r="E11" s="122">
        <f>IF(DepreciacionLineal!$D11&gt;=E$2,$D11*(1-(E$2)*DepreciacionLineal!$C11),0)</f>
        <v>0</v>
      </c>
      <c r="F11" s="122">
        <f>IF(DepreciacionLineal!$D11&gt;=F$2,$D11*(1-(F$2)*DepreciacionLineal!$C11),0)</f>
        <v>0</v>
      </c>
      <c r="G11" s="122">
        <f>IF(DepreciacionLineal!$D11&gt;=G$2,$D11*(1-(G$2)*DepreciacionLineal!$C11),0)</f>
        <v>0</v>
      </c>
      <c r="H11" s="122">
        <f>IF(DepreciacionLineal!$D11&gt;=H$2,$D11*(1-(H$2)*DepreciacionLineal!$C11),0)</f>
        <v>0</v>
      </c>
      <c r="I11" s="122">
        <f>IF(DepreciacionLineal!$D11&gt;=I$2,$D11*(1-(I$2)*DepreciacionLineal!$C11),0)</f>
        <v>0</v>
      </c>
      <c r="J11" s="122">
        <f>IF(DepreciacionLineal!$D11&gt;=J$2,$D11*(1-(J$2)*DepreciacionLineal!$C11),0)</f>
        <v>0</v>
      </c>
      <c r="K11" s="122">
        <f>IF(DepreciacionLineal!$D11&gt;=K$2,$D11*(1-(K$2)*DepreciacionLineal!$C11),0)</f>
        <v>0</v>
      </c>
      <c r="L11" s="122">
        <f>IF(DepreciacionLineal!$D11&gt;=L$2,$D11*(1-(L$2)*DepreciacionLineal!$C11),0)</f>
        <v>0</v>
      </c>
      <c r="M11" s="103"/>
    </row>
    <row r="12" spans="1:31">
      <c r="A12" s="110"/>
      <c r="B12" s="10" t="s">
        <v>6</v>
      </c>
      <c r="C12" s="122">
        <f>IF(DepreciacionLineal!$D12&gt;=C$2,$D12*(1-(C$2)*DepreciacionLineal!$C12),0)</f>
        <v>0</v>
      </c>
      <c r="D12" s="122">
        <v>0</v>
      </c>
      <c r="E12" s="122">
        <f>IF(DepreciacionLineal!$D12&gt;=E$2,$D12*(1-(E$2)*DepreciacionLineal!$C12),0)</f>
        <v>0</v>
      </c>
      <c r="F12" s="122">
        <f>IF(DepreciacionLineal!$D12&gt;=F$2,$D12*(1-(F$2)*DepreciacionLineal!$C12),0)</f>
        <v>0</v>
      </c>
      <c r="G12" s="122">
        <f>IF(DepreciacionLineal!$D12&gt;=G$2,$D12*(1-(G$2)*DepreciacionLineal!$C12),0)</f>
        <v>0</v>
      </c>
      <c r="H12" s="122">
        <f>IF(DepreciacionLineal!$D12&gt;=H$2,$D12*(1-(H$2)*DepreciacionLineal!$C12),0)</f>
        <v>0</v>
      </c>
      <c r="I12" s="122">
        <f>IF(DepreciacionLineal!$D12&gt;=I$2,$D12*(1-(I$2)*DepreciacionLineal!$C12),0)</f>
        <v>0</v>
      </c>
      <c r="J12" s="122">
        <f>IF(DepreciacionLineal!$D12&gt;=J$2,$D12*(1-(J$2)*DepreciacionLineal!$C12),0)</f>
        <v>0</v>
      </c>
      <c r="K12" s="122">
        <f>IF(DepreciacionLineal!$D12&gt;=K$2,$D12*(1-(K$2)*DepreciacionLineal!$C12),0)</f>
        <v>0</v>
      </c>
      <c r="L12" s="122">
        <f>IF(DepreciacionLineal!$D12&gt;=L$2,$D12*(1-(L$2)*DepreciacionLineal!$C12),0)</f>
        <v>0</v>
      </c>
      <c r="M12" s="103"/>
    </row>
    <row r="13" spans="1:31">
      <c r="A13" s="107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31">
      <c r="A14" s="107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1" s="13" customFormat="1">
      <c r="A15" s="107"/>
      <c r="B15" s="119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</row>
    <row r="16" spans="1:31">
      <c r="A16" s="107"/>
      <c r="B16" s="120" t="s">
        <v>8</v>
      </c>
      <c r="C16" s="122">
        <f>IF(DepreciacionLineal!$D17&gt;=C$2,$D16*(1-(C$2)*DepreciacionLineal!$C17),0)</f>
        <v>0</v>
      </c>
      <c r="D16" s="122">
        <v>0</v>
      </c>
      <c r="E16" s="122">
        <f>IF(DepreciacionLineal!$D17&gt;=E$2,$D16*(1-(E$2)*DepreciacionLineal!$C17),0)</f>
        <v>0</v>
      </c>
      <c r="F16" s="122">
        <f>IF(DepreciacionLineal!$D17&gt;=F$2,$D16*(1-(F$2)*DepreciacionLineal!$C17),0)</f>
        <v>0</v>
      </c>
      <c r="G16" s="122">
        <f>IF(DepreciacionLineal!$D17&gt;=G$2,$D16*(1-(G$2)*DepreciacionLineal!$C17),0)</f>
        <v>0</v>
      </c>
      <c r="H16" s="122">
        <f>IF(DepreciacionLineal!$D17&gt;=H$2,$D16*(1-(H$2)*DepreciacionLineal!$C17),0)</f>
        <v>0</v>
      </c>
      <c r="I16" s="122">
        <f>IF(DepreciacionLineal!$D17&gt;=I$2,$D16*(1-(I$2)*DepreciacionLineal!$C17),0)</f>
        <v>0</v>
      </c>
      <c r="J16" s="122">
        <f>IF(DepreciacionLineal!$D17&gt;=J$2,$D16*(1-(J$2)*DepreciacionLineal!$C17),0)</f>
        <v>0</v>
      </c>
      <c r="K16" s="122">
        <f>IF(DepreciacionLineal!$D17&gt;=K$2,$D16*(1-(K$2)*DepreciacionLineal!$C17),0)</f>
        <v>0</v>
      </c>
      <c r="L16" s="122">
        <f>IF(DepreciacionLineal!$D17&gt;=L$2,$D16*(1-(L$2)*DepreciacionLineal!$C17),0)</f>
        <v>0</v>
      </c>
      <c r="M16" s="107"/>
    </row>
    <row r="17" spans="1:13">
      <c r="A17" s="107"/>
      <c r="B17" s="120" t="s">
        <v>9</v>
      </c>
      <c r="C17" s="122">
        <f>IF(DepreciacionLineal!$D18&gt;=C$2,$D17*(1-(C$2)*DepreciacionLineal!$C18),0)</f>
        <v>0</v>
      </c>
      <c r="D17" s="122">
        <v>0</v>
      </c>
      <c r="E17" s="122">
        <f>IF(DepreciacionLineal!$D18&gt;=E$2,$D17*(1-(E$2)*DepreciacionLineal!$C18),0)</f>
        <v>0</v>
      </c>
      <c r="F17" s="122">
        <f>IF(DepreciacionLineal!$D18&gt;=F$2,$D17*(1-(F$2)*DepreciacionLineal!$C18),0)</f>
        <v>0</v>
      </c>
      <c r="G17" s="122">
        <f>IF(DepreciacionLineal!$D18&gt;=G$2,$D17*(1-(G$2)*DepreciacionLineal!$C18),0)</f>
        <v>0</v>
      </c>
      <c r="H17" s="122">
        <f>IF(DepreciacionLineal!$D18&gt;=H$2,$D17*(1-(H$2)*DepreciacionLineal!$C18),0)</f>
        <v>0</v>
      </c>
      <c r="I17" s="122">
        <f>IF(DepreciacionLineal!$D18&gt;=I$2,$D17*(1-(I$2)*DepreciacionLineal!$C18),0)</f>
        <v>0</v>
      </c>
      <c r="J17" s="122">
        <f>IF(DepreciacionLineal!$D18&gt;=J$2,$D17*(1-(J$2)*DepreciacionLineal!$C18),0)</f>
        <v>0</v>
      </c>
      <c r="K17" s="122">
        <f>IF(DepreciacionLineal!$D18&gt;=K$2,$D17*(1-(K$2)*DepreciacionLineal!$C18),0)</f>
        <v>0</v>
      </c>
      <c r="L17" s="122">
        <f>IF(DepreciacionLineal!$D18&gt;=L$2,$D17*(1-(L$2)*DepreciacionLineal!$C18),0)</f>
        <v>0</v>
      </c>
      <c r="M17" s="107"/>
    </row>
    <row r="18" spans="1:13">
      <c r="A18" s="107"/>
      <c r="B18" s="120" t="s">
        <v>10</v>
      </c>
      <c r="C18" s="122">
        <f>IF(DepreciacionLineal!$D19&gt;=C$2,$D18*(1-(C$2)*DepreciacionLineal!$C19),0)</f>
        <v>0</v>
      </c>
      <c r="D18" s="122">
        <v>0</v>
      </c>
      <c r="E18" s="122">
        <f>IF(DepreciacionLineal!$D19&gt;=E$2,$D18*(1-(E$2)*DepreciacionLineal!$C19),0)</f>
        <v>0</v>
      </c>
      <c r="F18" s="122">
        <f>IF(DepreciacionLineal!$D19&gt;=F$2,$D18*(1-(F$2)*DepreciacionLineal!$C19),0)</f>
        <v>0</v>
      </c>
      <c r="G18" s="122">
        <f>IF(DepreciacionLineal!$D19&gt;=G$2,$D18*(1-(G$2)*DepreciacionLineal!$C19),0)</f>
        <v>0</v>
      </c>
      <c r="H18" s="122">
        <f>IF(DepreciacionLineal!$D19&gt;=H$2,$D18*(1-(H$2)*DepreciacionLineal!$C19),0)</f>
        <v>0</v>
      </c>
      <c r="I18" s="122">
        <f>IF(DepreciacionLineal!$D19&gt;=I$2,$D18*(1-(I$2)*DepreciacionLineal!$C19),0)</f>
        <v>0</v>
      </c>
      <c r="J18" s="122">
        <f>IF(DepreciacionLineal!$D19&gt;=J$2,$D18*(1-(J$2)*DepreciacionLineal!$C19),0)</f>
        <v>0</v>
      </c>
      <c r="K18" s="122">
        <f>IF(DepreciacionLineal!$D19&gt;=K$2,$D18*(1-(K$2)*DepreciacionLineal!$C19),0)</f>
        <v>0</v>
      </c>
      <c r="L18" s="122">
        <f>IF(DepreciacionLineal!$D19&gt;=L$2,$D18*(1-(L$2)*DepreciacionLineal!$C19),0)</f>
        <v>0</v>
      </c>
      <c r="M18" s="107"/>
    </row>
    <row r="19" spans="1:13">
      <c r="A19" s="110"/>
      <c r="B19" s="120" t="s">
        <v>11</v>
      </c>
      <c r="C19" s="122">
        <f>IF(DepreciacionLineal!$D20&gt;=C$2,$D19*(1-(C$2)*DepreciacionLineal!$C20),0)</f>
        <v>0</v>
      </c>
      <c r="D19" s="122">
        <v>0</v>
      </c>
      <c r="E19" s="122">
        <f>IF(DepreciacionLineal!$D20&gt;=E$2,$D19*(1-(E$2)*DepreciacionLineal!$C20),0)</f>
        <v>0</v>
      </c>
      <c r="F19" s="122">
        <f>IF(DepreciacionLineal!$D20&gt;=F$2,$D19*(1-(F$2)*DepreciacionLineal!$C20),0)</f>
        <v>0</v>
      </c>
      <c r="G19" s="122">
        <f>IF(DepreciacionLineal!$D20&gt;=G$2,$D19*(1-(G$2)*DepreciacionLineal!$C20),0)</f>
        <v>0</v>
      </c>
      <c r="H19" s="122">
        <f>IF(DepreciacionLineal!$D20&gt;=H$2,$D19*(1-(H$2)*DepreciacionLineal!$C20),0)</f>
        <v>0</v>
      </c>
      <c r="I19" s="122">
        <f>IF(DepreciacionLineal!$D20&gt;=I$2,$D19*(1-(I$2)*DepreciacionLineal!$C20),0)</f>
        <v>0</v>
      </c>
      <c r="J19" s="122">
        <f>IF(DepreciacionLineal!$D20&gt;=J$2,$D19*(1-(J$2)*DepreciacionLineal!$C20),0)</f>
        <v>0</v>
      </c>
      <c r="K19" s="122">
        <f>IF(DepreciacionLineal!$D20&gt;=K$2,$D19*(1-(K$2)*DepreciacionLineal!$C20),0)</f>
        <v>0</v>
      </c>
      <c r="L19" s="122">
        <f>IF(DepreciacionLineal!$D20&gt;=L$2,$D19*(1-(L$2)*DepreciacionLineal!$C20),0)</f>
        <v>0</v>
      </c>
      <c r="M19" s="107"/>
    </row>
    <row r="20" spans="1:13">
      <c r="A20" s="110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107"/>
    </row>
    <row r="21" spans="1:13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07"/>
    </row>
    <row r="22" spans="1:13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3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</row>
    <row r="24" spans="1:13" s="10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</row>
    <row r="25" spans="1:13" s="10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</row>
    <row r="26" spans="1:13" s="10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</row>
    <row r="27" spans="1:13" s="103" customForma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</row>
    <row r="28" spans="1:13" s="103" customForma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</row>
    <row r="29" spans="1:13" s="103" customForma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13" s="103" customFormat="1">
      <c r="C30" s="102"/>
      <c r="D30" s="128"/>
      <c r="E30" s="128"/>
      <c r="F30" s="128"/>
      <c r="G30" s="128"/>
    </row>
    <row r="31" spans="1:13" s="103" customFormat="1">
      <c r="C31" s="102"/>
      <c r="D31" s="102"/>
    </row>
    <row r="32" spans="1:13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29"/>
      <c r="D34" s="128"/>
    </row>
    <row r="35" spans="3:4" s="103" customFormat="1">
      <c r="C35" s="129"/>
      <c r="D35" s="128"/>
    </row>
    <row r="36" spans="3:4" s="103" customFormat="1">
      <c r="C36" s="129"/>
      <c r="D36" s="128"/>
    </row>
    <row r="37" spans="3:4" s="103" customFormat="1">
      <c r="C37" s="129"/>
      <c r="D37" s="128"/>
    </row>
    <row r="38" spans="3:4" s="103" customFormat="1">
      <c r="C38" s="129"/>
      <c r="D38" s="128"/>
    </row>
    <row r="39" spans="3:4" s="103" customFormat="1">
      <c r="C39" s="129"/>
      <c r="D39" s="128"/>
    </row>
    <row r="40" spans="3:4" s="103" customFormat="1">
      <c r="C40" s="129"/>
      <c r="D40" s="128"/>
    </row>
    <row r="41" spans="3:4" s="103" customFormat="1">
      <c r="C41" s="129"/>
      <c r="D41" s="128"/>
    </row>
    <row r="42" spans="3:4" s="103" customFormat="1">
      <c r="C42" s="129"/>
      <c r="D42" s="128"/>
    </row>
    <row r="43" spans="3:4" s="103" customFormat="1">
      <c r="C43" s="129"/>
      <c r="D43" s="128"/>
    </row>
    <row r="44" spans="3:4" s="103" customFormat="1">
      <c r="C44" s="129"/>
      <c r="D44" s="128"/>
    </row>
    <row r="45" spans="3:4" s="103" customFormat="1">
      <c r="C45" s="129"/>
      <c r="D45" s="128"/>
    </row>
    <row r="46" spans="3:4" s="103" customFormat="1">
      <c r="C46" s="129"/>
      <c r="D46" s="128"/>
    </row>
    <row r="47" spans="3:4" s="103" customFormat="1">
      <c r="C47" s="147"/>
      <c r="D47" s="102"/>
    </row>
    <row r="48" spans="3:4" s="103" customFormat="1">
      <c r="C48" s="129"/>
      <c r="D48" s="128"/>
    </row>
    <row r="49" spans="3:4" s="103" customFormat="1">
      <c r="C49" s="129"/>
      <c r="D49" s="128"/>
    </row>
    <row r="50" spans="3:4" s="103" customFormat="1">
      <c r="C50" s="129"/>
      <c r="D50" s="128"/>
    </row>
    <row r="51" spans="3:4" s="103" customFormat="1">
      <c r="C51" s="129"/>
      <c r="D51" s="128"/>
    </row>
    <row r="52" spans="3:4" s="103" customFormat="1">
      <c r="C52" s="129"/>
      <c r="D52" s="128"/>
    </row>
    <row r="53" spans="3:4" s="103" customFormat="1">
      <c r="C53" s="129"/>
      <c r="D53" s="128"/>
    </row>
    <row r="54" spans="3:4" s="103" customFormat="1">
      <c r="C54" s="128"/>
      <c r="D54" s="128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  <row r="104" spans="3:4" s="103" customFormat="1">
      <c r="C104" s="102"/>
      <c r="D104" s="102"/>
    </row>
    <row r="105" spans="3:4" s="103" customFormat="1">
      <c r="C105" s="102"/>
      <c r="D105" s="102"/>
    </row>
    <row r="106" spans="3:4" s="103" customFormat="1">
      <c r="C106" s="102"/>
      <c r="D106" s="102"/>
    </row>
    <row r="107" spans="3:4" s="103" customFormat="1">
      <c r="C107" s="102"/>
      <c r="D107" s="102"/>
    </row>
    <row r="108" spans="3:4" s="103" customFormat="1">
      <c r="C108" s="102"/>
      <c r="D108" s="102"/>
    </row>
    <row r="109" spans="3:4" s="103" customFormat="1">
      <c r="C109" s="102"/>
      <c r="D109" s="102"/>
    </row>
    <row r="110" spans="3:4" s="103" customFormat="1">
      <c r="C110" s="102"/>
      <c r="D110" s="102"/>
    </row>
    <row r="111" spans="3:4" s="103" customFormat="1">
      <c r="C111" s="102"/>
      <c r="D111" s="102"/>
    </row>
    <row r="112" spans="3:4" s="103" customFormat="1">
      <c r="C112" s="102"/>
      <c r="D112" s="102"/>
    </row>
    <row r="113" spans="3:4" s="103" customFormat="1">
      <c r="C113" s="102"/>
      <c r="D113" s="102"/>
    </row>
    <row r="114" spans="3:4" s="103" customFormat="1">
      <c r="C114" s="102"/>
      <c r="D114" s="102"/>
    </row>
    <row r="115" spans="3:4" s="103" customFormat="1">
      <c r="C115" s="102"/>
      <c r="D115" s="102"/>
    </row>
    <row r="116" spans="3:4" s="103" customFormat="1">
      <c r="C116" s="102"/>
      <c r="D116" s="102"/>
    </row>
    <row r="117" spans="3:4" s="103" customFormat="1">
      <c r="C117" s="102"/>
      <c r="D117" s="102"/>
    </row>
    <row r="118" spans="3:4" s="103" customFormat="1">
      <c r="C118" s="102"/>
      <c r="D118" s="102"/>
    </row>
    <row r="119" spans="3:4" s="103" customFormat="1">
      <c r="C119" s="102"/>
      <c r="D119" s="102"/>
    </row>
    <row r="120" spans="3:4" s="103" customFormat="1">
      <c r="C120" s="102"/>
      <c r="D120" s="102"/>
    </row>
    <row r="121" spans="3:4" s="103" customFormat="1">
      <c r="C121" s="102"/>
      <c r="D121" s="102"/>
    </row>
    <row r="122" spans="3:4" s="103" customFormat="1">
      <c r="C122" s="102"/>
      <c r="D122" s="102"/>
    </row>
    <row r="123" spans="3:4" s="103" customFormat="1">
      <c r="C123" s="102"/>
      <c r="D123" s="102"/>
    </row>
    <row r="124" spans="3:4" s="103" customFormat="1">
      <c r="C124" s="102"/>
      <c r="D124" s="102"/>
    </row>
    <row r="125" spans="3:4" s="103" customFormat="1">
      <c r="C125" s="102"/>
      <c r="D125" s="102"/>
    </row>
    <row r="126" spans="3:4" s="103" customFormat="1">
      <c r="C126" s="102"/>
      <c r="D126" s="102"/>
    </row>
    <row r="127" spans="3:4" s="103" customFormat="1">
      <c r="C127" s="102"/>
      <c r="D127" s="102"/>
    </row>
    <row r="128" spans="3:4" s="103" customFormat="1">
      <c r="C128" s="102"/>
      <c r="D128" s="102"/>
    </row>
    <row r="129" spans="3:4" s="103" customFormat="1">
      <c r="C129" s="102"/>
      <c r="D129" s="102"/>
    </row>
    <row r="130" spans="3:4" s="103" customFormat="1">
      <c r="C130" s="102"/>
      <c r="D130" s="102"/>
    </row>
    <row r="131" spans="3:4" s="103" customFormat="1">
      <c r="C131" s="102"/>
      <c r="D131" s="102"/>
    </row>
    <row r="132" spans="3:4" s="103" customFormat="1">
      <c r="C132" s="102"/>
      <c r="D132" s="102"/>
    </row>
    <row r="133" spans="3:4" s="103" customFormat="1">
      <c r="C133" s="102"/>
      <c r="D133" s="102"/>
    </row>
  </sheetData>
  <conditionalFormatting sqref="C7:L12 C15:D19 D7:D14 C16:L19">
    <cfRule type="cellIs" dxfId="8" priority="14" operator="lessThan">
      <formula>0</formula>
    </cfRule>
  </conditionalFormatting>
  <conditionalFormatting sqref="D20">
    <cfRule type="cellIs" dxfId="7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07"/>
  <sheetViews>
    <sheetView topLeftCell="B1" zoomScale="130" zoomScaleNormal="130" workbookViewId="0">
      <selection activeCell="C7" sqref="C7"/>
    </sheetView>
  </sheetViews>
  <sheetFormatPr baseColWidth="10" defaultRowHeight="9"/>
  <cols>
    <col min="1" max="1" width="9.42578125" style="15" customWidth="1"/>
    <col min="2" max="2" width="31.5703125" style="65" customWidth="1"/>
    <col min="3" max="4" width="9.28515625" style="17" bestFit="1" customWidth="1"/>
    <col min="5" max="12" width="9.28515625" style="15" bestFit="1" customWidth="1"/>
    <col min="13" max="14" width="11.42578125" style="65"/>
    <col min="15" max="32" width="11.42578125" style="103"/>
    <col min="33" max="16384" width="11.42578125" style="15"/>
  </cols>
  <sheetData>
    <row r="1" spans="1:32" s="65" customFormat="1">
      <c r="A1" s="103"/>
      <c r="B1" s="1" t="s">
        <v>121</v>
      </c>
      <c r="C1" s="127"/>
      <c r="D1" s="124"/>
      <c r="E1" s="3"/>
      <c r="F1" s="4"/>
      <c r="G1" s="4"/>
      <c r="H1" s="4"/>
      <c r="I1" s="4"/>
      <c r="J1" s="4"/>
      <c r="K1" s="4"/>
      <c r="L1" s="5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2" s="65" customFormat="1">
      <c r="A2" s="103"/>
      <c r="B2" s="3" t="s">
        <v>120</v>
      </c>
      <c r="C2" s="102"/>
      <c r="D2" s="124"/>
      <c r="E2" s="3"/>
      <c r="F2" s="4"/>
      <c r="G2" s="4"/>
      <c r="H2" s="4"/>
      <c r="I2" s="4"/>
      <c r="J2" s="4"/>
      <c r="K2" s="4"/>
      <c r="L2" s="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65" customFormat="1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s="65" customFormat="1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65" customFormat="1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</row>
    <row r="6" spans="1:32" s="65" customFormat="1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</row>
    <row r="7" spans="1:32" s="65" customFormat="1">
      <c r="A7" s="110"/>
      <c r="B7" s="10" t="s">
        <v>1</v>
      </c>
      <c r="C7" s="122">
        <f>ActivosInicialesConcesion!C7+StockCapitalFindeAño!C7</f>
        <v>17299001.34</v>
      </c>
      <c r="D7" s="122">
        <f>ActivosInicialesConcesion!D7+StockCapitalFindeAño!D7</f>
        <v>16864358.539999999</v>
      </c>
      <c r="E7" s="122">
        <f>ActivosInicialesConcesion!E7+StockCapitalFindeAño!E7</f>
        <v>17264751.719999999</v>
      </c>
      <c r="F7" s="122">
        <f>ActivosInicialesConcesion!F7+StockCapitalFindeAño!F7</f>
        <v>16741178.079999998</v>
      </c>
      <c r="G7" s="122">
        <f>ActivosInicialesConcesion!G7+StockCapitalFindeAño!G7</f>
        <v>16420021.949999999</v>
      </c>
      <c r="H7" s="122">
        <f>ActivosInicialesConcesion!H7+StockCapitalFindeAño!H7</f>
        <v>15888568.270000001</v>
      </c>
      <c r="I7" s="122">
        <f>ActivosInicialesConcesion!I7+StockCapitalFindeAño!I7</f>
        <v>15366305.550000001</v>
      </c>
      <c r="J7" s="122">
        <f>ActivosInicialesConcesion!J7+StockCapitalFindeAño!J7</f>
        <v>14820193.520000001</v>
      </c>
      <c r="K7" s="122">
        <f>ActivosInicialesConcesion!K7+StockCapitalFindeAño!K7</f>
        <v>14318174.48</v>
      </c>
      <c r="L7" s="122">
        <f>ActivosInicialesConcesion!L7+StockCapitalFindeAño!L7</f>
        <v>13870037.629999999</v>
      </c>
      <c r="M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</row>
    <row r="8" spans="1:32" s="65" customFormat="1">
      <c r="A8" s="110"/>
      <c r="B8" s="10" t="s">
        <v>2</v>
      </c>
      <c r="C8" s="122">
        <f>ActivosInicialesConcesion!C8+StockCapitalFindeAño!C8</f>
        <v>265834.80000000005</v>
      </c>
      <c r="D8" s="122">
        <f>ActivosInicialesConcesion!D8+StockCapitalFindeAño!D8</f>
        <v>378357.35</v>
      </c>
      <c r="E8" s="122">
        <f>ActivosInicialesConcesion!E8+StockCapitalFindeAño!E8</f>
        <v>632509.55000000005</v>
      </c>
      <c r="F8" s="122">
        <f>ActivosInicialesConcesion!F8+StockCapitalFindeAño!F8</f>
        <v>2577746.75</v>
      </c>
      <c r="G8" s="122">
        <f>ActivosInicialesConcesion!G8+StockCapitalFindeAño!G8</f>
        <v>5100408.4000000004</v>
      </c>
      <c r="H8" s="122">
        <f>ActivosInicialesConcesion!H8+StockCapitalFindeAño!H8</f>
        <v>5972858.2200000007</v>
      </c>
      <c r="I8" s="122">
        <f>ActivosInicialesConcesion!I8+StockCapitalFindeAño!I8</f>
        <v>5452919.5900000008</v>
      </c>
      <c r="J8" s="122">
        <f>ActivosInicialesConcesion!J8+StockCapitalFindeAño!J8</f>
        <v>19163948.66</v>
      </c>
      <c r="K8" s="122">
        <f>ActivosInicialesConcesion!K8+StockCapitalFindeAño!K8</f>
        <v>19071107.319999997</v>
      </c>
      <c r="L8" s="122">
        <f>ActivosInicialesConcesion!L8+StockCapitalFindeAño!L8</f>
        <v>17944943.41</v>
      </c>
      <c r="M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</row>
    <row r="9" spans="1:32" s="65" customFormat="1">
      <c r="A9" s="110"/>
      <c r="B9" s="10" t="s">
        <v>3</v>
      </c>
      <c r="C9" s="122">
        <f>ActivosInicialesConcesion!C9+StockCapitalFindeAño!C9</f>
        <v>100866.49</v>
      </c>
      <c r="D9" s="122">
        <f>ActivosInicialesConcesion!D9+StockCapitalFindeAño!D9</f>
        <v>115037.26999999999</v>
      </c>
      <c r="E9" s="122">
        <f>ActivosInicialesConcesion!E9+StockCapitalFindeAño!E9</f>
        <v>103471.26999999999</v>
      </c>
      <c r="F9" s="122">
        <f>ActivosInicialesConcesion!F9+StockCapitalFindeAño!F9</f>
        <v>86973.26999999999</v>
      </c>
      <c r="G9" s="122">
        <f>ActivosInicialesConcesion!G9+StockCapitalFindeAño!G9</f>
        <v>74845.669999999984</v>
      </c>
      <c r="H9" s="122">
        <f>ActivosInicialesConcesion!H9+StockCapitalFindeAño!H9</f>
        <v>82681.669999999984</v>
      </c>
      <c r="I9" s="122">
        <f>ActivosInicialesConcesion!I9+StockCapitalFindeAño!I9</f>
        <v>108348.15</v>
      </c>
      <c r="J9" s="122">
        <f>ActivosInicialesConcesion!J9+StockCapitalFindeAño!J9</f>
        <v>135897.84</v>
      </c>
      <c r="K9" s="122">
        <f>ActivosInicialesConcesion!K9+StockCapitalFindeAño!K9</f>
        <v>53855.359999999986</v>
      </c>
      <c r="L9" s="122">
        <f>ActivosInicialesConcesion!L9+StockCapitalFindeAño!L9</f>
        <v>183124.49999999997</v>
      </c>
      <c r="M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</row>
    <row r="10" spans="1:32" s="65" customFormat="1">
      <c r="A10" s="110"/>
      <c r="B10" s="10" t="s">
        <v>4</v>
      </c>
      <c r="C10" s="122">
        <f>ActivosInicialesConcesion!C10+StockCapitalFindeAño!C10</f>
        <v>137160.15714285715</v>
      </c>
      <c r="D10" s="122">
        <f>ActivosInicialesConcesion!D10+StockCapitalFindeAño!D10</f>
        <v>91299</v>
      </c>
      <c r="E10" s="122">
        <f>ActivosInicialesConcesion!E10+StockCapitalFindeAño!E10</f>
        <v>95395</v>
      </c>
      <c r="F10" s="122">
        <f>ActivosInicialesConcesion!F10+StockCapitalFindeAño!F10</f>
        <v>92508</v>
      </c>
      <c r="G10" s="122">
        <f>ActivosInicialesConcesion!G10+StockCapitalFindeAño!G10</f>
        <v>92254.89</v>
      </c>
      <c r="H10" s="122">
        <f>ActivosInicialesConcesion!H10+StockCapitalFindeAño!H10</f>
        <v>102050.89</v>
      </c>
      <c r="I10" s="122">
        <f>ActivosInicialesConcesion!I10+StockCapitalFindeAño!I10</f>
        <v>92205.65</v>
      </c>
      <c r="J10" s="122">
        <f>ActivosInicialesConcesion!J10+StockCapitalFindeAño!J10</f>
        <v>83163.23</v>
      </c>
      <c r="K10" s="122">
        <f>ActivosInicialesConcesion!K10+StockCapitalFindeAño!K10</f>
        <v>166265.88999999998</v>
      </c>
      <c r="L10" s="122">
        <f>ActivosInicialesConcesion!L10+StockCapitalFindeAño!L10</f>
        <v>210113.41999999998</v>
      </c>
      <c r="M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</row>
    <row r="11" spans="1:32" s="65" customFormat="1">
      <c r="A11" s="110"/>
      <c r="B11" s="10" t="s">
        <v>5</v>
      </c>
      <c r="C11" s="122">
        <f>ActivosInicialesConcesion!C11+StockCapitalFindeAño!C11</f>
        <v>71883.742857142861</v>
      </c>
      <c r="D11" s="122">
        <f>ActivosInicialesConcesion!D11+StockCapitalFindeAño!D11</f>
        <v>69994</v>
      </c>
      <c r="E11" s="122">
        <f>ActivosInicialesConcesion!E11+StockCapitalFindeAño!E11</f>
        <v>66294</v>
      </c>
      <c r="F11" s="122">
        <f>ActivosInicialesConcesion!F11+StockCapitalFindeAño!F11</f>
        <v>70291</v>
      </c>
      <c r="G11" s="122">
        <f>ActivosInicialesConcesion!G11+StockCapitalFindeAño!G11</f>
        <v>57438</v>
      </c>
      <c r="H11" s="122">
        <f>ActivosInicialesConcesion!H11+StockCapitalFindeAño!H11</f>
        <v>59445</v>
      </c>
      <c r="I11" s="122">
        <f>ActivosInicialesConcesion!I11+StockCapitalFindeAño!I11</f>
        <v>55468.799999999988</v>
      </c>
      <c r="J11" s="122">
        <f>ActivosInicialesConcesion!J11+StockCapitalFindeAño!J11</f>
        <v>125274</v>
      </c>
      <c r="K11" s="122">
        <f>ActivosInicialesConcesion!K11+StockCapitalFindeAño!K11</f>
        <v>125008</v>
      </c>
      <c r="L11" s="122">
        <f>ActivosInicialesConcesion!L11+StockCapitalFindeAño!L11</f>
        <v>155816.24999999997</v>
      </c>
      <c r="M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</row>
    <row r="12" spans="1:32" s="65" customFormat="1">
      <c r="A12" s="110"/>
      <c r="B12" s="10" t="s">
        <v>6</v>
      </c>
      <c r="C12" s="122">
        <f>ActivosInicialesConcesion!C12+StockCapitalFindeAño!C12</f>
        <v>172.39</v>
      </c>
      <c r="D12" s="122">
        <f>ActivosInicialesConcesion!D12+StockCapitalFindeAño!D12</f>
        <v>2021.9799999999998</v>
      </c>
      <c r="E12" s="122">
        <f>ActivosInicialesConcesion!E12+StockCapitalFindeAño!E12</f>
        <v>4084.6099999999997</v>
      </c>
      <c r="F12" s="122">
        <f>ActivosInicialesConcesion!F12+StockCapitalFindeAño!F12</f>
        <v>3637.6099999999997</v>
      </c>
      <c r="G12" s="122">
        <f>ActivosInicialesConcesion!G12+StockCapitalFindeAño!G12</f>
        <v>3190.6099999999997</v>
      </c>
      <c r="H12" s="122">
        <f>ActivosInicialesConcesion!H12+StockCapitalFindeAño!H12</f>
        <v>12049.61</v>
      </c>
      <c r="I12" s="122">
        <f>ActivosInicialesConcesion!I12+StockCapitalFindeAño!I12</f>
        <v>14355.61</v>
      </c>
      <c r="J12" s="122">
        <f>ActivosInicialesConcesion!J12+StockCapitalFindeAño!J12</f>
        <v>15487.349999999999</v>
      </c>
      <c r="K12" s="122">
        <f>ActivosInicialesConcesion!K12+StockCapitalFindeAño!K12</f>
        <v>217229.61000000002</v>
      </c>
      <c r="L12" s="122">
        <f>ActivosInicialesConcesion!L12+StockCapitalFindeAño!L12</f>
        <v>231950.81</v>
      </c>
      <c r="M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</row>
    <row r="13" spans="1:32" s="65" customFormat="1">
      <c r="A13" s="107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</row>
    <row r="14" spans="1:32" s="65" customFormat="1">
      <c r="A14" s="107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</row>
    <row r="15" spans="1:32" s="65" customFormat="1">
      <c r="A15" s="107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07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</row>
    <row r="16" spans="1:32" s="13" customFormat="1">
      <c r="A16" s="107"/>
      <c r="B16" s="10" t="s">
        <v>8</v>
      </c>
      <c r="C16" s="122">
        <f>ActivosInicialesConcesion!C16+StockCapitalFindeAño!C16</f>
        <v>9441584</v>
      </c>
      <c r="D16" s="122">
        <f>ActivosInicialesConcesion!D16+StockCapitalFindeAño!D16</f>
        <v>8796248</v>
      </c>
      <c r="E16" s="122">
        <f>ActivosInicialesConcesion!E16+StockCapitalFindeAño!E16</f>
        <v>8150912</v>
      </c>
      <c r="F16" s="122">
        <f>ActivosInicialesConcesion!F16+StockCapitalFindeAño!F16</f>
        <v>7505576</v>
      </c>
      <c r="G16" s="122">
        <f>ActivosInicialesConcesion!G16+StockCapitalFindeAño!G16</f>
        <v>6860240</v>
      </c>
      <c r="H16" s="122">
        <f>ActivosInicialesConcesion!H16+StockCapitalFindeAño!H16</f>
        <v>6214904</v>
      </c>
      <c r="I16" s="122">
        <f>ActivosInicialesConcesion!I16+StockCapitalFindeAño!I16</f>
        <v>5569568</v>
      </c>
      <c r="J16" s="122">
        <f>ActivosInicialesConcesion!J16+StockCapitalFindeAño!J16</f>
        <v>4924232</v>
      </c>
      <c r="K16" s="122">
        <f>ActivosInicialesConcesion!K16+StockCapitalFindeAño!K16</f>
        <v>4281940.87</v>
      </c>
      <c r="L16" s="122">
        <f>ActivosInicialesConcesion!L16+StockCapitalFindeAño!L16</f>
        <v>3639649.74</v>
      </c>
      <c r="M16" s="110"/>
      <c r="N16" s="65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</row>
    <row r="17" spans="1:32" s="13" customFormat="1">
      <c r="A17" s="107"/>
      <c r="B17" s="10" t="s">
        <v>9</v>
      </c>
      <c r="C17" s="122">
        <f>ActivosInicialesConcesion!C17+StockCapitalFindeAño!C17</f>
        <v>512944</v>
      </c>
      <c r="D17" s="122">
        <f>ActivosInicialesConcesion!D17+StockCapitalFindeAño!D17</f>
        <v>477964</v>
      </c>
      <c r="E17" s="122">
        <f>ActivosInicialesConcesion!E17+StockCapitalFindeAño!E17</f>
        <v>442984</v>
      </c>
      <c r="F17" s="122">
        <f>ActivosInicialesConcesion!F17+StockCapitalFindeAño!F17</f>
        <v>408004</v>
      </c>
      <c r="G17" s="122">
        <f>ActivosInicialesConcesion!G17+StockCapitalFindeAño!G17</f>
        <v>373024</v>
      </c>
      <c r="H17" s="122">
        <f>ActivosInicialesConcesion!H17+StockCapitalFindeAño!H17</f>
        <v>338044</v>
      </c>
      <c r="I17" s="122">
        <f>ActivosInicialesConcesion!I17+StockCapitalFindeAño!I17</f>
        <v>303064</v>
      </c>
      <c r="J17" s="122">
        <f>ActivosInicialesConcesion!J17+StockCapitalFindeAño!J17</f>
        <v>268084</v>
      </c>
      <c r="K17" s="122">
        <f>ActivosInicialesConcesion!K17+StockCapitalFindeAño!K17</f>
        <v>233492.52000000002</v>
      </c>
      <c r="L17" s="122">
        <f>ActivosInicialesConcesion!L17+StockCapitalFindeAño!L17</f>
        <v>198901.03999999998</v>
      </c>
      <c r="M17" s="107"/>
      <c r="N17" s="65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</row>
    <row r="18" spans="1:32" s="13" customFormat="1">
      <c r="A18" s="107"/>
      <c r="B18" s="10" t="s">
        <v>10</v>
      </c>
      <c r="C18" s="122">
        <f>ActivosInicialesConcesion!C18+StockCapitalFindeAño!C18</f>
        <v>0</v>
      </c>
      <c r="D18" s="122">
        <f>ActivosInicialesConcesion!D18+StockCapitalFindeAño!D18</f>
        <v>0</v>
      </c>
      <c r="E18" s="122">
        <f>ActivosInicialesConcesion!E18+StockCapitalFindeAño!E18</f>
        <v>0</v>
      </c>
      <c r="F18" s="122">
        <f>ActivosInicialesConcesion!F18+StockCapitalFindeAño!F18</f>
        <v>0</v>
      </c>
      <c r="G18" s="122">
        <f>ActivosInicialesConcesion!G18+StockCapitalFindeAño!G18</f>
        <v>0</v>
      </c>
      <c r="H18" s="122">
        <f>ActivosInicialesConcesion!H18+StockCapitalFindeAño!H18</f>
        <v>0</v>
      </c>
      <c r="I18" s="122">
        <f>ActivosInicialesConcesion!I18+StockCapitalFindeAño!I18</f>
        <v>151262.01999999999</v>
      </c>
      <c r="J18" s="122">
        <f>ActivosInicialesConcesion!J18+StockCapitalFindeAño!J18</f>
        <v>134455.01999999999</v>
      </c>
      <c r="K18" s="122">
        <f>ActivosInicialesConcesion!K18+StockCapitalFindeAño!K18</f>
        <v>117648.12999999999</v>
      </c>
      <c r="L18" s="122">
        <f>ActivosInicialesConcesion!L18+StockCapitalFindeAño!L18</f>
        <v>100841.34999999999</v>
      </c>
      <c r="M18" s="110"/>
      <c r="N18" s="65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</row>
    <row r="19" spans="1:32">
      <c r="A19" s="107"/>
      <c r="B19" s="10" t="s">
        <v>11</v>
      </c>
      <c r="C19" s="122">
        <f>ActivosInicialesConcesion!C19+StockCapitalFindeAño!C19</f>
        <v>0</v>
      </c>
      <c r="D19" s="122">
        <f>ActivosInicialesConcesion!D19+StockCapitalFindeAño!D19</f>
        <v>0</v>
      </c>
      <c r="E19" s="122">
        <f>ActivosInicialesConcesion!E19+StockCapitalFindeAño!E19</f>
        <v>106346</v>
      </c>
      <c r="F19" s="122">
        <f>ActivosInicialesConcesion!F19+StockCapitalFindeAño!F19</f>
        <v>85077</v>
      </c>
      <c r="G19" s="122">
        <f>ActivosInicialesConcesion!G19+StockCapitalFindeAño!G19</f>
        <v>63808</v>
      </c>
      <c r="H19" s="122">
        <f>ActivosInicialesConcesion!H19+StockCapitalFindeAño!H19</f>
        <v>42539</v>
      </c>
      <c r="I19" s="122">
        <f>ActivosInicialesConcesion!I19+StockCapitalFindeAño!I19</f>
        <v>21270</v>
      </c>
      <c r="J19" s="122">
        <f>ActivosInicialesConcesion!J19+StockCapitalFindeAño!J19</f>
        <v>118588</v>
      </c>
      <c r="K19" s="122">
        <f>ActivosInicialesConcesion!K19+StockCapitalFindeAño!K19</f>
        <v>187902.01</v>
      </c>
      <c r="L19" s="122">
        <f>ActivosInicialesConcesion!L19+StockCapitalFindeAño!L19</f>
        <v>255046.96</v>
      </c>
      <c r="M19" s="103"/>
    </row>
    <row r="20" spans="1:32">
      <c r="A20" s="10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32">
      <c r="A21" s="107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32" s="103" customFormat="1">
      <c r="A22" s="107"/>
    </row>
    <row r="23" spans="1:32" s="103" customFormat="1">
      <c r="A23" s="107"/>
    </row>
    <row r="24" spans="1:32" s="103" customFormat="1">
      <c r="A24" s="107"/>
    </row>
    <row r="25" spans="1:32" s="103" customFormat="1">
      <c r="A25" s="107"/>
    </row>
    <row r="26" spans="1:32" s="103" customFormat="1">
      <c r="A26" s="107"/>
    </row>
    <row r="27" spans="1:32" s="103" customFormat="1">
      <c r="A27" s="107"/>
    </row>
    <row r="28" spans="1:32" s="103" customFormat="1">
      <c r="A28" s="107"/>
    </row>
    <row r="29" spans="1:32" s="103" customFormat="1"/>
    <row r="30" spans="1:32" s="103" customFormat="1"/>
    <row r="31" spans="1:32" s="103" customFormat="1"/>
    <row r="32" spans="1:32" s="103" customFormat="1"/>
    <row r="33" spans="3:4" s="103" customFormat="1"/>
    <row r="34" spans="3:4" s="103" customFormat="1"/>
    <row r="35" spans="3:4" s="103" customFormat="1"/>
    <row r="36" spans="3:4" s="103" customFormat="1"/>
    <row r="37" spans="3:4" s="103" customFormat="1"/>
    <row r="38" spans="3:4" s="103" customFormat="1"/>
    <row r="39" spans="3:4" s="103" customFormat="1"/>
    <row r="40" spans="3:4" s="103" customFormat="1"/>
    <row r="41" spans="3:4" s="103" customFormat="1"/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  <row r="104" spans="3:4" s="103" customFormat="1">
      <c r="C104" s="102"/>
      <c r="D104" s="102"/>
    </row>
    <row r="105" spans="3:4" s="103" customFormat="1">
      <c r="C105" s="102"/>
      <c r="D105" s="102"/>
    </row>
    <row r="106" spans="3:4" s="103" customFormat="1">
      <c r="C106" s="102"/>
      <c r="D106" s="102"/>
    </row>
    <row r="107" spans="3:4" s="103" customFormat="1">
      <c r="C107" s="102"/>
      <c r="D107" s="102"/>
    </row>
  </sheetData>
  <conditionalFormatting sqref="C7:L12 D1:D2 C15:L19">
    <cfRule type="cellIs" dxfId="6" priority="25" operator="less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AO102"/>
  <sheetViews>
    <sheetView topLeftCell="B1" zoomScale="130" zoomScaleNormal="130" workbookViewId="0">
      <selection activeCell="C7" sqref="C7"/>
    </sheetView>
  </sheetViews>
  <sheetFormatPr baseColWidth="10" defaultRowHeight="9"/>
  <cols>
    <col min="1" max="1" width="9.42578125" style="103" customWidth="1"/>
    <col min="2" max="2" width="29.140625" style="66" customWidth="1"/>
    <col min="3" max="4" width="9.28515625" style="17" bestFit="1" customWidth="1"/>
    <col min="5" max="12" width="9.28515625" style="15" bestFit="1" customWidth="1"/>
    <col min="13" max="14" width="11.42578125" style="66"/>
    <col min="15" max="41" width="11.42578125" style="103"/>
    <col min="42" max="16384" width="11.42578125" style="15"/>
  </cols>
  <sheetData>
    <row r="1" spans="1:41" s="66" customFormat="1">
      <c r="A1" s="103"/>
      <c r="B1" s="1" t="s">
        <v>127</v>
      </c>
      <c r="C1" s="113"/>
      <c r="D1" s="122"/>
      <c r="E1" s="3"/>
      <c r="F1" s="74"/>
      <c r="G1" s="4"/>
      <c r="H1" s="4"/>
      <c r="I1" s="4"/>
      <c r="J1" s="4"/>
      <c r="K1" s="4"/>
      <c r="L1" s="5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</row>
    <row r="2" spans="1:41" s="66" customFormat="1">
      <c r="A2" s="103"/>
      <c r="B2" s="3" t="s">
        <v>128</v>
      </c>
      <c r="C2" s="102"/>
      <c r="D2" s="122"/>
      <c r="E2" s="3"/>
      <c r="F2" s="4"/>
      <c r="G2" s="4"/>
      <c r="H2" s="4"/>
      <c r="I2" s="4"/>
      <c r="J2" s="4"/>
      <c r="K2" s="4"/>
      <c r="L2" s="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</row>
    <row r="3" spans="1:41" s="66" customFormat="1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</row>
    <row r="4" spans="1:41" s="66" customFormat="1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</row>
    <row r="5" spans="1:41" s="66" customFormat="1">
      <c r="A5" s="1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</row>
    <row r="6" spans="1:41" s="66" customFormat="1">
      <c r="A6" s="107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</row>
    <row r="7" spans="1:41" s="66" customFormat="1">
      <c r="A7" s="110"/>
      <c r="B7" s="10" t="s">
        <v>1</v>
      </c>
      <c r="C7" s="122">
        <f>100*StockCapitalTotalAnual!C7/IPM_PrecioDelCapital!C$10</f>
        <v>18048163.423433114</v>
      </c>
      <c r="D7" s="122">
        <f>100*StockCapitalTotalAnual!D7/IPM_PrecioDelCapital!D$10</f>
        <v>16864358.539999999</v>
      </c>
      <c r="E7" s="122">
        <f>100*StockCapitalTotalAnual!E7/IPM_PrecioDelCapital!E$10</f>
        <v>17029135.484768122</v>
      </c>
      <c r="F7" s="122">
        <f>100*StockCapitalTotalAnual!F7/IPM_PrecioDelCapital!F$10</f>
        <v>16686468.347712416</v>
      </c>
      <c r="G7" s="122">
        <f>100*StockCapitalTotalAnual!G7/IPM_PrecioDelCapital!G$10</f>
        <v>16092887.836600257</v>
      </c>
      <c r="H7" s="122">
        <f>100*StockCapitalTotalAnual!H7/IPM_PrecioDelCapital!H$10</f>
        <v>14800602.658206586</v>
      </c>
      <c r="I7" s="122">
        <f>100*StockCapitalTotalAnual!I7/IPM_PrecioDelCapital!I$10</f>
        <v>13994395.917438041</v>
      </c>
      <c r="J7" s="122">
        <f>100*StockCapitalTotalAnual!J7/IPM_PrecioDelCapital!J$10</f>
        <v>13078877.148108657</v>
      </c>
      <c r="K7" s="122">
        <f>100*StockCapitalTotalAnual!K7/IPM_PrecioDelCapital!K$10</f>
        <v>12328982.083774127</v>
      </c>
      <c r="L7" s="122">
        <f>100*StockCapitalTotalAnual!L7/IPM_PrecioDelCapital!L$10</f>
        <v>10966331.88407509</v>
      </c>
      <c r="M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</row>
    <row r="8" spans="1:41" s="66" customFormat="1">
      <c r="A8" s="110"/>
      <c r="B8" s="10" t="s">
        <v>2</v>
      </c>
      <c r="C8" s="122">
        <f>100*StockCapitalTotalAnual!C8/IPM_PrecioDelCapital!C$14</f>
        <v>268778.95567731635</v>
      </c>
      <c r="D8" s="122">
        <f>100*StockCapitalTotalAnual!D8/IPM_PrecioDelCapital!D$14</f>
        <v>378357.35</v>
      </c>
      <c r="E8" s="122">
        <f>100*StockCapitalTotalAnual!E8/IPM_PrecioDelCapital!E$14</f>
        <v>627133.53227985441</v>
      </c>
      <c r="F8" s="122">
        <f>100*StockCapitalTotalAnual!F8/IPM_PrecioDelCapital!F$14</f>
        <v>2589758.5189455254</v>
      </c>
      <c r="G8" s="122">
        <f>100*StockCapitalTotalAnual!G8/IPM_PrecioDelCapital!G$14</f>
        <v>4983478.2702747704</v>
      </c>
      <c r="H8" s="122">
        <f>100*StockCapitalTotalAnual!H8/IPM_PrecioDelCapital!H$14</f>
        <v>5442577.2894933755</v>
      </c>
      <c r="I8" s="122">
        <f>100*StockCapitalTotalAnual!I8/IPM_PrecioDelCapital!I$14</f>
        <v>4691146.2874960946</v>
      </c>
      <c r="J8" s="122">
        <f>100*StockCapitalTotalAnual!J8/IPM_PrecioDelCapital!J$14</f>
        <v>15868751.648118315</v>
      </c>
      <c r="K8" s="122">
        <f>100*StockCapitalTotalAnual!K8/IPM_PrecioDelCapital!K$14</f>
        <v>14723216.693393636</v>
      </c>
      <c r="L8" s="122">
        <f>100*StockCapitalTotalAnual!L8/IPM_PrecioDelCapital!L$14</f>
        <v>11887588.504214276</v>
      </c>
      <c r="M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</row>
    <row r="9" spans="1:41" s="66" customFormat="1">
      <c r="A9" s="110"/>
      <c r="B9" s="10" t="s">
        <v>3</v>
      </c>
      <c r="C9" s="122">
        <f>100*StockCapitalTotalAnual!C9/IPM_PrecioDelCapital!C$14</f>
        <v>101983.59975833289</v>
      </c>
      <c r="D9" s="122">
        <f>100*StockCapitalTotalAnual!D9/IPM_PrecioDelCapital!D$14</f>
        <v>115037.26999999997</v>
      </c>
      <c r="E9" s="122">
        <f>100*StockCapitalTotalAnual!E9/IPM_PrecioDelCapital!E$14</f>
        <v>102591.81548260026</v>
      </c>
      <c r="F9" s="122">
        <f>100*StockCapitalTotalAnual!F9/IPM_PrecioDelCapital!F$14</f>
        <v>87378.547525294809</v>
      </c>
      <c r="G9" s="122">
        <f>100*StockCapitalTotalAnual!G9/IPM_PrecioDelCapital!G$14</f>
        <v>73129.785071555467</v>
      </c>
      <c r="H9" s="122">
        <f>100*StockCapitalTotalAnual!H9/IPM_PrecioDelCapital!H$14</f>
        <v>75341.044910887838</v>
      </c>
      <c r="I9" s="122">
        <f>100*StockCapitalTotalAnual!I9/IPM_PrecioDelCapital!I$14</f>
        <v>93211.904786142259</v>
      </c>
      <c r="J9" s="122">
        <f>100*StockCapitalTotalAnual!J9/IPM_PrecioDelCapital!J$14</f>
        <v>112530.51814822172</v>
      </c>
      <c r="K9" s="122">
        <f>100*StockCapitalTotalAnual!K9/IPM_PrecioDelCapital!K$14</f>
        <v>41577.246778386005</v>
      </c>
      <c r="L9" s="122">
        <f>100*StockCapitalTotalAnual!L9/IPM_PrecioDelCapital!L$14</f>
        <v>121310.42440774055</v>
      </c>
      <c r="M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</row>
    <row r="10" spans="1:41" s="66" customFormat="1">
      <c r="A10" s="110"/>
      <c r="B10" s="10" t="s">
        <v>4</v>
      </c>
      <c r="C10" s="122">
        <f>100*StockCapitalTotalAnual!C10/IPM_PrecioDelCapital!C$14</f>
        <v>138679.22407974329</v>
      </c>
      <c r="D10" s="122">
        <f>100*StockCapitalTotalAnual!D10/IPM_PrecioDelCapital!D$14</f>
        <v>91299</v>
      </c>
      <c r="E10" s="122">
        <f>100*StockCapitalTotalAnual!E10/IPM_PrecioDelCapital!E$14</f>
        <v>94584.189775216379</v>
      </c>
      <c r="F10" s="122">
        <f>100*StockCapitalTotalAnual!F10/IPM_PrecioDelCapital!F$14</f>
        <v>92939.068227168813</v>
      </c>
      <c r="G10" s="122">
        <f>100*StockCapitalTotalAnual!G10/IPM_PrecioDelCapital!G$14</f>
        <v>90139.887551277105</v>
      </c>
      <c r="H10" s="122">
        <f>100*StockCapitalTotalAnual!H10/IPM_PrecioDelCapital!H$14</f>
        <v>92990.63125703769</v>
      </c>
      <c r="I10" s="122">
        <f>100*StockCapitalTotalAnual!I10/IPM_PrecioDelCapital!I$14</f>
        <v>79324.513326202228</v>
      </c>
      <c r="J10" s="122">
        <f>100*StockCapitalTotalAnual!J10/IPM_PrecioDelCapital!J$14</f>
        <v>68863.503369735205</v>
      </c>
      <c r="K10" s="122">
        <f>100*StockCapitalTotalAnual!K10/IPM_PrecioDelCapital!K$14</f>
        <v>128360.07296874412</v>
      </c>
      <c r="L10" s="122">
        <f>100*StockCapitalTotalAnual!L10/IPM_PrecioDelCapital!L$14</f>
        <v>139189.17541870064</v>
      </c>
      <c r="M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</row>
    <row r="11" spans="1:41" s="66" customFormat="1">
      <c r="A11" s="110"/>
      <c r="B11" s="10" t="s">
        <v>5</v>
      </c>
      <c r="C11" s="122">
        <f>100*StockCapitalTotalAnual!C11/IPM_PrecioDelCapital!C$14</f>
        <v>72679.864845835109</v>
      </c>
      <c r="D11" s="122">
        <f>100*StockCapitalTotalAnual!D11/IPM_PrecioDelCapital!D$14</f>
        <v>69994</v>
      </c>
      <c r="E11" s="122">
        <f>100*StockCapitalTotalAnual!E11/IPM_PrecioDelCapital!E$14</f>
        <v>65730.53385353733</v>
      </c>
      <c r="F11" s="122">
        <f>100*StockCapitalTotalAnual!F11/IPM_PrecioDelCapital!F$14</f>
        <v>70618.54158295416</v>
      </c>
      <c r="G11" s="122">
        <f>100*StockCapitalTotalAnual!G11/IPM_PrecioDelCapital!G$14</f>
        <v>56121.197057091005</v>
      </c>
      <c r="H11" s="122">
        <f>100*StockCapitalTotalAnual!H11/IPM_PrecioDelCapital!H$14</f>
        <v>54167.367624864477</v>
      </c>
      <c r="I11" s="122">
        <f>100*StockCapitalTotalAnual!I11/IPM_PrecioDelCapital!I$14</f>
        <v>47719.804207100598</v>
      </c>
      <c r="J11" s="122">
        <f>100*StockCapitalTotalAnual!J11/IPM_PrecioDelCapital!J$14</f>
        <v>103733.42306618212</v>
      </c>
      <c r="K11" s="122">
        <f>100*StockCapitalTotalAnual!K11/IPM_PrecioDelCapital!K$14</f>
        <v>96508.285624169614</v>
      </c>
      <c r="L11" s="122">
        <f>100*StockCapitalTotalAnual!L11/IPM_PrecioDelCapital!L$14</f>
        <v>103220.13393687137</v>
      </c>
      <c r="M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</row>
    <row r="12" spans="1:41" s="66" customFormat="1">
      <c r="A12" s="110"/>
      <c r="B12" s="10" t="s">
        <v>6</v>
      </c>
      <c r="C12" s="122">
        <f>100*StockCapitalTotalAnual!C12/IPM_PrecioDelCapital!C$14</f>
        <v>174.29924212034152</v>
      </c>
      <c r="D12" s="122">
        <f>100*StockCapitalTotalAnual!D12/IPM_PrecioDelCapital!D$14</f>
        <v>2021.9799999999998</v>
      </c>
      <c r="E12" s="122">
        <f>100*StockCapitalTotalAnual!E12/IPM_PrecioDelCapital!E$14</f>
        <v>4049.8928392237171</v>
      </c>
      <c r="F12" s="122">
        <f>100*StockCapitalTotalAnual!F12/IPM_PrecioDelCapital!F$14</f>
        <v>3654.5605134024245</v>
      </c>
      <c r="G12" s="122">
        <f>100*StockCapitalTotalAnual!G12/IPM_PrecioDelCapital!G$14</f>
        <v>3117.463221949321</v>
      </c>
      <c r="H12" s="122">
        <f>100*StockCapitalTotalAnual!H12/IPM_PrecioDelCapital!H$14</f>
        <v>10979.824284737879</v>
      </c>
      <c r="I12" s="122">
        <f>100*StockCapitalTotalAnual!I12/IPM_PrecioDelCapital!I$14</f>
        <v>12350.130135742897</v>
      </c>
      <c r="J12" s="122">
        <f>100*StockCapitalTotalAnual!J12/IPM_PrecioDelCapital!J$14</f>
        <v>12824.335693951141</v>
      </c>
      <c r="K12" s="122">
        <f>100*StockCapitalTotalAnual!K12/IPM_PrecioDelCapital!K$14</f>
        <v>167704.92486806423</v>
      </c>
      <c r="L12" s="122">
        <f>100*StockCapitalTotalAnual!L12/IPM_PrecioDelCapital!L$14</f>
        <v>153655.30665104446</v>
      </c>
      <c r="M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</row>
    <row r="13" spans="1:41" s="66" customFormat="1">
      <c r="A13" s="110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</row>
    <row r="14" spans="1:41" s="66" customFormat="1">
      <c r="A14" s="110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</row>
    <row r="15" spans="1:41" s="66" customFormat="1">
      <c r="A15" s="110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</row>
    <row r="16" spans="1:41" s="13" customFormat="1">
      <c r="A16" s="110"/>
      <c r="B16" s="10" t="s">
        <v>8</v>
      </c>
      <c r="C16" s="122">
        <f>100*StockCapitalTotalAnual!C16/IPM_PrecioDelCapital!C$10</f>
        <v>9850467.5304031931</v>
      </c>
      <c r="D16" s="122">
        <f>100*StockCapitalTotalAnual!D16/IPM_PrecioDelCapital!D$10</f>
        <v>8796248</v>
      </c>
      <c r="E16" s="122">
        <f>100*StockCapitalTotalAnual!E16/IPM_PrecioDelCapital!E$10</f>
        <v>8039674.5359291108</v>
      </c>
      <c r="F16" s="122">
        <f>100*StockCapitalTotalAnual!F16/IPM_PrecioDelCapital!F$10</f>
        <v>7481047.9738562088</v>
      </c>
      <c r="G16" s="122">
        <f>100*StockCapitalTotalAnual!G16/IPM_PrecioDelCapital!G$10</f>
        <v>6723564.2673521852</v>
      </c>
      <c r="H16" s="122">
        <f>100*StockCapitalTotalAnual!H16/IPM_PrecioDelCapital!H$10</f>
        <v>5789340.0525319157</v>
      </c>
      <c r="I16" s="122">
        <f>100*StockCapitalTotalAnual!I16/IPM_PrecioDelCapital!I$10</f>
        <v>5072314.8402508218</v>
      </c>
      <c r="J16" s="122">
        <f>100*StockCapitalTotalAnual!J16/IPM_PrecioDelCapital!J$10</f>
        <v>4345653.4686859734</v>
      </c>
      <c r="K16" s="122">
        <f>100*StockCapitalTotalAnual!K16/IPM_PrecioDelCapital!K$10</f>
        <v>3687060.2704102681</v>
      </c>
      <c r="L16" s="122">
        <f>100*StockCapitalTotalAnual!L16/IPM_PrecioDelCapital!L$10</f>
        <v>2877685.5589992809</v>
      </c>
      <c r="M16" s="103"/>
      <c r="N16" s="66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</row>
    <row r="17" spans="1:13">
      <c r="A17" s="110"/>
      <c r="B17" s="10" t="s">
        <v>9</v>
      </c>
      <c r="C17" s="122">
        <f>100*StockCapitalTotalAnual!C17/IPM_PrecioDelCapital!C$10</f>
        <v>535157.89478917257</v>
      </c>
      <c r="D17" s="122">
        <f>100*StockCapitalTotalAnual!D17/IPM_PrecioDelCapital!D$10</f>
        <v>477964</v>
      </c>
      <c r="E17" s="122">
        <f>100*StockCapitalTotalAnual!E17/IPM_PrecioDelCapital!E$10</f>
        <v>436938.49039518781</v>
      </c>
      <c r="F17" s="122">
        <f>100*StockCapitalTotalAnual!F17/IPM_PrecioDelCapital!F$10</f>
        <v>406670.65359477123</v>
      </c>
      <c r="G17" s="122">
        <f>100*StockCapitalTotalAnual!G17/IPM_PrecioDelCapital!G$10</f>
        <v>365592.28791773779</v>
      </c>
      <c r="H17" s="122">
        <f>100*StockCapitalTotalAnual!H17/IPM_PrecioDelCapital!H$10</f>
        <v>314896.52434182394</v>
      </c>
      <c r="I17" s="122">
        <f>100*StockCapitalTotalAnual!I17/IPM_PrecioDelCapital!I$10</f>
        <v>276006.3302478352</v>
      </c>
      <c r="J17" s="122">
        <f>100*StockCapitalTotalAnual!J17/IPM_PrecioDelCapital!J$10</f>
        <v>236585.14962317178</v>
      </c>
      <c r="K17" s="122">
        <f>100*StockCapitalTotalAnual!K17/IPM_PrecioDelCapital!K$10</f>
        <v>201053.91925460543</v>
      </c>
      <c r="L17" s="122">
        <f>100*StockCapitalTotalAnual!L17/IPM_PrecioDelCapital!L$10</f>
        <v>157260.91557313927</v>
      </c>
      <c r="M17" s="103"/>
    </row>
    <row r="18" spans="1:13">
      <c r="A18" s="110"/>
      <c r="B18" s="10" t="s">
        <v>10</v>
      </c>
      <c r="C18" s="122">
        <f>100*StockCapitalTotalAnual!C18/IPM_PrecioDelCapital!C$14</f>
        <v>0</v>
      </c>
      <c r="D18" s="122">
        <f>100*StockCapitalTotalAnual!D18/IPM_PrecioDelCapital!D$14</f>
        <v>0</v>
      </c>
      <c r="E18" s="122">
        <f>100*StockCapitalTotalAnual!E18/IPM_PrecioDelCapital!E$14</f>
        <v>0</v>
      </c>
      <c r="F18" s="122">
        <f>100*StockCapitalTotalAnual!F18/IPM_PrecioDelCapital!F$14</f>
        <v>0</v>
      </c>
      <c r="G18" s="122">
        <f>100*StockCapitalTotalAnual!G18/IPM_PrecioDelCapital!G$14</f>
        <v>0</v>
      </c>
      <c r="H18" s="122">
        <f>100*StockCapitalTotalAnual!H18/IPM_PrecioDelCapital!H$14</f>
        <v>0</v>
      </c>
      <c r="I18" s="122">
        <f>100*StockCapitalTotalAnual!I18/IPM_PrecioDelCapital!I$14</f>
        <v>130130.70371759504</v>
      </c>
      <c r="J18" s="122">
        <f>100*StockCapitalTotalAnual!J18/IPM_PrecioDelCapital!J$14</f>
        <v>111335.78773753512</v>
      </c>
      <c r="K18" s="122">
        <f>100*StockCapitalTotalAnual!K18/IPM_PrecioDelCapital!K$14</f>
        <v>90826.341779641589</v>
      </c>
      <c r="L18" s="122">
        <f>100*StockCapitalTotalAnual!L18/IPM_PrecioDelCapital!L$14</f>
        <v>66802.1316991965</v>
      </c>
      <c r="M18" s="103"/>
    </row>
    <row r="19" spans="1:13">
      <c r="A19" s="110"/>
      <c r="B19" s="10" t="s">
        <v>11</v>
      </c>
      <c r="C19" s="122">
        <f>100*StockCapitalTotalAnual!C19/IPM_PrecioDelCapital!C$14</f>
        <v>0</v>
      </c>
      <c r="D19" s="122">
        <f>100*StockCapitalTotalAnual!D19/IPM_PrecioDelCapital!D$14</f>
        <v>0</v>
      </c>
      <c r="E19" s="122">
        <f>100*StockCapitalTotalAnual!E19/IPM_PrecioDelCapital!E$14</f>
        <v>105442.11170223974</v>
      </c>
      <c r="F19" s="122">
        <f>100*StockCapitalTotalAnual!F19/IPM_PrecioDelCapital!F$14</f>
        <v>85473.441297648213</v>
      </c>
      <c r="G19" s="122">
        <f>100*StockCapitalTotalAnual!G19/IPM_PrecioDelCapital!G$14</f>
        <v>62345.160726676811</v>
      </c>
      <c r="H19" s="122">
        <f>100*StockCapitalTotalAnual!H19/IPM_PrecioDelCapital!H$14</f>
        <v>38762.312244833207</v>
      </c>
      <c r="I19" s="122">
        <f>100*StockCapitalTotalAnual!I19/IPM_PrecioDelCapital!I$14</f>
        <v>18298.579300165678</v>
      </c>
      <c r="J19" s="122">
        <f>100*StockCapitalTotalAnual!J19/IPM_PrecioDelCapital!J$14</f>
        <v>98197.065429158523</v>
      </c>
      <c r="K19" s="122">
        <f>100*StockCapitalTotalAnual!K19/IPM_PrecioDelCapital!K$14</f>
        <v>145063.52273802937</v>
      </c>
      <c r="L19" s="122">
        <f>100*StockCapitalTotalAnual!L19/IPM_PrecioDelCapital!L$14</f>
        <v>168955.30069162798</v>
      </c>
      <c r="M19" s="103"/>
    </row>
    <row r="20" spans="1:13">
      <c r="A20" s="1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3">
      <c r="A21" s="110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3">
      <c r="A22" s="110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3">
      <c r="A23" s="110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3">
      <c r="A24" s="110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3">
      <c r="A25" s="110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3" s="103" customFormat="1">
      <c r="A26" s="110"/>
    </row>
    <row r="27" spans="1:13" s="103" customFormat="1">
      <c r="A27" s="110"/>
    </row>
    <row r="28" spans="1:13" s="103" customFormat="1">
      <c r="A28" s="110"/>
    </row>
    <row r="29" spans="1:13" s="103" customFormat="1">
      <c r="A29" s="110"/>
    </row>
    <row r="30" spans="1:13" s="103" customFormat="1">
      <c r="A30" s="110"/>
    </row>
    <row r="31" spans="1:13" s="103" customFormat="1">
      <c r="A31" s="110"/>
    </row>
    <row r="32" spans="1:13" s="103" customFormat="1">
      <c r="A32" s="110"/>
    </row>
    <row r="33" spans="1:4" s="103" customFormat="1">
      <c r="A33" s="110"/>
    </row>
    <row r="34" spans="1:4" s="103" customFormat="1">
      <c r="A34" s="110"/>
    </row>
    <row r="35" spans="1:4" s="103" customFormat="1">
      <c r="A35" s="110"/>
    </row>
    <row r="36" spans="1:4" s="103" customFormat="1">
      <c r="A36" s="110"/>
    </row>
    <row r="37" spans="1:4" s="103" customFormat="1">
      <c r="C37" s="102"/>
      <c r="D37" s="102"/>
    </row>
    <row r="38" spans="1:4" s="103" customFormat="1">
      <c r="C38" s="102"/>
      <c r="D38" s="102"/>
    </row>
    <row r="39" spans="1:4" s="103" customFormat="1">
      <c r="C39" s="102"/>
      <c r="D39" s="102"/>
    </row>
    <row r="40" spans="1:4" s="103" customFormat="1">
      <c r="C40" s="102"/>
      <c r="D40" s="102"/>
    </row>
    <row r="41" spans="1:4" s="103" customFormat="1">
      <c r="C41" s="102"/>
      <c r="D41" s="102"/>
    </row>
    <row r="42" spans="1:4" s="103" customFormat="1">
      <c r="C42" s="102"/>
      <c r="D42" s="102"/>
    </row>
    <row r="43" spans="1:4" s="103" customFormat="1">
      <c r="C43" s="102"/>
      <c r="D43" s="102"/>
    </row>
    <row r="44" spans="1:4" s="103" customFormat="1">
      <c r="C44" s="102"/>
      <c r="D44" s="102"/>
    </row>
    <row r="45" spans="1:4" s="103" customFormat="1">
      <c r="C45" s="102"/>
      <c r="D45" s="102"/>
    </row>
    <row r="46" spans="1:4" s="103" customFormat="1">
      <c r="C46" s="102"/>
      <c r="D46" s="102"/>
    </row>
    <row r="47" spans="1:4" s="103" customFormat="1">
      <c r="C47" s="102"/>
      <c r="D47" s="102"/>
    </row>
    <row r="48" spans="1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</sheetData>
  <conditionalFormatting sqref="D1:D2 C7:L12 C15:L19">
    <cfRule type="cellIs" dxfId="5" priority="24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B1:M11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40.7109375" style="66" bestFit="1" customWidth="1"/>
    <col min="3" max="3" width="4.7109375" style="66" bestFit="1" customWidth="1"/>
    <col min="4" max="12" width="5.42578125" style="66" bestFit="1" customWidth="1"/>
    <col min="13" max="13" width="5.7109375" style="66" bestFit="1" customWidth="1"/>
    <col min="14" max="16384" width="11.42578125" style="66"/>
  </cols>
  <sheetData>
    <row r="1" spans="2:13">
      <c r="C1" s="30"/>
    </row>
    <row r="4" spans="2:13">
      <c r="B4" s="9" t="s">
        <v>84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B5" s="3" t="s">
        <v>12</v>
      </c>
      <c r="M5" s="20"/>
    </row>
    <row r="6" spans="2:13">
      <c r="B6" s="10" t="s">
        <v>85</v>
      </c>
      <c r="C6" s="76"/>
      <c r="D6" s="77">
        <v>0.33500000000000002</v>
      </c>
      <c r="E6" s="77">
        <v>0.33500000000000002</v>
      </c>
      <c r="F6" s="77">
        <v>0.33500000000000002</v>
      </c>
      <c r="G6" s="77">
        <v>0.33500000000000002</v>
      </c>
      <c r="H6" s="77">
        <v>0.33500000000000002</v>
      </c>
      <c r="I6" s="77">
        <v>0.33500000000000002</v>
      </c>
      <c r="J6" s="77">
        <v>0.33500000000000002</v>
      </c>
      <c r="K6" s="77">
        <v>0.33500000000000002</v>
      </c>
      <c r="L6" s="77">
        <v>0.33500000000000002</v>
      </c>
    </row>
    <row r="7" spans="2:13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11" spans="2:13">
      <c r="D11" s="7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B4:M9"/>
  <sheetViews>
    <sheetView topLeftCell="B1" zoomScale="130" zoomScaleNormal="130" workbookViewId="0">
      <selection activeCell="D6" sqref="D6:L6"/>
    </sheetView>
  </sheetViews>
  <sheetFormatPr baseColWidth="10" defaultRowHeight="9"/>
  <cols>
    <col min="1" max="1" width="11.42578125" style="66"/>
    <col min="2" max="2" width="33.7109375" style="66" customWidth="1"/>
    <col min="3" max="3" width="4.7109375" style="66" bestFit="1" customWidth="1"/>
    <col min="4" max="12" width="6.140625" style="66" bestFit="1" customWidth="1"/>
    <col min="13" max="13" width="10.85546875" style="66" bestFit="1" customWidth="1"/>
    <col min="14" max="14" width="38.28515625" style="66" bestFit="1" customWidth="1"/>
    <col min="15" max="16384" width="11.42578125" style="66"/>
  </cols>
  <sheetData>
    <row r="4" spans="2:13" ht="11.25" customHeight="1">
      <c r="B4" s="9" t="s">
        <v>149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M5" s="20"/>
    </row>
    <row r="6" spans="2:13">
      <c r="B6" s="10" t="s">
        <v>150</v>
      </c>
      <c r="D6" s="148">
        <v>0.13754099170794928</v>
      </c>
      <c r="E6" s="148">
        <v>0.15260564528683351</v>
      </c>
      <c r="F6" s="148">
        <v>0.15647392574891</v>
      </c>
      <c r="G6" s="148">
        <v>0.13394502978166076</v>
      </c>
      <c r="H6" s="148">
        <v>0.11989203640242026</v>
      </c>
      <c r="I6" s="148">
        <v>0.11955159270808359</v>
      </c>
      <c r="J6" s="148">
        <v>0.10330293236390911</v>
      </c>
      <c r="K6" s="148">
        <v>0.10608125004745758</v>
      </c>
      <c r="L6" s="148">
        <v>0.11135783808716293</v>
      </c>
      <c r="M6" s="30"/>
    </row>
    <row r="7" spans="2:13" ht="8.25" customHeight="1"/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3">
      <c r="D9" s="30"/>
      <c r="E9" s="30"/>
      <c r="F9" s="30"/>
      <c r="G9" s="30"/>
      <c r="H9" s="30"/>
      <c r="I9" s="30"/>
      <c r="J9" s="30"/>
      <c r="K9" s="30"/>
      <c r="L9" s="30"/>
      <c r="M9" s="30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4:N16"/>
  <sheetViews>
    <sheetView topLeftCell="B1" zoomScale="130" zoomScaleNormal="130" workbookViewId="0">
      <selection activeCell="D6" sqref="D6"/>
    </sheetView>
  </sheetViews>
  <sheetFormatPr baseColWidth="10" defaultRowHeight="9"/>
  <cols>
    <col min="1" max="1" width="11.42578125" style="66"/>
    <col min="2" max="2" width="43.28515625" style="66" bestFit="1" customWidth="1"/>
    <col min="3" max="11" width="5.85546875" style="66" bestFit="1" customWidth="1"/>
    <col min="12" max="12" width="6.28515625" style="66" bestFit="1" customWidth="1"/>
    <col min="13" max="13" width="5.7109375" style="66" bestFit="1" customWidth="1"/>
    <col min="14" max="16384" width="11.42578125" style="66"/>
  </cols>
  <sheetData>
    <row r="4" spans="2:14">
      <c r="B4" s="9" t="s">
        <v>65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4">
      <c r="B5" s="3" t="s">
        <v>12</v>
      </c>
      <c r="M5" s="20"/>
    </row>
    <row r="6" spans="2:14">
      <c r="B6" s="10" t="s">
        <v>66</v>
      </c>
      <c r="C6" s="21">
        <f>IPM_ServiciosVarios!C4</f>
        <v>146.16987016666664</v>
      </c>
      <c r="D6" s="21">
        <f>IPM_ServiciosVarios!D4</f>
        <v>152.5</v>
      </c>
      <c r="E6" s="21">
        <f>IPM_ServiciosVarios!E4</f>
        <v>154.61000000000001</v>
      </c>
      <c r="F6" s="21">
        <f>IPM_ServiciosVarios!F4</f>
        <v>153</v>
      </c>
      <c r="G6" s="21">
        <f>IPM_ServiciosVarios!G4</f>
        <v>155.6</v>
      </c>
      <c r="H6" s="21">
        <f>IPM_ServiciosVarios!H4</f>
        <v>163.71</v>
      </c>
      <c r="I6" s="21">
        <f>IPM_ServiciosVarios!I4</f>
        <v>167.45</v>
      </c>
      <c r="J6" s="21">
        <f>IPM_ServiciosVarios!J4</f>
        <v>172.80378783333333</v>
      </c>
      <c r="K6" s="21">
        <f>IPM_ServiciosVarios!K4</f>
        <v>177.10477583333338</v>
      </c>
      <c r="L6" s="21">
        <f>IPM_ServiciosVarios!L4</f>
        <v>192.87951166666664</v>
      </c>
    </row>
    <row r="7" spans="2:14">
      <c r="B7" s="10" t="s">
        <v>67</v>
      </c>
      <c r="C7" s="21">
        <f>IPM_ServiciosVarios!C5</f>
        <v>95.849095191256808</v>
      </c>
      <c r="D7" s="21">
        <f>IPM_ServiciosVarios!D5</f>
        <v>100</v>
      </c>
      <c r="E7" s="21">
        <f>IPM_ServiciosVarios!E5</f>
        <v>101.38360655737706</v>
      </c>
      <c r="F7" s="21">
        <f>IPM_ServiciosVarios!F5</f>
        <v>100.32786885245902</v>
      </c>
      <c r="G7" s="21">
        <f>IPM_ServiciosVarios!G5</f>
        <v>102.0327868852459</v>
      </c>
      <c r="H7" s="21">
        <f>IPM_ServiciosVarios!H5</f>
        <v>107.35081967213115</v>
      </c>
      <c r="I7" s="21">
        <f>IPM_ServiciosVarios!I5</f>
        <v>109.80327868852459</v>
      </c>
      <c r="J7" s="21">
        <f>IPM_ServiciosVarios!J5</f>
        <v>113.31395923497269</v>
      </c>
      <c r="K7" s="21">
        <f>IPM_ServiciosVarios!K5</f>
        <v>116.13427923497269</v>
      </c>
      <c r="L7" s="21">
        <f>IPM_ServiciosVarios!L5</f>
        <v>126.47836830601092</v>
      </c>
    </row>
    <row r="8" spans="2:1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4">
      <c r="B9" s="10" t="s">
        <v>80</v>
      </c>
      <c r="C9" s="21"/>
      <c r="D9" s="21">
        <f>C10</f>
        <v>95.849095191256808</v>
      </c>
      <c r="E9" s="21">
        <f t="shared" ref="E9:K9" si="0">D10</f>
        <v>100</v>
      </c>
      <c r="F9" s="21">
        <f t="shared" si="0"/>
        <v>101.38360655737706</v>
      </c>
      <c r="G9" s="21">
        <f t="shared" si="0"/>
        <v>100.32786885245902</v>
      </c>
      <c r="H9" s="21">
        <f t="shared" si="0"/>
        <v>102.0327868852459</v>
      </c>
      <c r="I9" s="21">
        <f t="shared" si="0"/>
        <v>107.35081967213115</v>
      </c>
      <c r="J9" s="21">
        <f t="shared" si="0"/>
        <v>109.80327868852459</v>
      </c>
      <c r="K9" s="21">
        <f t="shared" si="0"/>
        <v>113.31395923497269</v>
      </c>
      <c r="L9" s="21">
        <f>K10</f>
        <v>116.13427923497269</v>
      </c>
    </row>
    <row r="10" spans="2:14">
      <c r="B10" s="10" t="s">
        <v>79</v>
      </c>
      <c r="C10" s="21">
        <f>C7</f>
        <v>95.849095191256808</v>
      </c>
      <c r="D10" s="21">
        <f t="shared" ref="D10:L10" si="1">D7</f>
        <v>100</v>
      </c>
      <c r="E10" s="21">
        <f t="shared" si="1"/>
        <v>101.38360655737706</v>
      </c>
      <c r="F10" s="21">
        <f>F7</f>
        <v>100.32786885245902</v>
      </c>
      <c r="G10" s="21">
        <f t="shared" si="1"/>
        <v>102.0327868852459</v>
      </c>
      <c r="H10" s="21">
        <f t="shared" si="1"/>
        <v>107.35081967213115</v>
      </c>
      <c r="I10" s="21">
        <f t="shared" si="1"/>
        <v>109.80327868852459</v>
      </c>
      <c r="J10" s="21">
        <f t="shared" si="1"/>
        <v>113.31395923497269</v>
      </c>
      <c r="K10" s="21">
        <f t="shared" si="1"/>
        <v>116.13427923497269</v>
      </c>
      <c r="L10" s="21">
        <f t="shared" si="1"/>
        <v>126.47836830601092</v>
      </c>
    </row>
    <row r="11" spans="2:14">
      <c r="B11" s="10" t="s">
        <v>81</v>
      </c>
      <c r="C11" s="21"/>
      <c r="D11" s="79">
        <f>(D10-C10)/D10</f>
        <v>4.1509048087431923E-2</v>
      </c>
      <c r="E11" s="79">
        <f t="shared" ref="E11:L11" si="2">(E10-D10)/E10</f>
        <v>1.3647241446219665E-2</v>
      </c>
      <c r="F11" s="79">
        <f t="shared" si="2"/>
        <v>-1.0522875816993581E-2</v>
      </c>
      <c r="G11" s="79">
        <f t="shared" si="2"/>
        <v>1.6709511568123326E-2</v>
      </c>
      <c r="H11" s="79">
        <f t="shared" si="2"/>
        <v>4.9538818642721964E-2</v>
      </c>
      <c r="I11" s="79">
        <f t="shared" si="2"/>
        <v>2.2335025380710576E-2</v>
      </c>
      <c r="J11" s="79">
        <f t="shared" si="2"/>
        <v>3.0981889346644417E-2</v>
      </c>
      <c r="K11" s="79">
        <f t="shared" si="2"/>
        <v>2.4284991637083309E-2</v>
      </c>
      <c r="L11" s="79">
        <f t="shared" si="2"/>
        <v>8.1785440542773202E-2</v>
      </c>
    </row>
    <row r="12" spans="2:14">
      <c r="N12" s="73"/>
    </row>
    <row r="13" spans="2:14">
      <c r="B13" s="10" t="s">
        <v>83</v>
      </c>
      <c r="C13" s="21"/>
      <c r="D13" s="21">
        <f>C14</f>
        <v>98.904618231774464</v>
      </c>
      <c r="E13" s="21">
        <f t="shared" ref="E13:L13" si="3">D14</f>
        <v>100</v>
      </c>
      <c r="F13" s="21">
        <f t="shared" si="3"/>
        <v>100.85723652833582</v>
      </c>
      <c r="G13" s="21">
        <f t="shared" si="3"/>
        <v>99.536181892726574</v>
      </c>
      <c r="H13" s="21">
        <f t="shared" si="3"/>
        <v>102.34635576566451</v>
      </c>
      <c r="I13" s="21">
        <f>H14</f>
        <v>109.74319522352593</v>
      </c>
      <c r="J13" s="21">
        <f t="shared" si="3"/>
        <v>116.23853224390714</v>
      </c>
      <c r="K13" s="21">
        <f t="shared" si="3"/>
        <v>120.76531969843023</v>
      </c>
      <c r="L13" s="21">
        <f t="shared" si="3"/>
        <v>129.53084721328102</v>
      </c>
      <c r="M13" s="21"/>
    </row>
    <row r="14" spans="2:14">
      <c r="B14" s="10" t="s">
        <v>82</v>
      </c>
      <c r="C14" s="21">
        <f>100*C7/TipoDeCambio!C7</f>
        <v>98.904618231774464</v>
      </c>
      <c r="D14" s="21">
        <f>100*D7/TipoDeCambio!D7</f>
        <v>100</v>
      </c>
      <c r="E14" s="21">
        <f>100*E7/TipoDeCambio!E7</f>
        <v>100.85723652833582</v>
      </c>
      <c r="F14" s="21">
        <f>100*F7/TipoDeCambio!F7</f>
        <v>99.536181892726574</v>
      </c>
      <c r="G14" s="21">
        <f>100*G7/TipoDeCambio!G7</f>
        <v>102.34635576566451</v>
      </c>
      <c r="H14" s="21">
        <f>100*H7/TipoDeCambio!H7</f>
        <v>109.74319522352593</v>
      </c>
      <c r="I14" s="21">
        <f>100*I7/TipoDeCambio!I7</f>
        <v>116.23853224390714</v>
      </c>
      <c r="J14" s="21">
        <f>100*J7/TipoDeCambio!J7</f>
        <v>120.76531969843023</v>
      </c>
      <c r="K14" s="21">
        <f>100*K7/TipoDeCambio!K7</f>
        <v>129.53084721328102</v>
      </c>
      <c r="L14" s="21">
        <f>100*L7/TipoDeCambio!L7</f>
        <v>150.95528755591033</v>
      </c>
    </row>
    <row r="15" spans="2:14">
      <c r="B15" s="10" t="s">
        <v>81</v>
      </c>
      <c r="C15" s="21"/>
      <c r="D15" s="79">
        <f t="shared" ref="D15:L15" si="4">(D14-C14)/D14</f>
        <v>1.0953817682255363E-2</v>
      </c>
      <c r="E15" s="79">
        <f t="shared" si="4"/>
        <v>8.4995044266851158E-3</v>
      </c>
      <c r="F15" s="79">
        <f t="shared" si="4"/>
        <v>-1.3272104781284336E-2</v>
      </c>
      <c r="G15" s="79">
        <f t="shared" si="4"/>
        <v>2.745748836795129E-2</v>
      </c>
      <c r="H15" s="79">
        <f t="shared" si="4"/>
        <v>6.7401349512336214E-2</v>
      </c>
      <c r="I15" s="79">
        <f t="shared" si="4"/>
        <v>5.5879379195461917E-2</v>
      </c>
      <c r="J15" s="79">
        <f t="shared" si="4"/>
        <v>3.7484167357211322E-2</v>
      </c>
      <c r="K15" s="79">
        <f t="shared" si="4"/>
        <v>6.7671351677471653E-2</v>
      </c>
      <c r="L15" s="79">
        <f t="shared" si="4"/>
        <v>0.14192573635219102</v>
      </c>
      <c r="M15" s="21"/>
    </row>
    <row r="16" spans="2:1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W101"/>
  <sheetViews>
    <sheetView topLeftCell="B1" zoomScale="130" zoomScaleNormal="130" workbookViewId="0">
      <selection activeCell="T35" sqref="T35"/>
    </sheetView>
  </sheetViews>
  <sheetFormatPr baseColWidth="10" defaultRowHeight="9"/>
  <cols>
    <col min="1" max="1" width="9.42578125" style="103" customWidth="1"/>
    <col min="2" max="2" width="39.42578125" style="14" customWidth="1"/>
    <col min="3" max="3" width="5.140625" style="17" bestFit="1" customWidth="1"/>
    <col min="4" max="4" width="9.5703125" style="17" bestFit="1" customWidth="1"/>
    <col min="5" max="12" width="5.140625" style="15" bestFit="1" customWidth="1"/>
    <col min="13" max="13" width="12.85546875" style="14" bestFit="1" customWidth="1"/>
    <col min="14" max="14" width="13.140625" style="14" bestFit="1" customWidth="1"/>
    <col min="15" max="15" width="13.140625" style="13" bestFit="1" customWidth="1"/>
    <col min="16" max="16" width="13.140625" style="103" bestFit="1" customWidth="1"/>
    <col min="17" max="20" width="10.28515625" style="103" bestFit="1" customWidth="1"/>
    <col min="21" max="21" width="13" style="103" bestFit="1" customWidth="1"/>
    <col min="22" max="23" width="10.28515625" style="103" bestFit="1" customWidth="1"/>
    <col min="24" max="16384" width="11.42578125" style="15"/>
  </cols>
  <sheetData>
    <row r="1" spans="1:23">
      <c r="B1" s="1" t="s">
        <v>143</v>
      </c>
      <c r="C1" s="2"/>
      <c r="D1" s="2"/>
      <c r="E1" s="3"/>
      <c r="F1" s="4"/>
      <c r="G1" s="4"/>
      <c r="H1" s="4"/>
      <c r="I1" s="4"/>
      <c r="J1" s="4"/>
      <c r="K1" s="4"/>
      <c r="L1" s="5"/>
      <c r="M1" s="103"/>
      <c r="N1" s="103"/>
      <c r="O1" s="103"/>
    </row>
    <row r="2" spans="1:23">
      <c r="B2" s="3" t="s">
        <v>126</v>
      </c>
      <c r="C2" s="102"/>
      <c r="D2" s="3"/>
      <c r="E2" s="3"/>
      <c r="F2" s="4"/>
      <c r="G2" s="4"/>
      <c r="H2" s="4"/>
      <c r="I2" s="4"/>
      <c r="J2" s="4"/>
      <c r="K2" s="4"/>
      <c r="L2" s="4"/>
      <c r="M2" s="103"/>
      <c r="N2" s="103"/>
      <c r="O2" s="103"/>
    </row>
    <row r="3" spans="1:2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103"/>
      <c r="N3" s="103"/>
      <c r="O3" s="103"/>
    </row>
    <row r="4" spans="1:23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103"/>
      <c r="N4" s="103"/>
      <c r="O4" s="103"/>
    </row>
    <row r="5" spans="1:2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3"/>
      <c r="N5" s="103"/>
      <c r="O5" s="103"/>
    </row>
    <row r="6" spans="1:23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103"/>
      <c r="N6" s="103"/>
      <c r="O6" s="103"/>
    </row>
    <row r="7" spans="1:23">
      <c r="B7" s="10" t="s">
        <v>1</v>
      </c>
      <c r="C7" s="130"/>
      <c r="D7" s="131">
        <f>(1/(1-TasaEfectivaImpuesto!D$6))*(WACC!D$6*IPM_PrecioDelCapital!D$9+DepreciacionLineal!$C7*IPM_PrecioDelCapital!D$10-(IPM_PrecioDelCapital!D$10-IPM_PrecioDelCapital!D$9))/100</f>
        <v>0.18093646313040457</v>
      </c>
      <c r="E7" s="131">
        <f>(1/(1-TasaEfectivaImpuesto!E$6))*(WACC!E$6*IPM_PrecioDelCapital!E$9+DepreciacionLineal!$C7*IPM_PrecioDelCapital!E$10-(IPM_PrecioDelCapital!E$10-IPM_PrecioDelCapital!E$9))/100</f>
        <v>0.25441302508312175</v>
      </c>
      <c r="F7" s="131">
        <f>(1/(1-TasaEfectivaImpuesto!F$6))*(WACC!F$6*IPM_PrecioDelCapital!F$9+DepreciacionLineal!$C7*IPM_PrecioDelCapital!F$10-(IPM_PrecioDelCapital!F$10-IPM_PrecioDelCapital!F$9))/100</f>
        <v>0.29969119842266978</v>
      </c>
      <c r="G7" s="131">
        <f>(1/(1-TasaEfectivaImpuesto!G$6))*(WACC!G$6*IPM_PrecioDelCapital!G$9+DepreciacionLineal!$C7*IPM_PrecioDelCapital!G$10-(IPM_PrecioDelCapital!G$10-IPM_PrecioDelCapital!G$9))/100</f>
        <v>0.22247345797208534</v>
      </c>
      <c r="H7" s="131">
        <f>(1/(1-TasaEfectivaImpuesto!H$6))*(WACC!H$6*IPM_PrecioDelCapital!H$9+DepreciacionLineal!$C7*IPM_PrecioDelCapital!H$10-(IPM_PrecioDelCapital!H$10-IPM_PrecioDelCapital!H$9))/100</f>
        <v>0.15241218650774391</v>
      </c>
      <c r="I7" s="131">
        <f>(1/(1-TasaEfectivaImpuesto!I$6))*(WACC!I$6*IPM_PrecioDelCapital!I$9+DepreciacionLineal!$C7*IPM_PrecioDelCapital!I$10-(IPM_PrecioDelCapital!I$10-IPM_PrecioDelCapital!I$9))/100</f>
        <v>0.20564813255013317</v>
      </c>
      <c r="J7" s="131">
        <f>(1/(1-TasaEfectivaImpuesto!J$6))*(WACC!J$6*IPM_PrecioDelCapital!J$9+DepreciacionLineal!$C7*IPM_PrecioDelCapital!J$10-(IPM_PrecioDelCapital!J$10-IPM_PrecioDelCapital!J$9))/100</f>
        <v>0.16889832935785262</v>
      </c>
      <c r="K7" s="131">
        <f>(1/(1-TasaEfectivaImpuesto!K$6))*(WACC!K$6*IPM_PrecioDelCapital!K$9+DepreciacionLineal!$C7*IPM_PrecioDelCapital!K$10-(IPM_PrecioDelCapital!K$10-IPM_PrecioDelCapital!K$9))/100</f>
        <v>0.1907397717371688</v>
      </c>
      <c r="L7" s="131">
        <f>(1/(1-TasaEfectivaImpuesto!L$6))*(WACC!L$6*IPM_PrecioDelCapital!L$9+DepreciacionLineal!$C7*IPM_PrecioDelCapital!L$10-(IPM_PrecioDelCapital!L$10-IPM_PrecioDelCapital!L$9))/100</f>
        <v>9.5980815662549734E-2</v>
      </c>
      <c r="M7" s="103"/>
      <c r="N7" s="103"/>
      <c r="O7" s="103"/>
    </row>
    <row r="8" spans="1:23">
      <c r="B8" s="10" t="s">
        <v>2</v>
      </c>
      <c r="C8" s="130"/>
      <c r="D8" s="131">
        <f>(1/(1-TasaEfectivaImpuesto!D$6))*(WACC!D$6*IPM_PrecioDelCapital!D$13+DepreciacionLineal!$C8*IPM_PrecioDelCapital!D$14-(IPM_PrecioDelCapital!D$14-IPM_PrecioDelCapital!D$13))/100</f>
        <v>0.33846703019351643</v>
      </c>
      <c r="E8" s="131">
        <f>(1/(1-TasaEfectivaImpuesto!E$6))*(WACC!E$6*IPM_PrecioDelCapital!E$13+DepreciacionLineal!$C8*IPM_PrecioDelCapital!E$14-(IPM_PrecioDelCapital!E$14-IPM_PrecioDelCapital!E$13))/100</f>
        <v>0.36825641583731</v>
      </c>
      <c r="F8" s="131">
        <f>(1/(1-TasaEfectivaImpuesto!F$6))*(WACC!F$6*IPM_PrecioDelCapital!F$13+DepreciacionLineal!$C8*IPM_PrecioDelCapital!F$14-(IPM_PrecioDelCapital!F$14-IPM_PrecioDelCapital!F$13))/100</f>
        <v>0.40686015886702215</v>
      </c>
      <c r="G8" s="131">
        <f>(1/(1-TasaEfectivaImpuesto!G$6))*(WACC!G$6*IPM_PrecioDelCapital!G$13+DepreciacionLineal!$C8*IPM_PrecioDelCapital!G$14-(IPM_PrecioDelCapital!G$14-IPM_PrecioDelCapital!G$13))/100</f>
        <v>0.31213291055041464</v>
      </c>
      <c r="H8" s="131">
        <f>(1/(1-TasaEfectivaImpuesto!H$6))*(WACC!H$6*IPM_PrecioDelCapital!H$13+DepreciacionLineal!$C8*IPM_PrecioDelCapital!H$14-(IPM_PrecioDelCapital!H$14-IPM_PrecioDelCapital!H$13))/100</f>
        <v>0.23831568534741773</v>
      </c>
      <c r="I8" s="131">
        <f>(1/(1-TasaEfectivaImpuesto!I$6))*(WACC!I$6*IPM_PrecioDelCapital!I$13+DepreciacionLineal!$C8*IPM_PrecioDelCapital!I$14-(IPM_PrecioDelCapital!I$14-IPM_PrecioDelCapital!I$13))/100</f>
        <v>0.2744133831858071</v>
      </c>
      <c r="J8" s="131">
        <f>(1/(1-TasaEfectivaImpuesto!J$6))*(WACC!J$6*IPM_PrecioDelCapital!J$13+DepreciacionLineal!$C8*IPM_PrecioDelCapital!J$14-(IPM_PrecioDelCapital!J$14-IPM_PrecioDelCapital!J$13))/100</f>
        <v>0.29409813157582471</v>
      </c>
      <c r="K8" s="131">
        <f>(1/(1-TasaEfectivaImpuesto!K$6))*(WACC!K$6*IPM_PrecioDelCapital!K$13+DepreciacionLineal!$C8*IPM_PrecioDelCapital!K$14-(IPM_PrecioDelCapital!K$14-IPM_PrecioDelCapital!K$13))/100</f>
        <v>0.25561644033785941</v>
      </c>
      <c r="L8" s="131">
        <f>(1/(1-TasaEfectivaImpuesto!L$6))*(WACC!L$6*IPM_PrecioDelCapital!L$13+DepreciacionLineal!$C8*IPM_PrecioDelCapital!L$14-(IPM_PrecioDelCapital!L$14-IPM_PrecioDelCapital!L$13))/100</f>
        <v>0.12173478983806481</v>
      </c>
      <c r="M8" s="103"/>
      <c r="N8" s="103"/>
      <c r="O8" s="103"/>
    </row>
    <row r="9" spans="1:23">
      <c r="B9" s="10" t="s">
        <v>3</v>
      </c>
      <c r="C9" s="130"/>
      <c r="D9" s="131">
        <f>(1/(1-TasaEfectivaImpuesto!D$6))*(WACC!D$6*IPM_PrecioDelCapital!D$13+DepreciacionLineal!$C9*IPM_PrecioDelCapital!D$14-(IPM_PrecioDelCapital!D$14-IPM_PrecioDelCapital!D$13))/100</f>
        <v>0.48884297004314042</v>
      </c>
      <c r="E9" s="131">
        <f>(1/(1-TasaEfectivaImpuesto!E$6))*(WACC!E$6*IPM_PrecioDelCapital!E$13+DepreciacionLineal!$C9*IPM_PrecioDelCapital!E$14-(IPM_PrecioDelCapital!E$14-IPM_PrecioDelCapital!E$13))/100</f>
        <v>0.51992143317315342</v>
      </c>
      <c r="F9" s="131">
        <f>(1/(1-TasaEfectivaImpuesto!F$6))*(WACC!F$6*IPM_PrecioDelCapital!F$13+DepreciacionLineal!$C9*IPM_PrecioDelCapital!F$14-(IPM_PrecioDelCapital!F$14-IPM_PrecioDelCapital!F$13))/100</f>
        <v>0.55653862787864117</v>
      </c>
      <c r="G9" s="131">
        <f>(1/(1-TasaEfectivaImpuesto!G$6))*(WACC!G$6*IPM_PrecioDelCapital!G$13+DepreciacionLineal!$C9*IPM_PrecioDelCapital!G$14-(IPM_PrecioDelCapital!G$14-IPM_PrecioDelCapital!G$13))/100</f>
        <v>0.46603720493487261</v>
      </c>
      <c r="H9" s="131">
        <f>(1/(1-TasaEfectivaImpuesto!H$6))*(WACC!H$6*IPM_PrecioDelCapital!H$13+DepreciacionLineal!$C9*IPM_PrecioDelCapital!H$14-(IPM_PrecioDelCapital!H$14-IPM_PrecioDelCapital!H$13))/100</f>
        <v>0.40334304658580256</v>
      </c>
      <c r="I9" s="131">
        <f>(1/(1-TasaEfectivaImpuesto!I$6))*(WACC!I$6*IPM_PrecioDelCapital!I$13+DepreciacionLineal!$C9*IPM_PrecioDelCapital!I$14-(IPM_PrecioDelCapital!I$14-IPM_PrecioDelCapital!I$13))/100</f>
        <v>0.44920816851499074</v>
      </c>
      <c r="J9" s="131">
        <f>(1/(1-TasaEfectivaImpuesto!J$6))*(WACC!J$6*IPM_PrecioDelCapital!J$13+DepreciacionLineal!$C9*IPM_PrecioDelCapital!J$14-(IPM_PrecioDelCapital!J$14-IPM_PrecioDelCapital!J$13))/100</f>
        <v>0.47570011608474233</v>
      </c>
      <c r="K9" s="131">
        <f>(1/(1-TasaEfectivaImpuesto!K$6))*(WACC!K$6*IPM_PrecioDelCapital!K$13+DepreciacionLineal!$C9*IPM_PrecioDelCapital!K$14-(IPM_PrecioDelCapital!K$14-IPM_PrecioDelCapital!K$13))/100</f>
        <v>0.45039966923001129</v>
      </c>
      <c r="L9" s="131">
        <f>(1/(1-TasaEfectivaImpuesto!L$6))*(WACC!L$6*IPM_PrecioDelCapital!L$13+DepreciacionLineal!$C9*IPM_PrecioDelCapital!L$14-(IPM_PrecioDelCapital!L$14-IPM_PrecioDelCapital!L$13))/100</f>
        <v>0.34873522225296755</v>
      </c>
      <c r="M9" s="103"/>
      <c r="N9" s="103"/>
      <c r="O9" s="103"/>
    </row>
    <row r="10" spans="1:23">
      <c r="B10" s="10" t="s">
        <v>4</v>
      </c>
      <c r="C10" s="130"/>
      <c r="D10" s="131">
        <f>(1/(1-TasaEfectivaImpuesto!D$6))*(WACC!D$6*IPM_PrecioDelCapital!D$13+DepreciacionLineal!$C10*IPM_PrecioDelCapital!D$14-(IPM_PrecioDelCapital!D$14-IPM_PrecioDelCapital!D$13))/100</f>
        <v>0.33846703019351643</v>
      </c>
      <c r="E10" s="131">
        <f>(1/(1-TasaEfectivaImpuesto!E$6))*(WACC!E$6*IPM_PrecioDelCapital!E$13+DepreciacionLineal!$C10*IPM_PrecioDelCapital!E$14-(IPM_PrecioDelCapital!E$14-IPM_PrecioDelCapital!E$13))/100</f>
        <v>0.36825641583731</v>
      </c>
      <c r="F10" s="131">
        <f>(1/(1-TasaEfectivaImpuesto!F$6))*(WACC!F$6*IPM_PrecioDelCapital!F$13+DepreciacionLineal!$C10*IPM_PrecioDelCapital!F$14-(IPM_PrecioDelCapital!F$14-IPM_PrecioDelCapital!F$13))/100</f>
        <v>0.40686015886702215</v>
      </c>
      <c r="G10" s="131">
        <f>(1/(1-TasaEfectivaImpuesto!G$6))*(WACC!G$6*IPM_PrecioDelCapital!G$13+DepreciacionLineal!$C10*IPM_PrecioDelCapital!G$14-(IPM_PrecioDelCapital!G$14-IPM_PrecioDelCapital!G$13))/100</f>
        <v>0.31213291055041464</v>
      </c>
      <c r="H10" s="131">
        <f>(1/(1-TasaEfectivaImpuesto!H$6))*(WACC!H$6*IPM_PrecioDelCapital!H$13+DepreciacionLineal!$C10*IPM_PrecioDelCapital!H$14-(IPM_PrecioDelCapital!H$14-IPM_PrecioDelCapital!H$13))/100</f>
        <v>0.23831568534741773</v>
      </c>
      <c r="I10" s="131">
        <f>(1/(1-TasaEfectivaImpuesto!I$6))*(WACC!I$6*IPM_PrecioDelCapital!I$13+DepreciacionLineal!$C10*IPM_PrecioDelCapital!I$14-(IPM_PrecioDelCapital!I$14-IPM_PrecioDelCapital!I$13))/100</f>
        <v>0.2744133831858071</v>
      </c>
      <c r="J10" s="131">
        <f>(1/(1-TasaEfectivaImpuesto!J$6))*(WACC!J$6*IPM_PrecioDelCapital!J$13+DepreciacionLineal!$C10*IPM_PrecioDelCapital!J$14-(IPM_PrecioDelCapital!J$14-IPM_PrecioDelCapital!J$13))/100</f>
        <v>0.29409813157582471</v>
      </c>
      <c r="K10" s="131">
        <f>(1/(1-TasaEfectivaImpuesto!K$6))*(WACC!K$6*IPM_PrecioDelCapital!K$13+DepreciacionLineal!$C10*IPM_PrecioDelCapital!K$14-(IPM_PrecioDelCapital!K$14-IPM_PrecioDelCapital!K$13))/100</f>
        <v>0.25561644033785941</v>
      </c>
      <c r="L10" s="131">
        <f>(1/(1-TasaEfectivaImpuesto!L$6))*(WACC!L$6*IPM_PrecioDelCapital!L$13+DepreciacionLineal!$C10*IPM_PrecioDelCapital!L$14-(IPM_PrecioDelCapital!L$14-IPM_PrecioDelCapital!L$13))/100</f>
        <v>0.12173478983806481</v>
      </c>
      <c r="M10" s="103"/>
      <c r="N10" s="103"/>
      <c r="O10" s="103"/>
    </row>
    <row r="11" spans="1:23">
      <c r="B11" s="10" t="s">
        <v>5</v>
      </c>
      <c r="C11" s="130"/>
      <c r="D11" s="131">
        <f>(1/(1-TasaEfectivaImpuesto!D$6))*(WACC!D$6*IPM_PrecioDelCapital!D$13+DepreciacionLineal!$C11*IPM_PrecioDelCapital!D$14-(IPM_PrecioDelCapital!D$14-IPM_PrecioDelCapital!D$13))/100</f>
        <v>0.5640309399679525</v>
      </c>
      <c r="E11" s="131">
        <f>(1/(1-TasaEfectivaImpuesto!E$6))*(WACC!E$6*IPM_PrecioDelCapital!E$13+DepreciacionLineal!$C11*IPM_PrecioDelCapital!E$14-(IPM_PrecioDelCapital!E$14-IPM_PrecioDelCapital!E$13))/100</f>
        <v>0.595753941841075</v>
      </c>
      <c r="F11" s="131">
        <f>(1/(1-TasaEfectivaImpuesto!F$6))*(WACC!F$6*IPM_PrecioDelCapital!F$13+DepreciacionLineal!$C11*IPM_PrecioDelCapital!F$14-(IPM_PrecioDelCapital!F$14-IPM_PrecioDelCapital!F$13))/100</f>
        <v>0.63137786238445048</v>
      </c>
      <c r="G11" s="131">
        <f>(1/(1-TasaEfectivaImpuesto!G$6))*(WACC!G$6*IPM_PrecioDelCapital!G$13+DepreciacionLineal!$C11*IPM_PrecioDelCapital!G$14-(IPM_PrecioDelCapital!G$14-IPM_PrecioDelCapital!G$13))/100</f>
        <v>0.54298935212710153</v>
      </c>
      <c r="H11" s="131">
        <f>(1/(1-TasaEfectivaImpuesto!H$6))*(WACC!H$6*IPM_PrecioDelCapital!H$13+DepreciacionLineal!$C11*IPM_PrecioDelCapital!H$14-(IPM_PrecioDelCapital!H$14-IPM_PrecioDelCapital!H$13))/100</f>
        <v>0.48585672720499501</v>
      </c>
      <c r="I11" s="131">
        <f>(1/(1-TasaEfectivaImpuesto!I$6))*(WACC!I$6*IPM_PrecioDelCapital!I$13+DepreciacionLineal!$C11*IPM_PrecioDelCapital!I$14-(IPM_PrecioDelCapital!I$14-IPM_PrecioDelCapital!I$13))/100</f>
        <v>0.53660556117958269</v>
      </c>
      <c r="J11" s="131">
        <f>(1/(1-TasaEfectivaImpuesto!J$6))*(WACC!J$6*IPM_PrecioDelCapital!J$13+DepreciacionLineal!$C11*IPM_PrecioDelCapital!J$14-(IPM_PrecioDelCapital!J$14-IPM_PrecioDelCapital!J$13))/100</f>
        <v>0.56650110833920109</v>
      </c>
      <c r="K11" s="131">
        <f>(1/(1-TasaEfectivaImpuesto!K$6))*(WACC!K$6*IPM_PrecioDelCapital!K$13+DepreciacionLineal!$C11*IPM_PrecioDelCapital!K$14-(IPM_PrecioDelCapital!K$14-IPM_PrecioDelCapital!K$13))/100</f>
        <v>0.5477912836760872</v>
      </c>
      <c r="L11" s="131">
        <f>(1/(1-TasaEfectivaImpuesto!L$6))*(WACC!L$6*IPM_PrecioDelCapital!L$13+DepreciacionLineal!$C11*IPM_PrecioDelCapital!L$14-(IPM_PrecioDelCapital!L$14-IPM_PrecioDelCapital!L$13))/100</f>
        <v>0.46223543846041892</v>
      </c>
      <c r="M11" s="103"/>
      <c r="N11" s="103"/>
      <c r="O11" s="103"/>
    </row>
    <row r="12" spans="1:23">
      <c r="B12" s="10" t="s">
        <v>6</v>
      </c>
      <c r="C12" s="130"/>
      <c r="D12" s="131">
        <f>(1/(1-TasaEfectivaImpuesto!D$6))*(WACC!D$6*IPM_PrecioDelCapital!D$13+DepreciacionLineal!$C12*IPM_PrecioDelCapital!D$14-(IPM_PrecioDelCapital!D$14-IPM_PrecioDelCapital!D$13))/100</f>
        <v>0.33846703019351643</v>
      </c>
      <c r="E12" s="131">
        <f>(1/(1-TasaEfectivaImpuesto!E$6))*(WACC!E$6*IPM_PrecioDelCapital!E$13+DepreciacionLineal!$C12*IPM_PrecioDelCapital!E$14-(IPM_PrecioDelCapital!E$14-IPM_PrecioDelCapital!E$13))/100</f>
        <v>0.36825641583731</v>
      </c>
      <c r="F12" s="131">
        <f>(1/(1-TasaEfectivaImpuesto!F$6))*(WACC!F$6*IPM_PrecioDelCapital!F$13+DepreciacionLineal!$C12*IPM_PrecioDelCapital!F$14-(IPM_PrecioDelCapital!F$14-IPM_PrecioDelCapital!F$13))/100</f>
        <v>0.40686015886702215</v>
      </c>
      <c r="G12" s="131">
        <f>(1/(1-TasaEfectivaImpuesto!G$6))*(WACC!G$6*IPM_PrecioDelCapital!G$13+DepreciacionLineal!$C12*IPM_PrecioDelCapital!G$14-(IPM_PrecioDelCapital!G$14-IPM_PrecioDelCapital!G$13))/100</f>
        <v>0.31213291055041464</v>
      </c>
      <c r="H12" s="131">
        <f>(1/(1-TasaEfectivaImpuesto!H$6))*(WACC!H$6*IPM_PrecioDelCapital!H$13+DepreciacionLineal!$C12*IPM_PrecioDelCapital!H$14-(IPM_PrecioDelCapital!H$14-IPM_PrecioDelCapital!H$13))/100</f>
        <v>0.23831568534741773</v>
      </c>
      <c r="I12" s="131">
        <f>(1/(1-TasaEfectivaImpuesto!I$6))*(WACC!I$6*IPM_PrecioDelCapital!I$13+DepreciacionLineal!$C12*IPM_PrecioDelCapital!I$14-(IPM_PrecioDelCapital!I$14-IPM_PrecioDelCapital!I$13))/100</f>
        <v>0.2744133831858071</v>
      </c>
      <c r="J12" s="131">
        <f>(1/(1-TasaEfectivaImpuesto!J$6))*(WACC!J$6*IPM_PrecioDelCapital!J$13+DepreciacionLineal!$C12*IPM_PrecioDelCapital!J$14-(IPM_PrecioDelCapital!J$14-IPM_PrecioDelCapital!J$13))/100</f>
        <v>0.29409813157582471</v>
      </c>
      <c r="K12" s="131">
        <f>(1/(1-TasaEfectivaImpuesto!K$6))*(WACC!K$6*IPM_PrecioDelCapital!K$13+DepreciacionLineal!$C12*IPM_PrecioDelCapital!K$14-(IPM_PrecioDelCapital!K$14-IPM_PrecioDelCapital!K$13))/100</f>
        <v>0.25561644033785941</v>
      </c>
      <c r="L12" s="131">
        <f>(1/(1-TasaEfectivaImpuesto!L$6))*(WACC!L$6*IPM_PrecioDelCapital!L$13+DepreciacionLineal!$C12*IPM_PrecioDelCapital!L$14-(IPM_PrecioDelCapital!L$14-IPM_PrecioDelCapital!L$13))/100</f>
        <v>0.12173478983806481</v>
      </c>
      <c r="M12" s="103"/>
      <c r="N12" s="103"/>
      <c r="O12" s="103"/>
    </row>
    <row r="13" spans="1:2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3"/>
      <c r="N13" s="103"/>
      <c r="O13" s="103"/>
    </row>
    <row r="14" spans="1:23">
      <c r="B14" s="9" t="s">
        <v>7</v>
      </c>
      <c r="C14" s="43"/>
      <c r="D14" s="46"/>
      <c r="E14" s="46"/>
      <c r="F14" s="46"/>
      <c r="G14" s="46"/>
      <c r="H14" s="46"/>
      <c r="I14" s="46"/>
      <c r="J14" s="46"/>
      <c r="K14" s="46"/>
      <c r="L14" s="46"/>
      <c r="M14" s="103"/>
      <c r="N14" s="103"/>
      <c r="O14" s="103"/>
    </row>
    <row r="15" spans="1:23">
      <c r="C15" s="14"/>
      <c r="D15" s="14"/>
      <c r="E15" s="14"/>
      <c r="F15" s="14"/>
      <c r="G15" s="14"/>
      <c r="H15" s="14"/>
      <c r="I15" s="14"/>
      <c r="J15" s="14"/>
      <c r="K15" s="149"/>
      <c r="L15" s="149"/>
      <c r="M15" s="107"/>
      <c r="N15" s="103"/>
      <c r="O15" s="103"/>
    </row>
    <row r="16" spans="1:23" s="13" customFormat="1">
      <c r="A16" s="103"/>
      <c r="B16" s="10" t="s">
        <v>8</v>
      </c>
      <c r="C16" s="10"/>
      <c r="D16" s="131">
        <f>(1/(1-TasaEfectivaImpuesto!D$6))*(WACC!D$6*IPM_PrecioDelCapital!D$9+DepreciacionLineal!$C16*IPM_PrecioDelCapital!D$10-(IPM_PrecioDelCapital!D$10-IPM_PrecioDelCapital!D$9))/100</f>
        <v>0.18589886914544212</v>
      </c>
      <c r="E16" s="131">
        <f>(1/(1-TasaEfectivaImpuesto!E$6))*(WACC!E$6*IPM_PrecioDelCapital!E$9+DepreciacionLineal!$C16*IPM_PrecioDelCapital!E$10-(IPM_PrecioDelCapital!E$10-IPM_PrecioDelCapital!E$9))/100</f>
        <v>0.25944409127318713</v>
      </c>
      <c r="F16" s="131">
        <f>(1/(1-TasaEfectivaImpuesto!F$6))*(WACC!F$6*IPM_PrecioDelCapital!F$9+DepreciacionLineal!$C16*IPM_PrecioDelCapital!F$10-(IPM_PrecioDelCapital!F$10-IPM_PrecioDelCapital!F$9))/100</f>
        <v>0.30466987462136319</v>
      </c>
      <c r="G16" s="131">
        <f>(1/(1-TasaEfectivaImpuesto!G$6))*(WACC!G$6*IPM_PrecioDelCapital!G$9+DepreciacionLineal!$C16*IPM_PrecioDelCapital!G$10-(IPM_PrecioDelCapital!G$10-IPM_PrecioDelCapital!G$9))/100</f>
        <v>0.22753673912578928</v>
      </c>
      <c r="H16" s="131">
        <f>(1/(1-TasaEfectivaImpuesto!H$6))*(WACC!H$6*IPM_PrecioDelCapital!H$9+DepreciacionLineal!$C16*IPM_PrecioDelCapital!H$10-(IPM_PrecioDelCapital!H$10-IPM_PrecioDelCapital!H$9))/100</f>
        <v>0.15773937004034588</v>
      </c>
      <c r="I16" s="131">
        <f>(1/(1-TasaEfectivaImpuesto!I$6))*(WACC!I$6*IPM_PrecioDelCapital!I$9+DepreciacionLineal!$C16*IPM_PrecioDelCapital!I$10-(IPM_PrecioDelCapital!I$10-IPM_PrecioDelCapital!I$9))/100</f>
        <v>0.21109701705648098</v>
      </c>
      <c r="J16" s="131">
        <f>(1/(1-TasaEfectivaImpuesto!J$6))*(WACC!J$6*IPM_PrecioDelCapital!J$9+DepreciacionLineal!$C16*IPM_PrecioDelCapital!J$10-(IPM_PrecioDelCapital!J$10-IPM_PrecioDelCapital!J$9))/100</f>
        <v>0.17452142808680612</v>
      </c>
      <c r="K16" s="131">
        <f>(1/(1-TasaEfectivaImpuesto!K$6))*(WACC!K$6*IPM_PrecioDelCapital!K$9+DepreciacionLineal!$C16*IPM_PrecioDelCapital!K$10-(IPM_PrecioDelCapital!K$10-IPM_PrecioDelCapital!K$9))/100</f>
        <v>0.19650282619544562</v>
      </c>
      <c r="L16" s="131">
        <f>(1/(1-TasaEfectivaImpuesto!L$6))*(WACC!L$6*IPM_PrecioDelCapital!L$9+DepreciacionLineal!$C16*IPM_PrecioDelCapital!L$10-(IPM_PrecioDelCapital!L$10-IPM_PrecioDelCapital!L$9))/100</f>
        <v>0.10225718581908864</v>
      </c>
      <c r="M16" s="123"/>
      <c r="N16" s="124"/>
      <c r="O16" s="124"/>
      <c r="P16" s="124"/>
      <c r="Q16" s="103"/>
      <c r="R16" s="103"/>
      <c r="S16" s="103"/>
      <c r="T16" s="103"/>
      <c r="U16" s="103"/>
      <c r="V16" s="103"/>
      <c r="W16" s="103"/>
    </row>
    <row r="17" spans="1:23" s="13" customFormat="1">
      <c r="A17" s="103"/>
      <c r="B17" s="10" t="s">
        <v>9</v>
      </c>
      <c r="C17" s="10"/>
      <c r="D17" s="131">
        <f>(1/(1-TasaEfectivaImpuesto!D$6))*(WACC!D$6*IPM_PrecioDelCapital!D$9+DepreciacionLineal!$C17*IPM_PrecioDelCapital!D$10-(IPM_PrecioDelCapital!D$10-IPM_PrecioDelCapital!D$9))/100</f>
        <v>0.18589886914544212</v>
      </c>
      <c r="E17" s="131">
        <f>(1/(1-TasaEfectivaImpuesto!E$6))*(WACC!E$6*IPM_PrecioDelCapital!E$9+DepreciacionLineal!$C17*IPM_PrecioDelCapital!E$10-(IPM_PrecioDelCapital!E$10-IPM_PrecioDelCapital!E$9))/100</f>
        <v>0.25944409127318713</v>
      </c>
      <c r="F17" s="131">
        <f>(1/(1-TasaEfectivaImpuesto!F$6))*(WACC!F$6*IPM_PrecioDelCapital!F$9+DepreciacionLineal!$C17*IPM_PrecioDelCapital!F$10-(IPM_PrecioDelCapital!F$10-IPM_PrecioDelCapital!F$9))/100</f>
        <v>0.30466987462136319</v>
      </c>
      <c r="G17" s="131">
        <f>(1/(1-TasaEfectivaImpuesto!G$6))*(WACC!G$6*IPM_PrecioDelCapital!G$9+DepreciacionLineal!$C17*IPM_PrecioDelCapital!G$10-(IPM_PrecioDelCapital!G$10-IPM_PrecioDelCapital!G$9))/100</f>
        <v>0.22753673912578928</v>
      </c>
      <c r="H17" s="131">
        <f>(1/(1-TasaEfectivaImpuesto!H$6))*(WACC!H$6*IPM_PrecioDelCapital!H$9+DepreciacionLineal!$C17*IPM_PrecioDelCapital!H$10-(IPM_PrecioDelCapital!H$10-IPM_PrecioDelCapital!H$9))/100</f>
        <v>0.15773937004034588</v>
      </c>
      <c r="I17" s="131">
        <f>(1/(1-TasaEfectivaImpuesto!I$6))*(WACC!I$6*IPM_PrecioDelCapital!I$9+DepreciacionLineal!$C17*IPM_PrecioDelCapital!I$10-(IPM_PrecioDelCapital!I$10-IPM_PrecioDelCapital!I$9))/100</f>
        <v>0.21109701705648098</v>
      </c>
      <c r="J17" s="131">
        <f>(1/(1-TasaEfectivaImpuesto!J$6))*(WACC!J$6*IPM_PrecioDelCapital!J$9+DepreciacionLineal!$C17*IPM_PrecioDelCapital!J$10-(IPM_PrecioDelCapital!J$10-IPM_PrecioDelCapital!J$9))/100</f>
        <v>0.17452142808680612</v>
      </c>
      <c r="K17" s="131">
        <f>(1/(1-TasaEfectivaImpuesto!K$6))*(WACC!K$6*IPM_PrecioDelCapital!K$9+DepreciacionLineal!$C17*IPM_PrecioDelCapital!K$10-(IPM_PrecioDelCapital!K$10-IPM_PrecioDelCapital!K$9))/100</f>
        <v>0.19650282619544562</v>
      </c>
      <c r="L17" s="131">
        <f>(1/(1-TasaEfectivaImpuesto!L$6))*(WACC!L$6*IPM_PrecioDelCapital!L$9+DepreciacionLineal!$C17*IPM_PrecioDelCapital!L$10-(IPM_PrecioDelCapital!L$10-IPM_PrecioDelCapital!L$9))/100</f>
        <v>0.10225718581908864</v>
      </c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</row>
    <row r="18" spans="1:23" s="13" customFormat="1">
      <c r="A18" s="103"/>
      <c r="B18" s="10" t="s">
        <v>10</v>
      </c>
      <c r="C18" s="10"/>
      <c r="D18" s="131">
        <f>(1/(1-TasaEfectivaImpuesto!D$6))*(WACC!D$6*IPM_PrecioDelCapital!D$13+DepreciacionLineal!$C18*IPM_PrecioDelCapital!D$14-(IPM_PrecioDelCapital!D$14-IPM_PrecioDelCapital!D$13))/100</f>
        <v>0.35515875951682474</v>
      </c>
      <c r="E18" s="131">
        <f>(1/(1-TasaEfectivaImpuesto!E$6))*(WACC!E$6*IPM_PrecioDelCapital!E$13+DepreciacionLineal!$C18*IPM_PrecioDelCapital!E$14-(IPM_PrecioDelCapital!E$14-IPM_PrecioDelCapital!E$13))/100</f>
        <v>0.38509123276158858</v>
      </c>
      <c r="F18" s="131">
        <f>(1/(1-TasaEfectivaImpuesto!F$6))*(WACC!F$6*IPM_PrecioDelCapital!F$13+DepreciacionLineal!$C18*IPM_PrecioDelCapital!F$14-(IPM_PrecioDelCapital!F$14-IPM_PrecioDelCapital!F$13))/100</f>
        <v>0.42347446892731183</v>
      </c>
      <c r="G18" s="131">
        <f>(1/(1-TasaEfectivaImpuesto!G$6))*(WACC!G$6*IPM_PrecioDelCapital!G$13+DepreciacionLineal!$C18*IPM_PrecioDelCapital!G$14-(IPM_PrecioDelCapital!G$14-IPM_PrecioDelCapital!G$13))/100</f>
        <v>0.32921628722708945</v>
      </c>
      <c r="H18" s="131">
        <f>(1/(1-TasaEfectivaImpuesto!H$6))*(WACC!H$6*IPM_PrecioDelCapital!H$13+DepreciacionLineal!$C18*IPM_PrecioDelCapital!H$14-(IPM_PrecioDelCapital!H$14-IPM_PrecioDelCapital!H$13))/100</f>
        <v>0.25663372244487842</v>
      </c>
      <c r="I18" s="131">
        <f>(1/(1-TasaEfectivaImpuesto!I$6))*(WACC!I$6*IPM_PrecioDelCapital!I$13+DepreciacionLineal!$C18*IPM_PrecioDelCapital!I$14-(IPM_PrecioDelCapital!I$14-IPM_PrecioDelCapital!I$13))/100</f>
        <v>0.29381560435734649</v>
      </c>
      <c r="J18" s="131">
        <f>(1/(1-TasaEfectivaImpuesto!J$6))*(WACC!J$6*IPM_PrecioDelCapital!J$13+DepreciacionLineal!$C18*IPM_PrecioDelCapital!J$14-(IPM_PrecioDelCapital!J$14-IPM_PrecioDelCapital!J$13))/100</f>
        <v>0.31425595185631455</v>
      </c>
      <c r="K18" s="131">
        <f>(1/(1-TasaEfectivaImpuesto!K$6))*(WACC!K$6*IPM_PrecioDelCapital!K$13+DepreciacionLineal!$C18*IPM_PrecioDelCapital!K$14-(IPM_PrecioDelCapital!K$14-IPM_PrecioDelCapital!K$13))/100</f>
        <v>0.27723737874488819</v>
      </c>
      <c r="L18" s="131">
        <f>(1/(1-TasaEfectivaImpuesto!L$6))*(WACC!L$6*IPM_PrecioDelCapital!L$13+DepreciacionLineal!$C18*IPM_PrecioDelCapital!L$14-(IPM_PrecioDelCapital!L$14-IPM_PrecioDelCapital!L$13))/100</f>
        <v>0.14693183783611902</v>
      </c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spans="1:23" s="13" customFormat="1">
      <c r="A19" s="103"/>
      <c r="B19" s="10" t="s">
        <v>11</v>
      </c>
      <c r="C19" s="10"/>
      <c r="D19" s="131">
        <f>(1/(1-TasaEfectivaImpuesto!D$6))*(WACC!D$6*IPM_PrecioDelCapital!D$13+DepreciacionLineal!$C19*IPM_PrecioDelCapital!D$14-(IPM_PrecioDelCapital!D$14-IPM_PrecioDelCapital!D$13))/100</f>
        <v>0.48884297004314042</v>
      </c>
      <c r="E19" s="131">
        <f>(1/(1-TasaEfectivaImpuesto!E$6))*(WACC!E$6*IPM_PrecioDelCapital!E$13+DepreciacionLineal!$C19*IPM_PrecioDelCapital!E$14-(IPM_PrecioDelCapital!E$14-IPM_PrecioDelCapital!E$13))/100</f>
        <v>0.51992143317315342</v>
      </c>
      <c r="F19" s="131">
        <f>(1/(1-TasaEfectivaImpuesto!F$6))*(WACC!F$6*IPM_PrecioDelCapital!F$13+DepreciacionLineal!$C19*IPM_PrecioDelCapital!F$14-(IPM_PrecioDelCapital!F$14-IPM_PrecioDelCapital!F$13))/100</f>
        <v>0.55653862787864117</v>
      </c>
      <c r="G19" s="131">
        <f>(1/(1-TasaEfectivaImpuesto!G$6))*(WACC!G$6*IPM_PrecioDelCapital!G$13+DepreciacionLineal!$C19*IPM_PrecioDelCapital!G$14-(IPM_PrecioDelCapital!G$14-IPM_PrecioDelCapital!G$13))/100</f>
        <v>0.46603720493487261</v>
      </c>
      <c r="H19" s="131">
        <f>(1/(1-TasaEfectivaImpuesto!H$6))*(WACC!H$6*IPM_PrecioDelCapital!H$13+DepreciacionLineal!$C19*IPM_PrecioDelCapital!H$14-(IPM_PrecioDelCapital!H$14-IPM_PrecioDelCapital!H$13))/100</f>
        <v>0.40334304658580256</v>
      </c>
      <c r="I19" s="131">
        <f>(1/(1-TasaEfectivaImpuesto!I$6))*(WACC!I$6*IPM_PrecioDelCapital!I$13+DepreciacionLineal!$C19*IPM_PrecioDelCapital!I$14-(IPM_PrecioDelCapital!I$14-IPM_PrecioDelCapital!I$13))/100</f>
        <v>0.44920816851499074</v>
      </c>
      <c r="J19" s="131">
        <f>(1/(1-TasaEfectivaImpuesto!J$6))*(WACC!J$6*IPM_PrecioDelCapital!J$13+DepreciacionLineal!$C19*IPM_PrecioDelCapital!J$14-(IPM_PrecioDelCapital!J$14-IPM_PrecioDelCapital!J$13))/100</f>
        <v>0.47570011608474233</v>
      </c>
      <c r="K19" s="131">
        <f>(1/(1-TasaEfectivaImpuesto!K$6))*(WACC!K$6*IPM_PrecioDelCapital!K$13+DepreciacionLineal!$C19*IPM_PrecioDelCapital!K$14-(IPM_PrecioDelCapital!K$14-IPM_PrecioDelCapital!K$13))/100</f>
        <v>0.45039966923001129</v>
      </c>
      <c r="L19" s="131">
        <f>(1/(1-TasaEfectivaImpuesto!L$6))*(WACC!L$6*IPM_PrecioDelCapital!L$13+DepreciacionLineal!$C19*IPM_PrecioDelCapital!L$14-(IPM_PrecioDelCapital!L$14-IPM_PrecioDelCapital!L$13))/100</f>
        <v>0.34873522225296755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</row>
    <row r="20" spans="1:23" s="13" customFormat="1">
      <c r="A20" s="10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s="103" customFormat="1">
      <c r="C21" s="102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23" s="103" customFormat="1">
      <c r="C22" s="102"/>
      <c r="D22" s="102"/>
    </row>
    <row r="23" spans="1:23" s="103" customFormat="1">
      <c r="C23" s="102"/>
      <c r="D23" s="102"/>
    </row>
    <row r="24" spans="1:23" s="103" customFormat="1">
      <c r="C24" s="102"/>
      <c r="D24" s="102"/>
    </row>
    <row r="25" spans="1:23" s="103" customFormat="1">
      <c r="C25" s="102"/>
      <c r="D25" s="102"/>
    </row>
    <row r="26" spans="1:23" s="103" customFormat="1">
      <c r="C26" s="102"/>
      <c r="D26" s="102"/>
    </row>
    <row r="27" spans="1:23" s="103" customFormat="1">
      <c r="C27" s="102"/>
      <c r="D27" s="102"/>
    </row>
    <row r="28" spans="1:23" s="103" customFormat="1">
      <c r="C28" s="102"/>
      <c r="D28" s="102"/>
    </row>
    <row r="29" spans="1:23" s="103" customFormat="1">
      <c r="C29" s="102"/>
      <c r="D29" s="102"/>
    </row>
    <row r="30" spans="1:23" s="103" customFormat="1">
      <c r="C30" s="102"/>
      <c r="D30" s="102"/>
    </row>
    <row r="31" spans="1:23" s="103" customFormat="1">
      <c r="C31" s="102"/>
      <c r="D31" s="102"/>
    </row>
    <row r="32" spans="1:23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1:23" s="103" customFormat="1">
      <c r="C49" s="102"/>
      <c r="D49" s="102"/>
    </row>
    <row r="50" spans="1:23" s="103" customFormat="1">
      <c r="C50" s="102"/>
      <c r="D50" s="102"/>
    </row>
    <row r="51" spans="1:23" s="103" customFormat="1">
      <c r="C51" s="102"/>
      <c r="D51" s="102"/>
    </row>
    <row r="52" spans="1:23" s="103" customFormat="1">
      <c r="C52" s="102"/>
      <c r="D52" s="102"/>
    </row>
    <row r="53" spans="1:23" s="103" customFormat="1">
      <c r="C53" s="102"/>
      <c r="D53" s="102"/>
    </row>
    <row r="54" spans="1:23" s="103" customFormat="1">
      <c r="C54" s="102"/>
      <c r="D54" s="102"/>
    </row>
    <row r="55" spans="1:23" s="103" customFormat="1">
      <c r="C55" s="102"/>
      <c r="D55" s="102"/>
    </row>
    <row r="56" spans="1:23" s="103" customFormat="1">
      <c r="C56" s="102"/>
      <c r="D56" s="102"/>
    </row>
    <row r="57" spans="1:23" s="103" customFormat="1">
      <c r="C57" s="102"/>
      <c r="D57" s="102"/>
    </row>
    <row r="58" spans="1:23" s="103" customFormat="1">
      <c r="C58" s="102"/>
      <c r="D58" s="102"/>
    </row>
    <row r="59" spans="1:23" s="103" customFormat="1">
      <c r="C59" s="102"/>
      <c r="D59" s="102"/>
    </row>
    <row r="60" spans="1:23" s="13" customFormat="1">
      <c r="A60" s="103"/>
      <c r="C60" s="28"/>
      <c r="D60" s="28"/>
      <c r="P60" s="103"/>
      <c r="Q60" s="103"/>
      <c r="R60" s="103"/>
      <c r="S60" s="103"/>
      <c r="T60" s="103"/>
      <c r="U60" s="103"/>
      <c r="V60" s="103"/>
      <c r="W60" s="103"/>
    </row>
    <row r="61" spans="1:23" s="13" customFormat="1">
      <c r="A61" s="103"/>
      <c r="C61" s="28"/>
      <c r="D61" s="28"/>
      <c r="P61" s="103"/>
      <c r="Q61" s="103"/>
      <c r="R61" s="103"/>
      <c r="S61" s="103"/>
      <c r="T61" s="103"/>
      <c r="U61" s="103"/>
      <c r="V61" s="103"/>
      <c r="W61" s="103"/>
    </row>
    <row r="62" spans="1:23" s="13" customFormat="1">
      <c r="A62" s="103"/>
      <c r="C62" s="28"/>
      <c r="D62" s="28"/>
      <c r="P62" s="103"/>
      <c r="Q62" s="103"/>
      <c r="R62" s="103"/>
      <c r="S62" s="103"/>
      <c r="T62" s="103"/>
      <c r="U62" s="103"/>
      <c r="V62" s="103"/>
      <c r="W62" s="103"/>
    </row>
    <row r="63" spans="1:23" s="13" customFormat="1">
      <c r="A63" s="103"/>
      <c r="C63" s="28"/>
      <c r="D63" s="28"/>
      <c r="P63" s="103"/>
      <c r="Q63" s="103"/>
      <c r="R63" s="103"/>
      <c r="S63" s="103"/>
      <c r="T63" s="103"/>
      <c r="U63" s="103"/>
      <c r="V63" s="103"/>
      <c r="W63" s="103"/>
    </row>
    <row r="64" spans="1:23" s="13" customFormat="1">
      <c r="A64" s="103"/>
      <c r="C64" s="28"/>
      <c r="D64" s="28"/>
      <c r="P64" s="103"/>
      <c r="Q64" s="103"/>
      <c r="R64" s="103"/>
      <c r="S64" s="103"/>
      <c r="T64" s="103"/>
      <c r="U64" s="103"/>
      <c r="V64" s="103"/>
      <c r="W64" s="103"/>
    </row>
    <row r="65" spans="1:23" s="13" customFormat="1">
      <c r="A65" s="103"/>
      <c r="C65" s="28"/>
      <c r="D65" s="28"/>
      <c r="P65" s="103"/>
      <c r="Q65" s="103"/>
      <c r="R65" s="103"/>
      <c r="S65" s="103"/>
      <c r="T65" s="103"/>
      <c r="U65" s="103"/>
      <c r="V65" s="103"/>
      <c r="W65" s="103"/>
    </row>
    <row r="66" spans="1:23" s="13" customFormat="1">
      <c r="A66" s="103"/>
      <c r="C66" s="28"/>
      <c r="D66" s="28"/>
      <c r="P66" s="103"/>
      <c r="Q66" s="103"/>
      <c r="R66" s="103"/>
      <c r="S66" s="103"/>
      <c r="T66" s="103"/>
      <c r="U66" s="103"/>
      <c r="V66" s="103"/>
      <c r="W66" s="103"/>
    </row>
    <row r="67" spans="1:23" s="13" customFormat="1">
      <c r="A67" s="103"/>
      <c r="C67" s="28"/>
      <c r="D67" s="28"/>
      <c r="P67" s="103"/>
      <c r="Q67" s="103"/>
      <c r="R67" s="103"/>
      <c r="S67" s="103"/>
      <c r="T67" s="103"/>
      <c r="U67" s="103"/>
      <c r="V67" s="103"/>
      <c r="W67" s="103"/>
    </row>
    <row r="68" spans="1:23" s="13" customFormat="1">
      <c r="A68" s="103"/>
      <c r="C68" s="28"/>
      <c r="D68" s="28"/>
      <c r="P68" s="103"/>
      <c r="Q68" s="103"/>
      <c r="R68" s="103"/>
      <c r="S68" s="103"/>
      <c r="T68" s="103"/>
      <c r="U68" s="103"/>
      <c r="V68" s="103"/>
      <c r="W68" s="103"/>
    </row>
    <row r="69" spans="1:23" s="13" customFormat="1">
      <c r="A69" s="103"/>
      <c r="C69" s="28"/>
      <c r="D69" s="28"/>
      <c r="P69" s="103"/>
      <c r="Q69" s="103"/>
      <c r="R69" s="103"/>
      <c r="S69" s="103"/>
      <c r="T69" s="103"/>
      <c r="U69" s="103"/>
      <c r="V69" s="103"/>
      <c r="W69" s="103"/>
    </row>
    <row r="70" spans="1:23" s="13" customFormat="1">
      <c r="A70" s="103"/>
      <c r="C70" s="28"/>
      <c r="D70" s="28"/>
      <c r="P70" s="103"/>
      <c r="Q70" s="103"/>
      <c r="R70" s="103"/>
      <c r="S70" s="103"/>
      <c r="T70" s="103"/>
      <c r="U70" s="103"/>
      <c r="V70" s="103"/>
      <c r="W70" s="103"/>
    </row>
    <row r="71" spans="1:23" s="13" customFormat="1">
      <c r="A71" s="103"/>
      <c r="C71" s="28"/>
      <c r="D71" s="28"/>
      <c r="P71" s="103"/>
      <c r="Q71" s="103"/>
      <c r="R71" s="103"/>
      <c r="S71" s="103"/>
      <c r="T71" s="103"/>
      <c r="U71" s="103"/>
      <c r="V71" s="103"/>
      <c r="W71" s="103"/>
    </row>
    <row r="72" spans="1:23" s="13" customFormat="1">
      <c r="A72" s="103"/>
      <c r="C72" s="28"/>
      <c r="D72" s="28"/>
      <c r="P72" s="103"/>
      <c r="Q72" s="103"/>
      <c r="R72" s="103"/>
      <c r="S72" s="103"/>
      <c r="T72" s="103"/>
      <c r="U72" s="103"/>
      <c r="V72" s="103"/>
      <c r="W72" s="103"/>
    </row>
    <row r="73" spans="1:23" s="13" customFormat="1">
      <c r="A73" s="103"/>
      <c r="C73" s="28"/>
      <c r="D73" s="28"/>
      <c r="P73" s="103"/>
      <c r="Q73" s="103"/>
      <c r="R73" s="103"/>
      <c r="S73" s="103"/>
      <c r="T73" s="103"/>
      <c r="U73" s="103"/>
      <c r="V73" s="103"/>
      <c r="W73" s="103"/>
    </row>
    <row r="74" spans="1:23" s="13" customFormat="1">
      <c r="A74" s="103"/>
      <c r="C74" s="28"/>
      <c r="D74" s="28"/>
      <c r="P74" s="103"/>
      <c r="Q74" s="103"/>
      <c r="R74" s="103"/>
      <c r="S74" s="103"/>
      <c r="T74" s="103"/>
      <c r="U74" s="103"/>
      <c r="V74" s="103"/>
      <c r="W74" s="103"/>
    </row>
    <row r="75" spans="1:23" s="13" customFormat="1">
      <c r="A75" s="103"/>
      <c r="C75" s="28"/>
      <c r="D75" s="28"/>
      <c r="P75" s="103"/>
      <c r="Q75" s="103"/>
      <c r="R75" s="103"/>
      <c r="S75" s="103"/>
      <c r="T75" s="103"/>
      <c r="U75" s="103"/>
      <c r="V75" s="103"/>
      <c r="W75" s="103"/>
    </row>
    <row r="76" spans="1:23" s="13" customFormat="1">
      <c r="A76" s="103"/>
      <c r="C76" s="28"/>
      <c r="D76" s="28"/>
      <c r="P76" s="103"/>
      <c r="Q76" s="103"/>
      <c r="R76" s="103"/>
      <c r="S76" s="103"/>
      <c r="T76" s="103"/>
      <c r="U76" s="103"/>
      <c r="V76" s="103"/>
      <c r="W76" s="103"/>
    </row>
    <row r="77" spans="1:23" s="13" customFormat="1">
      <c r="A77" s="103"/>
      <c r="C77" s="28"/>
      <c r="D77" s="28"/>
      <c r="P77" s="103"/>
      <c r="Q77" s="103"/>
      <c r="R77" s="103"/>
      <c r="S77" s="103"/>
      <c r="T77" s="103"/>
      <c r="U77" s="103"/>
      <c r="V77" s="103"/>
      <c r="W77" s="103"/>
    </row>
    <row r="78" spans="1:23" s="13" customFormat="1">
      <c r="A78" s="103"/>
      <c r="C78" s="28"/>
      <c r="D78" s="28"/>
      <c r="P78" s="103"/>
      <c r="Q78" s="103"/>
      <c r="R78" s="103"/>
      <c r="S78" s="103"/>
      <c r="T78" s="103"/>
      <c r="U78" s="103"/>
      <c r="V78" s="103"/>
      <c r="W78" s="103"/>
    </row>
    <row r="79" spans="1:23" s="13" customFormat="1">
      <c r="A79" s="103"/>
      <c r="C79" s="28"/>
      <c r="D79" s="28"/>
      <c r="P79" s="103"/>
      <c r="Q79" s="103"/>
      <c r="R79" s="103"/>
      <c r="S79" s="103"/>
      <c r="T79" s="103"/>
      <c r="U79" s="103"/>
      <c r="V79" s="103"/>
      <c r="W79" s="103"/>
    </row>
    <row r="80" spans="1:23" s="13" customFormat="1">
      <c r="A80" s="103"/>
      <c r="C80" s="28"/>
      <c r="D80" s="28"/>
      <c r="P80" s="103"/>
      <c r="Q80" s="103"/>
      <c r="R80" s="103"/>
      <c r="S80" s="103"/>
      <c r="T80" s="103"/>
      <c r="U80" s="103"/>
      <c r="V80" s="103"/>
      <c r="W80" s="103"/>
    </row>
    <row r="81" spans="1:23" s="13" customFormat="1">
      <c r="A81" s="103"/>
      <c r="C81" s="28"/>
      <c r="D81" s="28"/>
      <c r="P81" s="103"/>
      <c r="Q81" s="103"/>
      <c r="R81" s="103"/>
      <c r="S81" s="103"/>
      <c r="T81" s="103"/>
      <c r="U81" s="103"/>
      <c r="V81" s="103"/>
      <c r="W81" s="103"/>
    </row>
    <row r="82" spans="1:23" s="13" customFormat="1">
      <c r="A82" s="103"/>
      <c r="C82" s="28"/>
      <c r="D82" s="28"/>
      <c r="P82" s="103"/>
      <c r="Q82" s="103"/>
      <c r="R82" s="103"/>
      <c r="S82" s="103"/>
      <c r="T82" s="103"/>
      <c r="U82" s="103"/>
      <c r="V82" s="103"/>
      <c r="W82" s="103"/>
    </row>
    <row r="83" spans="1:23" s="13" customFormat="1">
      <c r="A83" s="103"/>
      <c r="C83" s="28"/>
      <c r="D83" s="28"/>
      <c r="P83" s="103"/>
      <c r="Q83" s="103"/>
      <c r="R83" s="103"/>
      <c r="S83" s="103"/>
      <c r="T83" s="103"/>
      <c r="U83" s="103"/>
      <c r="V83" s="103"/>
      <c r="W83" s="103"/>
    </row>
    <row r="84" spans="1:23" s="13" customFormat="1">
      <c r="A84" s="103"/>
      <c r="C84" s="28"/>
      <c r="D84" s="28"/>
      <c r="P84" s="103"/>
      <c r="Q84" s="103"/>
      <c r="R84" s="103"/>
      <c r="S84" s="103"/>
      <c r="T84" s="103"/>
      <c r="U84" s="103"/>
      <c r="V84" s="103"/>
      <c r="W84" s="103"/>
    </row>
    <row r="85" spans="1:23" s="13" customFormat="1">
      <c r="A85" s="103"/>
      <c r="C85" s="28"/>
      <c r="D85" s="28"/>
      <c r="P85" s="103"/>
      <c r="Q85" s="103"/>
      <c r="R85" s="103"/>
      <c r="S85" s="103"/>
      <c r="T85" s="103"/>
      <c r="U85" s="103"/>
      <c r="V85" s="103"/>
      <c r="W85" s="103"/>
    </row>
    <row r="86" spans="1:23" s="13" customFormat="1">
      <c r="A86" s="103"/>
      <c r="C86" s="28"/>
      <c r="D86" s="28"/>
      <c r="P86" s="103"/>
      <c r="Q86" s="103"/>
      <c r="R86" s="103"/>
      <c r="S86" s="103"/>
      <c r="T86" s="103"/>
      <c r="U86" s="103"/>
      <c r="V86" s="103"/>
      <c r="W86" s="103"/>
    </row>
    <row r="87" spans="1:23" s="13" customFormat="1">
      <c r="A87" s="103"/>
      <c r="C87" s="28"/>
      <c r="D87" s="28"/>
      <c r="P87" s="103"/>
      <c r="Q87" s="103"/>
      <c r="R87" s="103"/>
      <c r="S87" s="103"/>
      <c r="T87" s="103"/>
      <c r="U87" s="103"/>
      <c r="V87" s="103"/>
      <c r="W87" s="103"/>
    </row>
    <row r="88" spans="1:23" s="13" customFormat="1">
      <c r="A88" s="103"/>
      <c r="C88" s="28"/>
      <c r="D88" s="28"/>
      <c r="P88" s="103"/>
      <c r="Q88" s="103"/>
      <c r="R88" s="103"/>
      <c r="S88" s="103"/>
      <c r="T88" s="103"/>
      <c r="U88" s="103"/>
      <c r="V88" s="103"/>
      <c r="W88" s="103"/>
    </row>
    <row r="89" spans="1:23" s="13" customFormat="1">
      <c r="A89" s="103"/>
      <c r="C89" s="28"/>
      <c r="D89" s="28"/>
      <c r="P89" s="103"/>
      <c r="Q89" s="103"/>
      <c r="R89" s="103"/>
      <c r="S89" s="103"/>
      <c r="T89" s="103"/>
      <c r="U89" s="103"/>
      <c r="V89" s="103"/>
      <c r="W89" s="103"/>
    </row>
    <row r="90" spans="1:23" s="13" customFormat="1">
      <c r="A90" s="103"/>
      <c r="C90" s="28"/>
      <c r="D90" s="28"/>
      <c r="P90" s="103"/>
      <c r="Q90" s="103"/>
      <c r="R90" s="103"/>
      <c r="S90" s="103"/>
      <c r="T90" s="103"/>
      <c r="U90" s="103"/>
      <c r="V90" s="103"/>
      <c r="W90" s="103"/>
    </row>
    <row r="91" spans="1:23" s="13" customFormat="1">
      <c r="A91" s="103"/>
      <c r="C91" s="28"/>
      <c r="D91" s="28"/>
      <c r="P91" s="103"/>
      <c r="Q91" s="103"/>
      <c r="R91" s="103"/>
      <c r="S91" s="103"/>
      <c r="T91" s="103"/>
      <c r="U91" s="103"/>
      <c r="V91" s="103"/>
      <c r="W91" s="103"/>
    </row>
    <row r="98" spans="1:23" s="14" customFormat="1">
      <c r="A98" s="103"/>
      <c r="C98" s="17"/>
      <c r="D98" s="17"/>
      <c r="E98" s="15"/>
      <c r="F98" s="15"/>
      <c r="G98" s="15"/>
      <c r="H98" s="15"/>
      <c r="I98" s="15"/>
      <c r="J98" s="15"/>
      <c r="K98" s="15"/>
      <c r="L98" s="15"/>
      <c r="O98" s="13"/>
      <c r="P98" s="103"/>
      <c r="Q98" s="103"/>
      <c r="R98" s="103"/>
      <c r="S98" s="103"/>
      <c r="T98" s="103"/>
      <c r="U98" s="103"/>
      <c r="V98" s="103"/>
      <c r="W98" s="103"/>
    </row>
    <row r="99" spans="1:23" s="14" customFormat="1">
      <c r="A99" s="103"/>
      <c r="C99" s="17"/>
      <c r="D99" s="17"/>
      <c r="E99" s="15"/>
      <c r="F99" s="15"/>
      <c r="G99" s="15"/>
      <c r="H99" s="15"/>
      <c r="I99" s="15"/>
      <c r="J99" s="15"/>
      <c r="K99" s="15"/>
      <c r="L99" s="15"/>
      <c r="O99" s="13"/>
      <c r="P99" s="103"/>
      <c r="Q99" s="103"/>
      <c r="R99" s="103"/>
      <c r="S99" s="103"/>
      <c r="T99" s="103"/>
      <c r="U99" s="103"/>
      <c r="V99" s="103"/>
      <c r="W99" s="103"/>
    </row>
    <row r="100" spans="1:23" s="14" customFormat="1">
      <c r="A100" s="103"/>
      <c r="C100" s="17"/>
      <c r="D100" s="17"/>
      <c r="E100" s="15"/>
      <c r="F100" s="15"/>
      <c r="G100" s="15"/>
      <c r="H100" s="15"/>
      <c r="I100" s="15"/>
      <c r="J100" s="15"/>
      <c r="K100" s="15"/>
      <c r="L100" s="15"/>
      <c r="O100" s="13"/>
      <c r="P100" s="103"/>
      <c r="Q100" s="103"/>
      <c r="R100" s="103"/>
      <c r="S100" s="103"/>
      <c r="T100" s="103"/>
      <c r="U100" s="103"/>
      <c r="V100" s="103"/>
      <c r="W100" s="103"/>
    </row>
    <row r="101" spans="1:23" s="14" customFormat="1">
      <c r="A101" s="103"/>
      <c r="C101" s="17"/>
      <c r="D101" s="17"/>
      <c r="E101" s="15"/>
      <c r="F101" s="15"/>
      <c r="G101" s="15"/>
      <c r="H101" s="15"/>
      <c r="I101" s="15"/>
      <c r="J101" s="15"/>
      <c r="K101" s="15"/>
      <c r="L101" s="15"/>
      <c r="O101" s="13"/>
      <c r="P101" s="103"/>
      <c r="Q101" s="103"/>
      <c r="R101" s="103"/>
      <c r="S101" s="103"/>
      <c r="T101" s="103"/>
      <c r="U101" s="103"/>
      <c r="V101" s="103"/>
      <c r="W101" s="103"/>
    </row>
  </sheetData>
  <mergeCells count="1">
    <mergeCell ref="K15:L15"/>
  </mergeCells>
  <conditionalFormatting sqref="N16:P16 C7:L12 D14:L14 D21:L21 D16:L19">
    <cfRule type="cellIs" dxfId="4" priority="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08"/>
  <sheetViews>
    <sheetView topLeftCell="B4" zoomScale="130" zoomScaleNormal="130" workbookViewId="0">
      <selection activeCell="D7" sqref="D7"/>
    </sheetView>
  </sheetViews>
  <sheetFormatPr baseColWidth="10" defaultRowHeight="9"/>
  <cols>
    <col min="1" max="1" width="9.42578125" style="15" customWidth="1"/>
    <col min="2" max="2" width="31.7109375" style="64" customWidth="1"/>
    <col min="3" max="3" width="5.42578125" style="17" customWidth="1"/>
    <col min="4" max="4" width="9.5703125" style="17" bestFit="1" customWidth="1"/>
    <col min="5" max="12" width="9.5703125" style="15" bestFit="1" customWidth="1"/>
    <col min="13" max="14" width="11.42578125" style="64"/>
    <col min="15" max="15" width="10.28515625" style="13" bestFit="1" customWidth="1"/>
    <col min="16" max="17" width="10.28515625" style="15" bestFit="1" customWidth="1"/>
    <col min="18" max="20" width="10.28515625" style="103" bestFit="1" customWidth="1"/>
    <col min="21" max="21" width="13" style="103" bestFit="1" customWidth="1"/>
    <col min="22" max="23" width="10.28515625" style="103" bestFit="1" customWidth="1"/>
    <col min="24" max="32" width="11.42578125" style="103"/>
    <col min="33" max="16384" width="11.42578125" style="15"/>
  </cols>
  <sheetData>
    <row r="1" spans="1:32">
      <c r="A1" s="103"/>
      <c r="B1" s="1" t="s">
        <v>86</v>
      </c>
      <c r="C1" s="2"/>
      <c r="D1" s="2"/>
      <c r="E1" s="3"/>
      <c r="F1" s="4"/>
      <c r="G1" s="4"/>
      <c r="H1" s="4"/>
      <c r="I1" s="4"/>
      <c r="J1" s="4"/>
      <c r="K1" s="4"/>
      <c r="L1" s="5"/>
      <c r="M1" s="103"/>
      <c r="N1" s="103"/>
      <c r="O1" s="103"/>
      <c r="P1" s="103"/>
      <c r="Q1" s="103"/>
    </row>
    <row r="2" spans="1:32">
      <c r="A2" s="103"/>
      <c r="B2" s="3" t="s">
        <v>78</v>
      </c>
      <c r="C2" s="102"/>
      <c r="D2" s="3"/>
      <c r="E2" s="3"/>
      <c r="F2" s="4"/>
      <c r="G2" s="4"/>
      <c r="H2" s="4"/>
      <c r="I2" s="4"/>
      <c r="J2" s="4"/>
      <c r="K2" s="4"/>
      <c r="L2" s="4"/>
      <c r="M2" s="103"/>
      <c r="N2" s="103"/>
      <c r="O2" s="103"/>
      <c r="P2" s="103"/>
      <c r="Q2" s="103"/>
    </row>
    <row r="3" spans="1:32">
      <c r="A3" s="103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103"/>
      <c r="N3" s="103"/>
      <c r="O3" s="103"/>
      <c r="P3" s="103"/>
      <c r="Q3" s="103"/>
    </row>
    <row r="4" spans="1:32">
      <c r="A4" s="103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103"/>
      <c r="N4" s="103"/>
      <c r="O4" s="103"/>
      <c r="P4" s="103"/>
      <c r="Q4" s="103"/>
    </row>
    <row r="5" spans="1:32">
      <c r="A5" s="10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3"/>
      <c r="N5" s="103"/>
      <c r="O5" s="103"/>
      <c r="P5" s="103"/>
      <c r="Q5" s="103"/>
    </row>
    <row r="6" spans="1:32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103"/>
      <c r="N6" s="103"/>
      <c r="O6" s="103"/>
      <c r="P6" s="103"/>
      <c r="Q6" s="103"/>
    </row>
    <row r="7" spans="1:32">
      <c r="A7" s="103"/>
      <c r="B7" s="10" t="s">
        <v>1</v>
      </c>
      <c r="C7" s="124"/>
      <c r="D7" s="122">
        <f>(StockCapitalTotalAnualDeflactad!C7+StockCapitalTotalAnualDeflactad!D7)/2</f>
        <v>17456260.981716558</v>
      </c>
      <c r="E7" s="122">
        <f>(StockCapitalTotalAnualDeflactad!D7+StockCapitalTotalAnualDeflactad!E7)/2</f>
        <v>16946747.012384061</v>
      </c>
      <c r="F7" s="122">
        <f>(StockCapitalTotalAnualDeflactad!E7+StockCapitalTotalAnualDeflactad!F7)/2</f>
        <v>16857801.916240267</v>
      </c>
      <c r="G7" s="122">
        <f>(StockCapitalTotalAnualDeflactad!F7+StockCapitalTotalAnualDeflactad!G7)/2</f>
        <v>16389678.092156336</v>
      </c>
      <c r="H7" s="122">
        <f>(StockCapitalTotalAnualDeflactad!G7+StockCapitalTotalAnualDeflactad!H7)/2</f>
        <v>15446745.247403421</v>
      </c>
      <c r="I7" s="122">
        <f>(StockCapitalTotalAnualDeflactad!H7+StockCapitalTotalAnualDeflactad!I7)/2</f>
        <v>14397499.287822314</v>
      </c>
      <c r="J7" s="122">
        <f>(StockCapitalTotalAnualDeflactad!I7+StockCapitalTotalAnualDeflactad!J7)/2</f>
        <v>13536636.532773349</v>
      </c>
      <c r="K7" s="122">
        <f>(StockCapitalTotalAnualDeflactad!J7+StockCapitalTotalAnualDeflactad!K7)/2</f>
        <v>12703929.615941392</v>
      </c>
      <c r="L7" s="122">
        <f>(StockCapitalTotalAnualDeflactad!K7+StockCapitalTotalAnualDeflactad!L7)/2</f>
        <v>11647656.983924609</v>
      </c>
      <c r="M7" s="103"/>
      <c r="N7" s="103"/>
      <c r="O7" s="103"/>
      <c r="P7" s="103"/>
      <c r="Q7" s="103"/>
    </row>
    <row r="8" spans="1:32">
      <c r="A8" s="103"/>
      <c r="B8" s="10" t="s">
        <v>2</v>
      </c>
      <c r="C8" s="124"/>
      <c r="D8" s="122">
        <f>(StockCapitalTotalAnualDeflactad!C8+StockCapitalTotalAnualDeflactad!D8)/2</f>
        <v>323568.15283865819</v>
      </c>
      <c r="E8" s="122">
        <f>(StockCapitalTotalAnualDeflactad!D8+StockCapitalTotalAnualDeflactad!E8)/2</f>
        <v>502745.44113992719</v>
      </c>
      <c r="F8" s="122">
        <f>(StockCapitalTotalAnualDeflactad!E8+StockCapitalTotalAnualDeflactad!F8)/2</f>
        <v>1608446.02561269</v>
      </c>
      <c r="G8" s="122">
        <f>(StockCapitalTotalAnualDeflactad!F8+StockCapitalTotalAnualDeflactad!G8)/2</f>
        <v>3786618.3946101479</v>
      </c>
      <c r="H8" s="122">
        <f>(StockCapitalTotalAnualDeflactad!G8+StockCapitalTotalAnualDeflactad!H8)/2</f>
        <v>5213027.779884073</v>
      </c>
      <c r="I8" s="122">
        <f>(StockCapitalTotalAnualDeflactad!H8+StockCapitalTotalAnualDeflactad!I8)/2</f>
        <v>5066861.788494735</v>
      </c>
      <c r="J8" s="122">
        <f>(StockCapitalTotalAnualDeflactad!I8+StockCapitalTotalAnualDeflactad!J8)/2</f>
        <v>10279948.967807205</v>
      </c>
      <c r="K8" s="122">
        <f>(StockCapitalTotalAnualDeflactad!J8+StockCapitalTotalAnualDeflactad!K8)/2</f>
        <v>15295984.170755975</v>
      </c>
      <c r="L8" s="122">
        <f>(StockCapitalTotalAnualDeflactad!K8+StockCapitalTotalAnualDeflactad!L8)/2</f>
        <v>13305402.598803956</v>
      </c>
      <c r="M8" s="103"/>
      <c r="N8" s="103"/>
      <c r="O8" s="103"/>
      <c r="P8" s="103"/>
      <c r="Q8" s="103"/>
    </row>
    <row r="9" spans="1:32">
      <c r="A9" s="103"/>
      <c r="B9" s="10" t="s">
        <v>3</v>
      </c>
      <c r="C9" s="124"/>
      <c r="D9" s="122">
        <f>(StockCapitalTotalAnualDeflactad!C9+StockCapitalTotalAnualDeflactad!D9)/2</f>
        <v>108510.43487916642</v>
      </c>
      <c r="E9" s="122">
        <f>(StockCapitalTotalAnualDeflactad!D9+StockCapitalTotalAnualDeflactad!E9)/2</f>
        <v>108814.54274130012</v>
      </c>
      <c r="F9" s="122">
        <f>(StockCapitalTotalAnualDeflactad!E9+StockCapitalTotalAnualDeflactad!F9)/2</f>
        <v>94985.181503947533</v>
      </c>
      <c r="G9" s="122">
        <f>(StockCapitalTotalAnualDeflactad!F9+StockCapitalTotalAnualDeflactad!G9)/2</f>
        <v>80254.166298425145</v>
      </c>
      <c r="H9" s="122">
        <f>(StockCapitalTotalAnualDeflactad!G9+StockCapitalTotalAnualDeflactad!H9)/2</f>
        <v>74235.414991221653</v>
      </c>
      <c r="I9" s="122">
        <f>(StockCapitalTotalAnualDeflactad!H9+StockCapitalTotalAnualDeflactad!I9)/2</f>
        <v>84276.474848515049</v>
      </c>
      <c r="J9" s="122">
        <f>(StockCapitalTotalAnualDeflactad!I9+StockCapitalTotalAnualDeflactad!J9)/2</f>
        <v>102871.21146718199</v>
      </c>
      <c r="K9" s="122">
        <f>(StockCapitalTotalAnualDeflactad!J9+StockCapitalTotalAnualDeflactad!K9)/2</f>
        <v>77053.88246330386</v>
      </c>
      <c r="L9" s="122">
        <f>(StockCapitalTotalAnualDeflactad!K9+StockCapitalTotalAnualDeflactad!L9)/2</f>
        <v>81443.835593063268</v>
      </c>
      <c r="M9" s="103"/>
      <c r="N9" s="103"/>
      <c r="O9" s="103"/>
      <c r="P9" s="103"/>
      <c r="Q9" s="103"/>
    </row>
    <row r="10" spans="1:32">
      <c r="A10" s="103"/>
      <c r="B10" s="10" t="s">
        <v>4</v>
      </c>
      <c r="C10" s="124"/>
      <c r="D10" s="122">
        <f>(StockCapitalTotalAnualDeflactad!C10+StockCapitalTotalAnualDeflactad!D10)/2</f>
        <v>114989.11203987164</v>
      </c>
      <c r="E10" s="122">
        <f>(StockCapitalTotalAnualDeflactad!D10+StockCapitalTotalAnualDeflactad!E10)/2</f>
        <v>92941.594887608197</v>
      </c>
      <c r="F10" s="122">
        <f>(StockCapitalTotalAnualDeflactad!E10+StockCapitalTotalAnualDeflactad!F10)/2</f>
        <v>93761.629001192603</v>
      </c>
      <c r="G10" s="122">
        <f>(StockCapitalTotalAnualDeflactad!F10+StockCapitalTotalAnualDeflactad!G10)/2</f>
        <v>91539.477889222966</v>
      </c>
      <c r="H10" s="122">
        <f>(StockCapitalTotalAnualDeflactad!G10+StockCapitalTotalAnualDeflactad!H10)/2</f>
        <v>91565.259404157405</v>
      </c>
      <c r="I10" s="122">
        <f>(StockCapitalTotalAnualDeflactad!H10+StockCapitalTotalAnualDeflactad!I10)/2</f>
        <v>86157.572291619959</v>
      </c>
      <c r="J10" s="122">
        <f>(StockCapitalTotalAnualDeflactad!I10+StockCapitalTotalAnualDeflactad!J10)/2</f>
        <v>74094.008347968716</v>
      </c>
      <c r="K10" s="122">
        <f>(StockCapitalTotalAnualDeflactad!J10+StockCapitalTotalAnualDeflactad!K10)/2</f>
        <v>98611.788169239662</v>
      </c>
      <c r="L10" s="122">
        <f>(StockCapitalTotalAnualDeflactad!K10+StockCapitalTotalAnualDeflactad!L10)/2</f>
        <v>133774.62419372238</v>
      </c>
      <c r="M10" s="103"/>
      <c r="N10" s="103"/>
      <c r="O10" s="103"/>
      <c r="P10" s="103"/>
      <c r="Q10" s="103"/>
    </row>
    <row r="11" spans="1:32">
      <c r="A11" s="103"/>
      <c r="B11" s="10" t="s">
        <v>5</v>
      </c>
      <c r="C11" s="124"/>
      <c r="D11" s="122">
        <f>(StockCapitalTotalAnualDeflactad!C11+StockCapitalTotalAnualDeflactad!D11)/2</f>
        <v>71336.932422917555</v>
      </c>
      <c r="E11" s="122">
        <f>(StockCapitalTotalAnualDeflactad!D11+StockCapitalTotalAnualDeflactad!E11)/2</f>
        <v>67862.266926768672</v>
      </c>
      <c r="F11" s="122">
        <f>(StockCapitalTotalAnualDeflactad!E11+StockCapitalTotalAnualDeflactad!F11)/2</f>
        <v>68174.537718245745</v>
      </c>
      <c r="G11" s="122">
        <f>(StockCapitalTotalAnualDeflactad!F11+StockCapitalTotalAnualDeflactad!G11)/2</f>
        <v>63369.869320022583</v>
      </c>
      <c r="H11" s="122">
        <f>(StockCapitalTotalAnualDeflactad!G11+StockCapitalTotalAnualDeflactad!H11)/2</f>
        <v>55144.282340977741</v>
      </c>
      <c r="I11" s="122">
        <f>(StockCapitalTotalAnualDeflactad!H11+StockCapitalTotalAnualDeflactad!I11)/2</f>
        <v>50943.585915982534</v>
      </c>
      <c r="J11" s="122">
        <f>(StockCapitalTotalAnualDeflactad!I11+StockCapitalTotalAnualDeflactad!J11)/2</f>
        <v>75726.613636641356</v>
      </c>
      <c r="K11" s="122">
        <f>(StockCapitalTotalAnualDeflactad!J11+StockCapitalTotalAnualDeflactad!K11)/2</f>
        <v>100120.85434517587</v>
      </c>
      <c r="L11" s="122">
        <f>(StockCapitalTotalAnualDeflactad!K11+StockCapitalTotalAnualDeflactad!L11)/2</f>
        <v>99864.209780520498</v>
      </c>
      <c r="M11" s="103"/>
      <c r="N11" s="103"/>
      <c r="O11" s="103"/>
      <c r="P11" s="103"/>
      <c r="Q11" s="103"/>
    </row>
    <row r="12" spans="1:32">
      <c r="A12" s="103"/>
      <c r="B12" s="10" t="s">
        <v>6</v>
      </c>
      <c r="C12" s="124"/>
      <c r="D12" s="122">
        <f>(StockCapitalTotalAnualDeflactad!C12+StockCapitalTotalAnualDeflactad!D12)/2</f>
        <v>1098.1396210601706</v>
      </c>
      <c r="E12" s="122">
        <f>(StockCapitalTotalAnualDeflactad!D12+StockCapitalTotalAnualDeflactad!E12)/2</f>
        <v>3035.9364196118586</v>
      </c>
      <c r="F12" s="122">
        <f>(StockCapitalTotalAnualDeflactad!E12+StockCapitalTotalAnualDeflactad!F12)/2</f>
        <v>3852.226676313071</v>
      </c>
      <c r="G12" s="122">
        <f>(StockCapitalTotalAnualDeflactad!F12+StockCapitalTotalAnualDeflactad!G12)/2</f>
        <v>3386.011867675873</v>
      </c>
      <c r="H12" s="122">
        <f>(StockCapitalTotalAnualDeflactad!G12+StockCapitalTotalAnualDeflactad!H12)/2</f>
        <v>7048.6437533436001</v>
      </c>
      <c r="I12" s="122">
        <f>(StockCapitalTotalAnualDeflactad!H12+StockCapitalTotalAnualDeflactad!I12)/2</f>
        <v>11664.977210240388</v>
      </c>
      <c r="J12" s="122">
        <f>(StockCapitalTotalAnualDeflactad!I12+StockCapitalTotalAnualDeflactad!J12)/2</f>
        <v>12587.23291484702</v>
      </c>
      <c r="K12" s="122">
        <f>(StockCapitalTotalAnualDeflactad!J12+StockCapitalTotalAnualDeflactad!K12)/2</f>
        <v>90264.630281007689</v>
      </c>
      <c r="L12" s="122">
        <f>(StockCapitalTotalAnualDeflactad!K12+StockCapitalTotalAnualDeflactad!L12)/2</f>
        <v>160680.11575955435</v>
      </c>
      <c r="M12" s="103"/>
      <c r="N12" s="103"/>
      <c r="O12" s="103"/>
      <c r="P12" s="103"/>
      <c r="Q12" s="103"/>
    </row>
    <row r="13" spans="1:32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103"/>
      <c r="N13" s="103"/>
      <c r="O13" s="103"/>
      <c r="P13" s="103"/>
      <c r="Q13" s="103"/>
    </row>
    <row r="14" spans="1:32">
      <c r="A14" s="103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03"/>
      <c r="N14" s="103"/>
      <c r="O14" s="103"/>
      <c r="P14" s="103"/>
      <c r="Q14" s="103"/>
    </row>
    <row r="15" spans="1:32">
      <c r="A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7"/>
      <c r="N15" s="103"/>
      <c r="O15" s="103"/>
      <c r="P15" s="103"/>
      <c r="Q15" s="103"/>
    </row>
    <row r="16" spans="1:32" s="13" customFormat="1">
      <c r="A16" s="103"/>
      <c r="B16" s="10" t="s">
        <v>8</v>
      </c>
      <c r="C16" s="124"/>
      <c r="D16" s="122">
        <f>(StockCapitalTotalAnualDeflactad!C16+StockCapitalTotalAnualDeflactad!D16)/2</f>
        <v>9323357.7652015965</v>
      </c>
      <c r="E16" s="122">
        <f>(StockCapitalTotalAnualDeflactad!D16+StockCapitalTotalAnualDeflactad!E16)/2</f>
        <v>8417961.267964555</v>
      </c>
      <c r="F16" s="122">
        <f>(StockCapitalTotalAnualDeflactad!E16+StockCapitalTotalAnualDeflactad!F16)/2</f>
        <v>7760361.2548926603</v>
      </c>
      <c r="G16" s="122">
        <f>(StockCapitalTotalAnualDeflactad!F16+StockCapitalTotalAnualDeflactad!G16)/2</f>
        <v>7102306.1206041966</v>
      </c>
      <c r="H16" s="122">
        <f>(StockCapitalTotalAnualDeflactad!G16+StockCapitalTotalAnualDeflactad!H16)/2</f>
        <v>6256452.1599420505</v>
      </c>
      <c r="I16" s="122">
        <f>(StockCapitalTotalAnualDeflactad!H16+StockCapitalTotalAnualDeflactad!I16)/2</f>
        <v>5430827.4463913683</v>
      </c>
      <c r="J16" s="122">
        <f>(StockCapitalTotalAnualDeflactad!I16+StockCapitalTotalAnualDeflactad!J16)/2</f>
        <v>4708984.1544683976</v>
      </c>
      <c r="K16" s="122">
        <f>(StockCapitalTotalAnualDeflactad!J16+StockCapitalTotalAnualDeflactad!K16)/2</f>
        <v>4016356.8695481205</v>
      </c>
      <c r="L16" s="122">
        <f>(StockCapitalTotalAnualDeflactad!K16+StockCapitalTotalAnualDeflactad!L16)/2</f>
        <v>3282372.9147047745</v>
      </c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</row>
    <row r="17" spans="1:32" s="13" customFormat="1">
      <c r="A17" s="103"/>
      <c r="B17" s="10" t="s">
        <v>9</v>
      </c>
      <c r="C17" s="124"/>
      <c r="D17" s="122">
        <f>(StockCapitalTotalAnualDeflactad!C17+StockCapitalTotalAnualDeflactad!D17)/2</f>
        <v>506560.94739458628</v>
      </c>
      <c r="E17" s="122">
        <f>(StockCapitalTotalAnualDeflactad!D17+StockCapitalTotalAnualDeflactad!E17)/2</f>
        <v>457451.24519759393</v>
      </c>
      <c r="F17" s="122">
        <f>(StockCapitalTotalAnualDeflactad!E17+StockCapitalTotalAnualDeflactad!F17)/2</f>
        <v>421804.57199497952</v>
      </c>
      <c r="G17" s="122">
        <f>(StockCapitalTotalAnualDeflactad!F17+StockCapitalTotalAnualDeflactad!G17)/2</f>
        <v>386131.47075625451</v>
      </c>
      <c r="H17" s="122">
        <f>(StockCapitalTotalAnualDeflactad!G17+StockCapitalTotalAnualDeflactad!H17)/2</f>
        <v>340244.40612978087</v>
      </c>
      <c r="I17" s="122">
        <f>(StockCapitalTotalAnualDeflactad!H17+StockCapitalTotalAnualDeflactad!I17)/2</f>
        <v>295451.42729482957</v>
      </c>
      <c r="J17" s="122">
        <f>(StockCapitalTotalAnualDeflactad!I17+StockCapitalTotalAnualDeflactad!J17)/2</f>
        <v>256295.73993550349</v>
      </c>
      <c r="K17" s="122">
        <f>(StockCapitalTotalAnualDeflactad!J17+StockCapitalTotalAnualDeflactad!K17)/2</f>
        <v>218819.5344388886</v>
      </c>
      <c r="L17" s="122">
        <f>(StockCapitalTotalAnualDeflactad!K17+StockCapitalTotalAnualDeflactad!L17)/2</f>
        <v>179157.41741387235</v>
      </c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</row>
    <row r="18" spans="1:32" s="13" customFormat="1">
      <c r="A18" s="103"/>
      <c r="B18" s="10" t="s">
        <v>10</v>
      </c>
      <c r="C18" s="124"/>
      <c r="D18" s="122">
        <f>(StockCapitalTotalAnualDeflactad!C18+StockCapitalTotalAnualDeflactad!D18)/2</f>
        <v>0</v>
      </c>
      <c r="E18" s="122">
        <f>(StockCapitalTotalAnualDeflactad!D18+StockCapitalTotalAnualDeflactad!E18)/2</f>
        <v>0</v>
      </c>
      <c r="F18" s="122">
        <f>(StockCapitalTotalAnualDeflactad!E18+StockCapitalTotalAnualDeflactad!F18)/2</f>
        <v>0</v>
      </c>
      <c r="G18" s="122">
        <f>(StockCapitalTotalAnualDeflactad!F18+StockCapitalTotalAnualDeflactad!G18)/2</f>
        <v>0</v>
      </c>
      <c r="H18" s="122">
        <f>(StockCapitalTotalAnualDeflactad!G18+StockCapitalTotalAnualDeflactad!H18)/2</f>
        <v>0</v>
      </c>
      <c r="I18" s="122">
        <f>(StockCapitalTotalAnualDeflactad!H18+StockCapitalTotalAnualDeflactad!I18)/2</f>
        <v>65065.35185879752</v>
      </c>
      <c r="J18" s="122">
        <f>(StockCapitalTotalAnualDeflactad!I18+StockCapitalTotalAnualDeflactad!J18)/2</f>
        <v>120733.24572756508</v>
      </c>
      <c r="K18" s="122">
        <f>(StockCapitalTotalAnualDeflactad!J18+StockCapitalTotalAnualDeflactad!K18)/2</f>
        <v>101081.06475858836</v>
      </c>
      <c r="L18" s="122">
        <f>(StockCapitalTotalAnualDeflactad!K18+StockCapitalTotalAnualDeflactad!L18)/2</f>
        <v>78814.236739419051</v>
      </c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</row>
    <row r="19" spans="1:32" s="13" customFormat="1">
      <c r="A19" s="103"/>
      <c r="B19" s="10" t="s">
        <v>11</v>
      </c>
      <c r="C19" s="124"/>
      <c r="D19" s="122">
        <f>(StockCapitalTotalAnualDeflactad!C19+StockCapitalTotalAnualDeflactad!D19)/2</f>
        <v>0</v>
      </c>
      <c r="E19" s="122">
        <f>(StockCapitalTotalAnualDeflactad!D19+StockCapitalTotalAnualDeflactad!E19)/2</f>
        <v>52721.055851119869</v>
      </c>
      <c r="F19" s="122">
        <f>(StockCapitalTotalAnualDeflactad!E19+StockCapitalTotalAnualDeflactad!F19)/2</f>
        <v>95457.776499943982</v>
      </c>
      <c r="G19" s="122">
        <f>(StockCapitalTotalAnualDeflactad!F19+StockCapitalTotalAnualDeflactad!G19)/2</f>
        <v>73909.301012162512</v>
      </c>
      <c r="H19" s="122">
        <f>(StockCapitalTotalAnualDeflactad!G19+StockCapitalTotalAnualDeflactad!H19)/2</f>
        <v>50553.736485755013</v>
      </c>
      <c r="I19" s="122">
        <f>(StockCapitalTotalAnualDeflactad!H19+StockCapitalTotalAnualDeflactad!I19)/2</f>
        <v>28530.445772499443</v>
      </c>
      <c r="J19" s="122">
        <f>(StockCapitalTotalAnualDeflactad!I19+StockCapitalTotalAnualDeflactad!J19)/2</f>
        <v>58247.822364662105</v>
      </c>
      <c r="K19" s="122">
        <f>(StockCapitalTotalAnualDeflactad!J19+StockCapitalTotalAnualDeflactad!K19)/2</f>
        <v>121630.29408359394</v>
      </c>
      <c r="L19" s="122">
        <f>(StockCapitalTotalAnualDeflactad!K19+StockCapitalTotalAnualDeflactad!L19)/2</f>
        <v>157009.41171482869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</row>
    <row r="20" spans="1:32" s="13" customFormat="1">
      <c r="A20" s="10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</row>
    <row r="21" spans="1:32" s="13" customFormat="1">
      <c r="A21" s="103"/>
      <c r="B21" s="103"/>
      <c r="C21" s="102"/>
      <c r="D21" s="124"/>
      <c r="E21" s="124"/>
      <c r="F21" s="124"/>
      <c r="G21" s="124"/>
      <c r="H21" s="124"/>
      <c r="I21" s="124"/>
      <c r="J21" s="124"/>
      <c r="K21" s="124"/>
      <c r="L21" s="124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</row>
    <row r="22" spans="1:32" s="103" customFormat="1">
      <c r="C22" s="102"/>
      <c r="D22" s="102"/>
    </row>
    <row r="23" spans="1:32" s="103" customFormat="1">
      <c r="C23" s="102"/>
      <c r="D23" s="102"/>
    </row>
    <row r="24" spans="1:32" s="103" customFormat="1">
      <c r="C24" s="102"/>
      <c r="D24" s="102"/>
    </row>
    <row r="25" spans="1:32" s="103" customFormat="1">
      <c r="C25" s="102"/>
      <c r="D25" s="102"/>
    </row>
    <row r="26" spans="1:32" s="103" customFormat="1">
      <c r="C26" s="102"/>
      <c r="D26" s="102"/>
    </row>
    <row r="27" spans="1:32" s="103" customFormat="1">
      <c r="C27" s="102"/>
      <c r="D27" s="102"/>
    </row>
    <row r="28" spans="1:32" s="103" customFormat="1">
      <c r="C28" s="102"/>
      <c r="D28" s="102"/>
    </row>
    <row r="29" spans="1:32" s="103" customFormat="1">
      <c r="C29" s="102"/>
      <c r="D29" s="102"/>
    </row>
    <row r="30" spans="1:32" s="103" customFormat="1">
      <c r="C30" s="102"/>
      <c r="D30" s="102"/>
    </row>
    <row r="31" spans="1:32" s="103" customFormat="1">
      <c r="C31" s="102"/>
      <c r="D31" s="102"/>
    </row>
    <row r="32" spans="1:32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32" s="103" customFormat="1">
      <c r="C81" s="102"/>
      <c r="D81" s="102"/>
    </row>
    <row r="82" spans="3:32" s="103" customFormat="1">
      <c r="C82" s="102"/>
      <c r="D82" s="102"/>
    </row>
    <row r="83" spans="3:32" s="103" customFormat="1">
      <c r="C83" s="102"/>
      <c r="D83" s="102"/>
    </row>
    <row r="84" spans="3:32" s="103" customFormat="1">
      <c r="C84" s="102"/>
      <c r="D84" s="102"/>
    </row>
    <row r="85" spans="3:32" s="103" customFormat="1">
      <c r="C85" s="102"/>
      <c r="D85" s="102"/>
    </row>
    <row r="86" spans="3:32" s="103" customFormat="1">
      <c r="C86" s="102"/>
      <c r="D86" s="102"/>
    </row>
    <row r="87" spans="3:32" s="103" customFormat="1">
      <c r="C87" s="102"/>
      <c r="D87" s="102"/>
    </row>
    <row r="88" spans="3:32" s="103" customFormat="1">
      <c r="C88" s="102"/>
      <c r="D88" s="102"/>
    </row>
    <row r="89" spans="3:32" s="103" customFormat="1">
      <c r="C89" s="102"/>
      <c r="D89" s="102"/>
    </row>
    <row r="90" spans="3:32" s="103" customFormat="1">
      <c r="C90" s="102"/>
      <c r="D90" s="102"/>
    </row>
    <row r="91" spans="3:32" s="103" customFormat="1">
      <c r="C91" s="102"/>
      <c r="D91" s="102"/>
    </row>
    <row r="92" spans="3:32" s="103" customFormat="1">
      <c r="C92" s="102"/>
      <c r="D92" s="102"/>
    </row>
    <row r="93" spans="3:32" s="13" customFormat="1">
      <c r="C93" s="28"/>
      <c r="D93" s="28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</row>
    <row r="94" spans="3:32" s="13" customFormat="1">
      <c r="C94" s="28"/>
      <c r="D94" s="28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</row>
    <row r="95" spans="3:32" s="13" customFormat="1">
      <c r="C95" s="28"/>
      <c r="D95" s="28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</row>
    <row r="96" spans="3:32" s="13" customFormat="1">
      <c r="C96" s="28"/>
      <c r="D96" s="28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</row>
    <row r="97" spans="1:32" s="13" customFormat="1">
      <c r="C97" s="28"/>
      <c r="D97" s="28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</row>
    <row r="98" spans="1:32" s="13" customFormat="1">
      <c r="C98" s="28"/>
      <c r="D98" s="28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</row>
    <row r="99" spans="1:32">
      <c r="A99" s="13"/>
    </row>
    <row r="100" spans="1:32">
      <c r="A100" s="13"/>
    </row>
    <row r="101" spans="1:32">
      <c r="A101" s="13"/>
    </row>
    <row r="102" spans="1:32">
      <c r="A102" s="13"/>
    </row>
    <row r="103" spans="1:32">
      <c r="A103" s="13"/>
    </row>
    <row r="104" spans="1:32">
      <c r="A104" s="13"/>
    </row>
    <row r="105" spans="1:32" s="64" customFormat="1">
      <c r="A105" s="13"/>
      <c r="C105" s="17"/>
      <c r="D105" s="17"/>
      <c r="E105" s="15"/>
      <c r="F105" s="15"/>
      <c r="G105" s="15"/>
      <c r="H105" s="15"/>
      <c r="I105" s="15"/>
      <c r="J105" s="15"/>
      <c r="K105" s="15"/>
      <c r="L105" s="15"/>
      <c r="O105" s="13"/>
      <c r="P105" s="15"/>
      <c r="Q105" s="15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</row>
    <row r="106" spans="1:32" s="64" customFormat="1">
      <c r="A106" s="13"/>
      <c r="C106" s="17"/>
      <c r="D106" s="17"/>
      <c r="E106" s="15"/>
      <c r="F106" s="15"/>
      <c r="G106" s="15"/>
      <c r="H106" s="15"/>
      <c r="I106" s="15"/>
      <c r="J106" s="15"/>
      <c r="K106" s="15"/>
      <c r="L106" s="15"/>
      <c r="O106" s="13"/>
      <c r="P106" s="15"/>
      <c r="Q106" s="15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</row>
    <row r="107" spans="1:32" s="64" customFormat="1">
      <c r="A107" s="13"/>
      <c r="C107" s="17"/>
      <c r="D107" s="17"/>
      <c r="E107" s="15"/>
      <c r="F107" s="15"/>
      <c r="G107" s="15"/>
      <c r="H107" s="15"/>
      <c r="I107" s="15"/>
      <c r="J107" s="15"/>
      <c r="K107" s="15"/>
      <c r="L107" s="15"/>
      <c r="O107" s="13"/>
      <c r="P107" s="15"/>
      <c r="Q107" s="15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</row>
    <row r="108" spans="1:32" s="64" customFormat="1">
      <c r="A108" s="13"/>
      <c r="C108" s="17"/>
      <c r="D108" s="17"/>
      <c r="E108" s="15"/>
      <c r="F108" s="15"/>
      <c r="G108" s="15"/>
      <c r="H108" s="15"/>
      <c r="I108" s="15"/>
      <c r="J108" s="15"/>
      <c r="K108" s="15"/>
      <c r="L108" s="15"/>
      <c r="O108" s="13"/>
      <c r="P108" s="15"/>
      <c r="Q108" s="15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</row>
  </sheetData>
  <conditionalFormatting sqref="C7:L12 D21:L21 C16:L19">
    <cfRule type="cellIs" dxfId="3" priority="4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W110"/>
  <sheetViews>
    <sheetView topLeftCell="C7" zoomScale="130" zoomScaleNormal="130" workbookViewId="0">
      <selection activeCell="A17" sqref="A17"/>
    </sheetView>
  </sheetViews>
  <sheetFormatPr baseColWidth="10" defaultRowHeight="9"/>
  <cols>
    <col min="1" max="1" width="16.5703125" style="103" customWidth="1"/>
    <col min="2" max="2" width="11.42578125" style="103"/>
    <col min="3" max="3" width="29.140625" style="17" bestFit="1" customWidth="1"/>
    <col min="4" max="4" width="7.85546875" style="17" bestFit="1" customWidth="1"/>
    <col min="5" max="12" width="7.85546875" style="15" bestFit="1" customWidth="1"/>
    <col min="13" max="13" width="11.42578125" style="66"/>
    <col min="14" max="23" width="11.42578125" style="103"/>
    <col min="24" max="16384" width="11.42578125" style="15"/>
  </cols>
  <sheetData>
    <row r="1" spans="1:13">
      <c r="C1" s="1" t="s">
        <v>61</v>
      </c>
      <c r="D1" s="2"/>
      <c r="E1" s="26"/>
      <c r="F1" s="27"/>
      <c r="G1" s="27"/>
      <c r="H1" s="27"/>
      <c r="I1" s="27"/>
      <c r="J1" s="27"/>
      <c r="K1" s="27"/>
      <c r="L1" s="27"/>
      <c r="M1" s="27"/>
    </row>
    <row r="2" spans="1:13">
      <c r="C2" s="3" t="s">
        <v>62</v>
      </c>
      <c r="D2" s="3"/>
      <c r="E2" s="3"/>
      <c r="F2" s="4"/>
      <c r="G2" s="4"/>
      <c r="H2" s="4"/>
      <c r="I2" s="4"/>
      <c r="J2" s="4"/>
      <c r="K2" s="4"/>
      <c r="L2" s="4"/>
    </row>
    <row r="3" spans="1:13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3">
      <c r="C4" s="6"/>
      <c r="D4" s="6"/>
      <c r="E4" s="7"/>
      <c r="F4" s="7"/>
      <c r="G4" s="7"/>
      <c r="H4" s="7"/>
      <c r="I4" s="7"/>
      <c r="J4" s="7"/>
      <c r="K4" s="7"/>
      <c r="L4" s="7"/>
    </row>
    <row r="5" spans="1:13">
      <c r="A5" s="110"/>
      <c r="B5" s="110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>
      <c r="A6" s="107"/>
      <c r="B6" s="107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</row>
    <row r="7" spans="1:13">
      <c r="A7" s="110"/>
      <c r="B7" s="143"/>
      <c r="C7" s="10" t="s">
        <v>43</v>
      </c>
      <c r="D7" s="80">
        <v>550</v>
      </c>
      <c r="E7" s="80">
        <v>538</v>
      </c>
      <c r="F7" s="80">
        <v>504</v>
      </c>
      <c r="G7" s="80">
        <v>488</v>
      </c>
      <c r="H7" s="80">
        <v>462</v>
      </c>
      <c r="I7" s="80">
        <v>542</v>
      </c>
      <c r="J7" s="80">
        <v>628</v>
      </c>
      <c r="K7" s="80">
        <v>678</v>
      </c>
      <c r="L7" s="80">
        <v>648</v>
      </c>
    </row>
    <row r="8" spans="1:13">
      <c r="A8" s="110"/>
      <c r="B8" s="143"/>
      <c r="C8" s="10" t="s">
        <v>44</v>
      </c>
      <c r="D8" s="80">
        <v>1381713.8605</v>
      </c>
      <c r="E8" s="80">
        <v>1519937.8274999999</v>
      </c>
      <c r="F8" s="80">
        <v>1453798.6646666664</v>
      </c>
      <c r="G8" s="80">
        <v>1305045.4323999227</v>
      </c>
      <c r="H8" s="80">
        <v>1166657</v>
      </c>
      <c r="I8" s="80">
        <v>1235870</v>
      </c>
      <c r="J8" s="80">
        <v>1519005</v>
      </c>
      <c r="K8" s="80">
        <v>1566177</v>
      </c>
      <c r="L8" s="80">
        <v>1420957.6500000001</v>
      </c>
    </row>
    <row r="9" spans="1:13">
      <c r="A9" s="107"/>
      <c r="B9" s="107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3">
      <c r="A10" s="107"/>
      <c r="B10" s="107"/>
      <c r="C10" s="9" t="s">
        <v>45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3">
      <c r="A11" s="107"/>
      <c r="B11" s="143"/>
      <c r="C11" s="10" t="s">
        <v>46</v>
      </c>
      <c r="D11" s="80"/>
      <c r="E11" s="80"/>
      <c r="F11" s="80"/>
      <c r="G11" s="80"/>
      <c r="H11" s="80"/>
      <c r="I11" s="80"/>
      <c r="J11" s="80"/>
      <c r="K11" s="80"/>
      <c r="L11" s="80"/>
    </row>
    <row r="12" spans="1:13">
      <c r="A12" s="110"/>
      <c r="B12" s="144"/>
      <c r="C12" s="11" t="s">
        <v>47</v>
      </c>
      <c r="D12" s="80">
        <v>263474.83600000001</v>
      </c>
      <c r="E12" s="80">
        <v>401093.88800000004</v>
      </c>
      <c r="F12" s="80">
        <v>471356.33299999998</v>
      </c>
      <c r="G12" s="80">
        <v>427832</v>
      </c>
      <c r="H12" s="80">
        <v>289067.62599999993</v>
      </c>
      <c r="I12" s="80">
        <v>292192.16800000001</v>
      </c>
      <c r="J12" s="80">
        <v>269998.77400000003</v>
      </c>
      <c r="K12" s="80">
        <v>237498.43600000002</v>
      </c>
      <c r="L12" s="80">
        <v>217921.337</v>
      </c>
    </row>
    <row r="13" spans="1:13">
      <c r="A13" s="110"/>
      <c r="B13" s="144"/>
      <c r="C13" s="11" t="s">
        <v>48</v>
      </c>
      <c r="D13" s="80">
        <v>56782</v>
      </c>
      <c r="E13" s="80">
        <v>38388.404999999999</v>
      </c>
      <c r="F13" s="80">
        <v>36595.542000000001</v>
      </c>
      <c r="G13" s="80">
        <v>36392.511000000006</v>
      </c>
      <c r="H13" s="80">
        <v>26929.763000000003</v>
      </c>
      <c r="I13" s="80">
        <v>24795.579000000005</v>
      </c>
      <c r="J13" s="80">
        <v>31941.861999999997</v>
      </c>
      <c r="K13" s="80">
        <v>23647.02</v>
      </c>
      <c r="L13" s="80">
        <v>28470.309999999954</v>
      </c>
    </row>
    <row r="14" spans="1:13">
      <c r="A14" s="110"/>
      <c r="B14" s="144"/>
      <c r="C14" s="11" t="s">
        <v>49</v>
      </c>
      <c r="D14" s="80">
        <v>100963</v>
      </c>
      <c r="E14" s="80">
        <v>113346.87</v>
      </c>
      <c r="F14" s="80">
        <v>225004.65599999999</v>
      </c>
      <c r="G14" s="80">
        <v>267746.01799999998</v>
      </c>
      <c r="H14" s="80">
        <v>320596.576</v>
      </c>
      <c r="I14" s="80">
        <v>359239.22599999997</v>
      </c>
      <c r="J14" s="80">
        <v>420611.24</v>
      </c>
      <c r="K14" s="80">
        <v>381332.11700000003</v>
      </c>
      <c r="L14" s="80">
        <v>439560.783</v>
      </c>
    </row>
    <row r="15" spans="1:13">
      <c r="A15" s="107"/>
      <c r="B15" s="144"/>
      <c r="C15" s="11" t="s">
        <v>50</v>
      </c>
      <c r="D15" s="80"/>
      <c r="E15" s="80"/>
      <c r="F15" s="80"/>
      <c r="G15" s="80"/>
      <c r="H15" s="80"/>
      <c r="I15" s="80"/>
      <c r="J15" s="80"/>
      <c r="K15" s="80"/>
      <c r="L15" s="80"/>
    </row>
    <row r="16" spans="1:13">
      <c r="A16" s="110"/>
      <c r="B16" s="145"/>
      <c r="C16" s="12" t="s">
        <v>51</v>
      </c>
      <c r="D16" s="80">
        <v>550117.99399999995</v>
      </c>
      <c r="E16" s="80">
        <v>522777</v>
      </c>
      <c r="F16" s="80">
        <v>704916.28199999989</v>
      </c>
      <c r="G16" s="80">
        <v>701463.01199999999</v>
      </c>
      <c r="H16" s="80">
        <v>645647.571</v>
      </c>
      <c r="I16" s="80">
        <v>595210.11599999992</v>
      </c>
      <c r="J16" s="80">
        <v>869777</v>
      </c>
      <c r="K16" s="80">
        <v>1040148.38</v>
      </c>
      <c r="L16" s="80">
        <v>696563.49022000004</v>
      </c>
    </row>
    <row r="17" spans="1:12">
      <c r="A17" s="110"/>
      <c r="B17" s="145"/>
      <c r="C17" s="12" t="s">
        <v>52</v>
      </c>
      <c r="D17" s="80">
        <v>317013.78700000007</v>
      </c>
      <c r="E17" s="80">
        <v>351517</v>
      </c>
      <c r="F17" s="80">
        <v>49455.554000000004</v>
      </c>
      <c r="G17" s="80">
        <v>47102.47</v>
      </c>
      <c r="H17" s="80">
        <v>306694.01400000002</v>
      </c>
      <c r="I17" s="80">
        <v>262724.92200000002</v>
      </c>
      <c r="J17" s="80">
        <v>293797</v>
      </c>
      <c r="K17" s="80">
        <v>1004217.2020000002</v>
      </c>
      <c r="L17" s="80">
        <v>1330306.321</v>
      </c>
    </row>
    <row r="18" spans="1:12">
      <c r="A18" s="110"/>
      <c r="B18" s="144"/>
      <c r="C18" s="11" t="s">
        <v>53</v>
      </c>
      <c r="D18" s="80">
        <v>1118</v>
      </c>
      <c r="E18" s="80">
        <v>1472</v>
      </c>
      <c r="F18" s="80">
        <v>1273</v>
      </c>
      <c r="G18" s="80">
        <v>6649</v>
      </c>
      <c r="H18" s="80">
        <v>6708</v>
      </c>
      <c r="I18" s="80">
        <v>11834</v>
      </c>
      <c r="J18" s="80">
        <v>14365</v>
      </c>
      <c r="K18" s="80">
        <v>14803</v>
      </c>
      <c r="L18" s="80">
        <v>19485</v>
      </c>
    </row>
    <row r="19" spans="1:12">
      <c r="A19" s="107"/>
      <c r="B19" s="107"/>
      <c r="C19" s="9"/>
      <c r="D19" s="45"/>
      <c r="E19" s="45"/>
      <c r="F19" s="45"/>
      <c r="G19" s="45"/>
      <c r="H19" s="45"/>
      <c r="I19" s="45"/>
      <c r="J19" s="45"/>
      <c r="K19" s="45"/>
      <c r="L19" s="45"/>
    </row>
    <row r="20" spans="1:12">
      <c r="A20" s="107"/>
      <c r="B20" s="107"/>
      <c r="C20" s="9" t="s">
        <v>54</v>
      </c>
      <c r="D20" s="45"/>
      <c r="E20" s="45"/>
      <c r="F20" s="45"/>
      <c r="G20" s="45"/>
      <c r="H20" s="45"/>
      <c r="I20" s="45"/>
      <c r="J20" s="45"/>
      <c r="K20" s="45"/>
      <c r="L20" s="45"/>
    </row>
    <row r="21" spans="1:12">
      <c r="A21" s="110"/>
      <c r="B21" s="143"/>
      <c r="C21" s="10" t="s">
        <v>55</v>
      </c>
      <c r="D21" s="80">
        <v>1125545</v>
      </c>
      <c r="E21" s="80">
        <v>860681</v>
      </c>
      <c r="F21" s="80">
        <v>263075</v>
      </c>
      <c r="G21" s="80">
        <v>296495</v>
      </c>
      <c r="H21" s="80">
        <v>635317.99301093165</v>
      </c>
      <c r="I21" s="80">
        <v>467144.14123665885</v>
      </c>
      <c r="J21" s="80">
        <v>695469.94627067249</v>
      </c>
      <c r="K21" s="80">
        <v>1267390.2317329985</v>
      </c>
      <c r="L21" s="80">
        <v>1348533.038651888</v>
      </c>
    </row>
    <row r="22" spans="1:12">
      <c r="A22" s="107"/>
      <c r="B22" s="143"/>
      <c r="C22" s="9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107"/>
      <c r="B23" s="143"/>
      <c r="C23" s="9" t="s">
        <v>56</v>
      </c>
      <c r="D23" s="45"/>
      <c r="E23" s="45"/>
      <c r="F23" s="45"/>
      <c r="G23" s="45"/>
      <c r="H23" s="45"/>
      <c r="I23" s="45"/>
      <c r="J23" s="45"/>
      <c r="K23" s="45"/>
      <c r="L23" s="45"/>
    </row>
    <row r="24" spans="1:12">
      <c r="A24" s="107"/>
      <c r="B24" s="143"/>
      <c r="C24" s="10" t="s">
        <v>53</v>
      </c>
      <c r="D24" s="80">
        <v>182</v>
      </c>
      <c r="E24" s="80">
        <v>419</v>
      </c>
      <c r="F24" s="80">
        <v>172</v>
      </c>
      <c r="G24" s="80">
        <v>4665</v>
      </c>
      <c r="H24" s="80">
        <v>5322</v>
      </c>
      <c r="I24" s="80">
        <v>10508</v>
      </c>
      <c r="J24" s="80">
        <v>12872</v>
      </c>
      <c r="K24" s="80">
        <v>14533</v>
      </c>
      <c r="L24" s="80">
        <v>19015</v>
      </c>
    </row>
    <row r="25" spans="1:12">
      <c r="A25" s="110"/>
      <c r="B25" s="143"/>
      <c r="C25" s="10" t="s">
        <v>57</v>
      </c>
      <c r="D25" s="80">
        <v>237675</v>
      </c>
      <c r="E25" s="80">
        <v>502747</v>
      </c>
      <c r="F25" s="80">
        <v>660050</v>
      </c>
      <c r="G25" s="80">
        <v>624285</v>
      </c>
      <c r="H25" s="80">
        <v>400452.66700000002</v>
      </c>
      <c r="I25" s="80">
        <v>452192.32800000004</v>
      </c>
      <c r="J25" s="80">
        <v>417161.17999999993</v>
      </c>
      <c r="K25" s="80">
        <v>477279.39500000002</v>
      </c>
      <c r="L25" s="80">
        <v>360900.61900000001</v>
      </c>
    </row>
    <row r="26" spans="1:12">
      <c r="A26" s="107"/>
      <c r="B26" s="143"/>
      <c r="C26" s="9"/>
      <c r="D26" s="45"/>
      <c r="E26" s="45"/>
      <c r="F26" s="45"/>
      <c r="G26" s="45"/>
      <c r="H26" s="45"/>
      <c r="I26" s="45"/>
      <c r="J26" s="45"/>
      <c r="K26" s="45"/>
      <c r="L26" s="45"/>
    </row>
    <row r="27" spans="1:12">
      <c r="A27" s="107"/>
      <c r="B27" s="143"/>
      <c r="C27" s="9" t="s">
        <v>58</v>
      </c>
      <c r="D27" s="45"/>
      <c r="E27" s="45"/>
      <c r="F27" s="45"/>
      <c r="G27" s="45"/>
      <c r="H27" s="45"/>
      <c r="I27" s="45"/>
      <c r="J27" s="45"/>
      <c r="K27" s="45"/>
      <c r="L27" s="45"/>
    </row>
    <row r="28" spans="1:12">
      <c r="A28" s="107"/>
      <c r="B28" s="143"/>
      <c r="C28" s="10" t="s">
        <v>53</v>
      </c>
      <c r="D28" s="80">
        <v>182</v>
      </c>
      <c r="E28" s="80">
        <v>419</v>
      </c>
      <c r="F28" s="80">
        <v>172</v>
      </c>
      <c r="G28" s="80">
        <v>4575</v>
      </c>
      <c r="H28" s="80">
        <v>5434</v>
      </c>
      <c r="I28" s="80">
        <v>10511</v>
      </c>
      <c r="J28" s="80">
        <v>12860</v>
      </c>
      <c r="K28" s="80">
        <v>14077</v>
      </c>
      <c r="L28" s="80">
        <v>19033</v>
      </c>
    </row>
    <row r="29" spans="1:12">
      <c r="A29" s="110"/>
      <c r="B29" s="143"/>
      <c r="C29" s="10" t="s">
        <v>57</v>
      </c>
      <c r="D29" s="80">
        <v>376500</v>
      </c>
      <c r="E29" s="80">
        <v>830216</v>
      </c>
      <c r="F29" s="80">
        <v>649205</v>
      </c>
      <c r="G29" s="80">
        <v>662225</v>
      </c>
      <c r="H29" s="80">
        <v>686816.50600000005</v>
      </c>
      <c r="I29" s="80">
        <v>663275.21400000004</v>
      </c>
      <c r="J29" s="80">
        <v>687140.88899999997</v>
      </c>
      <c r="K29" s="80">
        <v>1447380.9740000004</v>
      </c>
      <c r="L29" s="80">
        <v>1669953.507</v>
      </c>
    </row>
    <row r="30" spans="1:12">
      <c r="A30" s="107"/>
      <c r="B30" s="143"/>
      <c r="C30" s="9"/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107"/>
      <c r="B31" s="107"/>
      <c r="C31" s="9" t="s">
        <v>59</v>
      </c>
      <c r="D31" s="45"/>
      <c r="E31" s="45"/>
      <c r="F31" s="45"/>
      <c r="G31" s="45"/>
      <c r="H31" s="45"/>
      <c r="I31" s="45"/>
      <c r="J31" s="45"/>
      <c r="K31" s="45"/>
      <c r="L31" s="45"/>
    </row>
    <row r="32" spans="1:12">
      <c r="A32" s="107"/>
      <c r="B32" s="107"/>
      <c r="C32" s="81" t="s">
        <v>60</v>
      </c>
      <c r="D32" s="80">
        <f>Ingresos!D31/PrecioImplicitoDeProductos!D32</f>
        <v>460459</v>
      </c>
      <c r="E32" s="80">
        <f>Ingresos!E31/PrecioImplicitoDeProductos!E32</f>
        <v>462755.30599836737</v>
      </c>
      <c r="F32" s="80">
        <f>Ingresos!F31/PrecioImplicitoDeProductos!F32</f>
        <v>408168.96155194787</v>
      </c>
      <c r="G32" s="80">
        <f>Ingresos!G31/PrecioImplicitoDeProductos!G32</f>
        <v>265305.04967045807</v>
      </c>
      <c r="H32" s="80">
        <f>Ingresos!H31/PrecioImplicitoDeProductos!H32</f>
        <v>204015.97524472603</v>
      </c>
      <c r="I32" s="80">
        <f>Ingresos!I31/PrecioImplicitoDeProductos!I32</f>
        <v>442843.70939847402</v>
      </c>
      <c r="J32" s="80">
        <f>Ingresos!J31/PrecioImplicitoDeProductos!J32</f>
        <v>1082300.8652350623</v>
      </c>
      <c r="K32" s="80">
        <f>Ingresos!K31/PrecioImplicitoDeProductos!K32</f>
        <v>720303.55092551664</v>
      </c>
      <c r="L32" s="80">
        <f>Ingresos!L31/PrecioImplicitoDeProductos!L32</f>
        <v>691913.47469179379</v>
      </c>
    </row>
    <row r="33" spans="1:13">
      <c r="A33" s="107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>
      <c r="C35" s="102"/>
      <c r="D35" s="104"/>
      <c r="E35" s="104"/>
      <c r="F35" s="104"/>
      <c r="G35" s="104"/>
      <c r="H35" s="104"/>
      <c r="I35" s="104"/>
      <c r="J35" s="104"/>
      <c r="K35" s="104"/>
      <c r="L35" s="104"/>
      <c r="M35" s="103"/>
    </row>
    <row r="36" spans="1:13">
      <c r="C36" s="102"/>
      <c r="D36" s="102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3"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3"/>
    </row>
    <row r="38" spans="1:13"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3"/>
    </row>
    <row r="39" spans="1:13"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3"/>
    </row>
    <row r="40" spans="1:13"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</row>
    <row r="41" spans="1:13">
      <c r="C41" s="102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1:13">
      <c r="C42" s="102"/>
      <c r="D42" s="102"/>
      <c r="E42" s="102"/>
      <c r="F42" s="102"/>
      <c r="G42" s="102"/>
      <c r="H42" s="102"/>
      <c r="I42" s="102"/>
      <c r="J42" s="102"/>
      <c r="K42" s="102"/>
      <c r="L42" s="102"/>
    </row>
    <row r="43" spans="1:13"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  <row r="44" spans="1:13">
      <c r="C44" s="102"/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3">
      <c r="C45" s="102"/>
      <c r="D45" s="102"/>
      <c r="E45" s="102"/>
      <c r="F45" s="102"/>
      <c r="G45" s="102"/>
      <c r="H45" s="102"/>
      <c r="I45" s="102"/>
      <c r="J45" s="102"/>
      <c r="K45" s="102"/>
      <c r="L45" s="102"/>
    </row>
    <row r="46" spans="1:13">
      <c r="C46" s="102"/>
      <c r="D46" s="102"/>
      <c r="E46" s="102"/>
      <c r="F46" s="102"/>
      <c r="G46" s="102"/>
      <c r="H46" s="102"/>
      <c r="I46" s="102"/>
      <c r="J46" s="102"/>
      <c r="K46" s="102"/>
      <c r="L46" s="102"/>
    </row>
    <row r="47" spans="1:13">
      <c r="C47" s="102"/>
      <c r="D47" s="102"/>
      <c r="E47" s="102"/>
      <c r="F47" s="102"/>
      <c r="G47" s="102"/>
      <c r="H47" s="102"/>
      <c r="I47" s="102"/>
      <c r="J47" s="102"/>
      <c r="K47" s="102"/>
      <c r="L47" s="102"/>
    </row>
    <row r="48" spans="1:13">
      <c r="C48" s="102"/>
      <c r="D48" s="102"/>
      <c r="E48" s="102"/>
      <c r="F48" s="102"/>
      <c r="G48" s="102"/>
      <c r="H48" s="102"/>
      <c r="I48" s="102"/>
      <c r="J48" s="102"/>
      <c r="K48" s="102"/>
      <c r="L48" s="102"/>
    </row>
    <row r="49" spans="3:12">
      <c r="C49" s="102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3:12">
      <c r="C50" s="102"/>
      <c r="D50" s="102"/>
      <c r="E50" s="102"/>
      <c r="F50" s="102"/>
      <c r="G50" s="102"/>
      <c r="H50" s="102"/>
      <c r="I50" s="102"/>
      <c r="J50" s="102"/>
      <c r="K50" s="102"/>
      <c r="L50" s="102"/>
    </row>
    <row r="51" spans="3:12"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3:12"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3:12"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3:12"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55" spans="3:12">
      <c r="C55" s="102"/>
      <c r="D55" s="102"/>
      <c r="E55" s="102"/>
      <c r="F55" s="102"/>
      <c r="G55" s="102"/>
      <c r="H55" s="102"/>
      <c r="I55" s="102"/>
      <c r="J55" s="102"/>
      <c r="K55" s="102"/>
      <c r="L55" s="102"/>
    </row>
    <row r="56" spans="3:12">
      <c r="C56" s="102"/>
      <c r="D56" s="102"/>
      <c r="E56" s="102"/>
      <c r="F56" s="102"/>
      <c r="G56" s="102"/>
      <c r="H56" s="102"/>
      <c r="I56" s="102"/>
      <c r="J56" s="102"/>
      <c r="K56" s="102"/>
      <c r="L56" s="102"/>
    </row>
    <row r="57" spans="3:12">
      <c r="C57" s="102"/>
      <c r="D57" s="102"/>
      <c r="E57" s="102"/>
      <c r="F57" s="102"/>
      <c r="G57" s="102"/>
      <c r="H57" s="102"/>
      <c r="I57" s="102"/>
      <c r="J57" s="102"/>
      <c r="K57" s="102"/>
      <c r="L57" s="102"/>
    </row>
    <row r="58" spans="3:12">
      <c r="C58" s="102"/>
      <c r="D58" s="102"/>
      <c r="E58" s="102"/>
      <c r="F58" s="102"/>
      <c r="G58" s="102"/>
      <c r="H58" s="102"/>
      <c r="I58" s="102"/>
      <c r="J58" s="102"/>
      <c r="K58" s="102"/>
      <c r="L58" s="102"/>
    </row>
    <row r="59" spans="3:12">
      <c r="C59" s="102"/>
      <c r="D59" s="102"/>
      <c r="E59" s="102"/>
      <c r="F59" s="102"/>
      <c r="G59" s="102"/>
      <c r="H59" s="102"/>
      <c r="I59" s="102"/>
      <c r="J59" s="102"/>
      <c r="K59" s="102"/>
      <c r="L59" s="102"/>
    </row>
    <row r="60" spans="3:12">
      <c r="C60" s="102"/>
      <c r="D60" s="102"/>
      <c r="E60" s="102"/>
      <c r="F60" s="102"/>
      <c r="G60" s="102"/>
      <c r="H60" s="102"/>
      <c r="I60" s="102"/>
      <c r="J60" s="102"/>
      <c r="K60" s="102"/>
      <c r="L60" s="102"/>
    </row>
    <row r="61" spans="3:12">
      <c r="C61" s="102"/>
      <c r="D61" s="102"/>
      <c r="E61" s="102"/>
      <c r="F61" s="102"/>
      <c r="G61" s="102"/>
      <c r="H61" s="102"/>
      <c r="I61" s="102"/>
      <c r="J61" s="102"/>
      <c r="K61" s="102"/>
      <c r="L61" s="102"/>
    </row>
    <row r="62" spans="3:12"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  <row r="63" spans="3:12">
      <c r="C63" s="102"/>
      <c r="D63" s="102"/>
      <c r="E63" s="102"/>
      <c r="F63" s="102"/>
      <c r="G63" s="102"/>
      <c r="H63" s="102"/>
      <c r="I63" s="102"/>
      <c r="J63" s="102"/>
      <c r="K63" s="102"/>
      <c r="L63" s="102"/>
    </row>
    <row r="64" spans="3:12">
      <c r="C64" s="102"/>
      <c r="D64" s="102"/>
      <c r="E64" s="102"/>
      <c r="F64" s="102"/>
      <c r="G64" s="102"/>
      <c r="H64" s="102"/>
      <c r="I64" s="102"/>
      <c r="J64" s="102"/>
      <c r="K64" s="102"/>
      <c r="L64" s="102"/>
    </row>
    <row r="65" spans="3:12">
      <c r="C65" s="102"/>
      <c r="D65" s="102"/>
      <c r="E65" s="102"/>
      <c r="F65" s="102"/>
      <c r="G65" s="102"/>
      <c r="H65" s="102"/>
      <c r="I65" s="102"/>
      <c r="J65" s="102"/>
      <c r="K65" s="102"/>
      <c r="L65" s="102"/>
    </row>
    <row r="66" spans="3:12">
      <c r="C66" s="102"/>
      <c r="D66" s="102"/>
      <c r="E66" s="102"/>
      <c r="F66" s="102"/>
      <c r="G66" s="102"/>
      <c r="H66" s="102"/>
      <c r="I66" s="102"/>
      <c r="J66" s="102"/>
      <c r="K66" s="102"/>
      <c r="L66" s="102"/>
    </row>
    <row r="67" spans="3:12">
      <c r="C67" s="102"/>
      <c r="D67" s="102"/>
      <c r="E67" s="102"/>
      <c r="F67" s="102"/>
      <c r="G67" s="102"/>
      <c r="H67" s="102"/>
      <c r="I67" s="102"/>
      <c r="J67" s="102"/>
      <c r="K67" s="102"/>
      <c r="L67" s="102"/>
    </row>
    <row r="68" spans="3:12">
      <c r="C68" s="102"/>
      <c r="D68" s="102"/>
      <c r="E68" s="102"/>
      <c r="F68" s="102"/>
      <c r="G68" s="102"/>
      <c r="H68" s="102"/>
      <c r="I68" s="102"/>
      <c r="J68" s="102"/>
      <c r="K68" s="102"/>
      <c r="L68" s="102"/>
    </row>
    <row r="69" spans="3:12">
      <c r="C69" s="102"/>
      <c r="D69" s="102"/>
      <c r="E69" s="102"/>
      <c r="F69" s="102"/>
      <c r="G69" s="102"/>
      <c r="H69" s="102"/>
      <c r="I69" s="102"/>
      <c r="J69" s="102"/>
      <c r="K69" s="102"/>
      <c r="L69" s="102"/>
    </row>
    <row r="70" spans="3:12">
      <c r="C70" s="102"/>
      <c r="D70" s="102"/>
      <c r="E70" s="102"/>
      <c r="F70" s="102"/>
      <c r="G70" s="102"/>
      <c r="H70" s="102"/>
      <c r="I70" s="102"/>
      <c r="J70" s="102"/>
      <c r="K70" s="102"/>
      <c r="L70" s="102"/>
    </row>
    <row r="71" spans="3:12">
      <c r="C71" s="102"/>
      <c r="D71" s="102"/>
      <c r="E71" s="102"/>
      <c r="F71" s="102"/>
      <c r="G71" s="102"/>
      <c r="H71" s="102"/>
      <c r="I71" s="102"/>
      <c r="J71" s="102"/>
      <c r="K71" s="102"/>
      <c r="L71" s="102"/>
    </row>
    <row r="72" spans="3:12">
      <c r="C72" s="102"/>
      <c r="D72" s="102"/>
      <c r="E72" s="102"/>
      <c r="F72" s="102"/>
      <c r="G72" s="102"/>
      <c r="H72" s="102"/>
      <c r="I72" s="102"/>
      <c r="J72" s="102"/>
      <c r="K72" s="102"/>
      <c r="L72" s="102"/>
    </row>
    <row r="73" spans="3:12">
      <c r="C73" s="102"/>
      <c r="D73" s="102"/>
      <c r="E73" s="102"/>
      <c r="F73" s="102"/>
      <c r="G73" s="102"/>
      <c r="H73" s="102"/>
      <c r="I73" s="102"/>
      <c r="J73" s="102"/>
      <c r="K73" s="102"/>
      <c r="L73" s="102"/>
    </row>
    <row r="74" spans="3:12"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  <row r="75" spans="3:12">
      <c r="C75" s="102"/>
      <c r="D75" s="102"/>
      <c r="E75" s="102"/>
      <c r="F75" s="102"/>
      <c r="G75" s="102"/>
      <c r="H75" s="102"/>
      <c r="I75" s="102"/>
      <c r="J75" s="102"/>
      <c r="K75" s="102"/>
      <c r="L75" s="102"/>
    </row>
    <row r="76" spans="3:12">
      <c r="C76" s="102"/>
      <c r="D76" s="102"/>
      <c r="E76" s="102"/>
      <c r="F76" s="102"/>
      <c r="G76" s="102"/>
      <c r="H76" s="102"/>
      <c r="I76" s="102"/>
      <c r="J76" s="102"/>
      <c r="K76" s="102"/>
      <c r="L76" s="102"/>
    </row>
    <row r="77" spans="3:12">
      <c r="C77" s="102"/>
      <c r="D77" s="102"/>
      <c r="E77" s="102"/>
      <c r="F77" s="102"/>
      <c r="G77" s="102"/>
      <c r="H77" s="102"/>
      <c r="I77" s="102"/>
      <c r="J77" s="102"/>
      <c r="K77" s="102"/>
      <c r="L77" s="102"/>
    </row>
    <row r="78" spans="3:12">
      <c r="C78" s="102"/>
      <c r="D78" s="102"/>
      <c r="E78" s="102"/>
      <c r="F78" s="102"/>
      <c r="G78" s="102"/>
      <c r="H78" s="102"/>
      <c r="I78" s="102"/>
      <c r="J78" s="102"/>
      <c r="K78" s="102"/>
      <c r="L78" s="102"/>
    </row>
    <row r="79" spans="3:12">
      <c r="C79" s="102"/>
      <c r="D79" s="102"/>
      <c r="E79" s="102"/>
      <c r="F79" s="102"/>
      <c r="G79" s="102"/>
      <c r="H79" s="102"/>
      <c r="I79" s="102"/>
      <c r="J79" s="102"/>
      <c r="K79" s="102"/>
      <c r="L79" s="102"/>
    </row>
    <row r="80" spans="3:12">
      <c r="C80" s="102"/>
      <c r="D80" s="102"/>
      <c r="E80" s="102"/>
      <c r="F80" s="102"/>
      <c r="G80" s="102"/>
      <c r="H80" s="102"/>
      <c r="I80" s="102"/>
      <c r="J80" s="102"/>
      <c r="K80" s="102"/>
      <c r="L80" s="102"/>
    </row>
    <row r="81" spans="3:12">
      <c r="C81" s="102"/>
      <c r="D81" s="102"/>
      <c r="E81" s="102"/>
      <c r="F81" s="102"/>
      <c r="G81" s="102"/>
      <c r="H81" s="102"/>
      <c r="I81" s="102"/>
      <c r="J81" s="102"/>
      <c r="K81" s="102"/>
      <c r="L81" s="102"/>
    </row>
    <row r="82" spans="3:12">
      <c r="C82" s="102"/>
      <c r="D82" s="102"/>
      <c r="E82" s="102"/>
      <c r="F82" s="102"/>
      <c r="G82" s="102"/>
      <c r="H82" s="102"/>
      <c r="I82" s="102"/>
      <c r="J82" s="102"/>
      <c r="K82" s="102"/>
      <c r="L82" s="102"/>
    </row>
    <row r="83" spans="3:12">
      <c r="C83" s="102"/>
      <c r="D83" s="102"/>
      <c r="E83" s="102"/>
      <c r="F83" s="102"/>
      <c r="G83" s="102"/>
      <c r="H83" s="102"/>
      <c r="I83" s="102"/>
      <c r="J83" s="102"/>
      <c r="K83" s="102"/>
      <c r="L83" s="102"/>
    </row>
    <row r="84" spans="3:12">
      <c r="C84" s="102"/>
      <c r="D84" s="102"/>
      <c r="E84" s="102"/>
      <c r="F84" s="102"/>
      <c r="G84" s="102"/>
      <c r="H84" s="102"/>
      <c r="I84" s="102"/>
      <c r="J84" s="102"/>
      <c r="K84" s="102"/>
      <c r="L84" s="102"/>
    </row>
    <row r="85" spans="3:12">
      <c r="C85" s="102"/>
      <c r="D85" s="102"/>
      <c r="E85" s="102"/>
      <c r="F85" s="102"/>
      <c r="G85" s="102"/>
      <c r="H85" s="102"/>
      <c r="I85" s="102"/>
      <c r="J85" s="102"/>
      <c r="K85" s="102"/>
      <c r="L85" s="102"/>
    </row>
    <row r="86" spans="3:12">
      <c r="C86" s="102"/>
      <c r="D86" s="102"/>
      <c r="E86" s="102"/>
      <c r="F86" s="102"/>
      <c r="G86" s="102"/>
      <c r="H86" s="102"/>
      <c r="I86" s="102"/>
      <c r="J86" s="102"/>
      <c r="K86" s="102"/>
      <c r="L86" s="102"/>
    </row>
    <row r="87" spans="3:12">
      <c r="C87" s="102"/>
      <c r="D87" s="102"/>
      <c r="E87" s="102"/>
      <c r="F87" s="102"/>
      <c r="G87" s="102"/>
      <c r="H87" s="102"/>
      <c r="I87" s="102"/>
      <c r="J87" s="102"/>
      <c r="K87" s="102"/>
      <c r="L87" s="102"/>
    </row>
    <row r="88" spans="3:12">
      <c r="C88" s="102"/>
      <c r="D88" s="102"/>
      <c r="E88" s="102"/>
      <c r="F88" s="102"/>
      <c r="G88" s="102"/>
      <c r="H88" s="102"/>
      <c r="I88" s="102"/>
      <c r="J88" s="102"/>
      <c r="K88" s="102"/>
      <c r="L88" s="102"/>
    </row>
    <row r="89" spans="3:12">
      <c r="C89" s="102"/>
      <c r="D89" s="102"/>
      <c r="E89" s="102"/>
      <c r="F89" s="102"/>
      <c r="G89" s="102"/>
      <c r="H89" s="102"/>
      <c r="I89" s="102"/>
      <c r="J89" s="102"/>
      <c r="K89" s="102"/>
      <c r="L89" s="102"/>
    </row>
    <row r="90" spans="3:12">
      <c r="C90" s="102"/>
      <c r="D90" s="102"/>
      <c r="E90" s="102"/>
      <c r="F90" s="102"/>
      <c r="G90" s="102"/>
      <c r="H90" s="102"/>
      <c r="I90" s="102"/>
      <c r="J90" s="102"/>
      <c r="K90" s="102"/>
      <c r="L90" s="102"/>
    </row>
    <row r="91" spans="3:12"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3:12">
      <c r="C92" s="102"/>
      <c r="D92" s="102"/>
      <c r="E92" s="102"/>
      <c r="F92" s="102"/>
      <c r="G92" s="102"/>
      <c r="H92" s="102"/>
      <c r="I92" s="102"/>
      <c r="J92" s="102"/>
      <c r="K92" s="102"/>
      <c r="L92" s="102"/>
    </row>
    <row r="93" spans="3:12">
      <c r="C93" s="102"/>
      <c r="D93" s="102"/>
      <c r="E93" s="102"/>
      <c r="F93" s="102"/>
      <c r="G93" s="102"/>
      <c r="H93" s="102"/>
      <c r="I93" s="102"/>
      <c r="J93" s="102"/>
      <c r="K93" s="102"/>
      <c r="L93" s="102"/>
    </row>
    <row r="94" spans="3:12">
      <c r="C94" s="102"/>
      <c r="D94" s="102"/>
      <c r="E94" s="102"/>
      <c r="F94" s="102"/>
      <c r="G94" s="102"/>
      <c r="H94" s="102"/>
      <c r="I94" s="102"/>
      <c r="J94" s="102"/>
      <c r="K94" s="102"/>
      <c r="L94" s="102"/>
    </row>
    <row r="95" spans="3:12">
      <c r="C95" s="102"/>
      <c r="D95" s="102"/>
      <c r="E95" s="102"/>
      <c r="F95" s="102"/>
      <c r="G95" s="102"/>
      <c r="H95" s="102"/>
      <c r="I95" s="102"/>
      <c r="J95" s="102"/>
      <c r="K95" s="102"/>
      <c r="L95" s="102"/>
    </row>
    <row r="96" spans="3:12">
      <c r="C96" s="102"/>
      <c r="D96" s="102"/>
      <c r="E96" s="102"/>
      <c r="F96" s="102"/>
      <c r="G96" s="102"/>
      <c r="H96" s="102"/>
      <c r="I96" s="102"/>
      <c r="J96" s="102"/>
      <c r="K96" s="102"/>
      <c r="L96" s="102"/>
    </row>
    <row r="97" spans="3:12">
      <c r="C97" s="102"/>
      <c r="D97" s="102"/>
      <c r="E97" s="102"/>
      <c r="F97" s="102"/>
      <c r="G97" s="102"/>
      <c r="H97" s="102"/>
      <c r="I97" s="102"/>
      <c r="J97" s="102"/>
      <c r="K97" s="102"/>
      <c r="L97" s="102"/>
    </row>
    <row r="98" spans="3:12">
      <c r="C98" s="102"/>
      <c r="D98" s="102"/>
      <c r="E98" s="102"/>
      <c r="F98" s="102"/>
      <c r="G98" s="102"/>
      <c r="H98" s="102"/>
      <c r="I98" s="102"/>
      <c r="J98" s="102"/>
      <c r="K98" s="102"/>
      <c r="L98" s="102"/>
    </row>
    <row r="99" spans="3:12">
      <c r="C99" s="102"/>
      <c r="D99" s="102"/>
      <c r="E99" s="102"/>
      <c r="F99" s="102"/>
      <c r="G99" s="102"/>
      <c r="H99" s="102"/>
      <c r="I99" s="102"/>
      <c r="J99" s="102"/>
      <c r="K99" s="102"/>
      <c r="L99" s="102"/>
    </row>
    <row r="100" spans="3:12"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</row>
    <row r="101" spans="3:12"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</row>
    <row r="102" spans="3:12"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</row>
    <row r="103" spans="3:12"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</row>
    <row r="104" spans="3:12"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</row>
    <row r="105" spans="3:12"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</row>
    <row r="106" spans="3:12"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</row>
    <row r="107" spans="3:12"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</row>
    <row r="108" spans="3:12"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</row>
    <row r="109" spans="3:12"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</row>
    <row r="110" spans="3:12"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</row>
  </sheetData>
  <pageMargins left="0.75" right="0.75" top="1" bottom="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B4:M10"/>
  <sheetViews>
    <sheetView topLeftCell="B1" zoomScale="130" zoomScaleNormal="130" workbookViewId="0">
      <selection activeCell="D22" sqref="D22"/>
    </sheetView>
  </sheetViews>
  <sheetFormatPr baseColWidth="10" defaultRowHeight="9"/>
  <cols>
    <col min="1" max="1" width="11.42578125" style="66"/>
    <col min="2" max="2" width="31.28515625" style="66" bestFit="1" customWidth="1"/>
    <col min="3" max="3" width="4.5703125" style="66" customWidth="1"/>
    <col min="4" max="4" width="3" style="66" customWidth="1"/>
    <col min="5" max="5" width="5.140625" style="66" bestFit="1" customWidth="1"/>
    <col min="6" max="8" width="4.7109375" style="66" bestFit="1" customWidth="1"/>
    <col min="9" max="9" width="5.140625" style="66" bestFit="1" customWidth="1"/>
    <col min="10" max="11" width="5.42578125" style="66" bestFit="1" customWidth="1"/>
    <col min="12" max="12" width="5.855468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87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SUMPRODUCT(PrecioImplicitoDelCapital!D7:D19,CantidadDeCapital!E7:E19)/SUMPRODUCT(PrecioImplicitoDelCapital!D7:D19,CantidadDeCapital!D7:D19)</f>
        <v>0.96330654302543939</v>
      </c>
      <c r="F5" s="20">
        <f>SUMPRODUCT(PrecioImplicitoDelCapital!E7:E19,CantidadDeCapital!F7:F19)/SUMPRODUCT(PrecioImplicitoDelCapital!E7:E19,CantidadDeCapital!E7:E19)</f>
        <v>1.0316871010708282</v>
      </c>
      <c r="G5" s="20">
        <f>SUMPRODUCT(PrecioImplicitoDelCapital!F7:F19,CantidadDeCapital!G7:G19)/SUMPRODUCT(PrecioImplicitoDelCapital!F7:F19,CantidadDeCapital!F7:F19)</f>
        <v>1.0608289418618928</v>
      </c>
      <c r="H5" s="20">
        <f>SUMPRODUCT(PrecioImplicitoDelCapital!G7:G19,CantidadDeCapital!H7:H19)/SUMPRODUCT(PrecioImplicitoDelCapital!G7:G19,CantidadDeCapital!G7:G19)</f>
        <v>1.002331034655803</v>
      </c>
      <c r="I5" s="20">
        <f>SUMPRODUCT(PrecioImplicitoDelCapital!H7:H19,CantidadDeCapital!I7:I19)/SUMPRODUCT(PrecioImplicitoDelCapital!H7:H19,CantidadDeCapital!H7:H19)</f>
        <v>0.93194838745247244</v>
      </c>
      <c r="J5" s="20">
        <f>SUMPRODUCT(PrecioImplicitoDelCapital!I7:I19,CantidadDeCapital!J7:J19)/SUMPRODUCT(PrecioImplicitoDelCapital!I7:I19,CantidadDeCapital!I7:I19)</f>
        <v>1.2007670762130433</v>
      </c>
      <c r="K5" s="20">
        <f>SUMPRODUCT(PrecioImplicitoDelCapital!J7:J19,CantidadDeCapital!K7:K19)/SUMPRODUCT(PrecioImplicitoDelCapital!J7:J19,CantidadDeCapital!J7:J19)</f>
        <v>1.1985663050352784</v>
      </c>
      <c r="L5" s="20">
        <f>SUMPRODUCT(PrecioImplicitoDelCapital!K7:K19,CantidadDeCapital!L7:L19)/SUMPRODUCT(PrecioImplicitoDelCapital!K7:K19,CantidadDeCapital!K7:K19)</f>
        <v>0.88847190200772008</v>
      </c>
      <c r="M5" s="20"/>
    </row>
    <row r="6" spans="2:13">
      <c r="B6" s="3" t="s">
        <v>16</v>
      </c>
      <c r="C6" s="20"/>
      <c r="E6" s="20">
        <f>SUMPRODUCT(PrecioImplicitoDelCapital!E7:E19,CantidadDeCapital!E7:E19)/SUMPRODUCT(PrecioImplicitoDelCapital!E7:E19,CantidadDeCapital!D7:D19)</f>
        <v>0.95957227057958272</v>
      </c>
      <c r="F6" s="20">
        <f>SUMPRODUCT(PrecioImplicitoDelCapital!F7:F19,CantidadDeCapital!F7:F19)/SUMPRODUCT(PrecioImplicitoDelCapital!F7:F19,CantidadDeCapital!E7:E19)</f>
        <v>1.0280602127131762</v>
      </c>
      <c r="G6" s="20">
        <f>SUMPRODUCT(PrecioImplicitoDelCapital!G7:G19,CantidadDeCapital!G7:G19)/SUMPRODUCT(PrecioImplicitoDelCapital!G7:G19,CantidadDeCapital!F7:F19)</f>
        <v>1.0633973888599402</v>
      </c>
      <c r="H6" s="20">
        <f>SUMPRODUCT(PrecioImplicitoDelCapital!H7:H19,CantidadDeCapital!H7:H19)/SUMPRODUCT(PrecioImplicitoDelCapital!H7:H19,CantidadDeCapital!G7:G19)</f>
        <v>1.0086419868706595</v>
      </c>
      <c r="I6" s="20">
        <f>SUMPRODUCT(PrecioImplicitoDelCapital!I7:I19,CantidadDeCapital!I7:I19)/SUMPRODUCT(PrecioImplicitoDelCapital!I7:I19,CantidadDeCapital!H7:H19)</f>
        <v>0.92991842140205816</v>
      </c>
      <c r="J6" s="20">
        <f>SUMPRODUCT(PrecioImplicitoDelCapital!J7:J19,CantidadDeCapital!J7:J19)/SUMPRODUCT(PrecioImplicitoDelCapital!J7:J19,CantidadDeCapital!I7:I19)</f>
        <v>1.2584995760717359</v>
      </c>
      <c r="K6" s="20">
        <f>SUMPRODUCT(PrecioImplicitoDelCapital!K7:K19,CantidadDeCapital!K7:K19)/SUMPRODUCT(PrecioImplicitoDelCapital!K7:K19,CantidadDeCapital!J7:J19)</f>
        <v>1.1622075148892477</v>
      </c>
      <c r="L6" s="20">
        <f>SUMPRODUCT(PrecioImplicitoDelCapital!L7:L19,CantidadDeCapital!L7:L19)/SUMPRODUCT(PrecioImplicitoDelCapital!L7:L19,CantidadDeCapital!K7:K19)</f>
        <v>0.89108556328957556</v>
      </c>
      <c r="M6" s="20"/>
    </row>
    <row r="7" spans="2:13">
      <c r="B7" s="3" t="s">
        <v>17</v>
      </c>
      <c r="C7" s="20"/>
      <c r="D7" s="3"/>
      <c r="E7" s="20">
        <f>SQRT(E5*E6)</f>
        <v>0.96143759379123994</v>
      </c>
      <c r="F7" s="20">
        <f>SQRT(F5*F6)</f>
        <v>1.0298720602969651</v>
      </c>
      <c r="G7" s="20">
        <f t="shared" ref="G7:L7" si="0">SQRT(G5*G6)</f>
        <v>1.0621123889697315</v>
      </c>
      <c r="H7" s="20">
        <f t="shared" si="0"/>
        <v>1.005481559401938</v>
      </c>
      <c r="I7" s="20">
        <f t="shared" si="0"/>
        <v>0.93093285111655433</v>
      </c>
      <c r="J7" s="20">
        <f t="shared" si="0"/>
        <v>1.2292944547076639</v>
      </c>
      <c r="K7" s="20">
        <f t="shared" si="0"/>
        <v>1.1802469092546013</v>
      </c>
      <c r="L7" s="20">
        <f t="shared" si="0"/>
        <v>0.88977777296778426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-3.932562111303934E-2</v>
      </c>
      <c r="F9" s="24">
        <f t="shared" ref="F9:L9" si="1">LN(F7)</f>
        <v>2.9434581222515702E-2</v>
      </c>
      <c r="G9" s="24">
        <f t="shared" si="1"/>
        <v>6.0259744875510224E-2</v>
      </c>
      <c r="H9" s="24">
        <f t="shared" si="1"/>
        <v>5.4665903328452638E-3</v>
      </c>
      <c r="I9" s="24">
        <f t="shared" si="1"/>
        <v>-7.1568129852370807E-2</v>
      </c>
      <c r="J9" s="24">
        <f t="shared" si="1"/>
        <v>0.20644039074603227</v>
      </c>
      <c r="K9" s="24">
        <f t="shared" si="1"/>
        <v>0.16572366171988237</v>
      </c>
      <c r="L9" s="24">
        <f t="shared" si="1"/>
        <v>-0.1167835407291368</v>
      </c>
      <c r="M9" s="25">
        <f>AVERAGE(E9:L9)</f>
        <v>2.9955959650279858E-2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B4:M13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28.85546875" style="66" bestFit="1" customWidth="1"/>
    <col min="3" max="3" width="3" style="66" customWidth="1"/>
    <col min="4" max="4" width="3.7109375" style="66" customWidth="1"/>
    <col min="5" max="6" width="5.42578125" style="66" bestFit="1" customWidth="1"/>
    <col min="7" max="8" width="5.85546875" style="66" bestFit="1" customWidth="1"/>
    <col min="9" max="9" width="5.42578125" style="66" bestFit="1" customWidth="1"/>
    <col min="10" max="11" width="5.140625" style="66" bestFit="1" customWidth="1"/>
    <col min="12" max="12" width="5.855468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88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SUMPRODUCT(PrecioImplicitoDelCapital!E7:E19,CantidadDeCapital!D7:D19)/SUMPRODUCT(PrecioImplicitoDelCapital!D7:D19,CantidadDeCapital!D7:D19)</f>
        <v>1.3872087532131134</v>
      </c>
      <c r="F5" s="20">
        <f>SUMPRODUCT(PrecioImplicitoDelCapital!F7:F19,CantidadDeCapital!E7:E19)/SUMPRODUCT(PrecioImplicitoDelCapital!E7:E19,CantidadDeCapital!E7:E19)</f>
        <v>1.1724605402746349</v>
      </c>
      <c r="G5" s="20">
        <f>SUMPRODUCT(PrecioImplicitoDelCapital!G7:G19,CantidadDeCapital!F7:F19)/SUMPRODUCT(PrecioImplicitoDelCapital!F7:F19,CantidadDeCapital!F7:F19)</f>
        <v>0.74753577161925977</v>
      </c>
      <c r="H5" s="20">
        <f>SUMPRODUCT(PrecioImplicitoDelCapital!H7:H19,CantidadDeCapital!G7:G19)/SUMPRODUCT(PrecioImplicitoDelCapital!G7:G19,CantidadDeCapital!G7:G19)</f>
        <v>0.70444322940319326</v>
      </c>
      <c r="I5" s="20">
        <f>SUMPRODUCT(PrecioImplicitoDelCapital!I7:I19,CantidadDeCapital!H7:H19)/SUMPRODUCT(PrecioImplicitoDelCapital!H7:H19,CantidadDeCapital!H7:H19)</f>
        <v>1.2901273341458159</v>
      </c>
      <c r="J5" s="20">
        <f>SUMPRODUCT(PrecioImplicitoDelCapital!J7:J19,CantidadDeCapital!I7:I19)/SUMPRODUCT(PrecioImplicitoDelCapital!I7:I19,CantidadDeCapital!I7:I19)</f>
        <v>0.88897963368171973</v>
      </c>
      <c r="K5" s="20">
        <f>SUMPRODUCT(PrecioImplicitoDelCapital!K7:K19,CantidadDeCapital!J7:J19)/SUMPRODUCT(PrecioImplicitoDelCapital!J7:J19,CantidadDeCapital!J7:J19)</f>
        <v>0.99935768351123289</v>
      </c>
      <c r="L5" s="20">
        <f>SUMPRODUCT(PrecioImplicitoDelCapital!L7:L19,CantidadDeCapital!K7:K19)/SUMPRODUCT(PrecioImplicitoDelCapital!K7:K19,CantidadDeCapital!K7:K19)</f>
        <v>0.49660457689039927</v>
      </c>
      <c r="M5" s="20"/>
    </row>
    <row r="6" spans="2:13">
      <c r="B6" s="3" t="s">
        <v>16</v>
      </c>
      <c r="C6" s="20"/>
      <c r="E6" s="20">
        <f>SUMPRODUCT(PrecioImplicitoDelCapital!E7:E19,CantidadDeCapital!E7:E19)/SUMPRODUCT(PrecioImplicitoDelCapital!D7:D19,CantidadDeCapital!E7:E19)</f>
        <v>1.3818312174107452</v>
      </c>
      <c r="F6" s="20">
        <f>SUMPRODUCT(PrecioImplicitoDelCapital!F7:F19,CantidadDeCapital!F7:F19)/SUMPRODUCT(PrecioImplicitoDelCapital!E7:E19,CantidadDeCapital!F7:F19)</f>
        <v>1.1683387639347789</v>
      </c>
      <c r="G6" s="20">
        <f>SUMPRODUCT(PrecioImplicitoDelCapital!G7:G19,CantidadDeCapital!G7:G19)/SUMPRODUCT(PrecioImplicitoDelCapital!F7:F19,CantidadDeCapital!G7:G19)</f>
        <v>0.74934568265466062</v>
      </c>
      <c r="H6" s="20">
        <f>SUMPRODUCT(PrecioImplicitoDelCapital!H7:H19,CantidadDeCapital!H7:H19)/SUMPRODUCT(PrecioImplicitoDelCapital!G7:G19,CantidadDeCapital!H7:H19)</f>
        <v>0.70887859796420916</v>
      </c>
      <c r="I6" s="20">
        <f>SUMPRODUCT(PrecioImplicitoDelCapital!I7:I19,CantidadDeCapital!I7:I19)/SUMPRODUCT(PrecioImplicitoDelCapital!H7:H19,CantidadDeCapital!I7:I19)</f>
        <v>1.2873171842230435</v>
      </c>
      <c r="J6" s="20">
        <f>SUMPRODUCT(PrecioImplicitoDelCapital!J7:J19,CantidadDeCapital!J7:J19)/SUMPRODUCT(PrecioImplicitoDelCapital!I7:I19,CantidadDeCapital!J7:J19)</f>
        <v>0.93172149227578793</v>
      </c>
      <c r="K6" s="20">
        <f>SUMPRODUCT(PrecioImplicitoDelCapital!K7:K19,CantidadDeCapital!K7:K19)/SUMPRODUCT(PrecioImplicitoDelCapital!J7:J19,CantidadDeCapital!K7:K19)</f>
        <v>0.96904193364995261</v>
      </c>
      <c r="L6" s="20">
        <f>SUMPRODUCT(PrecioImplicitoDelCapital!L7:L19,CantidadDeCapital!L7:L19)/SUMPRODUCT(PrecioImplicitoDelCapital!K7:K19,CantidadDeCapital!L7:L19)</f>
        <v>0.49806546288136605</v>
      </c>
      <c r="M6" s="20"/>
    </row>
    <row r="7" spans="2:13">
      <c r="B7" s="3" t="s">
        <v>17</v>
      </c>
      <c r="C7" s="20"/>
      <c r="D7" s="3"/>
      <c r="E7" s="20">
        <f>SQRT(E5*E6)</f>
        <v>1.3845173744866182</v>
      </c>
      <c r="F7" s="20">
        <f t="shared" ref="F7:L7" si="0">SQRT(F5*F6)</f>
        <v>1.1703978376546882</v>
      </c>
      <c r="G7" s="20">
        <f t="shared" si="0"/>
        <v>0.74844018003632906</v>
      </c>
      <c r="H7" s="20">
        <f t="shared" si="0"/>
        <v>0.70665743384239255</v>
      </c>
      <c r="I7" s="20">
        <f t="shared" si="0"/>
        <v>1.2887214932178999</v>
      </c>
      <c r="J7" s="20">
        <f t="shared" si="0"/>
        <v>0.91009968184628831</v>
      </c>
      <c r="K7" s="20">
        <f t="shared" si="0"/>
        <v>0.98408307679670137</v>
      </c>
      <c r="L7" s="20">
        <f t="shared" si="0"/>
        <v>0.49733448347960113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0.32535161283624703</v>
      </c>
      <c r="F9" s="24">
        <f t="shared" ref="F9:L9" si="1">LN(F7)</f>
        <v>0.15734372319531773</v>
      </c>
      <c r="G9" s="24">
        <f t="shared" si="1"/>
        <v>-0.2897639981073542</v>
      </c>
      <c r="H9" s="24">
        <f t="shared" si="1"/>
        <v>-0.34720926538690966</v>
      </c>
      <c r="I9" s="24">
        <f t="shared" si="1"/>
        <v>0.25365063638985846</v>
      </c>
      <c r="J9" s="24">
        <f t="shared" si="1"/>
        <v>-9.4201144979936036E-2</v>
      </c>
      <c r="K9" s="24">
        <f t="shared" si="1"/>
        <v>-1.6044957854771988E-2</v>
      </c>
      <c r="L9" s="24">
        <f t="shared" si="1"/>
        <v>-0.69849247426267091</v>
      </c>
      <c r="M9" s="25">
        <f>AVERAGE(E9:L9)</f>
        <v>-8.8670733521277439E-2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3" spans="2:13">
      <c r="E13" s="24"/>
      <c r="F13" s="24"/>
      <c r="G13" s="24"/>
      <c r="H13" s="24"/>
      <c r="I13" s="24"/>
      <c r="J13" s="24"/>
      <c r="K13" s="24"/>
      <c r="L13" s="24"/>
      <c r="M13" s="2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123"/>
  <sheetViews>
    <sheetView zoomScale="130" zoomScaleNormal="130" workbookViewId="0">
      <selection activeCell="A13" sqref="A13"/>
    </sheetView>
  </sheetViews>
  <sheetFormatPr baseColWidth="10" defaultRowHeight="9"/>
  <cols>
    <col min="1" max="1" width="9.42578125" style="54" customWidth="1"/>
    <col min="2" max="2" width="26.5703125" style="52" customWidth="1"/>
    <col min="3" max="3" width="9.140625" style="63" bestFit="1" customWidth="1"/>
    <col min="4" max="4" width="9.28515625" style="63" bestFit="1" customWidth="1"/>
    <col min="5" max="12" width="9.28515625" style="54" bestFit="1" customWidth="1"/>
    <col min="13" max="13" width="12.85546875" style="34" bestFit="1" customWidth="1"/>
    <col min="14" max="16" width="13.140625" style="34" bestFit="1" customWidth="1"/>
    <col min="17" max="20" width="10.28515625" style="34" bestFit="1" customWidth="1"/>
    <col min="21" max="21" width="13" style="34" bestFit="1" customWidth="1"/>
    <col min="22" max="23" width="10.28515625" style="34" bestFit="1" customWidth="1"/>
    <col min="24" max="16384" width="11.42578125" style="54"/>
  </cols>
  <sheetData>
    <row r="1" spans="1:23">
      <c r="A1" s="14"/>
      <c r="B1" s="47" t="s">
        <v>26</v>
      </c>
      <c r="C1" s="48"/>
      <c r="D1" s="48"/>
      <c r="E1" s="49"/>
      <c r="F1" s="50"/>
      <c r="G1" s="50"/>
      <c r="H1" s="50"/>
      <c r="I1" s="50"/>
      <c r="J1" s="50"/>
      <c r="K1" s="50"/>
      <c r="L1" s="51"/>
    </row>
    <row r="2" spans="1:23">
      <c r="A2" s="14"/>
      <c r="B2" s="49"/>
      <c r="C2" s="34"/>
      <c r="D2" s="49"/>
      <c r="E2" s="49"/>
      <c r="F2" s="50"/>
      <c r="G2" s="50"/>
      <c r="H2" s="50"/>
      <c r="I2" s="50"/>
      <c r="J2" s="50"/>
      <c r="K2" s="50"/>
      <c r="L2" s="50"/>
    </row>
    <row r="3" spans="1:23">
      <c r="A3" s="14"/>
      <c r="B3" s="55"/>
      <c r="C3" s="55">
        <v>1999</v>
      </c>
      <c r="D3" s="55">
        <v>2000</v>
      </c>
      <c r="E3" s="55">
        <v>2001</v>
      </c>
      <c r="F3" s="55">
        <v>2002</v>
      </c>
      <c r="G3" s="55">
        <v>2003</v>
      </c>
      <c r="H3" s="55">
        <v>2004</v>
      </c>
      <c r="I3" s="55">
        <v>2005</v>
      </c>
      <c r="J3" s="55">
        <v>2006</v>
      </c>
      <c r="K3" s="55">
        <v>2007</v>
      </c>
      <c r="L3" s="55">
        <v>2008</v>
      </c>
    </row>
    <row r="4" spans="1:23">
      <c r="A4" s="14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</row>
    <row r="5" spans="1:23">
      <c r="A5" s="14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3">
      <c r="A6" s="14"/>
      <c r="B6" s="57" t="s">
        <v>22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>
      <c r="A7" s="14"/>
      <c r="B7" s="59" t="s">
        <v>23</v>
      </c>
      <c r="C7" s="48"/>
      <c r="D7" s="136">
        <f>PrecioImplicitoDelTrabajo!D7</f>
        <v>27.886626682565396</v>
      </c>
      <c r="E7" s="136">
        <f>PrecioImplicitoDelTrabajo!E7</f>
        <v>22.701563276382682</v>
      </c>
      <c r="F7" s="136">
        <f>PrecioImplicitoDelTrabajo!F7</f>
        <v>41.958316016583026</v>
      </c>
      <c r="G7" s="136">
        <f>PrecioImplicitoDelTrabajo!G7</f>
        <v>31.387546335760888</v>
      </c>
      <c r="H7" s="136">
        <f>PrecioImplicitoDelTrabajo!H7</f>
        <v>34.169705584982289</v>
      </c>
      <c r="I7" s="136">
        <f>PrecioImplicitoDelTrabajo!I7</f>
        <v>28.205750033896006</v>
      </c>
      <c r="J7" s="136">
        <f>PrecioImplicitoDelTrabajo!J7</f>
        <v>34.293501229740919</v>
      </c>
      <c r="K7" s="136">
        <f>PrecioImplicitoDelTrabajo!K7</f>
        <v>36.111298588924392</v>
      </c>
      <c r="L7" s="136">
        <f>PrecioImplicitoDelTrabajo!L7</f>
        <v>39.093009499734698</v>
      </c>
    </row>
    <row r="8" spans="1:23">
      <c r="A8" s="14"/>
      <c r="B8" s="59" t="s">
        <v>24</v>
      </c>
      <c r="C8" s="48"/>
      <c r="D8" s="136">
        <f>PrecioImplicitoDelTrabajo!D8</f>
        <v>3.8533776413714436</v>
      </c>
      <c r="E8" s="136">
        <f>PrecioImplicitoDelTrabajo!E8</f>
        <v>3.9976181923857963</v>
      </c>
      <c r="F8" s="136">
        <f>PrecioImplicitoDelTrabajo!F8</f>
        <v>3.6623307054952594</v>
      </c>
      <c r="G8" s="136">
        <f>PrecioImplicitoDelTrabajo!G8</f>
        <v>3.5576665845222211</v>
      </c>
      <c r="H8" s="136">
        <f>PrecioImplicitoDelTrabajo!H8</f>
        <v>3.520825237009265</v>
      </c>
      <c r="I8" s="136">
        <f>PrecioImplicitoDelTrabajo!I8</f>
        <v>3.6043303066676429</v>
      </c>
      <c r="J8" s="136">
        <f>PrecioImplicitoDelTrabajo!J8</f>
        <v>3.2083541848066077</v>
      </c>
      <c r="K8" s="136">
        <f>PrecioImplicitoDelTrabajo!K8</f>
        <v>3.5385414930668935</v>
      </c>
      <c r="L8" s="136">
        <f>PrecioImplicitoDelTrabajo!L8</f>
        <v>4.1725741321763952</v>
      </c>
    </row>
    <row r="9" spans="1:23">
      <c r="A9" s="14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3">
      <c r="A10" s="14"/>
      <c r="B10" s="57" t="s">
        <v>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23">
      <c r="A11" s="14"/>
      <c r="B11" s="59"/>
      <c r="C11" s="48"/>
      <c r="D11" s="136">
        <f>PrecioImplicitoDelTrabajo!D11</f>
        <v>2.842039140789042</v>
      </c>
      <c r="E11" s="136">
        <f>PrecioImplicitoDelTrabajo!E11</f>
        <v>2.7741456846313182</v>
      </c>
      <c r="F11" s="136">
        <f>PrecioImplicitoDelTrabajo!F11</f>
        <v>2.3054246115334607</v>
      </c>
      <c r="G11" s="136">
        <f>PrecioImplicitoDelTrabajo!G11</f>
        <v>2.281060393391205</v>
      </c>
      <c r="H11" s="136">
        <f>PrecioImplicitoDelTrabajo!H11</f>
        <v>2.0993871826327539</v>
      </c>
      <c r="I11" s="136">
        <f>PrecioImplicitoDelTrabajo!I11</f>
        <v>1.6692697273941097</v>
      </c>
      <c r="J11" s="136">
        <f>PrecioImplicitoDelTrabajo!J11</f>
        <v>1.61933162953556</v>
      </c>
      <c r="K11" s="136">
        <f>PrecioImplicitoDelTrabajo!K11</f>
        <v>1.703611327296219</v>
      </c>
      <c r="L11" s="136">
        <f>PrecioImplicitoDelTrabajo!L11</f>
        <v>1.7558610996565915</v>
      </c>
    </row>
    <row r="12" spans="1:23">
      <c r="A12" s="1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23" s="14" customFormat="1">
      <c r="B13" s="9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</row>
    <row r="14" spans="1:23" s="14" customFormat="1">
      <c r="A14" s="142"/>
      <c r="B14" s="10" t="s">
        <v>20</v>
      </c>
      <c r="C14" s="21"/>
      <c r="D14" s="136">
        <f>PrecioImplicitoDeMateriales!D9</f>
        <v>1</v>
      </c>
      <c r="E14" s="136">
        <f>PrecioImplicitoDeMateriales!E9</f>
        <v>1.0144594846025772</v>
      </c>
      <c r="F14" s="136">
        <f>PrecioImplicitoDeMateriales!F9</f>
        <v>1.0136484915641608</v>
      </c>
      <c r="G14" s="136">
        <f>PrecioImplicitoDeMateriales!G9</f>
        <v>1.0480249311604002</v>
      </c>
      <c r="H14" s="136">
        <f>PrecioImplicitoDeMateriales!H9</f>
        <v>1.1072071845868285</v>
      </c>
      <c r="I14" s="136">
        <f>PrecioImplicitoDeMateriales!I9</f>
        <v>1.1650936212698648</v>
      </c>
      <c r="J14" s="136">
        <f>PrecioImplicitoDeMateriales!J9</f>
        <v>1.1964399040824112</v>
      </c>
      <c r="K14" s="136">
        <f>PrecioImplicitoDeMateriales!K9</f>
        <v>1.2743863151164869</v>
      </c>
      <c r="L14" s="136">
        <f>PrecioImplicitoDeMateriales!L9</f>
        <v>1.4426364027596734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</row>
    <row r="15" spans="1:23" s="14" customFormat="1">
      <c r="A15" s="14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</row>
    <row r="16" spans="1:23" s="52" customFormat="1">
      <c r="A16" s="142"/>
      <c r="B16" s="57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52" customFormat="1">
      <c r="A17" s="142"/>
      <c r="B17" s="59" t="s">
        <v>1</v>
      </c>
      <c r="C17" s="132"/>
      <c r="D17" s="136">
        <f>PrecioImplicitoDelCapital!D7</f>
        <v>0.18093646313040457</v>
      </c>
      <c r="E17" s="136">
        <f>PrecioImplicitoDelCapital!E7</f>
        <v>0.25441302508312175</v>
      </c>
      <c r="F17" s="136">
        <f>PrecioImplicitoDelCapital!F7</f>
        <v>0.29969119842266978</v>
      </c>
      <c r="G17" s="136">
        <f>PrecioImplicitoDelCapital!G7</f>
        <v>0.22247345797208534</v>
      </c>
      <c r="H17" s="136">
        <f>PrecioImplicitoDelCapital!H7</f>
        <v>0.15241218650774391</v>
      </c>
      <c r="I17" s="136">
        <f>PrecioImplicitoDelCapital!I7</f>
        <v>0.20564813255013317</v>
      </c>
      <c r="J17" s="136">
        <f>PrecioImplicitoDelCapital!J7</f>
        <v>0.16889832935785262</v>
      </c>
      <c r="K17" s="136">
        <f>PrecioImplicitoDelCapital!K7</f>
        <v>0.1907397717371688</v>
      </c>
      <c r="L17" s="136">
        <f>PrecioImplicitoDelCapital!L7</f>
        <v>9.5980815662549734E-2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s="52" customFormat="1">
      <c r="A18" s="142"/>
      <c r="B18" s="59" t="s">
        <v>2</v>
      </c>
      <c r="C18" s="132"/>
      <c r="D18" s="136">
        <f>PrecioImplicitoDelCapital!D8</f>
        <v>0.33846703019351643</v>
      </c>
      <c r="E18" s="136">
        <f>PrecioImplicitoDelCapital!E8</f>
        <v>0.36825641583731</v>
      </c>
      <c r="F18" s="136">
        <f>PrecioImplicitoDelCapital!F8</f>
        <v>0.40686015886702215</v>
      </c>
      <c r="G18" s="136">
        <f>PrecioImplicitoDelCapital!G8</f>
        <v>0.31213291055041464</v>
      </c>
      <c r="H18" s="136">
        <f>PrecioImplicitoDelCapital!H8</f>
        <v>0.23831568534741773</v>
      </c>
      <c r="I18" s="136">
        <f>PrecioImplicitoDelCapital!I8</f>
        <v>0.2744133831858071</v>
      </c>
      <c r="J18" s="136">
        <f>PrecioImplicitoDelCapital!J8</f>
        <v>0.29409813157582471</v>
      </c>
      <c r="K18" s="136">
        <f>PrecioImplicitoDelCapital!K8</f>
        <v>0.25561644033785941</v>
      </c>
      <c r="L18" s="136">
        <f>PrecioImplicitoDelCapital!L8</f>
        <v>0.12173478983806481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52" customFormat="1">
      <c r="A19" s="142"/>
      <c r="B19" s="59" t="s">
        <v>3</v>
      </c>
      <c r="C19" s="132"/>
      <c r="D19" s="136">
        <f>PrecioImplicitoDelCapital!D9</f>
        <v>0.48884297004314042</v>
      </c>
      <c r="E19" s="136">
        <f>PrecioImplicitoDelCapital!E9</f>
        <v>0.51992143317315342</v>
      </c>
      <c r="F19" s="136">
        <f>PrecioImplicitoDelCapital!F9</f>
        <v>0.55653862787864117</v>
      </c>
      <c r="G19" s="136">
        <f>PrecioImplicitoDelCapital!G9</f>
        <v>0.46603720493487261</v>
      </c>
      <c r="H19" s="136">
        <f>PrecioImplicitoDelCapital!H9</f>
        <v>0.40334304658580256</v>
      </c>
      <c r="I19" s="136">
        <f>PrecioImplicitoDelCapital!I9</f>
        <v>0.44920816851499074</v>
      </c>
      <c r="J19" s="136">
        <f>PrecioImplicitoDelCapital!J9</f>
        <v>0.47570011608474233</v>
      </c>
      <c r="K19" s="136">
        <f>PrecioImplicitoDelCapital!K9</f>
        <v>0.45039966923001129</v>
      </c>
      <c r="L19" s="136">
        <f>PrecioImplicitoDelCapital!L9</f>
        <v>0.34873522225296755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52" customFormat="1">
      <c r="A20" s="142"/>
      <c r="B20" s="59" t="s">
        <v>4</v>
      </c>
      <c r="C20" s="132"/>
      <c r="D20" s="136">
        <f>PrecioImplicitoDelCapital!D10</f>
        <v>0.33846703019351643</v>
      </c>
      <c r="E20" s="136">
        <f>PrecioImplicitoDelCapital!E10</f>
        <v>0.36825641583731</v>
      </c>
      <c r="F20" s="136">
        <f>PrecioImplicitoDelCapital!F10</f>
        <v>0.40686015886702215</v>
      </c>
      <c r="G20" s="136">
        <f>PrecioImplicitoDelCapital!G10</f>
        <v>0.31213291055041464</v>
      </c>
      <c r="H20" s="136">
        <f>PrecioImplicitoDelCapital!H10</f>
        <v>0.23831568534741773</v>
      </c>
      <c r="I20" s="136">
        <f>PrecioImplicitoDelCapital!I10</f>
        <v>0.2744133831858071</v>
      </c>
      <c r="J20" s="136">
        <f>PrecioImplicitoDelCapital!J10</f>
        <v>0.29409813157582471</v>
      </c>
      <c r="K20" s="136">
        <f>PrecioImplicitoDelCapital!K10</f>
        <v>0.25561644033785941</v>
      </c>
      <c r="L20" s="136">
        <f>PrecioImplicitoDelCapital!L10</f>
        <v>0.12173478983806481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52" customFormat="1">
      <c r="A21" s="142"/>
      <c r="B21" s="59" t="s">
        <v>5</v>
      </c>
      <c r="C21" s="132"/>
      <c r="D21" s="136">
        <f>PrecioImplicitoDelCapital!D11</f>
        <v>0.5640309399679525</v>
      </c>
      <c r="E21" s="136">
        <f>PrecioImplicitoDelCapital!E11</f>
        <v>0.595753941841075</v>
      </c>
      <c r="F21" s="136">
        <f>PrecioImplicitoDelCapital!F11</f>
        <v>0.63137786238445048</v>
      </c>
      <c r="G21" s="136">
        <f>PrecioImplicitoDelCapital!G11</f>
        <v>0.54298935212710153</v>
      </c>
      <c r="H21" s="136">
        <f>PrecioImplicitoDelCapital!H11</f>
        <v>0.48585672720499501</v>
      </c>
      <c r="I21" s="136">
        <f>PrecioImplicitoDelCapital!I11</f>
        <v>0.53660556117958269</v>
      </c>
      <c r="J21" s="136">
        <f>PrecioImplicitoDelCapital!J11</f>
        <v>0.56650110833920109</v>
      </c>
      <c r="K21" s="136">
        <f>PrecioImplicitoDelCapital!K11</f>
        <v>0.5477912836760872</v>
      </c>
      <c r="L21" s="136">
        <f>PrecioImplicitoDelCapital!L11</f>
        <v>0.46223543846041892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s="52" customFormat="1">
      <c r="A22" s="142"/>
      <c r="B22" s="59" t="s">
        <v>6</v>
      </c>
      <c r="C22" s="132"/>
      <c r="D22" s="136">
        <f>PrecioImplicitoDelCapital!D12</f>
        <v>0.33846703019351643</v>
      </c>
      <c r="E22" s="136">
        <f>PrecioImplicitoDelCapital!E12</f>
        <v>0.36825641583731</v>
      </c>
      <c r="F22" s="136">
        <f>PrecioImplicitoDelCapital!F12</f>
        <v>0.40686015886702215</v>
      </c>
      <c r="G22" s="136">
        <f>PrecioImplicitoDelCapital!G12</f>
        <v>0.31213291055041464</v>
      </c>
      <c r="H22" s="136">
        <f>PrecioImplicitoDelCapital!H12</f>
        <v>0.23831568534741773</v>
      </c>
      <c r="I22" s="136">
        <f>PrecioImplicitoDelCapital!I12</f>
        <v>0.2744133831858071</v>
      </c>
      <c r="J22" s="136">
        <f>PrecioImplicitoDelCapital!J12</f>
        <v>0.29409813157582471</v>
      </c>
      <c r="K22" s="136">
        <f>PrecioImplicitoDelCapital!K12</f>
        <v>0.25561644033785941</v>
      </c>
      <c r="L22" s="136">
        <f>PrecioImplicitoDelCapital!L12</f>
        <v>0.12173478983806481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52" customFormat="1">
      <c r="A23" s="142"/>
      <c r="B23" s="57"/>
      <c r="C23" s="57"/>
      <c r="D23" s="60"/>
      <c r="E23" s="60"/>
      <c r="F23" s="60"/>
      <c r="G23" s="60"/>
      <c r="H23" s="60"/>
      <c r="I23" s="60"/>
      <c r="J23" s="60"/>
      <c r="K23" s="60"/>
      <c r="L23" s="60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s="52" customFormat="1">
      <c r="A24" s="142"/>
      <c r="B24" s="57" t="s">
        <v>7</v>
      </c>
      <c r="C24" s="61"/>
      <c r="D24" s="46"/>
      <c r="E24" s="46"/>
      <c r="F24" s="46"/>
      <c r="G24" s="46"/>
      <c r="H24" s="46"/>
      <c r="I24" s="46"/>
      <c r="J24" s="46"/>
      <c r="K24" s="46"/>
      <c r="L24" s="46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52" customFormat="1">
      <c r="A25" s="142"/>
      <c r="D25" s="136"/>
      <c r="E25" s="136"/>
      <c r="F25" s="136"/>
      <c r="G25" s="136"/>
      <c r="H25" s="136"/>
      <c r="I25" s="136"/>
      <c r="J25" s="136"/>
      <c r="K25" s="136"/>
      <c r="L25" s="136"/>
      <c r="M25" s="133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s="52" customFormat="1">
      <c r="A26" s="142"/>
      <c r="B26" s="59" t="s">
        <v>8</v>
      </c>
      <c r="C26" s="59"/>
      <c r="D26" s="136">
        <f>PrecioImplicitoDelCapital!D16</f>
        <v>0.18589886914544212</v>
      </c>
      <c r="E26" s="136">
        <f>PrecioImplicitoDelCapital!E16</f>
        <v>0.25944409127318713</v>
      </c>
      <c r="F26" s="136">
        <f>PrecioImplicitoDelCapital!F16</f>
        <v>0.30466987462136319</v>
      </c>
      <c r="G26" s="136">
        <f>PrecioImplicitoDelCapital!G16</f>
        <v>0.22753673912578928</v>
      </c>
      <c r="H26" s="136">
        <f>PrecioImplicitoDelCapital!H16</f>
        <v>0.15773937004034588</v>
      </c>
      <c r="I26" s="136">
        <f>PrecioImplicitoDelCapital!I16</f>
        <v>0.21109701705648098</v>
      </c>
      <c r="J26" s="136">
        <f>PrecioImplicitoDelCapital!J16</f>
        <v>0.17452142808680612</v>
      </c>
      <c r="K26" s="136">
        <f>PrecioImplicitoDelCapital!K16</f>
        <v>0.19650282619544562</v>
      </c>
      <c r="L26" s="136">
        <f>PrecioImplicitoDelCapital!L16</f>
        <v>0.10225718581908864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>
      <c r="A27" s="142"/>
      <c r="B27" s="59" t="s">
        <v>9</v>
      </c>
      <c r="C27" s="59"/>
      <c r="D27" s="136">
        <f>PrecioImplicitoDelCapital!D17</f>
        <v>0.18589886914544212</v>
      </c>
      <c r="E27" s="136">
        <f>PrecioImplicitoDelCapital!E17</f>
        <v>0.25944409127318713</v>
      </c>
      <c r="F27" s="136">
        <f>PrecioImplicitoDelCapital!F17</f>
        <v>0.30466987462136319</v>
      </c>
      <c r="G27" s="136">
        <f>PrecioImplicitoDelCapital!G17</f>
        <v>0.22753673912578928</v>
      </c>
      <c r="H27" s="136">
        <f>PrecioImplicitoDelCapital!H17</f>
        <v>0.15773937004034588</v>
      </c>
      <c r="I27" s="136">
        <f>PrecioImplicitoDelCapital!I17</f>
        <v>0.21109701705648098</v>
      </c>
      <c r="J27" s="136">
        <f>PrecioImplicitoDelCapital!J17</f>
        <v>0.17452142808680612</v>
      </c>
      <c r="K27" s="136">
        <f>PrecioImplicitoDelCapital!K17</f>
        <v>0.19650282619544562</v>
      </c>
      <c r="L27" s="136">
        <f>PrecioImplicitoDelCapital!L17</f>
        <v>0.10225718581908864</v>
      </c>
      <c r="M27" s="133"/>
    </row>
    <row r="28" spans="1:23">
      <c r="A28" s="142"/>
      <c r="B28" s="59" t="s">
        <v>10</v>
      </c>
      <c r="C28" s="59"/>
      <c r="D28" s="136">
        <f>PrecioImplicitoDelCapital!D18</f>
        <v>0.35515875951682474</v>
      </c>
      <c r="E28" s="136">
        <f>PrecioImplicitoDelCapital!E18</f>
        <v>0.38509123276158858</v>
      </c>
      <c r="F28" s="136">
        <f>PrecioImplicitoDelCapital!F18</f>
        <v>0.42347446892731183</v>
      </c>
      <c r="G28" s="136">
        <f>PrecioImplicitoDelCapital!G18</f>
        <v>0.32921628722708945</v>
      </c>
      <c r="H28" s="136">
        <f>PrecioImplicitoDelCapital!H18</f>
        <v>0.25663372244487842</v>
      </c>
      <c r="I28" s="136">
        <f>PrecioImplicitoDelCapital!I18</f>
        <v>0.29381560435734649</v>
      </c>
      <c r="J28" s="136">
        <f>PrecioImplicitoDelCapital!J18</f>
        <v>0.31425595185631455</v>
      </c>
      <c r="K28" s="136">
        <f>PrecioImplicitoDelCapital!K18</f>
        <v>0.27723737874488819</v>
      </c>
      <c r="L28" s="136">
        <f>PrecioImplicitoDelCapital!L18</f>
        <v>0.14693183783611902</v>
      </c>
    </row>
    <row r="29" spans="1:23">
      <c r="A29" s="142"/>
      <c r="B29" s="59" t="s">
        <v>11</v>
      </c>
      <c r="C29" s="59"/>
      <c r="D29" s="136">
        <f>PrecioImplicitoDelCapital!D19</f>
        <v>0.48884297004314042</v>
      </c>
      <c r="E29" s="136">
        <f>PrecioImplicitoDelCapital!E19</f>
        <v>0.51992143317315342</v>
      </c>
      <c r="F29" s="136">
        <f>PrecioImplicitoDelCapital!F19</f>
        <v>0.55653862787864117</v>
      </c>
      <c r="G29" s="136">
        <f>PrecioImplicitoDelCapital!G19</f>
        <v>0.46603720493487261</v>
      </c>
      <c r="H29" s="136">
        <f>PrecioImplicitoDelCapital!H19</f>
        <v>0.40334304658580256</v>
      </c>
      <c r="I29" s="136">
        <f>PrecioImplicitoDelCapital!I19</f>
        <v>0.44920816851499074</v>
      </c>
      <c r="J29" s="136">
        <f>PrecioImplicitoDelCapital!J19</f>
        <v>0.47570011608474233</v>
      </c>
      <c r="K29" s="136">
        <f>PrecioImplicitoDelCapital!K19</f>
        <v>0.45039966923001129</v>
      </c>
      <c r="L29" s="136">
        <f>PrecioImplicitoDelCapital!L19</f>
        <v>0.34873522225296755</v>
      </c>
      <c r="M29" s="133"/>
      <c r="N29" s="133"/>
    </row>
    <row r="30" spans="1:23" s="53" customFormat="1">
      <c r="A30" s="14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53" customFormat="1">
      <c r="A31" s="142"/>
      <c r="B31" s="34"/>
      <c r="C31" s="134"/>
      <c r="D31" s="135"/>
      <c r="E31" s="135"/>
      <c r="F31" s="135"/>
      <c r="G31" s="135"/>
      <c r="H31" s="135"/>
      <c r="I31" s="135"/>
      <c r="J31" s="135"/>
      <c r="K31" s="135"/>
      <c r="L31" s="135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s="34" customFormat="1">
      <c r="A32" s="142"/>
      <c r="C32" s="134"/>
      <c r="D32" s="134"/>
    </row>
    <row r="33" spans="1:4" s="34" customFormat="1">
      <c r="A33" s="142"/>
      <c r="C33" s="134"/>
      <c r="D33" s="134"/>
    </row>
    <row r="34" spans="1:4" s="34" customFormat="1">
      <c r="A34" s="142"/>
      <c r="C34" s="134"/>
      <c r="D34" s="134"/>
    </row>
    <row r="35" spans="1:4" s="34" customFormat="1">
      <c r="A35" s="142"/>
      <c r="C35" s="134"/>
      <c r="D35" s="134"/>
    </row>
    <row r="36" spans="1:4" s="34" customFormat="1">
      <c r="C36" s="134"/>
      <c r="D36" s="134"/>
    </row>
    <row r="37" spans="1:4" s="34" customFormat="1">
      <c r="C37" s="134"/>
      <c r="D37" s="134"/>
    </row>
    <row r="38" spans="1:4" s="34" customFormat="1">
      <c r="C38" s="134"/>
      <c r="D38" s="134"/>
    </row>
    <row r="39" spans="1:4" s="34" customFormat="1">
      <c r="C39" s="134"/>
      <c r="D39" s="134"/>
    </row>
    <row r="40" spans="1:4" s="34" customFormat="1">
      <c r="C40" s="134"/>
      <c r="D40" s="134"/>
    </row>
    <row r="41" spans="1:4" s="34" customFormat="1">
      <c r="C41" s="134"/>
      <c r="D41" s="134"/>
    </row>
    <row r="42" spans="1:4" s="34" customFormat="1">
      <c r="C42" s="134"/>
      <c r="D42" s="134"/>
    </row>
    <row r="43" spans="1:4" s="34" customFormat="1">
      <c r="C43" s="134"/>
      <c r="D43" s="134"/>
    </row>
    <row r="44" spans="1:4" s="34" customFormat="1">
      <c r="C44" s="134"/>
      <c r="D44" s="134"/>
    </row>
    <row r="45" spans="1:4" s="34" customFormat="1">
      <c r="C45" s="134"/>
      <c r="D45" s="134"/>
    </row>
    <row r="46" spans="1:4" s="34" customFormat="1">
      <c r="C46" s="134"/>
      <c r="D46" s="134"/>
    </row>
    <row r="47" spans="1:4" s="34" customFormat="1">
      <c r="C47" s="134"/>
      <c r="D47" s="134"/>
    </row>
    <row r="48" spans="1:4" s="34" customFormat="1">
      <c r="C48" s="134"/>
      <c r="D48" s="134"/>
    </row>
    <row r="49" spans="3:4" s="34" customFormat="1">
      <c r="C49" s="134"/>
      <c r="D49" s="134"/>
    </row>
    <row r="50" spans="3:4" s="34" customFormat="1">
      <c r="C50" s="134"/>
      <c r="D50" s="134"/>
    </row>
    <row r="51" spans="3:4" s="34" customFormat="1">
      <c r="C51" s="134"/>
      <c r="D51" s="134"/>
    </row>
    <row r="52" spans="3:4" s="34" customFormat="1">
      <c r="C52" s="134"/>
      <c r="D52" s="134"/>
    </row>
    <row r="53" spans="3:4" s="34" customFormat="1">
      <c r="C53" s="134"/>
      <c r="D53" s="134"/>
    </row>
    <row r="54" spans="3:4" s="34" customFormat="1">
      <c r="C54" s="134"/>
      <c r="D54" s="134"/>
    </row>
    <row r="55" spans="3:4" s="34" customFormat="1">
      <c r="C55" s="134"/>
      <c r="D55" s="134"/>
    </row>
    <row r="56" spans="3:4" s="34" customFormat="1">
      <c r="C56" s="134"/>
      <c r="D56" s="134"/>
    </row>
    <row r="57" spans="3:4" s="34" customFormat="1">
      <c r="C57" s="134"/>
      <c r="D57" s="134"/>
    </row>
    <row r="58" spans="3:4" s="34" customFormat="1">
      <c r="C58" s="134"/>
      <c r="D58" s="134"/>
    </row>
    <row r="59" spans="3:4" s="34" customFormat="1">
      <c r="C59" s="134"/>
      <c r="D59" s="134"/>
    </row>
    <row r="60" spans="3:4" s="34" customFormat="1">
      <c r="C60" s="134"/>
      <c r="D60" s="134"/>
    </row>
    <row r="61" spans="3:4" s="34" customFormat="1">
      <c r="C61" s="134"/>
      <c r="D61" s="134"/>
    </row>
    <row r="62" spans="3:4" s="34" customFormat="1">
      <c r="C62" s="134"/>
      <c r="D62" s="134"/>
    </row>
    <row r="63" spans="3:4" s="34" customFormat="1">
      <c r="C63" s="134"/>
      <c r="D63" s="134"/>
    </row>
    <row r="64" spans="3:4" s="34" customFormat="1">
      <c r="C64" s="134"/>
      <c r="D64" s="134"/>
    </row>
    <row r="65" spans="3:4" s="34" customFormat="1">
      <c r="C65" s="134"/>
      <c r="D65" s="134"/>
    </row>
    <row r="66" spans="3:4" s="34" customFormat="1">
      <c r="C66" s="134"/>
      <c r="D66" s="134"/>
    </row>
    <row r="67" spans="3:4" s="34" customFormat="1">
      <c r="C67" s="134"/>
      <c r="D67" s="134"/>
    </row>
    <row r="68" spans="3:4" s="34" customFormat="1">
      <c r="C68" s="134"/>
      <c r="D68" s="134"/>
    </row>
    <row r="69" spans="3:4" s="34" customFormat="1">
      <c r="C69" s="134"/>
      <c r="D69" s="134"/>
    </row>
    <row r="70" spans="3:4" s="34" customFormat="1">
      <c r="C70" s="134"/>
      <c r="D70" s="134"/>
    </row>
    <row r="71" spans="3:4" s="34" customFormat="1">
      <c r="C71" s="134"/>
      <c r="D71" s="134"/>
    </row>
    <row r="72" spans="3:4" s="34" customFormat="1">
      <c r="C72" s="134"/>
      <c r="D72" s="134"/>
    </row>
    <row r="73" spans="3:4" s="34" customFormat="1">
      <c r="C73" s="134"/>
      <c r="D73" s="134"/>
    </row>
    <row r="74" spans="3:4" s="34" customFormat="1">
      <c r="C74" s="134"/>
      <c r="D74" s="134"/>
    </row>
    <row r="75" spans="3:4" s="34" customFormat="1">
      <c r="C75" s="134"/>
      <c r="D75" s="134"/>
    </row>
    <row r="76" spans="3:4" s="34" customFormat="1">
      <c r="C76" s="134"/>
      <c r="D76" s="134"/>
    </row>
    <row r="77" spans="3:4" s="34" customFormat="1">
      <c r="C77" s="134"/>
      <c r="D77" s="134"/>
    </row>
    <row r="78" spans="3:4" s="34" customFormat="1">
      <c r="C78" s="134"/>
      <c r="D78" s="134"/>
    </row>
    <row r="79" spans="3:4" s="34" customFormat="1">
      <c r="C79" s="134"/>
      <c r="D79" s="134"/>
    </row>
    <row r="80" spans="3:4" s="34" customFormat="1">
      <c r="C80" s="134"/>
      <c r="D80" s="134"/>
    </row>
    <row r="81" spans="3:4" s="34" customFormat="1">
      <c r="C81" s="134"/>
      <c r="D81" s="134"/>
    </row>
    <row r="82" spans="3:4" s="34" customFormat="1">
      <c r="C82" s="134"/>
      <c r="D82" s="134"/>
    </row>
    <row r="83" spans="3:4" s="34" customFormat="1">
      <c r="C83" s="134"/>
      <c r="D83" s="134"/>
    </row>
    <row r="84" spans="3:4" s="34" customFormat="1">
      <c r="C84" s="134"/>
      <c r="D84" s="134"/>
    </row>
    <row r="85" spans="3:4" s="34" customFormat="1">
      <c r="C85" s="134"/>
      <c r="D85" s="134"/>
    </row>
    <row r="86" spans="3:4" s="34" customFormat="1">
      <c r="C86" s="134"/>
      <c r="D86" s="134"/>
    </row>
    <row r="87" spans="3:4" s="34" customFormat="1">
      <c r="C87" s="134"/>
      <c r="D87" s="134"/>
    </row>
    <row r="88" spans="3:4" s="34" customFormat="1">
      <c r="C88" s="134"/>
      <c r="D88" s="134"/>
    </row>
    <row r="89" spans="3:4" s="34" customFormat="1">
      <c r="C89" s="134"/>
      <c r="D89" s="134"/>
    </row>
    <row r="90" spans="3:4" s="34" customFormat="1">
      <c r="C90" s="134"/>
      <c r="D90" s="134"/>
    </row>
    <row r="91" spans="3:4" s="34" customFormat="1">
      <c r="C91" s="134"/>
      <c r="D91" s="134"/>
    </row>
    <row r="92" spans="3:4" s="34" customFormat="1">
      <c r="C92" s="134"/>
      <c r="D92" s="134"/>
    </row>
    <row r="93" spans="3:4" s="34" customFormat="1">
      <c r="C93" s="134"/>
      <c r="D93" s="134"/>
    </row>
    <row r="94" spans="3:4" s="34" customFormat="1">
      <c r="C94" s="134"/>
      <c r="D94" s="134"/>
    </row>
    <row r="95" spans="3:4" s="34" customFormat="1">
      <c r="C95" s="134"/>
      <c r="D95" s="134"/>
    </row>
    <row r="96" spans="3:4" s="34" customFormat="1">
      <c r="C96" s="134"/>
      <c r="D96" s="134"/>
    </row>
    <row r="97" spans="3:23" s="34" customFormat="1">
      <c r="C97" s="134"/>
      <c r="D97" s="134"/>
    </row>
    <row r="98" spans="3:23" s="34" customFormat="1">
      <c r="C98" s="134"/>
      <c r="D98" s="134"/>
    </row>
    <row r="99" spans="3:23" s="34" customFormat="1">
      <c r="C99" s="134"/>
      <c r="D99" s="134"/>
    </row>
    <row r="100" spans="3:23" s="34" customFormat="1">
      <c r="C100" s="134"/>
      <c r="D100" s="134"/>
    </row>
    <row r="101" spans="3:23" s="34" customFormat="1">
      <c r="C101" s="134"/>
      <c r="D101" s="134"/>
    </row>
    <row r="102" spans="3:23" s="34" customFormat="1">
      <c r="C102" s="134"/>
      <c r="D102" s="134"/>
    </row>
    <row r="103" spans="3:23" s="34" customFormat="1">
      <c r="C103" s="134"/>
      <c r="D103" s="134"/>
    </row>
    <row r="104" spans="3:23" s="34" customFormat="1">
      <c r="C104" s="134"/>
      <c r="D104" s="134"/>
    </row>
    <row r="105" spans="3:23" s="34" customFormat="1">
      <c r="C105" s="134"/>
      <c r="D105" s="134"/>
    </row>
    <row r="106" spans="3:23" s="34" customFormat="1">
      <c r="C106" s="134"/>
      <c r="D106" s="134"/>
    </row>
    <row r="107" spans="3:23" s="34" customFormat="1">
      <c r="C107" s="134"/>
      <c r="D107" s="134"/>
    </row>
    <row r="108" spans="3:23" s="34" customFormat="1">
      <c r="C108" s="134"/>
      <c r="D108" s="134"/>
    </row>
    <row r="109" spans="3:23" s="53" customFormat="1">
      <c r="C109" s="62"/>
      <c r="D109" s="62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3:23" s="53" customFormat="1">
      <c r="C110" s="62"/>
      <c r="D110" s="62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3:23" s="53" customFormat="1">
      <c r="C111" s="62"/>
      <c r="D111" s="62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3:23" s="53" customFormat="1">
      <c r="C112" s="62"/>
      <c r="D112" s="62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s="53" customFormat="1">
      <c r="C113" s="62"/>
      <c r="D113" s="62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>
      <c r="A114" s="53"/>
    </row>
    <row r="115" spans="1:23">
      <c r="A115" s="53"/>
    </row>
    <row r="116" spans="1:23">
      <c r="A116" s="53"/>
    </row>
    <row r="117" spans="1:23">
      <c r="A117" s="53"/>
    </row>
    <row r="118" spans="1:23">
      <c r="A118" s="53"/>
    </row>
    <row r="119" spans="1:23">
      <c r="A119" s="53"/>
    </row>
    <row r="120" spans="1:23" s="52" customFormat="1">
      <c r="A120" s="53"/>
      <c r="C120" s="63"/>
      <c r="D120" s="63"/>
      <c r="E120" s="54"/>
      <c r="F120" s="54"/>
      <c r="G120" s="54"/>
      <c r="H120" s="54"/>
      <c r="I120" s="54"/>
      <c r="J120" s="54"/>
      <c r="K120" s="54"/>
      <c r="L120" s="5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s="52" customFormat="1">
      <c r="A121" s="53"/>
      <c r="C121" s="63"/>
      <c r="D121" s="63"/>
      <c r="E121" s="54"/>
      <c r="F121" s="54"/>
      <c r="G121" s="54"/>
      <c r="H121" s="54"/>
      <c r="I121" s="54"/>
      <c r="J121" s="54"/>
      <c r="K121" s="54"/>
      <c r="L121" s="5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s="52" customFormat="1">
      <c r="A122" s="53"/>
      <c r="C122" s="63"/>
      <c r="D122" s="63"/>
      <c r="E122" s="54"/>
      <c r="F122" s="54"/>
      <c r="G122" s="54"/>
      <c r="H122" s="54"/>
      <c r="I122" s="54"/>
      <c r="J122" s="54"/>
      <c r="K122" s="54"/>
      <c r="L122" s="5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s="52" customFormat="1">
      <c r="A123" s="53"/>
      <c r="C123" s="63"/>
      <c r="D123" s="63"/>
      <c r="E123" s="54"/>
      <c r="F123" s="54"/>
      <c r="G123" s="54"/>
      <c r="H123" s="54"/>
      <c r="I123" s="54"/>
      <c r="J123" s="54"/>
      <c r="K123" s="54"/>
      <c r="L123" s="5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</sheetData>
  <conditionalFormatting sqref="C17:C22 D31:L31">
    <cfRule type="cellIs" dxfId="2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W137"/>
  <sheetViews>
    <sheetView topLeftCell="B1" zoomScale="130" zoomScaleNormal="130" workbookViewId="0"/>
  </sheetViews>
  <sheetFormatPr baseColWidth="10" defaultRowHeight="9"/>
  <cols>
    <col min="1" max="1" width="9.42578125" style="54" customWidth="1"/>
    <col min="2" max="2" width="25.140625" style="52" customWidth="1"/>
    <col min="3" max="3" width="4.7109375" style="63" bestFit="1" customWidth="1"/>
    <col min="4" max="4" width="9.5703125" style="63" bestFit="1" customWidth="1"/>
    <col min="5" max="12" width="9.5703125" style="54" bestFit="1" customWidth="1"/>
    <col min="13" max="13" width="13.140625" style="52" bestFit="1" customWidth="1"/>
    <col min="14" max="14" width="11.42578125" style="52"/>
    <col min="15" max="15" width="10.28515625" style="53" bestFit="1" customWidth="1"/>
    <col min="16" max="20" width="10.28515625" style="54" bestFit="1" customWidth="1"/>
    <col min="21" max="21" width="13" style="54" bestFit="1" customWidth="1"/>
    <col min="22" max="23" width="10.28515625" style="54" bestFit="1" customWidth="1"/>
    <col min="24" max="16384" width="11.42578125" style="54"/>
  </cols>
  <sheetData>
    <row r="1" spans="1:23" s="52" customFormat="1">
      <c r="A1" s="34"/>
      <c r="B1" s="47" t="s">
        <v>129</v>
      </c>
      <c r="C1" s="48"/>
      <c r="D1" s="48"/>
      <c r="E1" s="49"/>
      <c r="F1" s="50"/>
      <c r="G1" s="50"/>
      <c r="H1" s="50"/>
      <c r="I1" s="50"/>
      <c r="J1" s="50"/>
      <c r="K1" s="50"/>
      <c r="L1" s="51"/>
    </row>
    <row r="2" spans="1:23" s="52" customFormat="1">
      <c r="A2" s="34"/>
      <c r="B2" s="49"/>
      <c r="C2" s="34"/>
      <c r="D2" s="49"/>
      <c r="E2" s="49"/>
      <c r="F2" s="50"/>
      <c r="G2" s="50"/>
      <c r="H2" s="50"/>
      <c r="I2" s="50"/>
      <c r="J2" s="50"/>
      <c r="K2" s="50"/>
      <c r="L2" s="50"/>
    </row>
    <row r="3" spans="1:23" s="52" customFormat="1">
      <c r="A3" s="34"/>
      <c r="B3" s="55"/>
      <c r="C3" s="55">
        <v>1999</v>
      </c>
      <c r="D3" s="55">
        <v>2000</v>
      </c>
      <c r="E3" s="55">
        <v>2001</v>
      </c>
      <c r="F3" s="55">
        <v>2002</v>
      </c>
      <c r="G3" s="55">
        <v>2003</v>
      </c>
      <c r="H3" s="55">
        <v>2004</v>
      </c>
      <c r="I3" s="55">
        <v>2005</v>
      </c>
      <c r="J3" s="55">
        <v>2006</v>
      </c>
      <c r="K3" s="55">
        <v>2007</v>
      </c>
      <c r="L3" s="55">
        <v>2008</v>
      </c>
    </row>
    <row r="4" spans="1:23" s="52" customFormat="1">
      <c r="A4" s="3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3" s="52" customFormat="1">
      <c r="A5" s="139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3" s="52" customFormat="1">
      <c r="A6" s="133"/>
      <c r="B6" s="57" t="s">
        <v>22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 s="52" customFormat="1">
      <c r="A7" s="133"/>
      <c r="B7" s="59" t="s">
        <v>23</v>
      </c>
      <c r="D7" s="51">
        <f>CantidadDeTrabajo!D7</f>
        <v>11109</v>
      </c>
      <c r="E7" s="51">
        <f>CantidadDeTrabajo!E7</f>
        <v>15504</v>
      </c>
      <c r="F7" s="51">
        <f>CantidadDeTrabajo!F7</f>
        <v>8859</v>
      </c>
      <c r="G7" s="51">
        <f>CantidadDeTrabajo!G7</f>
        <v>8859</v>
      </c>
      <c r="H7" s="51">
        <f>CantidadDeTrabajo!H7</f>
        <v>11074</v>
      </c>
      <c r="I7" s="51">
        <f>CantidadDeTrabajo!I7</f>
        <v>14304</v>
      </c>
      <c r="J7" s="51">
        <f>CantidadDeTrabajo!J7</f>
        <v>14304</v>
      </c>
      <c r="K7" s="51">
        <f>CantidadDeTrabajo!K7</f>
        <v>14400</v>
      </c>
      <c r="L7" s="51">
        <f>CantidadDeTrabajo!L7</f>
        <v>22456</v>
      </c>
    </row>
    <row r="8" spans="1:23" s="52" customFormat="1">
      <c r="A8" s="133"/>
      <c r="B8" s="59" t="s">
        <v>24</v>
      </c>
      <c r="D8" s="51">
        <f>CantidadDeTrabajo!D8</f>
        <v>142217</v>
      </c>
      <c r="E8" s="51">
        <f>CantidadDeTrabajo!E8</f>
        <v>161685</v>
      </c>
      <c r="F8" s="51">
        <f>CantidadDeTrabajo!F8</f>
        <v>167020</v>
      </c>
      <c r="G8" s="51">
        <f>CantidadDeTrabajo!G8</f>
        <v>177148</v>
      </c>
      <c r="H8" s="51">
        <f>CantidadDeTrabajo!H8</f>
        <v>187933</v>
      </c>
      <c r="I8" s="51">
        <f>CantidadDeTrabajo!I8</f>
        <v>197447</v>
      </c>
      <c r="J8" s="51">
        <f>CantidadDeTrabajo!J8</f>
        <v>218232</v>
      </c>
      <c r="K8" s="51">
        <f>CantidadDeTrabajo!K8</f>
        <v>248144</v>
      </c>
      <c r="L8" s="51">
        <f>CantidadDeTrabajo!L8</f>
        <v>287008</v>
      </c>
    </row>
    <row r="9" spans="1:23" s="52" customFormat="1">
      <c r="A9" s="139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3" s="53" customFormat="1">
      <c r="A10" s="34"/>
      <c r="B10" s="57" t="s">
        <v>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34"/>
      <c r="N10" s="34"/>
      <c r="O10" s="34"/>
      <c r="P10" s="34"/>
      <c r="Q10" s="34"/>
      <c r="R10" s="34"/>
      <c r="S10" s="34"/>
    </row>
    <row r="11" spans="1:23" s="53" customFormat="1">
      <c r="A11" s="34"/>
      <c r="B11" s="59"/>
      <c r="C11" s="34"/>
      <c r="D11" s="51">
        <f>CantidadDeTrabajo!D11</f>
        <v>33684</v>
      </c>
      <c r="E11" s="51">
        <f>CantidadDeTrabajo!E11</f>
        <v>68179</v>
      </c>
      <c r="F11" s="51">
        <f>CantidadDeTrabajo!F11</f>
        <v>115922</v>
      </c>
      <c r="G11" s="51">
        <f>CantidadDeTrabajo!G11</f>
        <v>95443</v>
      </c>
      <c r="H11" s="51">
        <f>CantidadDeTrabajo!H11</f>
        <v>116334</v>
      </c>
      <c r="I11" s="51">
        <f>CantidadDeTrabajo!I11</f>
        <v>153784</v>
      </c>
      <c r="J11" s="51">
        <f>CantidadDeTrabajo!J11</f>
        <v>144990</v>
      </c>
      <c r="K11" s="51">
        <f>CantidadDeTrabajo!K11</f>
        <v>241776</v>
      </c>
      <c r="L11" s="51">
        <f>CantidadDeTrabajo!L11</f>
        <v>285153</v>
      </c>
      <c r="M11" s="34"/>
      <c r="N11" s="34"/>
      <c r="O11" s="34"/>
      <c r="P11" s="34"/>
      <c r="Q11" s="34"/>
      <c r="R11" s="34"/>
      <c r="S11" s="34"/>
    </row>
    <row r="12" spans="1:23">
      <c r="A12" s="3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34"/>
      <c r="N12" s="34"/>
      <c r="O12" s="34"/>
      <c r="P12" s="34"/>
      <c r="Q12" s="34"/>
      <c r="R12" s="34"/>
      <c r="S12" s="34"/>
    </row>
    <row r="13" spans="1:23">
      <c r="A13" s="34"/>
      <c r="B13" s="57" t="s">
        <v>19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34"/>
      <c r="O13" s="34"/>
      <c r="P13" s="34"/>
      <c r="Q13" s="34"/>
      <c r="R13" s="34"/>
      <c r="S13" s="34"/>
    </row>
    <row r="14" spans="1:23">
      <c r="A14" s="34"/>
      <c r="B14" s="59"/>
      <c r="C14" s="51"/>
      <c r="D14" s="51">
        <f>CantidadDeMateriales!D8</f>
        <v>3257927.1798866857</v>
      </c>
      <c r="E14" s="51">
        <f>CantidadDeMateriales!E8</f>
        <v>3287299.7777808653</v>
      </c>
      <c r="F14" s="51">
        <f>CantidadDeMateriales!F8</f>
        <v>3292978.3650380261</v>
      </c>
      <c r="G14" s="51">
        <f>CantidadDeMateriales!G8</f>
        <v>3467022.2447536825</v>
      </c>
      <c r="H14" s="51">
        <f>CantidadDeMateriales!H8</f>
        <v>3239237.1306844712</v>
      </c>
      <c r="I14" s="51">
        <f>CantidadDeMateriales!I8</f>
        <v>3156475.50733838</v>
      </c>
      <c r="J14" s="51">
        <f>CantidadDeMateriales!J8</f>
        <v>3566305.5551050627</v>
      </c>
      <c r="K14" s="51">
        <f>CantidadDeMateriales!K8</f>
        <v>4208105.890226691</v>
      </c>
      <c r="L14" s="51">
        <f>CantidadDeMateriales!L8</f>
        <v>3956251.6900675702</v>
      </c>
      <c r="M14" s="34"/>
      <c r="N14" s="34"/>
      <c r="O14" s="34"/>
      <c r="P14" s="34"/>
      <c r="Q14" s="34"/>
      <c r="R14" s="34"/>
      <c r="S14" s="34"/>
    </row>
    <row r="15" spans="1:23" s="52" customFormat="1">
      <c r="A15" s="34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138"/>
      <c r="N15" s="138"/>
      <c r="O15" s="138"/>
      <c r="P15" s="34"/>
      <c r="Q15" s="34"/>
      <c r="R15" s="34"/>
      <c r="S15" s="34"/>
      <c r="T15" s="54"/>
      <c r="U15" s="54"/>
      <c r="V15" s="54"/>
      <c r="W15" s="54"/>
    </row>
    <row r="16" spans="1:23" s="52" customFormat="1">
      <c r="A16" s="34"/>
      <c r="B16" s="57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O16" s="53"/>
      <c r="P16" s="54"/>
      <c r="Q16" s="54"/>
      <c r="R16" s="54"/>
      <c r="S16" s="54"/>
      <c r="T16" s="54"/>
      <c r="U16" s="54"/>
      <c r="V16" s="54"/>
      <c r="W16" s="54"/>
    </row>
    <row r="17" spans="1:23" s="52" customFormat="1">
      <c r="A17" s="34"/>
      <c r="B17" s="59" t="s">
        <v>1</v>
      </c>
      <c r="C17" s="122"/>
      <c r="D17" s="122">
        <f>CantidadDeCapital!D7</f>
        <v>17456260.981716558</v>
      </c>
      <c r="E17" s="122">
        <f>CantidadDeCapital!E7</f>
        <v>16946747.012384061</v>
      </c>
      <c r="F17" s="122">
        <f>CantidadDeCapital!F7</f>
        <v>16857801.916240267</v>
      </c>
      <c r="G17" s="122">
        <f>CantidadDeCapital!G7</f>
        <v>16389678.092156336</v>
      </c>
      <c r="H17" s="122">
        <f>CantidadDeCapital!H7</f>
        <v>15446745.247403421</v>
      </c>
      <c r="I17" s="122">
        <f>CantidadDeCapital!I7</f>
        <v>14397499.287822314</v>
      </c>
      <c r="J17" s="122">
        <f>CantidadDeCapital!J7</f>
        <v>13536636.532773349</v>
      </c>
      <c r="K17" s="122">
        <f>CantidadDeCapital!K7</f>
        <v>12703929.615941392</v>
      </c>
      <c r="L17" s="122">
        <f>CantidadDeCapital!L7</f>
        <v>11647656.983924609</v>
      </c>
      <c r="M17" s="34"/>
      <c r="O17" s="53"/>
      <c r="P17" s="54"/>
      <c r="Q17" s="54"/>
      <c r="R17" s="54"/>
      <c r="S17" s="54"/>
      <c r="T17" s="54"/>
      <c r="U17" s="54"/>
      <c r="V17" s="54"/>
      <c r="W17" s="54"/>
    </row>
    <row r="18" spans="1:23" s="52" customFormat="1">
      <c r="A18" s="34"/>
      <c r="B18" s="59" t="s">
        <v>2</v>
      </c>
      <c r="C18" s="122"/>
      <c r="D18" s="122">
        <f>CantidadDeCapital!D8</f>
        <v>323568.15283865819</v>
      </c>
      <c r="E18" s="122">
        <f>CantidadDeCapital!E8</f>
        <v>502745.44113992719</v>
      </c>
      <c r="F18" s="122">
        <f>CantidadDeCapital!F8</f>
        <v>1608446.02561269</v>
      </c>
      <c r="G18" s="122">
        <f>CantidadDeCapital!G8</f>
        <v>3786618.3946101479</v>
      </c>
      <c r="H18" s="122">
        <f>CantidadDeCapital!H8</f>
        <v>5213027.779884073</v>
      </c>
      <c r="I18" s="122">
        <f>CantidadDeCapital!I8</f>
        <v>5066861.788494735</v>
      </c>
      <c r="J18" s="122">
        <f>CantidadDeCapital!J8</f>
        <v>10279948.967807205</v>
      </c>
      <c r="K18" s="122">
        <f>CantidadDeCapital!K8</f>
        <v>15295984.170755975</v>
      </c>
      <c r="L18" s="122">
        <f>CantidadDeCapital!L8</f>
        <v>13305402.598803956</v>
      </c>
      <c r="M18" s="34"/>
      <c r="O18" s="53"/>
      <c r="P18" s="54"/>
      <c r="Q18" s="54"/>
      <c r="R18" s="54"/>
      <c r="S18" s="54"/>
      <c r="T18" s="54"/>
      <c r="U18" s="54"/>
      <c r="V18" s="54"/>
      <c r="W18" s="54"/>
    </row>
    <row r="19" spans="1:23" s="52" customFormat="1">
      <c r="A19" s="34"/>
      <c r="B19" s="59" t="s">
        <v>3</v>
      </c>
      <c r="C19" s="122"/>
      <c r="D19" s="122">
        <f>CantidadDeCapital!D9</f>
        <v>108510.43487916642</v>
      </c>
      <c r="E19" s="122">
        <f>CantidadDeCapital!E9</f>
        <v>108814.54274130012</v>
      </c>
      <c r="F19" s="122">
        <f>CantidadDeCapital!F9</f>
        <v>94985.181503947533</v>
      </c>
      <c r="G19" s="122">
        <f>CantidadDeCapital!G9</f>
        <v>80254.166298425145</v>
      </c>
      <c r="H19" s="122">
        <f>CantidadDeCapital!H9</f>
        <v>74235.414991221653</v>
      </c>
      <c r="I19" s="122">
        <f>CantidadDeCapital!I9</f>
        <v>84276.474848515049</v>
      </c>
      <c r="J19" s="122">
        <f>CantidadDeCapital!J9</f>
        <v>102871.21146718199</v>
      </c>
      <c r="K19" s="122">
        <f>CantidadDeCapital!K9</f>
        <v>77053.88246330386</v>
      </c>
      <c r="L19" s="122">
        <f>CantidadDeCapital!L9</f>
        <v>81443.835593063268</v>
      </c>
      <c r="M19" s="34"/>
      <c r="O19" s="53"/>
      <c r="P19" s="54"/>
      <c r="Q19" s="54"/>
      <c r="R19" s="54"/>
      <c r="S19" s="54"/>
      <c r="T19" s="54"/>
      <c r="U19" s="54"/>
      <c r="V19" s="54"/>
      <c r="W19" s="54"/>
    </row>
    <row r="20" spans="1:23" s="52" customFormat="1">
      <c r="A20" s="34"/>
      <c r="B20" s="59" t="s">
        <v>4</v>
      </c>
      <c r="C20" s="122"/>
      <c r="D20" s="122">
        <f>CantidadDeCapital!D10</f>
        <v>114989.11203987164</v>
      </c>
      <c r="E20" s="122">
        <f>CantidadDeCapital!E10</f>
        <v>92941.594887608197</v>
      </c>
      <c r="F20" s="122">
        <f>CantidadDeCapital!F10</f>
        <v>93761.629001192603</v>
      </c>
      <c r="G20" s="122">
        <f>CantidadDeCapital!G10</f>
        <v>91539.477889222966</v>
      </c>
      <c r="H20" s="122">
        <f>CantidadDeCapital!H10</f>
        <v>91565.259404157405</v>
      </c>
      <c r="I20" s="122">
        <f>CantidadDeCapital!I10</f>
        <v>86157.572291619959</v>
      </c>
      <c r="J20" s="122">
        <f>CantidadDeCapital!J10</f>
        <v>74094.008347968716</v>
      </c>
      <c r="K20" s="122">
        <f>CantidadDeCapital!K10</f>
        <v>98611.788169239662</v>
      </c>
      <c r="L20" s="122">
        <f>CantidadDeCapital!L10</f>
        <v>133774.62419372238</v>
      </c>
      <c r="M20" s="34"/>
      <c r="O20" s="53"/>
      <c r="P20" s="54"/>
      <c r="Q20" s="54"/>
      <c r="R20" s="54"/>
      <c r="S20" s="54"/>
      <c r="T20" s="54"/>
      <c r="U20" s="54"/>
      <c r="V20" s="54"/>
      <c r="W20" s="54"/>
    </row>
    <row r="21" spans="1:23" s="52" customFormat="1">
      <c r="A21" s="34"/>
      <c r="B21" s="59" t="s">
        <v>5</v>
      </c>
      <c r="C21" s="122"/>
      <c r="D21" s="122">
        <f>CantidadDeCapital!D11</f>
        <v>71336.932422917555</v>
      </c>
      <c r="E21" s="122">
        <f>CantidadDeCapital!E11</f>
        <v>67862.266926768672</v>
      </c>
      <c r="F21" s="122">
        <f>CantidadDeCapital!F11</f>
        <v>68174.537718245745</v>
      </c>
      <c r="G21" s="122">
        <f>CantidadDeCapital!G11</f>
        <v>63369.869320022583</v>
      </c>
      <c r="H21" s="122">
        <f>CantidadDeCapital!H11</f>
        <v>55144.282340977741</v>
      </c>
      <c r="I21" s="122">
        <f>CantidadDeCapital!I11</f>
        <v>50943.585915982534</v>
      </c>
      <c r="J21" s="122">
        <f>CantidadDeCapital!J11</f>
        <v>75726.613636641356</v>
      </c>
      <c r="K21" s="122">
        <f>CantidadDeCapital!K11</f>
        <v>100120.85434517587</v>
      </c>
      <c r="L21" s="122">
        <f>CantidadDeCapital!L11</f>
        <v>99864.209780520498</v>
      </c>
      <c r="M21" s="34"/>
      <c r="O21" s="53"/>
      <c r="P21" s="54"/>
      <c r="Q21" s="54"/>
      <c r="R21" s="54"/>
      <c r="S21" s="54"/>
      <c r="T21" s="54"/>
      <c r="U21" s="54"/>
      <c r="V21" s="54"/>
      <c r="W21" s="54"/>
    </row>
    <row r="22" spans="1:23" s="52" customFormat="1">
      <c r="A22" s="34"/>
      <c r="B22" s="59" t="s">
        <v>6</v>
      </c>
      <c r="C22" s="122"/>
      <c r="D22" s="122">
        <f>CantidadDeCapital!D12</f>
        <v>1098.1396210601706</v>
      </c>
      <c r="E22" s="122">
        <f>CantidadDeCapital!E12</f>
        <v>3035.9364196118586</v>
      </c>
      <c r="F22" s="122">
        <f>CantidadDeCapital!F12</f>
        <v>3852.226676313071</v>
      </c>
      <c r="G22" s="122">
        <f>CantidadDeCapital!G12</f>
        <v>3386.011867675873</v>
      </c>
      <c r="H22" s="122">
        <f>CantidadDeCapital!H12</f>
        <v>7048.6437533436001</v>
      </c>
      <c r="I22" s="122">
        <f>CantidadDeCapital!I12</f>
        <v>11664.977210240388</v>
      </c>
      <c r="J22" s="122">
        <f>CantidadDeCapital!J12</f>
        <v>12587.23291484702</v>
      </c>
      <c r="K22" s="122">
        <f>CantidadDeCapital!K12</f>
        <v>90264.630281007689</v>
      </c>
      <c r="L22" s="122">
        <f>CantidadDeCapital!L12</f>
        <v>160680.11575955435</v>
      </c>
      <c r="M22" s="34"/>
      <c r="O22" s="53"/>
      <c r="P22" s="54"/>
      <c r="Q22" s="54"/>
      <c r="R22" s="54"/>
      <c r="S22" s="54"/>
      <c r="T22" s="54"/>
      <c r="U22" s="54"/>
      <c r="V22" s="54"/>
      <c r="W22" s="54"/>
    </row>
    <row r="23" spans="1:23" s="52" customFormat="1">
      <c r="A23" s="3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O23" s="53"/>
      <c r="P23" s="54"/>
      <c r="Q23" s="54"/>
      <c r="R23" s="54"/>
      <c r="S23" s="54"/>
      <c r="T23" s="54"/>
      <c r="U23" s="54"/>
      <c r="V23" s="54"/>
      <c r="W23" s="54"/>
    </row>
    <row r="24" spans="1:23" s="52" customFormat="1">
      <c r="A24" s="34"/>
      <c r="B24" s="57" t="s">
        <v>7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O24" s="53"/>
      <c r="P24" s="54"/>
      <c r="Q24" s="54"/>
      <c r="R24" s="54"/>
      <c r="S24" s="54"/>
      <c r="T24" s="54"/>
      <c r="U24" s="54"/>
      <c r="V24" s="54"/>
      <c r="W24" s="54"/>
    </row>
    <row r="25" spans="1:23" s="52" customFormat="1">
      <c r="A25" s="34"/>
      <c r="C25" s="122"/>
      <c r="D25" s="34"/>
      <c r="E25" s="34"/>
      <c r="F25" s="34"/>
      <c r="G25" s="34"/>
      <c r="H25" s="34"/>
      <c r="I25" s="34"/>
      <c r="J25" s="34"/>
      <c r="K25" s="34"/>
      <c r="L25" s="34"/>
      <c r="M25" s="133"/>
      <c r="O25" s="53"/>
      <c r="P25" s="54"/>
      <c r="Q25" s="54"/>
      <c r="R25" s="54"/>
      <c r="S25" s="54"/>
      <c r="T25" s="54"/>
      <c r="U25" s="54"/>
      <c r="V25" s="54"/>
      <c r="W25" s="54"/>
    </row>
    <row r="26" spans="1:23" s="53" customFormat="1">
      <c r="A26" s="34"/>
      <c r="B26" s="59" t="s">
        <v>8</v>
      </c>
      <c r="C26" s="137"/>
      <c r="D26" s="122">
        <f>CantidadDeCapital!D16</f>
        <v>9323357.7652015965</v>
      </c>
      <c r="E26" s="122">
        <f>CantidadDeCapital!E16</f>
        <v>8417961.267964555</v>
      </c>
      <c r="F26" s="122">
        <f>CantidadDeCapital!F16</f>
        <v>7760361.2548926603</v>
      </c>
      <c r="G26" s="122">
        <f>CantidadDeCapital!G16</f>
        <v>7102306.1206041966</v>
      </c>
      <c r="H26" s="122">
        <f>CantidadDeCapital!H16</f>
        <v>6256452.1599420505</v>
      </c>
      <c r="I26" s="122">
        <f>CantidadDeCapital!I16</f>
        <v>5430827.4463913683</v>
      </c>
      <c r="J26" s="122">
        <f>CantidadDeCapital!J16</f>
        <v>4708984.1544683976</v>
      </c>
      <c r="K26" s="122">
        <f>CantidadDeCapital!K16</f>
        <v>4016356.8695481205</v>
      </c>
      <c r="L26" s="122">
        <f>CantidadDeCapital!L16</f>
        <v>3282372.9147047745</v>
      </c>
      <c r="M26" s="34"/>
    </row>
    <row r="27" spans="1:23" s="53" customFormat="1">
      <c r="A27" s="34"/>
      <c r="B27" s="59" t="s">
        <v>9</v>
      </c>
      <c r="C27" s="137"/>
      <c r="D27" s="122">
        <f>CantidadDeCapital!D17</f>
        <v>506560.94739458628</v>
      </c>
      <c r="E27" s="122">
        <f>CantidadDeCapital!E17</f>
        <v>457451.24519759393</v>
      </c>
      <c r="F27" s="122">
        <f>CantidadDeCapital!F17</f>
        <v>421804.57199497952</v>
      </c>
      <c r="G27" s="122">
        <f>CantidadDeCapital!G17</f>
        <v>386131.47075625451</v>
      </c>
      <c r="H27" s="122">
        <f>CantidadDeCapital!H17</f>
        <v>340244.40612978087</v>
      </c>
      <c r="I27" s="122">
        <f>CantidadDeCapital!I17</f>
        <v>295451.42729482957</v>
      </c>
      <c r="J27" s="122">
        <f>CantidadDeCapital!J17</f>
        <v>256295.73993550349</v>
      </c>
      <c r="K27" s="122">
        <f>CantidadDeCapital!K17</f>
        <v>218819.5344388886</v>
      </c>
      <c r="L27" s="122">
        <f>CantidadDeCapital!L17</f>
        <v>179157.41741387235</v>
      </c>
      <c r="M27" s="133"/>
      <c r="N27" s="52"/>
      <c r="P27" s="54"/>
      <c r="Q27" s="54"/>
      <c r="R27" s="54"/>
      <c r="S27" s="54"/>
      <c r="T27" s="54"/>
      <c r="U27" s="54"/>
      <c r="V27" s="54"/>
      <c r="W27" s="54"/>
    </row>
    <row r="28" spans="1:23" s="53" customFormat="1">
      <c r="A28" s="34"/>
      <c r="B28" s="59" t="s">
        <v>10</v>
      </c>
      <c r="C28" s="137"/>
      <c r="D28" s="122">
        <f>CantidadDeCapital!D18</f>
        <v>0</v>
      </c>
      <c r="E28" s="122">
        <f>CantidadDeCapital!E18</f>
        <v>0</v>
      </c>
      <c r="F28" s="122">
        <f>CantidadDeCapital!F18</f>
        <v>0</v>
      </c>
      <c r="G28" s="122">
        <f>CantidadDeCapital!G18</f>
        <v>0</v>
      </c>
      <c r="H28" s="122">
        <f>CantidadDeCapital!H18</f>
        <v>0</v>
      </c>
      <c r="I28" s="122">
        <f>CantidadDeCapital!I18</f>
        <v>65065.35185879752</v>
      </c>
      <c r="J28" s="122">
        <f>CantidadDeCapital!J18</f>
        <v>120733.24572756508</v>
      </c>
      <c r="K28" s="122">
        <f>CantidadDeCapital!K18</f>
        <v>101081.06475858836</v>
      </c>
      <c r="L28" s="122">
        <f>CantidadDeCapital!L18</f>
        <v>78814.236739419051</v>
      </c>
      <c r="M28" s="34"/>
      <c r="N28" s="52"/>
      <c r="P28" s="54"/>
      <c r="Q28" s="54"/>
      <c r="R28" s="54"/>
      <c r="S28" s="54"/>
      <c r="T28" s="54"/>
      <c r="U28" s="54"/>
      <c r="V28" s="54"/>
      <c r="W28" s="54"/>
    </row>
    <row r="29" spans="1:23" s="53" customFormat="1">
      <c r="A29" s="34"/>
      <c r="B29" s="59" t="s">
        <v>11</v>
      </c>
      <c r="C29" s="137"/>
      <c r="D29" s="122">
        <f>CantidadDeCapital!D19</f>
        <v>0</v>
      </c>
      <c r="E29" s="122">
        <f>CantidadDeCapital!E19</f>
        <v>52721.055851119869</v>
      </c>
      <c r="F29" s="122">
        <f>CantidadDeCapital!F19</f>
        <v>95457.776499943982</v>
      </c>
      <c r="G29" s="122">
        <f>CantidadDeCapital!G19</f>
        <v>73909.301012162512</v>
      </c>
      <c r="H29" s="122">
        <f>CantidadDeCapital!H19</f>
        <v>50553.736485755013</v>
      </c>
      <c r="I29" s="122">
        <f>CantidadDeCapital!I19</f>
        <v>28530.445772499443</v>
      </c>
      <c r="J29" s="122">
        <f>CantidadDeCapital!J19</f>
        <v>58247.822364662105</v>
      </c>
      <c r="K29" s="122">
        <f>CantidadDeCapital!K19</f>
        <v>121630.29408359394</v>
      </c>
      <c r="L29" s="122">
        <f>CantidadDeCapital!L19</f>
        <v>157009.41171482869</v>
      </c>
      <c r="M29" s="34"/>
    </row>
    <row r="30" spans="1:23" s="53" customFormat="1">
      <c r="A30" s="3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83"/>
    </row>
    <row r="31" spans="1:23" s="34" customFormat="1">
      <c r="C31" s="134"/>
      <c r="D31" s="140"/>
      <c r="E31" s="140"/>
      <c r="F31" s="140"/>
      <c r="G31" s="140"/>
      <c r="H31" s="140"/>
      <c r="I31" s="140"/>
      <c r="J31" s="140"/>
      <c r="K31" s="140"/>
      <c r="L31" s="140"/>
      <c r="M31" s="141"/>
    </row>
    <row r="32" spans="1:23" s="34" customFormat="1">
      <c r="C32" s="134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s="34" customFormat="1">
      <c r="C33" s="134"/>
      <c r="D33" s="134"/>
    </row>
    <row r="34" spans="3:12" s="34" customFormat="1">
      <c r="C34" s="134"/>
      <c r="D34" s="134"/>
      <c r="L34" s="122"/>
    </row>
    <row r="35" spans="3:12" s="34" customFormat="1">
      <c r="C35" s="134"/>
      <c r="D35" s="134"/>
    </row>
    <row r="36" spans="3:12" s="34" customFormat="1">
      <c r="C36" s="134"/>
      <c r="D36" s="134"/>
      <c r="I36" s="34" t="s">
        <v>12</v>
      </c>
    </row>
    <row r="37" spans="3:12" s="34" customFormat="1">
      <c r="C37" s="134"/>
      <c r="D37" s="134"/>
    </row>
    <row r="38" spans="3:12" s="34" customFormat="1">
      <c r="C38" s="134"/>
      <c r="D38" s="134"/>
    </row>
    <row r="39" spans="3:12" s="34" customFormat="1">
      <c r="C39" s="134"/>
      <c r="D39" s="134"/>
    </row>
    <row r="40" spans="3:12" s="34" customFormat="1">
      <c r="C40" s="134"/>
      <c r="D40" s="134"/>
    </row>
    <row r="41" spans="3:12" s="34" customFormat="1">
      <c r="C41" s="134"/>
      <c r="D41" s="134"/>
    </row>
    <row r="42" spans="3:12" s="34" customFormat="1">
      <c r="C42" s="134"/>
      <c r="D42" s="134"/>
    </row>
    <row r="43" spans="3:12" s="34" customFormat="1">
      <c r="C43" s="134"/>
      <c r="D43" s="134"/>
    </row>
    <row r="44" spans="3:12" s="34" customFormat="1">
      <c r="C44" s="134"/>
      <c r="D44" s="134"/>
    </row>
    <row r="45" spans="3:12" s="34" customFormat="1">
      <c r="C45" s="134"/>
      <c r="D45" s="134"/>
    </row>
    <row r="46" spans="3:12" s="53" customFormat="1">
      <c r="C46" s="62"/>
      <c r="D46" s="62"/>
    </row>
    <row r="47" spans="3:12" s="53" customFormat="1">
      <c r="C47" s="62"/>
      <c r="D47" s="62"/>
    </row>
    <row r="48" spans="3:12" s="53" customFormat="1">
      <c r="C48" s="62"/>
      <c r="D48" s="62"/>
    </row>
    <row r="49" spans="3:4" s="53" customFormat="1">
      <c r="C49" s="62"/>
      <c r="D49" s="62"/>
    </row>
    <row r="50" spans="3:4" s="53" customFormat="1">
      <c r="C50" s="62"/>
      <c r="D50" s="62"/>
    </row>
    <row r="51" spans="3:4" s="53" customFormat="1">
      <c r="C51" s="62"/>
      <c r="D51" s="62"/>
    </row>
    <row r="52" spans="3:4" s="53" customFormat="1">
      <c r="C52" s="62"/>
      <c r="D52" s="62"/>
    </row>
    <row r="53" spans="3:4" s="53" customFormat="1">
      <c r="C53" s="62"/>
      <c r="D53" s="62"/>
    </row>
    <row r="54" spans="3:4" s="53" customFormat="1">
      <c r="C54" s="62"/>
      <c r="D54" s="62"/>
    </row>
    <row r="55" spans="3:4" s="53" customFormat="1">
      <c r="C55" s="62"/>
      <c r="D55" s="62"/>
    </row>
    <row r="56" spans="3:4" s="53" customFormat="1">
      <c r="C56" s="62"/>
      <c r="D56" s="62"/>
    </row>
    <row r="57" spans="3:4" s="53" customFormat="1">
      <c r="C57" s="62"/>
      <c r="D57" s="62"/>
    </row>
    <row r="58" spans="3:4" s="53" customFormat="1">
      <c r="C58" s="62"/>
      <c r="D58" s="62"/>
    </row>
    <row r="59" spans="3:4" s="53" customFormat="1">
      <c r="C59" s="62"/>
      <c r="D59" s="62"/>
    </row>
    <row r="60" spans="3:4" s="53" customFormat="1">
      <c r="C60" s="62"/>
      <c r="D60" s="62"/>
    </row>
    <row r="61" spans="3:4" s="53" customFormat="1">
      <c r="C61" s="62"/>
      <c r="D61" s="62"/>
    </row>
    <row r="62" spans="3:4" s="53" customFormat="1">
      <c r="C62" s="62"/>
      <c r="D62" s="62"/>
    </row>
    <row r="63" spans="3:4" s="53" customFormat="1">
      <c r="C63" s="62"/>
      <c r="D63" s="62"/>
    </row>
    <row r="64" spans="3:4" s="53" customFormat="1">
      <c r="C64" s="62"/>
      <c r="D64" s="62"/>
    </row>
    <row r="65" spans="3:4" s="53" customFormat="1">
      <c r="C65" s="62"/>
      <c r="D65" s="62"/>
    </row>
    <row r="66" spans="3:4" s="53" customFormat="1">
      <c r="C66" s="62"/>
      <c r="D66" s="62"/>
    </row>
    <row r="67" spans="3:4" s="53" customFormat="1">
      <c r="C67" s="62"/>
      <c r="D67" s="62"/>
    </row>
    <row r="68" spans="3:4" s="53" customFormat="1">
      <c r="C68" s="62"/>
      <c r="D68" s="62"/>
    </row>
    <row r="69" spans="3:4" s="53" customFormat="1">
      <c r="C69" s="62"/>
      <c r="D69" s="62"/>
    </row>
    <row r="70" spans="3:4" s="53" customFormat="1">
      <c r="C70" s="62"/>
      <c r="D70" s="62"/>
    </row>
    <row r="71" spans="3:4" s="53" customFormat="1">
      <c r="C71" s="62"/>
      <c r="D71" s="62"/>
    </row>
    <row r="72" spans="3:4" s="53" customFormat="1">
      <c r="C72" s="62"/>
      <c r="D72" s="62"/>
    </row>
    <row r="73" spans="3:4" s="53" customFormat="1">
      <c r="C73" s="62"/>
      <c r="D73" s="62"/>
    </row>
    <row r="74" spans="3:4" s="53" customFormat="1">
      <c r="C74" s="62"/>
      <c r="D74" s="62"/>
    </row>
    <row r="75" spans="3:4" s="53" customFormat="1">
      <c r="C75" s="62"/>
      <c r="D75" s="62"/>
    </row>
    <row r="76" spans="3:4" s="53" customFormat="1">
      <c r="C76" s="62"/>
      <c r="D76" s="62"/>
    </row>
    <row r="77" spans="3:4" s="53" customFormat="1">
      <c r="C77" s="62"/>
      <c r="D77" s="62"/>
    </row>
    <row r="78" spans="3:4" s="53" customFormat="1">
      <c r="C78" s="62"/>
      <c r="D78" s="62"/>
    </row>
    <row r="79" spans="3:4" s="53" customFormat="1">
      <c r="C79" s="62"/>
      <c r="D79" s="62"/>
    </row>
    <row r="80" spans="3:4" s="53" customFormat="1">
      <c r="C80" s="62"/>
      <c r="D80" s="62"/>
    </row>
    <row r="81" spans="3:4" s="53" customFormat="1">
      <c r="C81" s="62"/>
      <c r="D81" s="62"/>
    </row>
    <row r="82" spans="3:4" s="53" customFormat="1">
      <c r="C82" s="62"/>
      <c r="D82" s="62"/>
    </row>
    <row r="83" spans="3:4" s="53" customFormat="1">
      <c r="C83" s="62"/>
      <c r="D83" s="62"/>
    </row>
    <row r="84" spans="3:4" s="53" customFormat="1">
      <c r="C84" s="62"/>
      <c r="D84" s="62"/>
    </row>
    <row r="85" spans="3:4" s="53" customFormat="1">
      <c r="C85" s="62"/>
      <c r="D85" s="62"/>
    </row>
    <row r="86" spans="3:4" s="53" customFormat="1">
      <c r="C86" s="62"/>
      <c r="D86" s="62"/>
    </row>
    <row r="87" spans="3:4" s="53" customFormat="1">
      <c r="C87" s="62"/>
      <c r="D87" s="62"/>
    </row>
    <row r="88" spans="3:4" s="53" customFormat="1">
      <c r="C88" s="62"/>
      <c r="D88" s="62"/>
    </row>
    <row r="89" spans="3:4" s="53" customFormat="1">
      <c r="C89" s="62"/>
      <c r="D89" s="62"/>
    </row>
    <row r="90" spans="3:4" s="53" customFormat="1">
      <c r="C90" s="62"/>
      <c r="D90" s="62"/>
    </row>
    <row r="91" spans="3:4" s="53" customFormat="1">
      <c r="C91" s="62"/>
      <c r="D91" s="62"/>
    </row>
    <row r="92" spans="3:4" s="53" customFormat="1">
      <c r="C92" s="62"/>
      <c r="D92" s="62"/>
    </row>
    <row r="93" spans="3:4" s="53" customFormat="1">
      <c r="C93" s="62"/>
      <c r="D93" s="62"/>
    </row>
    <row r="94" spans="3:4" s="53" customFormat="1">
      <c r="C94" s="62"/>
      <c r="D94" s="62"/>
    </row>
    <row r="95" spans="3:4" s="53" customFormat="1">
      <c r="C95" s="62"/>
      <c r="D95" s="62"/>
    </row>
    <row r="96" spans="3:4" s="53" customFormat="1">
      <c r="C96" s="62"/>
      <c r="D96" s="62"/>
    </row>
    <row r="97" spans="3:4" s="53" customFormat="1">
      <c r="C97" s="62"/>
      <c r="D97" s="62"/>
    </row>
    <row r="98" spans="3:4" s="53" customFormat="1">
      <c r="C98" s="62"/>
      <c r="D98" s="62"/>
    </row>
    <row r="99" spans="3:4" s="53" customFormat="1">
      <c r="C99" s="62"/>
      <c r="D99" s="62"/>
    </row>
    <row r="100" spans="3:4" s="53" customFormat="1">
      <c r="C100" s="62"/>
      <c r="D100" s="62"/>
    </row>
    <row r="101" spans="3:4" s="53" customFormat="1">
      <c r="C101" s="62"/>
      <c r="D101" s="62"/>
    </row>
    <row r="102" spans="3:4" s="53" customFormat="1">
      <c r="C102" s="62"/>
      <c r="D102" s="62"/>
    </row>
    <row r="103" spans="3:4" s="53" customFormat="1">
      <c r="C103" s="62"/>
      <c r="D103" s="62"/>
    </row>
    <row r="104" spans="3:4" s="53" customFormat="1">
      <c r="C104" s="62"/>
      <c r="D104" s="62"/>
    </row>
    <row r="105" spans="3:4" s="53" customFormat="1">
      <c r="C105" s="62"/>
      <c r="D105" s="62"/>
    </row>
    <row r="106" spans="3:4" s="53" customFormat="1">
      <c r="C106" s="62"/>
      <c r="D106" s="62"/>
    </row>
    <row r="107" spans="3:4" s="53" customFormat="1">
      <c r="C107" s="62"/>
      <c r="D107" s="62"/>
    </row>
    <row r="108" spans="3:4" s="53" customFormat="1">
      <c r="C108" s="62"/>
      <c r="D108" s="62"/>
    </row>
    <row r="109" spans="3:4" s="53" customFormat="1">
      <c r="C109" s="62"/>
      <c r="D109" s="62"/>
    </row>
    <row r="110" spans="3:4" s="53" customFormat="1">
      <c r="C110" s="62"/>
      <c r="D110" s="62"/>
    </row>
    <row r="111" spans="3:4" s="53" customFormat="1">
      <c r="C111" s="62"/>
      <c r="D111" s="62"/>
    </row>
    <row r="112" spans="3:4" s="53" customFormat="1">
      <c r="C112" s="62"/>
      <c r="D112" s="62"/>
    </row>
    <row r="113" spans="1:4" s="53" customFormat="1">
      <c r="C113" s="62"/>
      <c r="D113" s="62"/>
    </row>
    <row r="114" spans="1:4" s="53" customFormat="1">
      <c r="C114" s="62"/>
      <c r="D114" s="62"/>
    </row>
    <row r="115" spans="1:4" s="53" customFormat="1">
      <c r="C115" s="62"/>
      <c r="D115" s="62"/>
    </row>
    <row r="116" spans="1:4" s="53" customFormat="1">
      <c r="C116" s="62"/>
      <c r="D116" s="62"/>
    </row>
    <row r="117" spans="1:4" s="53" customFormat="1">
      <c r="C117" s="62"/>
      <c r="D117" s="62"/>
    </row>
    <row r="118" spans="1:4" s="53" customFormat="1">
      <c r="C118" s="62"/>
      <c r="D118" s="62"/>
    </row>
    <row r="119" spans="1:4" s="53" customFormat="1">
      <c r="C119" s="62"/>
      <c r="D119" s="62"/>
    </row>
    <row r="120" spans="1:4" s="53" customFormat="1">
      <c r="C120" s="62"/>
      <c r="D120" s="62"/>
    </row>
    <row r="121" spans="1:4" s="53" customFormat="1">
      <c r="C121" s="62"/>
      <c r="D121" s="62"/>
    </row>
    <row r="122" spans="1:4" s="53" customFormat="1">
      <c r="C122" s="62"/>
      <c r="D122" s="62"/>
    </row>
    <row r="123" spans="1:4" s="53" customFormat="1">
      <c r="C123" s="62"/>
      <c r="D123" s="62"/>
    </row>
    <row r="124" spans="1:4" s="53" customFormat="1">
      <c r="C124" s="62"/>
      <c r="D124" s="62"/>
    </row>
    <row r="125" spans="1:4" s="53" customFormat="1">
      <c r="C125" s="62"/>
      <c r="D125" s="62"/>
    </row>
    <row r="126" spans="1:4" s="53" customFormat="1">
      <c r="C126" s="62"/>
      <c r="D126" s="62"/>
    </row>
    <row r="127" spans="1:4" s="53" customFormat="1">
      <c r="C127" s="62"/>
      <c r="D127" s="62"/>
    </row>
    <row r="128" spans="1:4">
      <c r="A128" s="53"/>
    </row>
    <row r="129" spans="1:23">
      <c r="A129" s="53"/>
    </row>
    <row r="130" spans="1:23">
      <c r="A130" s="53"/>
    </row>
    <row r="131" spans="1:23">
      <c r="A131" s="53"/>
    </row>
    <row r="132" spans="1:23">
      <c r="A132" s="53"/>
    </row>
    <row r="133" spans="1:23">
      <c r="A133" s="53"/>
    </row>
    <row r="134" spans="1:23" s="52" customFormat="1">
      <c r="A134" s="53"/>
      <c r="C134" s="63"/>
      <c r="D134" s="63"/>
      <c r="E134" s="54"/>
      <c r="F134" s="54"/>
      <c r="G134" s="54"/>
      <c r="H134" s="54"/>
      <c r="I134" s="54"/>
      <c r="J134" s="54"/>
      <c r="K134" s="54"/>
      <c r="L134" s="54"/>
      <c r="O134" s="53"/>
      <c r="P134" s="54"/>
      <c r="Q134" s="54"/>
      <c r="R134" s="54"/>
      <c r="S134" s="54"/>
      <c r="T134" s="54"/>
      <c r="U134" s="54"/>
      <c r="V134" s="54"/>
      <c r="W134" s="54"/>
    </row>
    <row r="135" spans="1:23" s="52" customFormat="1">
      <c r="A135" s="53"/>
      <c r="C135" s="63"/>
      <c r="D135" s="63"/>
      <c r="E135" s="54"/>
      <c r="F135" s="54"/>
      <c r="G135" s="54"/>
      <c r="H135" s="54"/>
      <c r="I135" s="54"/>
      <c r="J135" s="54"/>
      <c r="K135" s="54"/>
      <c r="L135" s="54"/>
      <c r="O135" s="53"/>
      <c r="P135" s="54"/>
      <c r="Q135" s="54"/>
      <c r="R135" s="54"/>
      <c r="S135" s="54"/>
      <c r="T135" s="54"/>
      <c r="U135" s="54"/>
      <c r="V135" s="54"/>
      <c r="W135" s="54"/>
    </row>
    <row r="136" spans="1:23" s="52" customFormat="1">
      <c r="A136" s="53"/>
      <c r="C136" s="63"/>
      <c r="D136" s="63"/>
      <c r="E136" s="54"/>
      <c r="F136" s="54"/>
      <c r="G136" s="54"/>
      <c r="H136" s="54"/>
      <c r="I136" s="54"/>
      <c r="J136" s="54"/>
      <c r="K136" s="54"/>
      <c r="L136" s="54"/>
      <c r="O136" s="53"/>
      <c r="P136" s="54"/>
      <c r="Q136" s="54"/>
      <c r="R136" s="54"/>
      <c r="S136" s="54"/>
      <c r="T136" s="54"/>
      <c r="U136" s="54"/>
      <c r="V136" s="54"/>
      <c r="W136" s="54"/>
    </row>
    <row r="137" spans="1:23" s="52" customFormat="1">
      <c r="A137" s="53"/>
      <c r="C137" s="63"/>
      <c r="D137" s="63"/>
      <c r="E137" s="54"/>
      <c r="F137" s="54"/>
      <c r="G137" s="54"/>
      <c r="H137" s="54"/>
      <c r="I137" s="54"/>
      <c r="J137" s="54"/>
      <c r="K137" s="54"/>
      <c r="L137" s="54"/>
      <c r="O137" s="53"/>
      <c r="P137" s="54"/>
      <c r="Q137" s="54"/>
      <c r="R137" s="54"/>
      <c r="S137" s="54"/>
      <c r="T137" s="54"/>
      <c r="U137" s="54"/>
      <c r="V137" s="54"/>
      <c r="W137" s="54"/>
    </row>
  </sheetData>
  <conditionalFormatting sqref="C17:L22 D26:L29 D32:L32 C25">
    <cfRule type="cellIs" dxfId="1" priority="3" operator="lessThan">
      <formula>0</formula>
    </cfRule>
  </conditionalFormatting>
  <conditionalFormatting sqref="L34">
    <cfRule type="cellIs" dxfId="0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B4:M11"/>
  <sheetViews>
    <sheetView topLeftCell="B1" zoomScale="130" zoomScaleNormal="130" workbookViewId="0">
      <selection activeCell="E5" sqref="E5"/>
    </sheetView>
  </sheetViews>
  <sheetFormatPr baseColWidth="10" defaultRowHeight="9"/>
  <cols>
    <col min="1" max="1" width="11.42578125" style="66"/>
    <col min="2" max="2" width="28.5703125" style="66" customWidth="1"/>
    <col min="3" max="3" width="3" style="66" customWidth="1"/>
    <col min="4" max="4" width="2.7109375" style="66" customWidth="1"/>
    <col min="5" max="7" width="4.7109375" style="66" bestFit="1" customWidth="1"/>
    <col min="8" max="9" width="5.140625" style="66" bestFit="1" customWidth="1"/>
    <col min="10" max="11" width="5.42578125" style="66" bestFit="1" customWidth="1"/>
    <col min="12" max="12" width="5.1406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28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SUMPRODUCT(PrecioImplicitoDeInsumos!D7:D29,CantidadDeInsumos!E7:E29)/SUMPRODUCT(PrecioImplicitoDeInsumos!D7:D29,CantidadDeInsumos!D7:D29)</f>
        <v>1.014106511852251</v>
      </c>
      <c r="F5" s="20">
        <f>SUMPRODUCT(PrecioImplicitoDeInsumos!E7:E29,CantidadDeInsumos!F7:F29)/SUMPRODUCT(PrecioImplicitoDeInsumos!E7:E29,CantidadDeInsumos!E7:E29)</f>
        <v>1.0199623202215538</v>
      </c>
      <c r="G5" s="20">
        <f>SUMPRODUCT(PrecioImplicitoDeInsumos!F7:F29,CantidadDeInsumos!G7:G29)/SUMPRODUCT(PrecioImplicitoDeInsumos!F7:F29,CantidadDeInsumos!F7:F29)</f>
        <v>1.0521350000048608</v>
      </c>
      <c r="H5" s="20">
        <f>SUMPRODUCT(PrecioImplicitoDeInsumos!G7:G29,CantidadDeInsumos!H7:H29)/SUMPRODUCT(PrecioImplicitoDeInsumos!G7:G29,CantidadDeInsumos!G7:G29)</f>
        <v>0.99408141204060574</v>
      </c>
      <c r="I5" s="20">
        <f>SUMPRODUCT(PrecioImplicitoDeInsumos!H7:H29,CantidadDeInsumos!I7:I29)/SUMPRODUCT(PrecioImplicitoDeInsumos!H7:H29,CantidadDeInsumos!H7:H29)</f>
        <v>0.98006350459819969</v>
      </c>
      <c r="J5" s="20">
        <f>SUMPRODUCT(PrecioImplicitoDeInsumos!I7:I29,CantidadDeInsumos!J7:J29)/SUMPRODUCT(PrecioImplicitoDeInsumos!I7:I29,CantidadDeInsumos!I7:I29)</f>
        <v>1.156416854226223</v>
      </c>
      <c r="K5" s="20">
        <f>SUMPRODUCT(PrecioImplicitoDeInsumos!J7:J29,CantidadDeInsumos!K7:K29)/SUMPRODUCT(PrecioImplicitoDeInsumos!J7:J29,CantidadDeInsumos!J7:J29)</f>
        <v>1.1897337480700783</v>
      </c>
      <c r="L5" s="20">
        <f>SUMPRODUCT(PrecioImplicitoDeInsumos!K7:K29,CantidadDeInsumos!L7:L29)/SUMPRODUCT(PrecioImplicitoDeInsumos!K7:K29,CantidadDeInsumos!K7:K29)</f>
        <v>0.9558774293696729</v>
      </c>
      <c r="M5" s="20"/>
    </row>
    <row r="6" spans="2:13">
      <c r="B6" s="3" t="s">
        <v>16</v>
      </c>
      <c r="C6" s="20"/>
      <c r="E6" s="20">
        <f>SUMPRODUCT(PrecioImplicitoDeInsumos!E7:E29,CantidadDeInsumos!E7:E29)/SUMPRODUCT(PrecioImplicitoDeInsumos!E7:E29,CantidadDeInsumos!D7:D29)</f>
        <v>1.0008629267306162</v>
      </c>
      <c r="F6" s="20">
        <f>SUMPRODUCT(PrecioImplicitoDeInsumos!F7:F29,CantidadDeInsumos!F7:F29)/SUMPRODUCT(PrecioImplicitoDeInsumos!F7:F29,CantidadDeInsumos!E7:E29)</f>
        <v>1.006632309178163</v>
      </c>
      <c r="G6" s="20">
        <f>SUMPRODUCT(PrecioImplicitoDeInsumos!G7:G29,CantidadDeInsumos!G7:G29)/SUMPRODUCT(PrecioImplicitoDeInsumos!G7:G29,CantidadDeInsumos!F7:F29)</f>
        <v>1.0524255754845981</v>
      </c>
      <c r="H6" s="20">
        <f>SUMPRODUCT(PrecioImplicitoDeInsumos!H7:H29,CantidadDeInsumos!H7:H29)/SUMPRODUCT(PrecioImplicitoDeInsumos!H7:H29,CantidadDeInsumos!G7:G29)</f>
        <v>0.99440159277606888</v>
      </c>
      <c r="I6" s="20">
        <f>SUMPRODUCT(PrecioImplicitoDeInsumos!I7:I29,CantidadDeInsumos!I7:I29)/SUMPRODUCT(PrecioImplicitoDeInsumos!I7:I29,CantidadDeInsumos!H7:H29)</f>
        <v>0.96956909588007445</v>
      </c>
      <c r="J6" s="20">
        <f>SUMPRODUCT(PrecioImplicitoDeInsumos!J7:J29,CantidadDeInsumos!J7:J29)/SUMPRODUCT(PrecioImplicitoDeInsumos!J7:J29,CantidadDeInsumos!I7:I29)</f>
        <v>1.1812265991579269</v>
      </c>
      <c r="K6" s="20">
        <f>SUMPRODUCT(PrecioImplicitoDeInsumos!K7:K29,CantidadDeInsumos!K7:K29)/SUMPRODUCT(PrecioImplicitoDeInsumos!K7:K29,CantidadDeInsumos!J7:J29)</f>
        <v>1.1707134482901682</v>
      </c>
      <c r="L6" s="20">
        <f>SUMPRODUCT(PrecioImplicitoDeInsumos!L7:L29,CantidadDeInsumos!L7:L29)/SUMPRODUCT(PrecioImplicitoDeInsumos!L7:L29,CantidadDeInsumos!K7:K29)</f>
        <v>0.98218267787572389</v>
      </c>
      <c r="M6" s="20"/>
    </row>
    <row r="7" spans="2:13">
      <c r="B7" s="3" t="s">
        <v>17</v>
      </c>
      <c r="C7" s="20"/>
      <c r="D7" s="3"/>
      <c r="E7" s="20">
        <f>SQRT(E5*E6)</f>
        <v>1.0074629578644667</v>
      </c>
      <c r="F7" s="20">
        <f t="shared" ref="F7:K7" si="0">SQRT(F5*F6)</f>
        <v>1.0132753947863038</v>
      </c>
      <c r="G7" s="20">
        <f t="shared" si="0"/>
        <v>1.0522802777148317</v>
      </c>
      <c r="H7" s="20">
        <f t="shared" si="0"/>
        <v>0.99424148951965485</v>
      </c>
      <c r="I7" s="20">
        <f t="shared" si="0"/>
        <v>0.97480217791013046</v>
      </c>
      <c r="J7" s="20">
        <f t="shared" si="0"/>
        <v>1.168755897493805</v>
      </c>
      <c r="K7" s="20">
        <f t="shared" si="0"/>
        <v>1.1801852815343477</v>
      </c>
      <c r="L7" s="20">
        <f>SQRT(L5*L6)</f>
        <v>0.96894078936706363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7.4352477751747073E-3</v>
      </c>
      <c r="F9" s="24">
        <f t="shared" ref="F9:L9" si="1">LN(F7)</f>
        <v>1.318804891767302E-2</v>
      </c>
      <c r="G9" s="24">
        <f t="shared" si="1"/>
        <v>5.0959502514331151E-2</v>
      </c>
      <c r="H9" s="24">
        <f t="shared" si="1"/>
        <v>-5.7751546295836415E-3</v>
      </c>
      <c r="I9" s="24">
        <f t="shared" si="1"/>
        <v>-2.5520723021301824E-2</v>
      </c>
      <c r="J9" s="24">
        <f t="shared" si="1"/>
        <v>0.15593984759203308</v>
      </c>
      <c r="K9" s="24">
        <f t="shared" si="1"/>
        <v>0.1656714444009455</v>
      </c>
      <c r="L9" s="24">
        <f t="shared" si="1"/>
        <v>-3.1551773842701587E-2</v>
      </c>
      <c r="M9" s="25">
        <f>AVERAGE(E9:L9)</f>
        <v>4.1293304963321301E-2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>
      <c r="E11" s="24"/>
      <c r="F11" s="24"/>
      <c r="G11" s="24"/>
      <c r="H11" s="24"/>
      <c r="I11" s="24"/>
      <c r="J11" s="24"/>
      <c r="K11" s="24"/>
      <c r="L11" s="24"/>
      <c r="M11" s="2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B4:M12"/>
  <sheetViews>
    <sheetView topLeftCell="B1" zoomScale="130" zoomScaleNormal="130" workbookViewId="0">
      <selection activeCell="G24" sqref="G24:H24"/>
    </sheetView>
  </sheetViews>
  <sheetFormatPr baseColWidth="10" defaultRowHeight="9"/>
  <cols>
    <col min="1" max="1" width="11.42578125" style="66"/>
    <col min="2" max="2" width="24" style="66" customWidth="1"/>
    <col min="3" max="3" width="2.140625" style="66" customWidth="1"/>
    <col min="4" max="4" width="2.85546875" style="66" customWidth="1"/>
    <col min="5" max="6" width="7.140625" style="66" bestFit="1" customWidth="1"/>
    <col min="7" max="8" width="7.5703125" style="66" bestFit="1" customWidth="1"/>
    <col min="9" max="9" width="7.140625" style="66" bestFit="1" customWidth="1"/>
    <col min="10" max="10" width="6.85546875" style="66" bestFit="1" customWidth="1"/>
    <col min="11" max="11" width="6.42578125" style="66" bestFit="1" customWidth="1"/>
    <col min="12" max="12" width="7.57031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29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SUMPRODUCT(PrecioImplicitoDeInsumos!E7:E29,CantidadDeInsumos!D7:D29)/SUMPRODUCT(PrecioImplicitoDeInsumos!D7:D29,CantidadDeInsumos!D7:D29)</f>
        <v>1.2152716644230088</v>
      </c>
      <c r="F5" s="20">
        <f>SUMPRODUCT(PrecioImplicitoDeInsumos!F7:F29,CantidadDeInsumos!E7:E29)/SUMPRODUCT(PrecioImplicitoDeInsumos!E7:E29,CantidadDeInsumos!E7:E29)</f>
        <v>1.1227978617104855</v>
      </c>
      <c r="G5" s="20">
        <f>SUMPRODUCT(PrecioImplicitoDeInsumos!G7:G29,CantidadDeInsumos!F7:F29)/SUMPRODUCT(PrecioImplicitoDeInsumos!F7:F29,CantidadDeInsumos!F7:F29)</f>
        <v>0.8367491715855192</v>
      </c>
      <c r="H5" s="20">
        <f>SUMPRODUCT(PrecioImplicitoDeInsumos!H7:H29,CantidadDeInsumos!G7:G29)/SUMPRODUCT(PrecioImplicitoDeInsumos!G7:G29,CantidadDeInsumos!G7:G29)</f>
        <v>0.84556582611067133</v>
      </c>
      <c r="I5" s="20">
        <f>SUMPRODUCT(PrecioImplicitoDeInsumos!I7:I29,CantidadDeInsumos!H7:H29)/SUMPRODUCT(PrecioImplicitoDeInsumos!H7:H29,CantidadDeInsumos!H7:H29)</f>
        <v>1.1521223884686731</v>
      </c>
      <c r="J5" s="20">
        <f>SUMPRODUCT(PrecioImplicitoDeInsumos!J7:J29,CantidadDeInsumos!I7:I29)/SUMPRODUCT(PrecioImplicitoDeInsumos!I7:I29,CantidadDeInsumos!I7:I29)</f>
        <v>0.95053940733986753</v>
      </c>
      <c r="K5" s="20">
        <f>SUMPRODUCT(PrecioImplicitoDeInsumos!K7:K29,CantidadDeInsumos!J7:J29)/SUMPRODUCT(PrecioImplicitoDeInsumos!J7:J29,CantidadDeInsumos!J7:J29)</f>
        <v>1.0318777491078053</v>
      </c>
      <c r="L5" s="20">
        <f>SUMPRODUCT(PrecioImplicitoDeInsumos!L7:L29,CantidadDeInsumos!K7:K29)/SUMPRODUCT(PrecioImplicitoDeInsumos!K7:K29,CantidadDeInsumos!K7:K29)</f>
        <v>0.80787209096056956</v>
      </c>
      <c r="M5" s="20"/>
    </row>
    <row r="6" spans="2:13">
      <c r="B6" s="3" t="s">
        <v>16</v>
      </c>
      <c r="C6" s="20"/>
      <c r="E6" s="20">
        <f>SUMPRODUCT(PrecioImplicitoDeInsumos!E7:E29,CantidadDeInsumos!E7:E29)/SUMPRODUCT(PrecioImplicitoDeInsumos!D7:D29,CantidadDeInsumos!E7:E29)</f>
        <v>1.1994009905385661</v>
      </c>
      <c r="F6" s="20">
        <f>SUMPRODUCT(PrecioImplicitoDeInsumos!F7:F29,CantidadDeInsumos!F7:F29)/SUMPRODUCT(PrecioImplicitoDeInsumos!E7:E29,CantidadDeInsumos!F7:F29)</f>
        <v>1.1081238805257245</v>
      </c>
      <c r="G6" s="20">
        <f>SUMPRODUCT(PrecioImplicitoDeInsumos!G7:G29,CantidadDeInsumos!G7:G29)/SUMPRODUCT(PrecioImplicitoDeInsumos!F7:F29,CantidadDeInsumos!G7:G29)</f>
        <v>0.83698026245499146</v>
      </c>
      <c r="H6" s="20">
        <f>SUMPRODUCT(PrecioImplicitoDeInsumos!H7:H29,CantidadDeInsumos!H7:H29)/SUMPRODUCT(PrecioImplicitoDeInsumos!G7:G29,CantidadDeInsumos!H7:H29)</f>
        <v>0.84583817190127497</v>
      </c>
      <c r="I6" s="20">
        <f>SUMPRODUCT(PrecioImplicitoDeInsumos!I7:I29,CantidadDeInsumos!I7:I29)/SUMPRODUCT(PrecioImplicitoDeInsumos!H7:H29,CantidadDeInsumos!I7:I29)</f>
        <v>1.1397855927598584</v>
      </c>
      <c r="J6" s="20">
        <f>SUMPRODUCT(PrecioImplicitoDeInsumos!J7:J29,CantidadDeInsumos!J7:J29)/SUMPRODUCT(PrecioImplicitoDeInsumos!I7:I29,CantidadDeInsumos!J7:J29)</f>
        <v>0.97093226148882816</v>
      </c>
      <c r="K6" s="20">
        <f>SUMPRODUCT(PrecioImplicitoDeInsumos!K7:K29,CantidadDeInsumos!K7:K29)/SUMPRODUCT(PrecioImplicitoDeInsumos!J7:J29,CantidadDeInsumos!K7:K29)</f>
        <v>1.0153810966794057</v>
      </c>
      <c r="L6" s="20">
        <f>SUMPRODUCT(PrecioImplicitoDeInsumos!L7:L29,CantidadDeInsumos!L7:L29)/SUMPRODUCT(PrecioImplicitoDeInsumos!K7:K29,CantidadDeInsumos!L7:L29)</f>
        <v>0.83010430971672788</v>
      </c>
      <c r="M6" s="20"/>
    </row>
    <row r="7" spans="2:13">
      <c r="B7" s="3" t="s">
        <v>17</v>
      </c>
      <c r="C7" s="20"/>
      <c r="D7" s="3"/>
      <c r="E7" s="20">
        <f>SQRT(E5*E6)</f>
        <v>1.2073102493072809</v>
      </c>
      <c r="F7" s="20">
        <f t="shared" ref="F7:L7" si="0">SQRT(F5*F6)</f>
        <v>1.1154367411756747</v>
      </c>
      <c r="G7" s="20">
        <f t="shared" si="0"/>
        <v>0.8368647090436091</v>
      </c>
      <c r="H7" s="20">
        <f t="shared" si="0"/>
        <v>0.84570198804285757</v>
      </c>
      <c r="I7" s="20">
        <f t="shared" si="0"/>
        <v>1.1459373889845248</v>
      </c>
      <c r="J7" s="20">
        <f t="shared" si="0"/>
        <v>0.96068172481980108</v>
      </c>
      <c r="K7" s="20">
        <f t="shared" si="0"/>
        <v>1.023596190168838</v>
      </c>
      <c r="L7" s="20">
        <f t="shared" si="0"/>
        <v>0.81891275750609305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84">
        <f>LN(E7)</f>
        <v>0.18839495076544488</v>
      </c>
      <c r="F9" s="84">
        <f t="shared" ref="F9:L9" si="1">LN(F7)</f>
        <v>0.10924602434086378</v>
      </c>
      <c r="G9" s="84">
        <f t="shared" si="1"/>
        <v>-0.17809285949821141</v>
      </c>
      <c r="H9" s="84">
        <f t="shared" si="1"/>
        <v>-0.16758824143066281</v>
      </c>
      <c r="I9" s="84">
        <f t="shared" si="1"/>
        <v>0.13622298240607753</v>
      </c>
      <c r="J9" s="84">
        <f t="shared" si="1"/>
        <v>-4.0112116522646422E-2</v>
      </c>
      <c r="K9" s="84">
        <f t="shared" si="1"/>
        <v>2.3322103304422699E-2</v>
      </c>
      <c r="L9" s="84">
        <f t="shared" si="1"/>
        <v>-0.19977772399464933</v>
      </c>
      <c r="M9" s="85">
        <f>AVERAGE(E9:L9)</f>
        <v>-1.6048110078670137E-2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6"/>
    </row>
    <row r="11" spans="2:13">
      <c r="M11" s="25"/>
    </row>
    <row r="12" spans="2:13">
      <c r="M12" s="87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B4:M23"/>
  <sheetViews>
    <sheetView topLeftCell="B1" zoomScale="130" zoomScaleNormal="130" workbookViewId="0">
      <selection activeCell="G20" sqref="G20"/>
    </sheetView>
  </sheetViews>
  <sheetFormatPr baseColWidth="10" defaultRowHeight="9"/>
  <cols>
    <col min="1" max="1" width="11.42578125" style="66"/>
    <col min="2" max="2" width="24.140625" style="66" customWidth="1"/>
    <col min="3" max="4" width="7.7109375" style="66" customWidth="1"/>
    <col min="5" max="5" width="4.7109375" style="66" bestFit="1" customWidth="1"/>
    <col min="6" max="6" width="5.85546875" style="66" bestFit="1" customWidth="1"/>
    <col min="7" max="8" width="5.140625" style="66" bestFit="1" customWidth="1"/>
    <col min="9" max="10" width="4.7109375" style="66" bestFit="1" customWidth="1"/>
    <col min="11" max="11" width="5.42578125" style="66" bestFit="1" customWidth="1"/>
    <col min="12" max="12" width="4.71093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30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31</v>
      </c>
      <c r="C5" s="20"/>
      <c r="E5" s="20">
        <f>Indice_Cantidades_Productos!E7</f>
        <v>1.0525086504207857</v>
      </c>
      <c r="F5" s="20">
        <f>Indice_Cantidades_Productos!F7</f>
        <v>0.8727544092110826</v>
      </c>
      <c r="G5" s="20">
        <f>Indice_Cantidades_Productos!G7</f>
        <v>1.0066628257744785</v>
      </c>
      <c r="H5" s="20">
        <f>Indice_Cantidades_Productos!H7</f>
        <v>0.97762500211236225</v>
      </c>
      <c r="I5" s="20">
        <f>Indice_Cantidades_Productos!I7</f>
        <v>1.0213704360153866</v>
      </c>
      <c r="J5" s="20">
        <f>Indice_Cantidades_Productos!J7</f>
        <v>1.2833101256162409</v>
      </c>
      <c r="K5" s="20">
        <f>Indice_Cantidades_Productos!K7</f>
        <v>1.3618755012679957</v>
      </c>
      <c r="L5" s="20">
        <f>Indice_Cantidades_Productos!L7</f>
        <v>1.0628911166841764</v>
      </c>
      <c r="M5" s="88"/>
    </row>
    <row r="6" spans="2:13">
      <c r="B6" s="3" t="s">
        <v>32</v>
      </c>
      <c r="C6" s="20"/>
      <c r="E6" s="20">
        <f>Indice_Cantidades_Insumos!E7</f>
        <v>1.0074629578644667</v>
      </c>
      <c r="F6" s="20">
        <f>Indice_Cantidades_Insumos!F7</f>
        <v>1.0132753947863038</v>
      </c>
      <c r="G6" s="20">
        <f>Indice_Cantidades_Insumos!G7</f>
        <v>1.0522802777148317</v>
      </c>
      <c r="H6" s="20">
        <f>Indice_Cantidades_Insumos!H7</f>
        <v>0.99424148951965485</v>
      </c>
      <c r="I6" s="20">
        <f>Indice_Cantidades_Insumos!I7</f>
        <v>0.97480217791013046</v>
      </c>
      <c r="J6" s="20">
        <f>Indice_Cantidades_Insumos!J7</f>
        <v>1.168755897493805</v>
      </c>
      <c r="K6" s="20">
        <f>Indice_Cantidades_Insumos!K7</f>
        <v>1.1801852815343477</v>
      </c>
      <c r="L6" s="20">
        <f>Indice_Cantidades_Insumos!L7</f>
        <v>0.96894078936706363</v>
      </c>
      <c r="M6" s="25"/>
    </row>
    <row r="7" spans="2:13">
      <c r="B7" s="3" t="s">
        <v>33</v>
      </c>
      <c r="C7" s="20"/>
      <c r="D7" s="3"/>
      <c r="E7" s="20">
        <f>E5/E6</f>
        <v>1.0447120087192119</v>
      </c>
      <c r="F7" s="20">
        <f t="shared" ref="F7:L7" si="0">F5/F6</f>
        <v>0.8613200455687996</v>
      </c>
      <c r="G7" s="20">
        <f t="shared" si="0"/>
        <v>0.95664895284418183</v>
      </c>
      <c r="H7" s="20">
        <f t="shared" si="0"/>
        <v>0.98328727217436829</v>
      </c>
      <c r="I7" s="20">
        <f t="shared" si="0"/>
        <v>1.0477720086808724</v>
      </c>
      <c r="J7" s="20">
        <f t="shared" si="0"/>
        <v>1.0980138182558716</v>
      </c>
      <c r="K7" s="20">
        <f t="shared" si="0"/>
        <v>1.1539505894340882</v>
      </c>
      <c r="L7" s="20">
        <f t="shared" si="0"/>
        <v>1.0969618869884541</v>
      </c>
      <c r="M7" s="25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5"/>
    </row>
    <row r="9" spans="2:13">
      <c r="B9" s="3" t="s">
        <v>27</v>
      </c>
      <c r="C9" s="24"/>
      <c r="D9" s="24"/>
      <c r="E9" s="24">
        <f>LN(E7)</f>
        <v>4.3741257692561868E-2</v>
      </c>
      <c r="F9" s="24">
        <f t="shared" ref="F9:L9" si="1">LN(F7)</f>
        <v>-0.14928912983795911</v>
      </c>
      <c r="G9" s="24">
        <f t="shared" si="1"/>
        <v>-4.4318775258757423E-2</v>
      </c>
      <c r="H9" s="24">
        <f t="shared" si="1"/>
        <v>-1.685396127006988E-2</v>
      </c>
      <c r="I9" s="24">
        <f t="shared" si="1"/>
        <v>4.6666013263007747E-2</v>
      </c>
      <c r="J9" s="24">
        <f t="shared" si="1"/>
        <v>9.3502927940637109E-2</v>
      </c>
      <c r="K9" s="24">
        <f t="shared" si="1"/>
        <v>0.1431913503876906</v>
      </c>
      <c r="L9" s="24">
        <f t="shared" si="1"/>
        <v>9.2544437743740063E-2</v>
      </c>
      <c r="M9" s="25">
        <f>AVERAGE(E9:L9)</f>
        <v>2.614801508260637E-2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4" spans="2:13">
      <c r="B14" s="142"/>
      <c r="C14" s="142"/>
      <c r="D14" s="142"/>
    </row>
    <row r="15" spans="2:13">
      <c r="B15" s="142"/>
      <c r="C15" s="142"/>
      <c r="D15" s="142"/>
    </row>
    <row r="16" spans="2:13">
      <c r="B16" s="142"/>
      <c r="C16" s="142"/>
      <c r="D16" s="142"/>
    </row>
    <row r="17" spans="2:4">
      <c r="B17" s="142"/>
      <c r="C17" s="142"/>
      <c r="D17" s="142"/>
    </row>
    <row r="18" spans="2:4">
      <c r="B18" s="142"/>
      <c r="C18" s="142"/>
      <c r="D18" s="142"/>
    </row>
    <row r="19" spans="2:4">
      <c r="B19" s="142"/>
      <c r="C19" s="142"/>
      <c r="D19" s="142"/>
    </row>
    <row r="20" spans="2:4">
      <c r="B20" s="142"/>
      <c r="C20" s="142"/>
      <c r="D20" s="142"/>
    </row>
    <row r="21" spans="2:4">
      <c r="B21" s="142"/>
      <c r="C21" s="142"/>
      <c r="D21" s="142"/>
    </row>
    <row r="22" spans="2:4">
      <c r="B22" s="142"/>
      <c r="C22" s="142"/>
      <c r="D22" s="142"/>
    </row>
    <row r="23" spans="2:4">
      <c r="B23" s="142"/>
      <c r="C23" s="142"/>
      <c r="D23" s="142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</sheetPr>
  <dimension ref="B1:H16"/>
  <sheetViews>
    <sheetView tabSelected="1" zoomScale="130" zoomScaleNormal="130" workbookViewId="0">
      <selection activeCell="B25" sqref="B25"/>
    </sheetView>
  </sheetViews>
  <sheetFormatPr baseColWidth="10" defaultRowHeight="9"/>
  <cols>
    <col min="1" max="1" width="11.42578125" style="66"/>
    <col min="2" max="2" width="50" style="66" bestFit="1" customWidth="1"/>
    <col min="3" max="3" width="8.7109375" style="66" bestFit="1" customWidth="1"/>
    <col min="4" max="4" width="5.42578125" style="66" bestFit="1" customWidth="1"/>
    <col min="5" max="5" width="19.28515625" style="66" bestFit="1" customWidth="1"/>
    <col min="6" max="16384" width="11.42578125" style="66"/>
  </cols>
  <sheetData>
    <row r="1" spans="2:8">
      <c r="B1" s="47" t="s">
        <v>34</v>
      </c>
      <c r="E1" s="94" t="s">
        <v>148</v>
      </c>
    </row>
    <row r="4" spans="2:8">
      <c r="B4" s="9" t="s">
        <v>145</v>
      </c>
      <c r="C4" s="9"/>
      <c r="D4" s="9"/>
      <c r="E4" s="9"/>
    </row>
    <row r="5" spans="2:8">
      <c r="B5" s="3" t="s">
        <v>36</v>
      </c>
      <c r="C5" s="24"/>
      <c r="D5" s="30">
        <f>Economía!M16</f>
        <v>4.2450000000000002E-2</v>
      </c>
      <c r="E5" s="30"/>
      <c r="G5" s="30"/>
    </row>
    <row r="6" spans="2:8">
      <c r="B6" s="3" t="s">
        <v>37</v>
      </c>
      <c r="C6" s="24"/>
      <c r="D6" s="30">
        <f>Indice_Precios_Insumos!M9</f>
        <v>-1.6048110078670137E-2</v>
      </c>
      <c r="E6" s="30"/>
      <c r="G6" s="30"/>
    </row>
    <row r="7" spans="2:8">
      <c r="B7" s="3"/>
      <c r="C7" s="24"/>
      <c r="D7" s="24"/>
      <c r="E7" s="30"/>
      <c r="G7" s="30"/>
    </row>
    <row r="8" spans="2:8">
      <c r="C8" s="95" t="s">
        <v>33</v>
      </c>
      <c r="D8" s="96"/>
      <c r="E8" s="96">
        <f>D5-D6</f>
        <v>5.8498110078670139E-2</v>
      </c>
      <c r="G8" s="30"/>
    </row>
    <row r="9" spans="2:8">
      <c r="B9" s="9" t="s">
        <v>144</v>
      </c>
      <c r="C9" s="9"/>
      <c r="D9" s="97"/>
      <c r="E9" s="97"/>
      <c r="G9" s="30"/>
    </row>
    <row r="10" spans="2:8">
      <c r="B10" s="3" t="s">
        <v>146</v>
      </c>
      <c r="C10" s="20"/>
      <c r="D10" s="69">
        <f>PTF_Empresa!M9</f>
        <v>2.614801508260637E-2</v>
      </c>
      <c r="E10" s="69"/>
      <c r="G10" s="30"/>
    </row>
    <row r="11" spans="2:8">
      <c r="B11" s="3" t="s">
        <v>35</v>
      </c>
      <c r="C11" s="20"/>
      <c r="D11" s="69">
        <f>Economía!J4</f>
        <v>1.685E-2</v>
      </c>
      <c r="E11" s="69"/>
      <c r="G11" s="30"/>
    </row>
    <row r="12" spans="2:8">
      <c r="B12" s="3"/>
      <c r="C12" s="20"/>
      <c r="D12" s="69"/>
      <c r="E12" s="69"/>
      <c r="G12" s="30"/>
    </row>
    <row r="13" spans="2:8">
      <c r="C13" s="95" t="s">
        <v>33</v>
      </c>
      <c r="D13" s="98"/>
      <c r="E13" s="99">
        <f>D10-D11</f>
        <v>9.2980150826063694E-3</v>
      </c>
      <c r="G13" s="30"/>
    </row>
    <row r="14" spans="2:8">
      <c r="B14" s="9" t="s">
        <v>38</v>
      </c>
      <c r="C14" s="9"/>
      <c r="D14" s="86"/>
      <c r="E14" s="86"/>
      <c r="G14" s="30"/>
    </row>
    <row r="15" spans="2:8">
      <c r="D15" s="30"/>
      <c r="E15" s="96">
        <f>E13+E8</f>
        <v>6.7796125161276505E-2</v>
      </c>
      <c r="G15" s="30"/>
      <c r="H15" s="30"/>
    </row>
    <row r="16" spans="2:8">
      <c r="B16" s="9"/>
      <c r="C16" s="9"/>
      <c r="D16" s="9"/>
      <c r="E16" s="9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Y70"/>
  <sheetViews>
    <sheetView zoomScale="130" zoomScaleNormal="130" workbookViewId="0">
      <selection activeCell="L27" sqref="L27"/>
    </sheetView>
  </sheetViews>
  <sheetFormatPr baseColWidth="10" defaultRowHeight="9"/>
  <cols>
    <col min="1" max="2" width="11.42578125" style="54"/>
    <col min="3" max="3" width="36.85546875" style="54" bestFit="1" customWidth="1"/>
    <col min="4" max="5" width="5.140625" style="54" bestFit="1" customWidth="1"/>
    <col min="6" max="9" width="4.7109375" style="54" bestFit="1" customWidth="1"/>
    <col min="10" max="10" width="8.42578125" style="54" bestFit="1" customWidth="1"/>
    <col min="11" max="12" width="4.7109375" style="54" bestFit="1" customWidth="1"/>
    <col min="13" max="13" width="5.42578125" style="54" bestFit="1" customWidth="1"/>
    <col min="14" max="25" width="11.42578125" style="34"/>
    <col min="26" max="16384" width="11.42578125" style="54"/>
  </cols>
  <sheetData>
    <row r="1" spans="1:1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>
      <c r="A3" s="67"/>
      <c r="B3" s="67"/>
      <c r="C3" s="31" t="s">
        <v>130</v>
      </c>
      <c r="D3" s="32">
        <v>2001</v>
      </c>
      <c r="E3" s="32">
        <v>2002</v>
      </c>
      <c r="F3" s="32">
        <v>2003</v>
      </c>
      <c r="G3" s="32">
        <v>2004</v>
      </c>
      <c r="H3" s="32">
        <v>2005</v>
      </c>
      <c r="I3" s="32">
        <v>2006</v>
      </c>
      <c r="J3" s="33" t="s">
        <v>14</v>
      </c>
      <c r="K3" s="67"/>
      <c r="L3" s="67"/>
      <c r="M3" s="67"/>
      <c r="N3" s="67"/>
      <c r="O3" s="67"/>
    </row>
    <row r="4" spans="1:15">
      <c r="A4" s="67"/>
      <c r="B4" s="67"/>
      <c r="C4" s="34" t="s">
        <v>131</v>
      </c>
      <c r="D4" s="68">
        <v>-2.1999999999999999E-2</v>
      </c>
      <c r="E4" s="68">
        <v>0.04</v>
      </c>
      <c r="F4" s="68">
        <v>1.6799999999999999E-2</v>
      </c>
      <c r="G4" s="68">
        <v>2.24E-2</v>
      </c>
      <c r="H4" s="68">
        <v>2.3099999999999999E-2</v>
      </c>
      <c r="I4" s="68">
        <v>2.0799999999999999E-2</v>
      </c>
      <c r="J4" s="67">
        <f>AVERAGE(D4:I4)</f>
        <v>1.685E-2</v>
      </c>
      <c r="K4" s="67"/>
      <c r="L4" s="67"/>
      <c r="M4" s="67"/>
      <c r="N4" s="67"/>
      <c r="O4" s="67"/>
    </row>
    <row r="5" spans="1:15">
      <c r="A5" s="67"/>
      <c r="B5" s="67"/>
      <c r="C5" s="31"/>
      <c r="D5" s="31"/>
      <c r="E5" s="31"/>
      <c r="F5" s="31"/>
      <c r="G5" s="31"/>
      <c r="H5" s="31"/>
      <c r="I5" s="31"/>
      <c r="J5" s="31"/>
      <c r="K5" s="67"/>
      <c r="L5" s="67"/>
      <c r="M5" s="67"/>
      <c r="N5" s="67"/>
      <c r="O5" s="67"/>
    </row>
    <row r="6" spans="1: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>
      <c r="A9" s="67"/>
      <c r="B9" s="67"/>
      <c r="C9" s="31" t="s">
        <v>132</v>
      </c>
      <c r="D9" s="35">
        <v>2000</v>
      </c>
      <c r="E9" s="32">
        <v>2001</v>
      </c>
      <c r="F9" s="32">
        <v>2002</v>
      </c>
      <c r="G9" s="32">
        <v>2003</v>
      </c>
      <c r="H9" s="32">
        <v>2004</v>
      </c>
      <c r="I9" s="32">
        <v>2005</v>
      </c>
      <c r="J9" s="32">
        <v>2006</v>
      </c>
      <c r="K9" s="32">
        <v>2007</v>
      </c>
      <c r="L9" s="32">
        <v>2008</v>
      </c>
      <c r="M9" s="34"/>
    </row>
    <row r="10" spans="1:15">
      <c r="A10" s="67"/>
      <c r="B10" s="67"/>
      <c r="C10" s="34" t="s">
        <v>133</v>
      </c>
      <c r="D10" s="68">
        <v>3.7600000000000001E-2</v>
      </c>
      <c r="E10" s="68">
        <v>1.9800000000000002E-2</v>
      </c>
      <c r="F10" s="68">
        <v>1.9E-3</v>
      </c>
      <c r="G10" s="68">
        <v>2.2599999999999999E-2</v>
      </c>
      <c r="H10" s="68">
        <v>3.6600000000000001E-2</v>
      </c>
      <c r="I10" s="68">
        <v>1.6199999999999999E-2</v>
      </c>
      <c r="J10" s="68">
        <v>0.02</v>
      </c>
      <c r="K10" s="68">
        <v>1.78E-2</v>
      </c>
      <c r="L10" s="68">
        <v>5.79E-2</v>
      </c>
      <c r="M10" s="67">
        <f>AVERAGE(D10:L10)</f>
        <v>2.5599999999999998E-2</v>
      </c>
      <c r="N10" s="67"/>
    </row>
    <row r="11" spans="1:15">
      <c r="A11" s="67"/>
      <c r="B11" s="67"/>
      <c r="C11" s="34" t="s">
        <v>134</v>
      </c>
      <c r="D11" s="68"/>
      <c r="E11" s="68"/>
      <c r="F11" s="68"/>
      <c r="G11" s="68"/>
      <c r="H11" s="68"/>
      <c r="I11" s="68"/>
      <c r="J11" s="68"/>
      <c r="K11" s="68"/>
      <c r="L11" s="68"/>
      <c r="M11" s="67"/>
      <c r="N11" s="67"/>
    </row>
    <row r="12" spans="1:15">
      <c r="A12" s="67"/>
      <c r="B12" s="67"/>
      <c r="C12" s="34" t="s">
        <v>135</v>
      </c>
      <c r="D12" s="151" t="s">
        <v>137</v>
      </c>
      <c r="E12" s="152">
        <v>-2.1999999999999999E-2</v>
      </c>
      <c r="F12" s="152">
        <v>0.04</v>
      </c>
      <c r="G12" s="152">
        <v>1.6799999999999999E-2</v>
      </c>
      <c r="H12" s="152">
        <v>2.24E-2</v>
      </c>
      <c r="I12" s="152">
        <v>2.3099999999999999E-2</v>
      </c>
      <c r="J12" s="152">
        <v>2.0799999999999999E-2</v>
      </c>
      <c r="K12" s="150" t="s">
        <v>138</v>
      </c>
      <c r="L12" s="150" t="s">
        <v>138</v>
      </c>
      <c r="M12" s="67"/>
      <c r="N12" s="67"/>
    </row>
    <row r="13" spans="1:15">
      <c r="A13" s="67"/>
      <c r="B13" s="67"/>
      <c r="C13" s="34" t="s">
        <v>136</v>
      </c>
      <c r="D13" s="151"/>
      <c r="E13" s="152"/>
      <c r="F13" s="152"/>
      <c r="G13" s="152"/>
      <c r="H13" s="152"/>
      <c r="I13" s="152"/>
      <c r="J13" s="152"/>
      <c r="K13" s="150"/>
      <c r="L13" s="150"/>
      <c r="M13" s="67">
        <f>J4</f>
        <v>1.685E-2</v>
      </c>
      <c r="N13" s="67"/>
    </row>
    <row r="14" spans="1:15">
      <c r="A14" s="67"/>
      <c r="B14" s="67"/>
      <c r="C14" s="31"/>
      <c r="D14" s="36"/>
      <c r="E14" s="100"/>
      <c r="F14" s="100"/>
      <c r="G14" s="100"/>
      <c r="H14" s="100"/>
      <c r="I14" s="100"/>
      <c r="J14" s="100"/>
      <c r="K14" s="100"/>
      <c r="L14" s="100"/>
      <c r="M14" s="67"/>
      <c r="N14" s="67"/>
    </row>
    <row r="15" spans="1:15">
      <c r="A15" s="67"/>
      <c r="B15" s="67"/>
      <c r="C15" s="34" t="s">
        <v>135</v>
      </c>
      <c r="D15" s="153"/>
      <c r="E15" s="150"/>
      <c r="F15" s="150"/>
      <c r="G15" s="150"/>
      <c r="H15" s="150"/>
      <c r="I15" s="150"/>
      <c r="J15" s="150"/>
      <c r="K15" s="150"/>
      <c r="L15" s="150"/>
      <c r="M15" s="67"/>
      <c r="N15" s="67"/>
    </row>
    <row r="16" spans="1:15">
      <c r="A16" s="67"/>
      <c r="B16" s="67"/>
      <c r="C16" s="34" t="s">
        <v>139</v>
      </c>
      <c r="D16" s="153"/>
      <c r="E16" s="150"/>
      <c r="F16" s="150"/>
      <c r="G16" s="150"/>
      <c r="H16" s="150"/>
      <c r="I16" s="150"/>
      <c r="J16" s="150"/>
      <c r="K16" s="150"/>
      <c r="L16" s="150"/>
      <c r="M16" s="67">
        <f>M10+M13</f>
        <v>4.2450000000000002E-2</v>
      </c>
    </row>
    <row r="17" spans="1:14">
      <c r="A17" s="67"/>
      <c r="B17" s="67"/>
      <c r="C17" s="31"/>
      <c r="D17" s="39"/>
      <c r="E17" s="31"/>
      <c r="F17" s="31"/>
      <c r="G17" s="31"/>
      <c r="H17" s="31"/>
      <c r="I17" s="31"/>
      <c r="J17" s="31"/>
      <c r="K17" s="31"/>
      <c r="L17" s="31"/>
      <c r="M17" s="67"/>
      <c r="N17" s="67"/>
    </row>
    <row r="18" spans="1:14" s="34" customForma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34" customForma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s="34" customForma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34" customForma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s="34" customForma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34" customForma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s="34" customForma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14" s="34" customFormat="1"/>
    <row r="26" spans="1:14" s="34" customFormat="1"/>
    <row r="27" spans="1:14" s="34" customFormat="1"/>
    <row r="28" spans="1:14" s="34" customFormat="1"/>
    <row r="29" spans="1:14" s="34" customFormat="1"/>
    <row r="30" spans="1:14" s="34" customFormat="1"/>
    <row r="31" spans="1:14" s="34" customFormat="1"/>
    <row r="32" spans="1:14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</sheetData>
  <mergeCells count="18">
    <mergeCell ref="K15:K16"/>
    <mergeCell ref="L15:L16"/>
    <mergeCell ref="J12:J13"/>
    <mergeCell ref="K12:K13"/>
    <mergeCell ref="L12:L13"/>
    <mergeCell ref="J15:J16"/>
    <mergeCell ref="I15:I16"/>
    <mergeCell ref="D12:D13"/>
    <mergeCell ref="E12:E13"/>
    <mergeCell ref="F12:F13"/>
    <mergeCell ref="G12:G13"/>
    <mergeCell ref="H12:H13"/>
    <mergeCell ref="I12:I13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1:N23"/>
  <sheetViews>
    <sheetView topLeftCell="B1" zoomScale="130" zoomScaleNormal="130" workbookViewId="0">
      <selection activeCell="C19" sqref="C19"/>
    </sheetView>
  </sheetViews>
  <sheetFormatPr baseColWidth="10" defaultRowHeight="9"/>
  <cols>
    <col min="1" max="1" width="11.42578125" style="14"/>
    <col min="2" max="2" width="24.85546875" style="14" bestFit="1" customWidth="1"/>
    <col min="3" max="3" width="5.140625" style="14" bestFit="1" customWidth="1"/>
    <col min="4" max="5" width="5" style="14" bestFit="1" customWidth="1"/>
    <col min="6" max="6" width="4.85546875" style="14" bestFit="1" customWidth="1"/>
    <col min="7" max="12" width="5" style="14" bestFit="1" customWidth="1"/>
    <col min="13" max="13" width="10.85546875" style="14" bestFit="1" customWidth="1"/>
    <col min="14" max="16384" width="11.42578125" style="14"/>
  </cols>
  <sheetData>
    <row r="1" spans="2:14">
      <c r="B1" s="40" t="s">
        <v>140</v>
      </c>
    </row>
    <row r="2" spans="2:14">
      <c r="B2" s="9" t="s">
        <v>65</v>
      </c>
      <c r="C2" s="18">
        <v>1999</v>
      </c>
      <c r="D2" s="18">
        <v>2000</v>
      </c>
      <c r="E2" s="18">
        <v>2001</v>
      </c>
      <c r="F2" s="18">
        <v>2002</v>
      </c>
      <c r="G2" s="18">
        <v>2003</v>
      </c>
      <c r="H2" s="18">
        <v>2004</v>
      </c>
      <c r="I2" s="18">
        <v>2005</v>
      </c>
      <c r="J2" s="18">
        <v>2006</v>
      </c>
      <c r="K2" s="18">
        <v>2007</v>
      </c>
      <c r="L2" s="18">
        <v>2008</v>
      </c>
      <c r="M2" s="19"/>
    </row>
    <row r="3" spans="2:14">
      <c r="B3" s="3" t="s">
        <v>12</v>
      </c>
      <c r="M3" s="20"/>
    </row>
    <row r="4" spans="2:14">
      <c r="B4" s="10" t="s">
        <v>147</v>
      </c>
      <c r="C4" s="21">
        <v>146.16987016666664</v>
      </c>
      <c r="D4" s="21">
        <v>152.5</v>
      </c>
      <c r="E4" s="21">
        <v>154.61000000000001</v>
      </c>
      <c r="F4" s="21">
        <v>153</v>
      </c>
      <c r="G4" s="21">
        <v>155.6</v>
      </c>
      <c r="H4" s="21">
        <v>163.71</v>
      </c>
      <c r="I4" s="21">
        <v>167.45</v>
      </c>
      <c r="J4" s="21">
        <v>172.80378783333333</v>
      </c>
      <c r="K4" s="21">
        <v>177.10477583333338</v>
      </c>
      <c r="L4" s="21">
        <v>192.87951166666664</v>
      </c>
    </row>
    <row r="5" spans="2:14">
      <c r="B5" s="10" t="s">
        <v>67</v>
      </c>
      <c r="C5" s="21">
        <f t="shared" ref="C5:K5" si="0">100*C4/$D$4</f>
        <v>95.849095191256808</v>
      </c>
      <c r="D5" s="21">
        <f t="shared" si="0"/>
        <v>100</v>
      </c>
      <c r="E5" s="21">
        <f t="shared" si="0"/>
        <v>101.38360655737706</v>
      </c>
      <c r="F5" s="21">
        <f t="shared" si="0"/>
        <v>100.32786885245902</v>
      </c>
      <c r="G5" s="21">
        <f t="shared" si="0"/>
        <v>102.0327868852459</v>
      </c>
      <c r="H5" s="21">
        <f t="shared" si="0"/>
        <v>107.35081967213115</v>
      </c>
      <c r="I5" s="21">
        <f t="shared" si="0"/>
        <v>109.80327868852459</v>
      </c>
      <c r="J5" s="21">
        <f t="shared" si="0"/>
        <v>113.31395923497269</v>
      </c>
      <c r="K5" s="21">
        <f t="shared" si="0"/>
        <v>116.13427923497269</v>
      </c>
      <c r="L5" s="21">
        <f>100*L4/$D$4</f>
        <v>126.47836830601092</v>
      </c>
    </row>
    <row r="7" spans="2:14">
      <c r="B7" s="10" t="s">
        <v>123</v>
      </c>
      <c r="C7" s="71">
        <f t="shared" ref="C7:L7" si="1">C$5/C$14</f>
        <v>0.98904618231774477</v>
      </c>
      <c r="D7" s="71">
        <f t="shared" si="1"/>
        <v>1</v>
      </c>
      <c r="E7" s="71">
        <f t="shared" si="1"/>
        <v>1.0085723652833583</v>
      </c>
      <c r="F7" s="71">
        <f t="shared" si="1"/>
        <v>0.99536181892726572</v>
      </c>
      <c r="G7" s="71">
        <f t="shared" si="1"/>
        <v>1.0234635576566453</v>
      </c>
      <c r="H7" s="71">
        <f t="shared" si="1"/>
        <v>1.0974319522352594</v>
      </c>
      <c r="I7" s="71">
        <f t="shared" si="1"/>
        <v>1.1623853224390714</v>
      </c>
      <c r="J7" s="71">
        <f t="shared" si="1"/>
        <v>1.2076531969843025</v>
      </c>
      <c r="K7" s="71">
        <f t="shared" si="1"/>
        <v>1.2953084721328103</v>
      </c>
      <c r="L7" s="71">
        <f t="shared" si="1"/>
        <v>1.5095528755591032</v>
      </c>
      <c r="M7" s="70"/>
      <c r="N7" s="69"/>
    </row>
    <row r="8" spans="2:14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1" spans="2:14">
      <c r="B11" s="31" t="s">
        <v>142</v>
      </c>
      <c r="C11" s="32">
        <v>1999</v>
      </c>
      <c r="D11" s="32">
        <v>2000</v>
      </c>
      <c r="E11" s="32">
        <v>2001</v>
      </c>
      <c r="F11" s="32">
        <v>2002</v>
      </c>
      <c r="G11" s="32">
        <v>2003</v>
      </c>
      <c r="H11" s="32">
        <v>2004</v>
      </c>
      <c r="I11" s="32">
        <v>2005</v>
      </c>
      <c r="J11" s="32">
        <v>2006</v>
      </c>
      <c r="K11" s="32">
        <v>2007</v>
      </c>
      <c r="L11" s="32">
        <v>2008</v>
      </c>
    </row>
    <row r="12" spans="2:14">
      <c r="B12" s="34" t="s">
        <v>12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2:14">
      <c r="B13" s="41" t="s">
        <v>69</v>
      </c>
      <c r="C13" s="21">
        <f>TipoDeCambio!C6</f>
        <v>3.38208333333333</v>
      </c>
      <c r="D13" s="21">
        <f>TipoDeCambio!D6</f>
        <v>3.4898989942879823</v>
      </c>
      <c r="E13" s="21">
        <f>TipoDeCambio!E6</f>
        <v>3.5081126425913269</v>
      </c>
      <c r="F13" s="21">
        <f>TipoDeCambio!F6</f>
        <v>3.517656815333789</v>
      </c>
      <c r="G13" s="21">
        <f>TipoDeCambio!G6</f>
        <v>3.4792066378066377</v>
      </c>
      <c r="H13" s="21">
        <f>TipoDeCambio!H6</f>
        <v>3.4138200263504608</v>
      </c>
      <c r="I13" s="21">
        <f>TipoDeCambio!I6</f>
        <v>3.2966895268474219</v>
      </c>
      <c r="J13" s="21">
        <f>TipoDeCambio!J6</f>
        <v>3.274568173714369</v>
      </c>
      <c r="K13" s="21">
        <f>TipoDeCambio!K6</f>
        <v>3.1289604987848416</v>
      </c>
      <c r="L13" s="21">
        <f>TipoDeCambio!L6</f>
        <v>2.9240229838709655</v>
      </c>
    </row>
    <row r="14" spans="2:14">
      <c r="B14" s="41" t="s">
        <v>70</v>
      </c>
      <c r="C14" s="22">
        <f t="shared" ref="C14:L14" si="2">100*C13/$D$13</f>
        <v>96.910636636443698</v>
      </c>
      <c r="D14" s="22">
        <f t="shared" si="2"/>
        <v>100</v>
      </c>
      <c r="E14" s="22">
        <f t="shared" si="2"/>
        <v>100.52189614464933</v>
      </c>
      <c r="F14" s="22">
        <f t="shared" si="2"/>
        <v>100.79537605790995</v>
      </c>
      <c r="G14" s="22">
        <f t="shared" si="2"/>
        <v>99.693619887026969</v>
      </c>
      <c r="H14" s="22">
        <f t="shared" si="2"/>
        <v>97.820023786876291</v>
      </c>
      <c r="I14" s="22">
        <f t="shared" si="2"/>
        <v>94.463751880590465</v>
      </c>
      <c r="J14" s="22">
        <f t="shared" si="2"/>
        <v>93.829883875549072</v>
      </c>
      <c r="K14" s="22">
        <f t="shared" si="2"/>
        <v>89.657623441426267</v>
      </c>
      <c r="L14" s="22">
        <f t="shared" si="2"/>
        <v>83.785318390497764</v>
      </c>
    </row>
    <row r="15" spans="2:1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8" spans="2:12" ht="15">
      <c r="B18" s="31" t="s">
        <v>141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12">
      <c r="B19" s="41" t="s">
        <v>70</v>
      </c>
      <c r="C19" s="42">
        <f t="shared" ref="C19:L19" si="3">C7</f>
        <v>0.98904618231774477</v>
      </c>
      <c r="D19" s="42">
        <f t="shared" si="3"/>
        <v>1</v>
      </c>
      <c r="E19" s="42">
        <f t="shared" si="3"/>
        <v>1.0085723652833583</v>
      </c>
      <c r="F19" s="42">
        <f t="shared" si="3"/>
        <v>0.99536181892726572</v>
      </c>
      <c r="G19" s="42">
        <f t="shared" si="3"/>
        <v>1.0234635576566453</v>
      </c>
      <c r="H19" s="42">
        <f t="shared" si="3"/>
        <v>1.0974319522352594</v>
      </c>
      <c r="I19" s="42">
        <f t="shared" si="3"/>
        <v>1.1623853224390714</v>
      </c>
      <c r="J19" s="42">
        <f t="shared" si="3"/>
        <v>1.2076531969843025</v>
      </c>
      <c r="K19" s="42">
        <f t="shared" si="3"/>
        <v>1.2953084721328103</v>
      </c>
      <c r="L19" s="42">
        <f t="shared" si="3"/>
        <v>1.5095528755591032</v>
      </c>
    </row>
    <row r="20" spans="2:12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3" spans="2:12" ht="1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AH149"/>
  <sheetViews>
    <sheetView topLeftCell="C4" zoomScale="130" zoomScaleNormal="130" workbookViewId="0">
      <selection activeCell="N22" sqref="N22"/>
    </sheetView>
  </sheetViews>
  <sheetFormatPr baseColWidth="10" defaultRowHeight="9"/>
  <cols>
    <col min="1" max="1" width="18.42578125" style="103" bestFit="1" customWidth="1"/>
    <col min="2" max="2" width="10.85546875" style="103" bestFit="1" customWidth="1"/>
    <col min="3" max="3" width="16.7109375" style="17" bestFit="1" customWidth="1"/>
    <col min="4" max="4" width="5.140625" style="17" bestFit="1" customWidth="1"/>
    <col min="5" max="12" width="5.140625" style="15" bestFit="1" customWidth="1"/>
    <col min="13" max="13" width="11.42578125" style="14"/>
    <col min="14" max="34" width="11.42578125" style="103"/>
    <col min="35" max="16384" width="11.42578125" style="15"/>
  </cols>
  <sheetData>
    <row r="1" spans="1:12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2">
      <c r="C2" s="3" t="s">
        <v>64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10"/>
      <c r="B5" s="110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7"/>
      <c r="B6" s="107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10"/>
      <c r="B7" s="143"/>
      <c r="C7" s="10" t="s">
        <v>43</v>
      </c>
      <c r="D7" s="105">
        <f>Ingresos!D7/CantidadDeProductos!D7</f>
        <v>205.12727272727273</v>
      </c>
      <c r="E7" s="105">
        <f>Ingresos!E7/CantidadDeProductos!E7</f>
        <v>204.41839149303527</v>
      </c>
      <c r="F7" s="105">
        <f>Ingresos!F7/CantidadDeProductos!F7</f>
        <v>203.88968253968252</v>
      </c>
      <c r="G7" s="105">
        <f>Ingresos!G7/CantidadDeProductos!G7</f>
        <v>199.56470696721311</v>
      </c>
      <c r="H7" s="105">
        <f>Ingresos!H7/CantidadDeProductos!H7</f>
        <v>194.45238095238096</v>
      </c>
      <c r="I7" s="105">
        <f>Ingresos!I7/CantidadDeProductos!I7</f>
        <v>188.48073800738007</v>
      </c>
      <c r="J7" s="105">
        <f>Ingresos!J7/CantidadDeProductos!J7</f>
        <v>204.2786942675159</v>
      </c>
      <c r="K7" s="105">
        <f>Ingresos!K7/CantidadDeProductos!K7</f>
        <v>196.75959145721353</v>
      </c>
      <c r="L7" s="105">
        <f>Ingresos!L7/CantidadDeProductos!L7</f>
        <v>206.17467979723619</v>
      </c>
    </row>
    <row r="8" spans="1:12">
      <c r="A8" s="110"/>
      <c r="B8" s="143"/>
      <c r="C8" s="10" t="s">
        <v>44</v>
      </c>
      <c r="D8" s="105">
        <f>Ingresos!D8/CantidadDeProductos!D8</f>
        <v>0.67029001190221471</v>
      </c>
      <c r="E8" s="105">
        <f>Ingresos!E8/CantidadDeProductos!E8</f>
        <v>0.64222402863939732</v>
      </c>
      <c r="F8" s="105">
        <f>Ingresos!F8/CantidadDeProductos!F8</f>
        <v>0.63284575255195241</v>
      </c>
      <c r="G8" s="105">
        <f>Ingresos!G8/CantidadDeProductos!G8</f>
        <v>0.61998867618890097</v>
      </c>
      <c r="H8" s="105">
        <f>Ingresos!H8/CantidadDeProductos!H8</f>
        <v>0.63718759669722991</v>
      </c>
      <c r="I8" s="105">
        <f>Ingresos!I8/CantidadDeProductos!I8</f>
        <v>0.64691644752279776</v>
      </c>
      <c r="J8" s="105">
        <f>Ingresos!J8/CantidadDeProductos!J8</f>
        <v>0.6624362921781034</v>
      </c>
      <c r="K8" s="105">
        <f>Ingresos!K8/CantidadDeProductos!K8</f>
        <v>0.67244268541176577</v>
      </c>
      <c r="L8" s="105">
        <f>Ingresos!L8/CantidadDeProductos!L8</f>
        <v>0.67638850905976811</v>
      </c>
    </row>
    <row r="9" spans="1:12">
      <c r="A9" s="107"/>
      <c r="B9" s="107"/>
      <c r="C9" s="9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07"/>
      <c r="B10" s="107"/>
      <c r="C10" s="9" t="s">
        <v>45</v>
      </c>
      <c r="D10" s="16"/>
      <c r="E10" s="16"/>
      <c r="F10" s="16"/>
      <c r="G10" s="16"/>
      <c r="H10" s="16"/>
      <c r="I10" s="16"/>
      <c r="J10" s="16"/>
      <c r="K10" s="16"/>
      <c r="L10" s="16"/>
    </row>
    <row r="11" spans="1:12">
      <c r="A11" s="107"/>
      <c r="B11" s="143"/>
      <c r="C11" s="10" t="s">
        <v>46</v>
      </c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>
      <c r="A12" s="110"/>
      <c r="B12" s="144"/>
      <c r="C12" s="11" t="s">
        <v>47</v>
      </c>
      <c r="D12" s="105">
        <f>Ingresos!D12/CantidadDeProductos!D12</f>
        <v>3.6254809548491376</v>
      </c>
      <c r="E12" s="105">
        <f>Ingresos!E12/CantidadDeProductos!E12</f>
        <v>3.2378591104170953</v>
      </c>
      <c r="F12" s="105">
        <f>Ingresos!F12/CantidadDeProductos!F12</f>
        <v>3.3531077368594517</v>
      </c>
      <c r="G12" s="105">
        <f>Ingresos!G12/CantidadDeProductos!G12</f>
        <v>3.6111679117036593</v>
      </c>
      <c r="H12" s="105">
        <f>Ingresos!H12/CantidadDeProductos!H12</f>
        <v>3.596607355816456</v>
      </c>
      <c r="I12" s="105">
        <f>Ingresos!I12/CantidadDeProductos!I12</f>
        <v>3.4102058820413008</v>
      </c>
      <c r="J12" s="105">
        <f>Ingresos!J12/CantidadDeProductos!J12</f>
        <v>3.4717360975868723</v>
      </c>
      <c r="K12" s="105">
        <f>Ingresos!K12/CantidadDeProductos!K12</f>
        <v>3.695635417089064</v>
      </c>
      <c r="L12" s="105">
        <f>Ingresos!L12/CantidadDeProductos!L12</f>
        <v>3.4999534824736283</v>
      </c>
    </row>
    <row r="13" spans="1:12">
      <c r="A13" s="110"/>
      <c r="B13" s="144"/>
      <c r="C13" s="11" t="s">
        <v>48</v>
      </c>
      <c r="D13" s="105">
        <f>Ingresos!D13/CantidadDeProductos!D13</f>
        <v>41.838575604945227</v>
      </c>
      <c r="E13" s="105">
        <f>Ingresos!E13/CantidadDeProductos!E13</f>
        <v>42.413271647116602</v>
      </c>
      <c r="F13" s="105">
        <f>Ingresos!F13/CantidadDeProductos!F13</f>
        <v>46.382823896965377</v>
      </c>
      <c r="G13" s="105">
        <f>Ingresos!G13/CantidadDeProductos!G13</f>
        <v>46.957949397885727</v>
      </c>
      <c r="H13" s="105">
        <f>Ingresos!H13/CantidadDeProductos!H13</f>
        <v>43.23599628411138</v>
      </c>
      <c r="I13" s="105">
        <f>Ingresos!I13/CantidadDeProductos!I13</f>
        <v>44.726267936715644</v>
      </c>
      <c r="J13" s="105">
        <f>Ingresos!J13/CantidadDeProductos!J13</f>
        <v>44.029443626208725</v>
      </c>
      <c r="K13" s="105">
        <f>Ingresos!K13/CantidadDeProductos!K13</f>
        <v>45.855395002920481</v>
      </c>
      <c r="L13" s="105">
        <f>Ingresos!L13/CantidadDeProductos!L13</f>
        <v>53.417077101088772</v>
      </c>
    </row>
    <row r="14" spans="1:12">
      <c r="A14" s="110"/>
      <c r="B14" s="144"/>
      <c r="C14" s="11" t="s">
        <v>49</v>
      </c>
      <c r="D14" s="105">
        <f>Ingresos!D14/CantidadDeProductos!D14</f>
        <v>0.57952913443538723</v>
      </c>
      <c r="E14" s="105">
        <f>Ingresos!E14/CantidadDeProductos!E14</f>
        <v>0.59892258162929424</v>
      </c>
      <c r="F14" s="105">
        <f>Ingresos!F14/CantidadDeProductos!F14</f>
        <v>0.59038547184552492</v>
      </c>
      <c r="G14" s="105">
        <f>Ingresos!G14/CantidadDeProductos!G14</f>
        <v>0.59864091050646362</v>
      </c>
      <c r="H14" s="105">
        <f>Ingresos!H14/CantidadDeProductos!H14</f>
        <v>0.69225028155010615</v>
      </c>
      <c r="I14" s="105">
        <f>Ingresos!I14/CantidadDeProductos!I14</f>
        <v>1.0063228451561135</v>
      </c>
      <c r="J14" s="105">
        <f>Ingresos!J14/CantidadDeProductos!J14</f>
        <v>1.0218784215086596</v>
      </c>
      <c r="K14" s="105">
        <f>Ingresos!K14/CantidadDeProductos!K14</f>
        <v>1.0167552219756943</v>
      </c>
      <c r="L14" s="105">
        <f>Ingresos!L14/CantidadDeProductos!L14</f>
        <v>1.0691139658866597</v>
      </c>
    </row>
    <row r="15" spans="1:12">
      <c r="A15" s="107"/>
      <c r="B15" s="144"/>
      <c r="C15" s="11" t="s">
        <v>50</v>
      </c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>
      <c r="A16" s="110"/>
      <c r="B16" s="145"/>
      <c r="C16" s="12" t="s">
        <v>51</v>
      </c>
      <c r="D16" s="105">
        <f>Ingresos!D16/CantidadDeProductos!D16</f>
        <v>2.4367154221826821</v>
      </c>
      <c r="E16" s="105">
        <f>Ingresos!E16/CantidadDeProductos!E16</f>
        <v>2.4249863349472633</v>
      </c>
      <c r="F16" s="105">
        <f>Ingresos!F16/CantidadDeProductos!F16</f>
        <v>2.3881676349192347</v>
      </c>
      <c r="G16" s="105">
        <f>Ingresos!G16/CantidadDeProductos!G16</f>
        <v>2.4437283515670249</v>
      </c>
      <c r="H16" s="105">
        <f>Ingresos!H16/CantidadDeProductos!H16</f>
        <v>2.9580144273477025</v>
      </c>
      <c r="I16" s="105">
        <f>Ingresos!I16/CantidadDeProductos!I16</f>
        <v>3.0881322084250336</v>
      </c>
      <c r="J16" s="105">
        <f>Ingresos!J16/CantidadDeProductos!J16</f>
        <v>2.9421045551710034</v>
      </c>
      <c r="K16" s="105">
        <f>Ingresos!K16/CantidadDeProductos!K16</f>
        <v>2.8200977375456211</v>
      </c>
      <c r="L16" s="105">
        <f>Ingresos!L16/CantidadDeProductos!L16</f>
        <v>3.0843542861753903</v>
      </c>
    </row>
    <row r="17" spans="1:12">
      <c r="A17" s="110"/>
      <c r="B17" s="145"/>
      <c r="C17" s="12" t="s">
        <v>52</v>
      </c>
      <c r="D17" s="105">
        <f>Ingresos!D17/CantidadDeProductos!D17</f>
        <v>2.4974181958843316</v>
      </c>
      <c r="E17" s="105">
        <f>Ingresos!E17/CantidadDeProductos!E17</f>
        <v>2.4982319489526823</v>
      </c>
      <c r="F17" s="105">
        <f>Ingresos!F17/CantidadDeProductos!F17</f>
        <v>2.4978646483264546</v>
      </c>
      <c r="G17" s="105">
        <f>Ingresos!G17/CantidadDeProductos!G17</f>
        <v>2.4469982147433034</v>
      </c>
      <c r="H17" s="105">
        <f>Ingresos!H17/CantidadDeProductos!H17</f>
        <v>2.4505807928810763</v>
      </c>
      <c r="I17" s="105">
        <f>Ingresos!I17/CantidadDeProductos!I17</f>
        <v>2.4817631499763086</v>
      </c>
      <c r="J17" s="105">
        <f>Ingresos!J17/CantidadDeProductos!J17</f>
        <v>3.6340570870362874</v>
      </c>
      <c r="K17" s="105">
        <f>Ingresos!K17/CantidadDeProductos!K17</f>
        <v>4.1817802362493701</v>
      </c>
      <c r="L17" s="105">
        <f>Ingresos!L17/CantidadDeProductos!L17</f>
        <v>4.1264388630922184</v>
      </c>
    </row>
    <row r="18" spans="1:12">
      <c r="A18" s="110"/>
      <c r="B18" s="144"/>
      <c r="C18" s="11" t="s">
        <v>53</v>
      </c>
      <c r="D18" s="105">
        <f>Ingresos!D18/CantidadDeProductos!D18</f>
        <v>35.536672629695886</v>
      </c>
      <c r="E18" s="105">
        <f>Ingresos!E18/CantidadDeProductos!E18</f>
        <v>22.081150472207572</v>
      </c>
      <c r="F18" s="105">
        <f>Ingresos!F18/CantidadDeProductos!F18</f>
        <v>34.451005498821679</v>
      </c>
      <c r="G18" s="105">
        <f>Ingresos!G18/CantidadDeProductos!G18</f>
        <v>32.311950669273578</v>
      </c>
      <c r="H18" s="105">
        <f>Ingresos!H18/CantidadDeProductos!H18</f>
        <v>29.297081097197378</v>
      </c>
      <c r="I18" s="105">
        <f>Ingresos!I18/CantidadDeProductos!I18</f>
        <v>27.211294650401992</v>
      </c>
      <c r="J18" s="105">
        <f>Ingresos!J18/CantidadDeProductos!J18</f>
        <v>33.092923773059518</v>
      </c>
      <c r="K18" s="105">
        <f>Ingresos!K18/CantidadDeProductos!K18</f>
        <v>33.930471097538756</v>
      </c>
      <c r="L18" s="105">
        <f>Ingresos!L18/CantidadDeProductos!L18</f>
        <v>40.23354297579138</v>
      </c>
    </row>
    <row r="19" spans="1:12">
      <c r="A19" s="107"/>
      <c r="B19" s="107"/>
      <c r="C19" s="9"/>
      <c r="D19" s="16"/>
      <c r="E19" s="16"/>
      <c r="F19" s="16"/>
      <c r="G19" s="16"/>
      <c r="H19" s="16"/>
      <c r="I19" s="16"/>
      <c r="J19" s="16"/>
      <c r="K19" s="16"/>
      <c r="L19" s="16"/>
    </row>
    <row r="20" spans="1:12">
      <c r="A20" s="107"/>
      <c r="B20" s="107"/>
      <c r="C20" s="9" t="s">
        <v>54</v>
      </c>
      <c r="D20" s="16"/>
      <c r="E20" s="16"/>
      <c r="F20" s="16"/>
      <c r="G20" s="16"/>
      <c r="H20" s="16"/>
      <c r="I20" s="16"/>
      <c r="J20" s="16"/>
      <c r="K20" s="16"/>
      <c r="L20" s="16"/>
    </row>
    <row r="21" spans="1:12">
      <c r="A21" s="110"/>
      <c r="B21" s="143"/>
      <c r="C21" s="10" t="s">
        <v>55</v>
      </c>
      <c r="D21" s="105">
        <f>Ingresos!D21/CantidadDeProductos!D21</f>
        <v>0.57191671590207416</v>
      </c>
      <c r="E21" s="105">
        <f>Ingresos!E21/CantidadDeProductos!E21</f>
        <v>0.88209298673586511</v>
      </c>
      <c r="F21" s="105">
        <f>Ingresos!F21/CantidadDeProductos!F21</f>
        <v>2.1972802052646583</v>
      </c>
      <c r="G21" s="105">
        <f>Ingresos!G21/CantidadDeProductos!G21</f>
        <v>1.7005395369230512</v>
      </c>
      <c r="H21" s="105">
        <f>Ingresos!H21/CantidadDeProductos!H21</f>
        <v>1.0728518592236249</v>
      </c>
      <c r="I21" s="105">
        <f>Ingresos!I21/CantidadDeProductos!I21</f>
        <v>1.0973576777457656</v>
      </c>
      <c r="J21" s="105">
        <f>Ingresos!J21/CantidadDeProductos!J21</f>
        <v>1.7678205457946556</v>
      </c>
      <c r="K21" s="105">
        <f>Ingresos!K21/CantidadDeProductos!K21</f>
        <v>1.7423539817707596</v>
      </c>
      <c r="L21" s="105">
        <f>Ingresos!L21/CantidadDeProductos!L21</f>
        <v>2.2178050186884737</v>
      </c>
    </row>
    <row r="22" spans="1:12">
      <c r="A22" s="107"/>
      <c r="B22" s="143"/>
      <c r="C22" s="9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07"/>
      <c r="B23" s="143"/>
      <c r="C23" s="9" t="s">
        <v>56</v>
      </c>
      <c r="D23" s="16"/>
      <c r="E23" s="16"/>
      <c r="F23" s="16"/>
      <c r="G23" s="16"/>
      <c r="H23" s="16"/>
      <c r="I23" s="16"/>
      <c r="J23" s="16"/>
      <c r="K23" s="16"/>
      <c r="L23" s="16"/>
    </row>
    <row r="24" spans="1:12">
      <c r="A24" s="107"/>
      <c r="B24" s="143"/>
      <c r="C24" s="10" t="s">
        <v>53</v>
      </c>
      <c r="D24" s="105">
        <f>Ingresos!D23/CantidadDeProductos!D24</f>
        <v>36.565934065934066</v>
      </c>
      <c r="E24" s="105">
        <f>Ingresos!E23/CantidadDeProductos!E24</f>
        <v>11.319809069212411</v>
      </c>
      <c r="F24" s="105">
        <f>Ingresos!F23/CantidadDeProductos!F24</f>
        <v>29.778139534883721</v>
      </c>
      <c r="G24" s="105">
        <f>Ingresos!G23/CantidadDeProductos!G24</f>
        <v>12.179708467309753</v>
      </c>
      <c r="H24" s="105">
        <f>Ingresos!H23/CantidadDeProductos!H24</f>
        <v>8.2577564825253678</v>
      </c>
      <c r="I24" s="105">
        <f>Ingresos!I23/CantidadDeProductos!I24</f>
        <v>10.058943661971831</v>
      </c>
      <c r="J24" s="105">
        <f>Ingresos!J23/CantidadDeProductos!J24</f>
        <v>8.1134408017402109</v>
      </c>
      <c r="K24" s="105">
        <f>Ingresos!K23/CantidadDeProductos!K24</f>
        <v>9.5992508676447521</v>
      </c>
      <c r="L24" s="105">
        <f>Ingresos!L23/CantidadDeProductos!L24</f>
        <v>11.414179479408491</v>
      </c>
    </row>
    <row r="25" spans="1:12">
      <c r="A25" s="110"/>
      <c r="B25" s="143"/>
      <c r="C25" s="10" t="s">
        <v>57</v>
      </c>
      <c r="D25" s="105">
        <f>Ingresos!D24/CantidadDeProductos!D25</f>
        <v>0.92063111391606189</v>
      </c>
      <c r="E25" s="105">
        <f>Ingresos!E24/CantidadDeProductos!E25</f>
        <v>0.77581169057199739</v>
      </c>
      <c r="F25" s="105">
        <f>Ingresos!F24/CantidadDeProductos!F25</f>
        <v>0.77033826225285962</v>
      </c>
      <c r="G25" s="105">
        <f>Ingresos!G24/CantidadDeProductos!G25</f>
        <v>0.70046036665945843</v>
      </c>
      <c r="H25" s="105">
        <f>Ingresos!H24/CantidadDeProductos!H25</f>
        <v>0.74642459554402207</v>
      </c>
      <c r="I25" s="105">
        <f>Ingresos!I24/CantidadDeProductos!I25</f>
        <v>0.88620466378191176</v>
      </c>
      <c r="J25" s="105">
        <f>Ingresos!J24/CantidadDeProductos!J25</f>
        <v>1.0540250413521222</v>
      </c>
      <c r="K25" s="105">
        <f>Ingresos!K24/CantidadDeProductos!K25</f>
        <v>1.4295930516056683</v>
      </c>
      <c r="L25" s="105">
        <f>Ingresos!L24/CantidadDeProductos!L25</f>
        <v>1.6055943956656824</v>
      </c>
    </row>
    <row r="26" spans="1:12">
      <c r="A26" s="107"/>
      <c r="B26" s="143"/>
      <c r="C26" s="9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107"/>
      <c r="B27" s="143"/>
      <c r="C27" s="9" t="s">
        <v>58</v>
      </c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107"/>
      <c r="B28" s="143"/>
      <c r="C28" s="10" t="s">
        <v>53</v>
      </c>
      <c r="D28" s="105">
        <f>Ingresos!D27/CantidadDeProductos!D28</f>
        <v>90.719780219780219</v>
      </c>
      <c r="E28" s="105">
        <f>Ingresos!E27/CantidadDeProductos!E28</f>
        <v>8.7279236276849641</v>
      </c>
      <c r="F28" s="105">
        <f>Ingresos!F27/CantidadDeProductos!F28</f>
        <v>25.910406976744188</v>
      </c>
      <c r="G28" s="105">
        <f>Ingresos!G27/CantidadDeProductos!G28</f>
        <v>28.615794535519125</v>
      </c>
      <c r="H28" s="105">
        <f>Ingresos!H27/CantidadDeProductos!H28</f>
        <v>26.531864188443134</v>
      </c>
      <c r="I28" s="105">
        <f>Ingresos!I27/CantidadDeProductos!I28</f>
        <v>32.803167158215203</v>
      </c>
      <c r="J28" s="105">
        <f>Ingresos!J27/CantidadDeProductos!J28</f>
        <v>33.30181570762052</v>
      </c>
      <c r="K28" s="105">
        <f>Ingresos!K27/CantidadDeProductos!K28</f>
        <v>40.23537786267098</v>
      </c>
      <c r="L28" s="105">
        <f>Ingresos!L27/CantidadDeProductos!L28</f>
        <v>45.972749324005669</v>
      </c>
    </row>
    <row r="29" spans="1:12">
      <c r="A29" s="110"/>
      <c r="B29" s="143"/>
      <c r="C29" s="10" t="s">
        <v>57</v>
      </c>
      <c r="D29" s="105">
        <f>Ingresos!D28/CantidadDeProductos!D29</f>
        <v>1.3552828685258964</v>
      </c>
      <c r="E29" s="105">
        <f>Ingresos!E28/CantidadDeProductos!E29</f>
        <v>1.1668710311533383</v>
      </c>
      <c r="F29" s="105">
        <f>Ingresos!F28/CantidadDeProductos!F29</f>
        <v>1.1662061752451074</v>
      </c>
      <c r="G29" s="105">
        <f>Ingresos!G28/CantidadDeProductos!G29</f>
        <v>1.1219670655743894</v>
      </c>
      <c r="H29" s="105">
        <f>Ingresos!H28/CantidadDeProductos!H29</f>
        <v>1.3783348707114502</v>
      </c>
      <c r="I29" s="105">
        <f>Ingresos!I28/CantidadDeProductos!I29</f>
        <v>1.6094437938522468</v>
      </c>
      <c r="J29" s="105">
        <f>Ingresos!J28/CantidadDeProductos!J29</f>
        <v>1.6910934549260974</v>
      </c>
      <c r="K29" s="105">
        <f>Ingresos!K28/CantidadDeProductos!K29</f>
        <v>1.383597016967282</v>
      </c>
      <c r="L29" s="105">
        <f>Ingresos!L28/CantidadDeProductos!L29</f>
        <v>1.4490322807347202</v>
      </c>
    </row>
    <row r="30" spans="1:12">
      <c r="A30" s="107"/>
      <c r="B30" s="143"/>
      <c r="C30" s="9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07"/>
      <c r="B31" s="107"/>
      <c r="C31" s="9" t="s">
        <v>59</v>
      </c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07"/>
      <c r="B32" s="107"/>
      <c r="C32" s="10" t="s">
        <v>60</v>
      </c>
      <c r="D32" s="105">
        <f>IPM_ServiciosVarios!D$7</f>
        <v>1</v>
      </c>
      <c r="E32" s="105">
        <f>IPM_ServiciosVarios!E$7</f>
        <v>1.0085723652833583</v>
      </c>
      <c r="F32" s="105">
        <f>IPM_ServiciosVarios!F$7</f>
        <v>0.99536181892726572</v>
      </c>
      <c r="G32" s="105">
        <f>IPM_ServiciosVarios!G$7</f>
        <v>1.0234635576566453</v>
      </c>
      <c r="H32" s="105">
        <f>IPM_ServiciosVarios!H$7</f>
        <v>1.0974319522352594</v>
      </c>
      <c r="I32" s="105">
        <f>IPM_ServiciosVarios!I$7</f>
        <v>1.1623853224390714</v>
      </c>
      <c r="J32" s="105">
        <f>IPM_ServiciosVarios!J$7</f>
        <v>1.2076531969843025</v>
      </c>
      <c r="K32" s="105">
        <f>IPM_ServiciosVarios!K$7</f>
        <v>1.2953084721328103</v>
      </c>
      <c r="L32" s="105">
        <f>IPM_ServiciosVarios!L$7</f>
        <v>1.5095528755591032</v>
      </c>
    </row>
    <row r="33" spans="1:12">
      <c r="A33" s="107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s="103" customFormat="1"/>
    <row r="35" spans="1:12" s="103" customFormat="1"/>
    <row r="36" spans="1:12" s="103" customFormat="1"/>
    <row r="37" spans="1:12" s="103" customFormat="1"/>
    <row r="38" spans="1:12" s="103" customFormat="1"/>
    <row r="39" spans="1:12" s="103" customFormat="1"/>
    <row r="40" spans="1:12" s="103" customFormat="1"/>
    <row r="41" spans="1:12" s="103" customFormat="1"/>
    <row r="42" spans="1:12" s="103" customFormat="1">
      <c r="C42" s="102"/>
      <c r="D42" s="102"/>
    </row>
    <row r="43" spans="1:12" s="103" customFormat="1">
      <c r="C43" s="102"/>
      <c r="D43" s="102"/>
    </row>
    <row r="44" spans="1:12" s="103" customFormat="1">
      <c r="C44" s="102"/>
      <c r="D44" s="102"/>
    </row>
    <row r="45" spans="1:12" s="103" customFormat="1">
      <c r="C45" s="102"/>
      <c r="D45" s="102"/>
    </row>
    <row r="46" spans="1:12" s="103" customFormat="1">
      <c r="C46" s="102"/>
      <c r="D46" s="102"/>
    </row>
    <row r="47" spans="1:12" s="103" customFormat="1">
      <c r="C47" s="102"/>
      <c r="D47" s="102"/>
    </row>
    <row r="48" spans="1:12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  <row r="104" spans="3:4" s="103" customFormat="1">
      <c r="C104" s="102"/>
      <c r="D104" s="102"/>
    </row>
    <row r="105" spans="3:4" s="103" customFormat="1">
      <c r="C105" s="102"/>
      <c r="D105" s="102"/>
    </row>
    <row r="106" spans="3:4" s="103" customFormat="1">
      <c r="C106" s="102"/>
      <c r="D106" s="102"/>
    </row>
    <row r="107" spans="3:4" s="103" customFormat="1">
      <c r="C107" s="102"/>
      <c r="D107" s="102"/>
    </row>
    <row r="108" spans="3:4" s="103" customFormat="1">
      <c r="C108" s="102"/>
      <c r="D108" s="102"/>
    </row>
    <row r="109" spans="3:4" s="103" customFormat="1">
      <c r="C109" s="102"/>
      <c r="D109" s="102"/>
    </row>
    <row r="110" spans="3:4" s="103" customFormat="1">
      <c r="C110" s="102"/>
      <c r="D110" s="102"/>
    </row>
    <row r="111" spans="3:4" s="103" customFormat="1">
      <c r="C111" s="102"/>
      <c r="D111" s="102"/>
    </row>
    <row r="112" spans="3:4" s="103" customFormat="1">
      <c r="C112" s="102"/>
      <c r="D112" s="102"/>
    </row>
    <row r="113" spans="3:4" s="103" customFormat="1">
      <c r="C113" s="102"/>
      <c r="D113" s="102"/>
    </row>
    <row r="114" spans="3:4" s="103" customFormat="1">
      <c r="C114" s="102"/>
      <c r="D114" s="102"/>
    </row>
    <row r="115" spans="3:4" s="103" customFormat="1">
      <c r="C115" s="102"/>
      <c r="D115" s="102"/>
    </row>
    <row r="116" spans="3:4" s="103" customFormat="1">
      <c r="C116" s="102"/>
      <c r="D116" s="102"/>
    </row>
    <row r="117" spans="3:4" s="103" customFormat="1">
      <c r="C117" s="102"/>
      <c r="D117" s="102"/>
    </row>
    <row r="118" spans="3:4" s="103" customFormat="1">
      <c r="C118" s="102"/>
      <c r="D118" s="102"/>
    </row>
    <row r="119" spans="3:4" s="103" customFormat="1">
      <c r="C119" s="102"/>
      <c r="D119" s="102"/>
    </row>
    <row r="120" spans="3:4" s="103" customFormat="1">
      <c r="C120" s="102"/>
      <c r="D120" s="102"/>
    </row>
    <row r="121" spans="3:4" s="103" customFormat="1">
      <c r="C121" s="102"/>
      <c r="D121" s="102"/>
    </row>
    <row r="122" spans="3:4" s="103" customFormat="1">
      <c r="C122" s="102"/>
      <c r="D122" s="102"/>
    </row>
    <row r="123" spans="3:4" s="103" customFormat="1">
      <c r="C123" s="102"/>
      <c r="D123" s="102"/>
    </row>
    <row r="124" spans="3:4" s="103" customFormat="1">
      <c r="C124" s="102"/>
      <c r="D124" s="102"/>
    </row>
    <row r="125" spans="3:4" s="103" customFormat="1">
      <c r="C125" s="102"/>
      <c r="D125" s="102"/>
    </row>
    <row r="126" spans="3:4" s="103" customFormat="1">
      <c r="C126" s="102"/>
      <c r="D126" s="102"/>
    </row>
    <row r="127" spans="3:4" s="103" customFormat="1">
      <c r="C127" s="102"/>
      <c r="D127" s="102"/>
    </row>
    <row r="128" spans="3:4" s="103" customFormat="1">
      <c r="C128" s="102"/>
      <c r="D128" s="102"/>
    </row>
    <row r="129" spans="3:4" s="103" customFormat="1">
      <c r="C129" s="102"/>
      <c r="D129" s="102"/>
    </row>
    <row r="130" spans="3:4" s="103" customFormat="1">
      <c r="C130" s="102"/>
      <c r="D130" s="102"/>
    </row>
    <row r="131" spans="3:4" s="103" customFormat="1">
      <c r="C131" s="102"/>
      <c r="D131" s="102"/>
    </row>
    <row r="132" spans="3:4" s="103" customFormat="1">
      <c r="C132" s="102"/>
      <c r="D132" s="102"/>
    </row>
    <row r="133" spans="3:4" s="103" customFormat="1">
      <c r="C133" s="102"/>
      <c r="D133" s="102"/>
    </row>
    <row r="134" spans="3:4" s="103" customFormat="1">
      <c r="C134" s="102"/>
      <c r="D134" s="102"/>
    </row>
    <row r="135" spans="3:4" s="103" customFormat="1">
      <c r="C135" s="102"/>
      <c r="D135" s="102"/>
    </row>
    <row r="136" spans="3:4" s="103" customFormat="1">
      <c r="C136" s="102"/>
      <c r="D136" s="102"/>
    </row>
    <row r="137" spans="3:4" s="103" customFormat="1">
      <c r="C137" s="102"/>
      <c r="D137" s="102"/>
    </row>
    <row r="138" spans="3:4" s="103" customFormat="1">
      <c r="C138" s="102"/>
      <c r="D138" s="102"/>
    </row>
    <row r="139" spans="3:4" s="103" customFormat="1">
      <c r="C139" s="102"/>
      <c r="D139" s="102"/>
    </row>
    <row r="140" spans="3:4" s="103" customFormat="1">
      <c r="C140" s="102"/>
      <c r="D140" s="102"/>
    </row>
    <row r="141" spans="3:4" s="103" customFormat="1">
      <c r="C141" s="102"/>
      <c r="D141" s="102"/>
    </row>
    <row r="142" spans="3:4" s="103" customFormat="1">
      <c r="C142" s="102"/>
      <c r="D142" s="102"/>
    </row>
    <row r="143" spans="3:4" s="103" customFormat="1">
      <c r="C143" s="102"/>
      <c r="D143" s="102"/>
    </row>
    <row r="144" spans="3:4" s="103" customFormat="1">
      <c r="C144" s="102"/>
      <c r="D144" s="102"/>
    </row>
    <row r="145" spans="3:4" s="103" customFormat="1">
      <c r="C145" s="102"/>
      <c r="D145" s="102"/>
    </row>
    <row r="146" spans="3:4" s="103" customFormat="1">
      <c r="C146" s="102"/>
      <c r="D146" s="102"/>
    </row>
    <row r="147" spans="3:4" s="103" customFormat="1">
      <c r="C147" s="102"/>
      <c r="D147" s="102"/>
    </row>
    <row r="148" spans="3:4" s="103" customFormat="1">
      <c r="C148" s="102"/>
      <c r="D148" s="102"/>
    </row>
    <row r="149" spans="3:4" s="103" customFormat="1">
      <c r="C149" s="102"/>
      <c r="D149" s="102"/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B4:M10"/>
  <sheetViews>
    <sheetView topLeftCell="B1" zoomScale="130" zoomScaleNormal="130" workbookViewId="0">
      <selection activeCell="G21" sqref="G21"/>
    </sheetView>
  </sheetViews>
  <sheetFormatPr baseColWidth="10" defaultRowHeight="9"/>
  <cols>
    <col min="1" max="1" width="11.42578125" style="14"/>
    <col min="2" max="2" width="27.85546875" style="14" bestFit="1" customWidth="1"/>
    <col min="3" max="3" width="4.28515625" style="14" customWidth="1"/>
    <col min="4" max="4" width="3" style="14" customWidth="1"/>
    <col min="5" max="5" width="6.140625" style="14" bestFit="1" customWidth="1"/>
    <col min="6" max="6" width="7.42578125" style="14" bestFit="1" customWidth="1"/>
    <col min="7" max="7" width="6.140625" style="14" bestFit="1" customWidth="1"/>
    <col min="8" max="8" width="6.5703125" style="14" bestFit="1" customWidth="1"/>
    <col min="9" max="9" width="6.140625" style="14" bestFit="1" customWidth="1"/>
    <col min="10" max="11" width="7" style="14" bestFit="1" customWidth="1"/>
    <col min="12" max="12" width="6.140625" style="14" bestFit="1" customWidth="1"/>
    <col min="13" max="13" width="8.5703125" style="14" bestFit="1" customWidth="1"/>
    <col min="14" max="16384" width="11.42578125" style="14"/>
  </cols>
  <sheetData>
    <row r="4" spans="2:13">
      <c r="B4" s="9" t="s">
        <v>13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SUMPRODUCT(PrecioImplicitoDeProductos!D7:D32,CantidadDeProductos!E7:E32)/SUMPRODUCT(PrecioImplicitoDeProductos!D7:D32,CantidadDeProductos!D7:D32)</f>
        <v>1.0708070125311515</v>
      </c>
      <c r="F5" s="20">
        <f>SUMPRODUCT(PrecioImplicitoDeProductos!E7:E32,CantidadDeProductos!F7:F32)/SUMPRODUCT(PrecioImplicitoDeProductos!E7:E32,CantidadDeProductos!E7:E32)</f>
        <v>0.90683290475218103</v>
      </c>
      <c r="G5" s="20">
        <f>SUMPRODUCT(PrecioImplicitoDeProductos!F7:F32,CantidadDeProductos!G7:G32)/SUMPRODUCT(PrecioImplicitoDeProductos!F7:F32,CantidadDeProductos!F7:F32)</f>
        <v>1.0129098714011027</v>
      </c>
      <c r="H5" s="20">
        <f>SUMPRODUCT(PrecioImplicitoDeProductos!G7:G32,CantidadDeProductos!H7:H32)/SUMPRODUCT(PrecioImplicitoDeProductos!G7:G32,CantidadDeProductos!G7:G32)</f>
        <v>0.98974809706972877</v>
      </c>
      <c r="I5" s="20">
        <f>SUMPRODUCT(PrecioImplicitoDeProductos!H7:H32,CantidadDeProductos!I7:I32)/SUMPRODUCT(PrecioImplicitoDeProductos!H7:H32,CantidadDeProductos!H7:H32)</f>
        <v>1.0193909581428084</v>
      </c>
      <c r="J5" s="20">
        <f>SUMPRODUCT(PrecioImplicitoDeProductos!I7:I32,CantidadDeProductos!J7:J32)/SUMPRODUCT(PrecioImplicitoDeProductos!I7:I32,CantidadDeProductos!I7:I32)</f>
        <v>1.2849842322014775</v>
      </c>
      <c r="K5" s="20">
        <f>SUMPRODUCT(PrecioImplicitoDeProductos!J7:J32,CantidadDeProductos!K7:K32)/SUMPRODUCT(PrecioImplicitoDeProductos!J7:J32,CantidadDeProductos!J7:J32)</f>
        <v>1.3625583798348411</v>
      </c>
      <c r="L5" s="20">
        <f>SUMPRODUCT(PrecioImplicitoDeProductos!K7:K32,CantidadDeProductos!L7:L32)/SUMPRODUCT(PrecioImplicitoDeProductos!K7:K32,CantidadDeProductos!K7:K32)</f>
        <v>1.0647693633332749</v>
      </c>
      <c r="M5" s="20"/>
    </row>
    <row r="6" spans="2:13">
      <c r="B6" s="3" t="s">
        <v>16</v>
      </c>
      <c r="C6" s="20"/>
      <c r="E6" s="20">
        <f>SUMPRODUCT(PrecioImplicitoDeProductos!E7:E32,CantidadDeProductos!E7:E32)/SUMPRODUCT(PrecioImplicitoDeProductos!E7:E32,CantidadDeProductos!D7:D32)</f>
        <v>1.0345229777605298</v>
      </c>
      <c r="F6" s="20">
        <f>SUMPRODUCT(PrecioImplicitoDeProductos!F7:F32,CantidadDeProductos!F7:F32)/SUMPRODUCT(PrecioImplicitoDeProductos!F7:F32,CantidadDeProductos!E7:E32)</f>
        <v>0.83995657282147596</v>
      </c>
      <c r="G6" s="20">
        <f>SUMPRODUCT(PrecioImplicitoDeProductos!G7:G32,CantidadDeProductos!G7:G32)/SUMPRODUCT(PrecioImplicitoDeProductos!G7:G32,CantidadDeProductos!F7:F32)</f>
        <v>1.0004543083329998</v>
      </c>
      <c r="H6" s="20">
        <f>SUMPRODUCT(PrecioImplicitoDeProductos!H7:H32,CantidadDeProductos!H7:H32)/SUMPRODUCT(PrecioImplicitoDeProductos!H7:H32,CantidadDeProductos!G7:G32)</f>
        <v>0.96565039890939297</v>
      </c>
      <c r="I6" s="20">
        <f>SUMPRODUCT(PrecioImplicitoDeProductos!I7:I32,CantidadDeProductos!I7:I32)/SUMPRODUCT(PrecioImplicitoDeProductos!I7:I32,CantidadDeProductos!H7:H32)</f>
        <v>1.0233537576856919</v>
      </c>
      <c r="J6" s="20">
        <f>SUMPRODUCT(PrecioImplicitoDeProductos!J7:J32,CantidadDeProductos!J7:J32)/SUMPRODUCT(PrecioImplicitoDeProductos!J7:J32,CantidadDeProductos!I7:I32)</f>
        <v>1.2816382000950115</v>
      </c>
      <c r="K6" s="20">
        <f>SUMPRODUCT(PrecioImplicitoDeProductos!K7:K32,CantidadDeProductos!K7:K32)/SUMPRODUCT(PrecioImplicitoDeProductos!K7:K32,CantidadDeProductos!J7:J32)</f>
        <v>1.3611929649419996</v>
      </c>
      <c r="L6" s="20">
        <f>SUMPRODUCT(PrecioImplicitoDeProductos!L7:L32,CantidadDeProductos!L7:L32)/SUMPRODUCT(PrecioImplicitoDeProductos!L7:L32,CantidadDeProductos!K7:K32)</f>
        <v>1.0610161832506873</v>
      </c>
      <c r="M6" s="20"/>
    </row>
    <row r="7" spans="2:13">
      <c r="B7" s="3" t="s">
        <v>17</v>
      </c>
      <c r="C7" s="20"/>
      <c r="D7" s="3"/>
      <c r="E7" s="20">
        <f t="shared" ref="E7:L7" si="0">SQRT(E5*E6)</f>
        <v>1.0525086504207857</v>
      </c>
      <c r="F7" s="20">
        <f t="shared" si="0"/>
        <v>0.8727544092110826</v>
      </c>
      <c r="G7" s="20">
        <f t="shared" si="0"/>
        <v>1.0066628257744785</v>
      </c>
      <c r="H7" s="20">
        <f t="shared" si="0"/>
        <v>0.97762500211236225</v>
      </c>
      <c r="I7" s="20">
        <f t="shared" si="0"/>
        <v>1.0213704360153866</v>
      </c>
      <c r="J7" s="20">
        <f t="shared" si="0"/>
        <v>1.2833101256162409</v>
      </c>
      <c r="K7" s="20">
        <f t="shared" si="0"/>
        <v>1.3618755012679957</v>
      </c>
      <c r="L7" s="20">
        <f t="shared" si="0"/>
        <v>1.0628911166841764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 t="shared" ref="E9:L9" si="1">LN(E7)</f>
        <v>5.1176505467736513E-2</v>
      </c>
      <c r="F9" s="24">
        <f t="shared" si="1"/>
        <v>-0.13610108092028608</v>
      </c>
      <c r="G9" s="24">
        <f t="shared" si="1"/>
        <v>6.6407272555736689E-3</v>
      </c>
      <c r="H9" s="24">
        <f t="shared" si="1"/>
        <v>-2.2629115899653468E-2</v>
      </c>
      <c r="I9" s="24">
        <f t="shared" si="1"/>
        <v>2.1145290241705968E-2</v>
      </c>
      <c r="J9" s="24">
        <f t="shared" si="1"/>
        <v>0.24944277553267014</v>
      </c>
      <c r="K9" s="24">
        <f t="shared" si="1"/>
        <v>0.30886279478863599</v>
      </c>
      <c r="L9" s="24">
        <f t="shared" si="1"/>
        <v>6.0992663901038476E-2</v>
      </c>
      <c r="M9" s="25">
        <f>AVERAGE(E9:L9)</f>
        <v>6.744132004592765E-2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03"/>
  <sheetViews>
    <sheetView topLeftCell="C1" zoomScale="130" zoomScaleNormal="130" workbookViewId="0">
      <selection activeCell="M26" sqref="M26"/>
    </sheetView>
  </sheetViews>
  <sheetFormatPr baseColWidth="10" defaultRowHeight="9"/>
  <cols>
    <col min="1" max="1" width="9.42578125" style="103" customWidth="1"/>
    <col min="2" max="2" width="11.42578125" style="103"/>
    <col min="3" max="3" width="16.85546875" style="17" bestFit="1" customWidth="1"/>
    <col min="4" max="4" width="7.5703125" style="17" customWidth="1"/>
    <col min="5" max="12" width="7.5703125" style="15" customWidth="1"/>
    <col min="13" max="13" width="11.42578125" style="14"/>
    <col min="14" max="33" width="11.42578125" style="103"/>
    <col min="34" max="16384" width="11.42578125" style="15"/>
  </cols>
  <sheetData>
    <row r="1" spans="1:14">
      <c r="C1" s="1" t="s">
        <v>111</v>
      </c>
      <c r="D1" s="44"/>
      <c r="E1" s="3"/>
      <c r="F1" s="4"/>
      <c r="G1" s="4"/>
      <c r="H1" s="4"/>
      <c r="I1" s="4"/>
      <c r="J1" s="4"/>
      <c r="K1" s="4"/>
      <c r="L1" s="5"/>
    </row>
    <row r="2" spans="1:14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4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4">
      <c r="C4" s="6"/>
      <c r="D4" s="6"/>
      <c r="E4" s="7"/>
      <c r="F4" s="7"/>
      <c r="G4" s="7"/>
      <c r="H4" s="7"/>
      <c r="I4" s="7"/>
      <c r="J4" s="7"/>
      <c r="K4" s="7"/>
      <c r="L4" s="7"/>
    </row>
    <row r="5" spans="1:14">
      <c r="A5" s="110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4">
      <c r="A6" s="107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4">
      <c r="A7" s="110"/>
      <c r="C7" s="10" t="s">
        <v>23</v>
      </c>
      <c r="D7" s="101">
        <v>309792.535816619</v>
      </c>
      <c r="E7" s="101">
        <v>351965.03703703708</v>
      </c>
      <c r="F7" s="101">
        <v>371708.72159090906</v>
      </c>
      <c r="G7" s="101">
        <v>278062.27298850572</v>
      </c>
      <c r="H7" s="101">
        <v>378395.31964809383</v>
      </c>
      <c r="I7" s="101">
        <v>403455.04848484846</v>
      </c>
      <c r="J7" s="101">
        <v>490534.24159021408</v>
      </c>
      <c r="K7" s="101">
        <v>520002.69968051126</v>
      </c>
      <c r="L7" s="101">
        <v>877872.62132604234</v>
      </c>
      <c r="M7" s="103"/>
    </row>
    <row r="8" spans="1:14">
      <c r="A8" s="110"/>
      <c r="C8" s="10" t="s">
        <v>24</v>
      </c>
      <c r="D8" s="101">
        <v>548015.8080229226</v>
      </c>
      <c r="E8" s="101">
        <v>646354.8974358975</v>
      </c>
      <c r="F8" s="101">
        <v>611682.47443181823</v>
      </c>
      <c r="G8" s="101">
        <v>630233.52011494245</v>
      </c>
      <c r="H8" s="101">
        <v>661679.24926686217</v>
      </c>
      <c r="I8" s="101">
        <v>711664.20606060605</v>
      </c>
      <c r="J8" s="101">
        <v>700165.55045871565</v>
      </c>
      <c r="K8" s="101">
        <v>878067.8402555912</v>
      </c>
      <c r="L8" s="101">
        <v>1197562.1565276829</v>
      </c>
      <c r="M8" s="103"/>
    </row>
    <row r="9" spans="1:14">
      <c r="A9" s="107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4">
      <c r="A10" s="107"/>
      <c r="C10" s="9" t="s">
        <v>25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4">
      <c r="A11" s="107"/>
      <c r="C11" s="10"/>
      <c r="D11" s="101">
        <v>95731.246418338094</v>
      </c>
      <c r="E11" s="101">
        <v>189138.47863247865</v>
      </c>
      <c r="F11" s="101">
        <v>267249.43181818182</v>
      </c>
      <c r="G11" s="101">
        <v>217711.24712643679</v>
      </c>
      <c r="H11" s="101">
        <v>244230.10850439881</v>
      </c>
      <c r="I11" s="101">
        <v>256706.97575757577</v>
      </c>
      <c r="J11" s="101">
        <v>234786.89296636084</v>
      </c>
      <c r="K11" s="101">
        <v>411892.33226837066</v>
      </c>
      <c r="L11" s="101">
        <v>500689.06015037606</v>
      </c>
      <c r="M11" s="103"/>
    </row>
    <row r="12" spans="1:14">
      <c r="A12" s="107"/>
      <c r="C12" s="8"/>
      <c r="D12" s="8"/>
      <c r="E12" s="8"/>
      <c r="F12" s="8"/>
      <c r="G12" s="8"/>
      <c r="H12" s="8"/>
      <c r="I12" s="8"/>
      <c r="J12" s="8"/>
      <c r="K12" s="8"/>
      <c r="L12" s="8"/>
      <c r="M12" s="107"/>
      <c r="N12" s="107"/>
    </row>
    <row r="13" spans="1:14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s="103" customForma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s="103" customForma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s="103" customFormat="1">
      <c r="A16" s="107"/>
      <c r="B16" s="107"/>
      <c r="C16" s="107"/>
      <c r="D16" s="104"/>
      <c r="E16" s="104"/>
      <c r="F16" s="104"/>
      <c r="G16" s="104"/>
      <c r="H16" s="104"/>
      <c r="I16" s="104"/>
      <c r="J16" s="104"/>
      <c r="K16" s="104"/>
      <c r="L16" s="104"/>
      <c r="M16" s="107"/>
      <c r="N16" s="107"/>
    </row>
    <row r="17" spans="1:14" s="103" customFormat="1">
      <c r="A17" s="107"/>
      <c r="B17" s="107"/>
      <c r="C17" s="107"/>
      <c r="D17" s="104"/>
      <c r="E17" s="104"/>
      <c r="F17" s="104"/>
      <c r="G17" s="104"/>
      <c r="H17" s="104"/>
      <c r="I17" s="104"/>
      <c r="J17" s="104"/>
      <c r="K17" s="104"/>
      <c r="L17" s="104"/>
      <c r="M17" s="107"/>
      <c r="N17" s="107"/>
    </row>
    <row r="18" spans="1:14" s="103" customFormat="1">
      <c r="A18" s="107"/>
      <c r="B18" s="107"/>
      <c r="C18" s="107"/>
      <c r="D18" s="104"/>
      <c r="E18" s="104"/>
      <c r="F18" s="104"/>
      <c r="G18" s="104"/>
      <c r="H18" s="104"/>
      <c r="I18" s="104"/>
      <c r="J18" s="104"/>
      <c r="K18" s="104"/>
      <c r="L18" s="104"/>
      <c r="M18" s="107"/>
      <c r="N18" s="107"/>
    </row>
    <row r="19" spans="1:14" s="103" customFormat="1">
      <c r="A19" s="107"/>
      <c r="B19" s="107"/>
      <c r="C19" s="107"/>
      <c r="D19" s="104"/>
      <c r="E19" s="104"/>
      <c r="F19" s="104"/>
      <c r="G19" s="104"/>
      <c r="H19" s="104"/>
      <c r="I19" s="104"/>
      <c r="J19" s="104"/>
      <c r="K19" s="104"/>
      <c r="L19" s="104"/>
      <c r="M19" s="107"/>
      <c r="N19" s="107"/>
    </row>
    <row r="20" spans="1:14" s="103" customFormat="1">
      <c r="A20" s="107"/>
      <c r="B20" s="107"/>
      <c r="C20" s="107"/>
      <c r="D20" s="104"/>
      <c r="E20" s="104"/>
      <c r="F20" s="104"/>
      <c r="G20" s="104"/>
      <c r="H20" s="104"/>
      <c r="I20" s="104"/>
      <c r="J20" s="104"/>
      <c r="K20" s="104"/>
      <c r="L20" s="104"/>
      <c r="M20" s="107"/>
      <c r="N20" s="107"/>
    </row>
    <row r="21" spans="1:14" s="103" customFormat="1">
      <c r="A21" s="107"/>
      <c r="B21" s="107"/>
      <c r="C21" s="107"/>
      <c r="D21" s="104"/>
      <c r="E21" s="104"/>
      <c r="F21" s="104"/>
      <c r="G21" s="104"/>
      <c r="H21" s="104"/>
      <c r="I21" s="104"/>
      <c r="J21" s="104"/>
      <c r="K21" s="104"/>
      <c r="L21" s="104"/>
      <c r="M21" s="107"/>
      <c r="N21" s="107"/>
    </row>
    <row r="22" spans="1:14" s="103" customFormat="1">
      <c r="A22" s="107"/>
      <c r="B22" s="107"/>
      <c r="C22" s="107"/>
      <c r="D22" s="104"/>
      <c r="E22" s="104"/>
      <c r="F22" s="104"/>
      <c r="G22" s="104"/>
      <c r="H22" s="104"/>
      <c r="I22" s="104"/>
      <c r="J22" s="104"/>
      <c r="K22" s="104"/>
      <c r="L22" s="104"/>
      <c r="M22" s="107"/>
      <c r="N22" s="107"/>
    </row>
    <row r="23" spans="1:14" s="103" customFormat="1">
      <c r="A23" s="107"/>
      <c r="B23" s="107"/>
      <c r="C23" s="107"/>
      <c r="D23" s="104"/>
      <c r="E23" s="104"/>
      <c r="F23" s="104"/>
      <c r="G23" s="104"/>
      <c r="H23" s="104"/>
      <c r="I23" s="104"/>
      <c r="J23" s="104"/>
      <c r="K23" s="104"/>
      <c r="L23" s="104"/>
      <c r="M23" s="107"/>
      <c r="N23" s="107"/>
    </row>
    <row r="24" spans="1:14" s="103" customFormat="1">
      <c r="A24" s="107"/>
      <c r="B24" s="107"/>
      <c r="C24" s="107"/>
      <c r="D24" s="104"/>
      <c r="E24" s="104"/>
      <c r="F24" s="104"/>
      <c r="G24" s="104"/>
      <c r="H24" s="104"/>
      <c r="I24" s="104"/>
      <c r="J24" s="104"/>
      <c r="K24" s="104"/>
      <c r="L24" s="104"/>
      <c r="M24" s="107"/>
      <c r="N24" s="107"/>
    </row>
    <row r="25" spans="1:14" s="103" customFormat="1">
      <c r="C25" s="107"/>
      <c r="D25" s="104"/>
      <c r="E25" s="104"/>
      <c r="F25" s="104"/>
      <c r="G25" s="104"/>
      <c r="H25" s="104"/>
      <c r="I25" s="104"/>
      <c r="J25" s="104"/>
      <c r="K25" s="104"/>
      <c r="L25" s="104"/>
      <c r="M25" s="107"/>
    </row>
    <row r="26" spans="1:14" s="103" customFormat="1">
      <c r="C26" s="107"/>
      <c r="D26" s="104"/>
      <c r="E26" s="104"/>
      <c r="F26" s="104"/>
      <c r="G26" s="104"/>
      <c r="H26" s="104"/>
      <c r="I26" s="104"/>
      <c r="J26" s="104"/>
      <c r="K26" s="104"/>
      <c r="L26" s="104"/>
      <c r="M26" s="107"/>
    </row>
    <row r="27" spans="1:14" s="103" customFormat="1">
      <c r="C27" s="107"/>
      <c r="D27" s="104"/>
      <c r="E27" s="104"/>
      <c r="F27" s="104"/>
      <c r="G27" s="104"/>
      <c r="H27" s="104"/>
      <c r="I27" s="104"/>
      <c r="J27" s="104"/>
      <c r="K27" s="104"/>
      <c r="L27" s="104"/>
      <c r="M27" s="107"/>
    </row>
    <row r="28" spans="1:14" s="103" customFormat="1">
      <c r="C28" s="107"/>
      <c r="D28" s="104"/>
      <c r="E28" s="104"/>
      <c r="F28" s="104"/>
      <c r="G28" s="104"/>
      <c r="H28" s="104"/>
      <c r="I28" s="104"/>
      <c r="J28" s="104"/>
      <c r="K28" s="104"/>
      <c r="L28" s="104"/>
      <c r="M28" s="107"/>
    </row>
    <row r="29" spans="1:14" s="103" customFormat="1">
      <c r="C29" s="102"/>
      <c r="D29" s="102"/>
    </row>
    <row r="30" spans="1:14" s="103" customFormat="1">
      <c r="C30" s="102"/>
      <c r="D30" s="102"/>
    </row>
    <row r="31" spans="1:14" s="103" customFormat="1">
      <c r="C31" s="102"/>
      <c r="D31" s="102"/>
    </row>
    <row r="32" spans="1:14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</sheetData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R211"/>
  <sheetViews>
    <sheetView topLeftCell="C1" zoomScale="130" zoomScaleNormal="130" workbookViewId="0"/>
  </sheetViews>
  <sheetFormatPr baseColWidth="10" defaultRowHeight="9"/>
  <cols>
    <col min="1" max="1" width="8.85546875" style="103" customWidth="1"/>
    <col min="2" max="2" width="11.42578125" style="103"/>
    <col min="3" max="3" width="30.7109375" style="17" customWidth="1"/>
    <col min="4" max="4" width="5.7109375" style="17" bestFit="1" customWidth="1"/>
    <col min="5" max="12" width="5.7109375" style="15" bestFit="1" customWidth="1"/>
    <col min="13" max="13" width="11.42578125" style="14"/>
    <col min="14" max="44" width="11.42578125" style="103"/>
    <col min="45" max="16384" width="11.42578125" style="15"/>
  </cols>
  <sheetData>
    <row r="1" spans="1:12">
      <c r="C1" s="1" t="s">
        <v>113</v>
      </c>
      <c r="D1" s="2"/>
      <c r="E1" s="26"/>
      <c r="F1" s="27"/>
      <c r="G1" s="27"/>
      <c r="H1" s="27"/>
      <c r="I1" s="27"/>
      <c r="J1" s="27"/>
      <c r="K1" s="27"/>
      <c r="L1" s="14"/>
    </row>
    <row r="2" spans="1:12">
      <c r="C2" s="3" t="s">
        <v>114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10"/>
      <c r="B5" s="110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7"/>
      <c r="B6" s="107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10"/>
      <c r="B7" s="143"/>
      <c r="C7" s="10" t="s">
        <v>23</v>
      </c>
      <c r="D7" s="5">
        <v>11109</v>
      </c>
      <c r="E7" s="5">
        <v>15504</v>
      </c>
      <c r="F7" s="5">
        <v>8859</v>
      </c>
      <c r="G7" s="5">
        <v>8859</v>
      </c>
      <c r="H7" s="5">
        <v>11074</v>
      </c>
      <c r="I7" s="5">
        <v>14304</v>
      </c>
      <c r="J7" s="5">
        <v>14304</v>
      </c>
      <c r="K7" s="5">
        <v>14400</v>
      </c>
      <c r="L7" s="5">
        <v>22456</v>
      </c>
    </row>
    <row r="8" spans="1:12">
      <c r="A8" s="110"/>
      <c r="B8" s="143"/>
      <c r="C8" s="10" t="s">
        <v>24</v>
      </c>
      <c r="D8" s="5">
        <v>142217</v>
      </c>
      <c r="E8" s="5">
        <v>161685</v>
      </c>
      <c r="F8" s="5">
        <v>167020</v>
      </c>
      <c r="G8" s="5">
        <v>177148</v>
      </c>
      <c r="H8" s="5">
        <v>187933</v>
      </c>
      <c r="I8" s="5">
        <v>197447</v>
      </c>
      <c r="J8" s="5">
        <v>218232</v>
      </c>
      <c r="K8" s="5">
        <v>248144</v>
      </c>
      <c r="L8" s="5">
        <v>287008</v>
      </c>
    </row>
    <row r="9" spans="1:12">
      <c r="A9" s="107"/>
      <c r="B9" s="107"/>
      <c r="C9" s="9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107"/>
      <c r="B10" s="107"/>
      <c r="C10" s="9" t="s">
        <v>25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107"/>
      <c r="B11" s="143"/>
      <c r="C11" s="10"/>
      <c r="D11" s="104">
        <v>33684</v>
      </c>
      <c r="E11" s="104">
        <v>68179</v>
      </c>
      <c r="F11" s="104">
        <v>115922</v>
      </c>
      <c r="G11" s="104">
        <v>95443</v>
      </c>
      <c r="H11" s="104">
        <v>116334</v>
      </c>
      <c r="I11" s="104">
        <v>153784</v>
      </c>
      <c r="J11" s="104">
        <v>144990</v>
      </c>
      <c r="K11" s="104">
        <v>241776</v>
      </c>
      <c r="L11" s="104">
        <v>285153</v>
      </c>
    </row>
    <row r="12" spans="1:12">
      <c r="A12" s="110"/>
      <c r="B12" s="145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s="103" customFormat="1">
      <c r="C13" s="102"/>
      <c r="D13" s="102"/>
    </row>
    <row r="14" spans="1:12" s="103" customFormat="1">
      <c r="C14" s="102"/>
      <c r="D14" s="102"/>
    </row>
    <row r="15" spans="1:12" s="103" customFormat="1">
      <c r="C15" s="102"/>
      <c r="D15" s="102"/>
    </row>
    <row r="16" spans="1:12" s="103" customFormat="1">
      <c r="C16" s="102"/>
      <c r="D16" s="102"/>
    </row>
    <row r="17" spans="3:4" s="103" customFormat="1">
      <c r="C17" s="102"/>
      <c r="D17" s="102"/>
    </row>
    <row r="18" spans="3:4" s="103" customFormat="1">
      <c r="C18" s="102"/>
      <c r="D18" s="102"/>
    </row>
    <row r="19" spans="3:4" s="103" customFormat="1">
      <c r="C19" s="102"/>
      <c r="D19" s="102"/>
    </row>
    <row r="20" spans="3:4" s="103" customFormat="1">
      <c r="C20" s="102"/>
      <c r="D20" s="102"/>
    </row>
    <row r="21" spans="3:4" s="103" customFormat="1">
      <c r="C21" s="102"/>
      <c r="D21" s="102"/>
    </row>
    <row r="22" spans="3:4" s="103" customFormat="1">
      <c r="C22" s="102"/>
      <c r="D22" s="102"/>
    </row>
    <row r="23" spans="3:4" s="103" customFormat="1">
      <c r="C23" s="102"/>
      <c r="D23" s="102"/>
    </row>
    <row r="24" spans="3:4" s="103" customFormat="1">
      <c r="C24" s="102"/>
      <c r="D24" s="102"/>
    </row>
    <row r="25" spans="3:4" s="103" customFormat="1">
      <c r="C25" s="102"/>
      <c r="D25" s="102"/>
    </row>
    <row r="26" spans="3:4" s="103" customFormat="1">
      <c r="C26" s="102"/>
      <c r="D26" s="102"/>
    </row>
    <row r="27" spans="3:4" s="103" customFormat="1">
      <c r="C27" s="102"/>
      <c r="D27" s="102"/>
    </row>
    <row r="28" spans="3:4" s="103" customFormat="1">
      <c r="C28" s="102"/>
      <c r="D28" s="102"/>
    </row>
    <row r="29" spans="3:4" s="103" customFormat="1">
      <c r="C29" s="102"/>
      <c r="D29" s="102"/>
    </row>
    <row r="30" spans="3:4" s="103" customFormat="1">
      <c r="C30" s="102"/>
      <c r="D30" s="102"/>
    </row>
    <row r="31" spans="3:4" s="103" customFormat="1">
      <c r="C31" s="102"/>
      <c r="D31" s="102"/>
    </row>
    <row r="32" spans="3:4" s="103" customFormat="1">
      <c r="C32" s="102"/>
      <c r="D32" s="102"/>
    </row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  <row r="104" spans="3:4" s="103" customFormat="1">
      <c r="C104" s="102"/>
      <c r="D104" s="102"/>
    </row>
    <row r="105" spans="3:4" s="103" customFormat="1">
      <c r="C105" s="102"/>
      <c r="D105" s="102"/>
    </row>
    <row r="106" spans="3:4" s="103" customFormat="1">
      <c r="C106" s="102"/>
      <c r="D106" s="102"/>
    </row>
    <row r="107" spans="3:4" s="103" customFormat="1">
      <c r="C107" s="102"/>
      <c r="D107" s="102"/>
    </row>
    <row r="108" spans="3:4" s="103" customFormat="1">
      <c r="C108" s="102"/>
      <c r="D108" s="102"/>
    </row>
    <row r="109" spans="3:4" s="103" customFormat="1">
      <c r="C109" s="102"/>
      <c r="D109" s="102"/>
    </row>
    <row r="110" spans="3:4" s="103" customFormat="1">
      <c r="C110" s="102"/>
      <c r="D110" s="102"/>
    </row>
    <row r="111" spans="3:4" s="103" customFormat="1">
      <c r="C111" s="102"/>
      <c r="D111" s="102"/>
    </row>
    <row r="112" spans="3:4" s="103" customFormat="1">
      <c r="C112" s="102"/>
      <c r="D112" s="102"/>
    </row>
    <row r="113" spans="3:4" s="103" customFormat="1">
      <c r="C113" s="102"/>
      <c r="D113" s="102"/>
    </row>
    <row r="114" spans="3:4" s="103" customFormat="1">
      <c r="C114" s="102"/>
      <c r="D114" s="102"/>
    </row>
    <row r="115" spans="3:4" s="103" customFormat="1">
      <c r="C115" s="102"/>
      <c r="D115" s="102"/>
    </row>
    <row r="116" spans="3:4" s="103" customFormat="1">
      <c r="C116" s="102"/>
      <c r="D116" s="102"/>
    </row>
    <row r="117" spans="3:4" s="103" customFormat="1">
      <c r="C117" s="102"/>
      <c r="D117" s="102"/>
    </row>
    <row r="118" spans="3:4" s="103" customFormat="1">
      <c r="C118" s="102"/>
      <c r="D118" s="102"/>
    </row>
    <row r="119" spans="3:4" s="103" customFormat="1">
      <c r="C119" s="102"/>
      <c r="D119" s="102"/>
    </row>
    <row r="120" spans="3:4" s="103" customFormat="1">
      <c r="C120" s="102"/>
      <c r="D120" s="102"/>
    </row>
    <row r="121" spans="3:4" s="103" customFormat="1">
      <c r="C121" s="102"/>
      <c r="D121" s="102"/>
    </row>
    <row r="122" spans="3:4" s="103" customFormat="1">
      <c r="C122" s="102"/>
      <c r="D122" s="102"/>
    </row>
    <row r="123" spans="3:4" s="103" customFormat="1">
      <c r="C123" s="102"/>
      <c r="D123" s="102"/>
    </row>
    <row r="124" spans="3:4" s="103" customFormat="1">
      <c r="C124" s="102"/>
      <c r="D124" s="102"/>
    </row>
    <row r="125" spans="3:4" s="103" customFormat="1">
      <c r="C125" s="102"/>
      <c r="D125" s="102"/>
    </row>
    <row r="126" spans="3:4" s="103" customFormat="1">
      <c r="C126" s="102"/>
      <c r="D126" s="102"/>
    </row>
    <row r="127" spans="3:4" s="103" customFormat="1">
      <c r="C127" s="102"/>
      <c r="D127" s="102"/>
    </row>
    <row r="128" spans="3:4" s="103" customFormat="1">
      <c r="C128" s="102"/>
      <c r="D128" s="102"/>
    </row>
    <row r="129" spans="3:4" s="103" customFormat="1">
      <c r="C129" s="102"/>
      <c r="D129" s="102"/>
    </row>
    <row r="130" spans="3:4" s="103" customFormat="1">
      <c r="C130" s="102"/>
      <c r="D130" s="102"/>
    </row>
    <row r="131" spans="3:4" s="103" customFormat="1">
      <c r="C131" s="102"/>
      <c r="D131" s="102"/>
    </row>
    <row r="132" spans="3:4" s="103" customFormat="1">
      <c r="C132" s="102"/>
      <c r="D132" s="102"/>
    </row>
    <row r="133" spans="3:4" s="103" customFormat="1">
      <c r="C133" s="102"/>
      <c r="D133" s="102"/>
    </row>
    <row r="134" spans="3:4" s="103" customFormat="1">
      <c r="C134" s="102"/>
      <c r="D134" s="102"/>
    </row>
    <row r="135" spans="3:4" s="103" customFormat="1">
      <c r="C135" s="102"/>
      <c r="D135" s="102"/>
    </row>
    <row r="136" spans="3:4" s="103" customFormat="1">
      <c r="C136" s="102"/>
      <c r="D136" s="102"/>
    </row>
    <row r="137" spans="3:4" s="103" customFormat="1">
      <c r="C137" s="102"/>
      <c r="D137" s="102"/>
    </row>
    <row r="138" spans="3:4" s="103" customFormat="1">
      <c r="C138" s="102"/>
      <c r="D138" s="102"/>
    </row>
    <row r="139" spans="3:4" s="103" customFormat="1">
      <c r="C139" s="102"/>
      <c r="D139" s="102"/>
    </row>
    <row r="140" spans="3:4" s="103" customFormat="1">
      <c r="C140" s="102"/>
      <c r="D140" s="102"/>
    </row>
    <row r="141" spans="3:4" s="103" customFormat="1">
      <c r="C141" s="102"/>
      <c r="D141" s="102"/>
    </row>
    <row r="142" spans="3:4" s="103" customFormat="1">
      <c r="C142" s="102"/>
      <c r="D142" s="102"/>
    </row>
    <row r="143" spans="3:4" s="103" customFormat="1">
      <c r="C143" s="102"/>
      <c r="D143" s="102"/>
    </row>
    <row r="144" spans="3:4" s="103" customFormat="1">
      <c r="C144" s="102"/>
      <c r="D144" s="102"/>
    </row>
    <row r="145" spans="3:4" s="103" customFormat="1">
      <c r="C145" s="102"/>
      <c r="D145" s="102"/>
    </row>
    <row r="146" spans="3:4" s="103" customFormat="1">
      <c r="C146" s="102"/>
      <c r="D146" s="102"/>
    </row>
    <row r="147" spans="3:4" s="103" customFormat="1">
      <c r="C147" s="102"/>
      <c r="D147" s="102"/>
    </row>
    <row r="148" spans="3:4" s="103" customFormat="1">
      <c r="C148" s="102"/>
      <c r="D148" s="102"/>
    </row>
    <row r="149" spans="3:4" s="103" customFormat="1">
      <c r="C149" s="102"/>
      <c r="D149" s="102"/>
    </row>
    <row r="150" spans="3:4" s="103" customFormat="1">
      <c r="C150" s="102"/>
      <c r="D150" s="102"/>
    </row>
    <row r="151" spans="3:4" s="103" customFormat="1">
      <c r="C151" s="102"/>
      <c r="D151" s="102"/>
    </row>
    <row r="152" spans="3:4" s="103" customFormat="1">
      <c r="C152" s="102"/>
      <c r="D152" s="102"/>
    </row>
    <row r="153" spans="3:4" s="103" customFormat="1">
      <c r="C153" s="102"/>
      <c r="D153" s="102"/>
    </row>
    <row r="154" spans="3:4" s="103" customFormat="1">
      <c r="C154" s="102"/>
      <c r="D154" s="102"/>
    </row>
    <row r="155" spans="3:4" s="103" customFormat="1">
      <c r="C155" s="102"/>
      <c r="D155" s="102"/>
    </row>
    <row r="156" spans="3:4" s="103" customFormat="1">
      <c r="C156" s="102"/>
      <c r="D156" s="102"/>
    </row>
    <row r="157" spans="3:4" s="103" customFormat="1">
      <c r="C157" s="102"/>
      <c r="D157" s="102"/>
    </row>
    <row r="158" spans="3:4" s="103" customFormat="1">
      <c r="C158" s="102"/>
      <c r="D158" s="102"/>
    </row>
    <row r="159" spans="3:4" s="103" customFormat="1">
      <c r="C159" s="102"/>
      <c r="D159" s="102"/>
    </row>
    <row r="160" spans="3:4" s="103" customFormat="1">
      <c r="C160" s="102"/>
      <c r="D160" s="102"/>
    </row>
    <row r="161" spans="3:4" s="103" customFormat="1">
      <c r="C161" s="102"/>
      <c r="D161" s="102"/>
    </row>
    <row r="162" spans="3:4" s="103" customFormat="1">
      <c r="C162" s="102"/>
      <c r="D162" s="102"/>
    </row>
    <row r="163" spans="3:4" s="103" customFormat="1">
      <c r="C163" s="102"/>
      <c r="D163" s="102"/>
    </row>
    <row r="164" spans="3:4" s="103" customFormat="1">
      <c r="C164" s="102"/>
      <c r="D164" s="102"/>
    </row>
    <row r="165" spans="3:4" s="103" customFormat="1">
      <c r="C165" s="102"/>
      <c r="D165" s="102"/>
    </row>
    <row r="166" spans="3:4" s="103" customFormat="1">
      <c r="C166" s="102"/>
      <c r="D166" s="102"/>
    </row>
    <row r="167" spans="3:4" s="103" customFormat="1">
      <c r="C167" s="102"/>
      <c r="D167" s="102"/>
    </row>
    <row r="168" spans="3:4" s="103" customFormat="1">
      <c r="C168" s="102"/>
      <c r="D168" s="102"/>
    </row>
    <row r="169" spans="3:4" s="103" customFormat="1">
      <c r="C169" s="102"/>
      <c r="D169" s="102"/>
    </row>
    <row r="170" spans="3:4" s="103" customFormat="1">
      <c r="C170" s="102"/>
      <c r="D170" s="102"/>
    </row>
    <row r="171" spans="3:4" s="103" customFormat="1">
      <c r="C171" s="102"/>
      <c r="D171" s="102"/>
    </row>
    <row r="172" spans="3:4" s="103" customFormat="1">
      <c r="C172" s="102"/>
      <c r="D172" s="102"/>
    </row>
    <row r="173" spans="3:4" s="103" customFormat="1">
      <c r="C173" s="102"/>
      <c r="D173" s="102"/>
    </row>
    <row r="174" spans="3:4" s="103" customFormat="1">
      <c r="C174" s="102"/>
      <c r="D174" s="102"/>
    </row>
    <row r="175" spans="3:4" s="103" customFormat="1">
      <c r="C175" s="102"/>
      <c r="D175" s="102"/>
    </row>
    <row r="176" spans="3:4" s="103" customFormat="1">
      <c r="C176" s="102"/>
      <c r="D176" s="102"/>
    </row>
    <row r="177" spans="3:4" s="103" customFormat="1">
      <c r="C177" s="102"/>
      <c r="D177" s="102"/>
    </row>
    <row r="178" spans="3:4" s="103" customFormat="1">
      <c r="C178" s="102"/>
      <c r="D178" s="102"/>
    </row>
    <row r="179" spans="3:4" s="103" customFormat="1">
      <c r="C179" s="102"/>
      <c r="D179" s="102"/>
    </row>
    <row r="180" spans="3:4" s="103" customFormat="1">
      <c r="C180" s="102"/>
      <c r="D180" s="102"/>
    </row>
    <row r="181" spans="3:4" s="103" customFormat="1">
      <c r="C181" s="102"/>
      <c r="D181" s="102"/>
    </row>
    <row r="182" spans="3:4" s="103" customFormat="1">
      <c r="C182" s="102"/>
      <c r="D182" s="102"/>
    </row>
    <row r="183" spans="3:4" s="103" customFormat="1">
      <c r="C183" s="102"/>
      <c r="D183" s="102"/>
    </row>
    <row r="184" spans="3:4" s="103" customFormat="1">
      <c r="C184" s="102"/>
      <c r="D184" s="102"/>
    </row>
    <row r="185" spans="3:4" s="103" customFormat="1">
      <c r="C185" s="102"/>
      <c r="D185" s="102"/>
    </row>
    <row r="186" spans="3:4" s="103" customFormat="1">
      <c r="C186" s="102"/>
      <c r="D186" s="102"/>
    </row>
    <row r="187" spans="3:4" s="103" customFormat="1">
      <c r="C187" s="102"/>
      <c r="D187" s="102"/>
    </row>
    <row r="188" spans="3:4" s="103" customFormat="1">
      <c r="C188" s="102"/>
      <c r="D188" s="102"/>
    </row>
    <row r="189" spans="3:4" s="103" customFormat="1">
      <c r="C189" s="102"/>
      <c r="D189" s="102"/>
    </row>
    <row r="190" spans="3:4" s="103" customFormat="1">
      <c r="C190" s="102"/>
      <c r="D190" s="102"/>
    </row>
    <row r="191" spans="3:4" s="103" customFormat="1">
      <c r="C191" s="102"/>
      <c r="D191" s="102"/>
    </row>
    <row r="192" spans="3:4" s="103" customFormat="1">
      <c r="C192" s="102"/>
      <c r="D192" s="102"/>
    </row>
    <row r="193" spans="3:4" s="103" customFormat="1">
      <c r="C193" s="102"/>
      <c r="D193" s="102"/>
    </row>
    <row r="194" spans="3:4" s="103" customFormat="1">
      <c r="C194" s="102"/>
      <c r="D194" s="102"/>
    </row>
    <row r="195" spans="3:4" s="103" customFormat="1">
      <c r="C195" s="102"/>
      <c r="D195" s="102"/>
    </row>
    <row r="196" spans="3:4" s="103" customFormat="1">
      <c r="C196" s="102"/>
      <c r="D196" s="102"/>
    </row>
    <row r="197" spans="3:4" s="103" customFormat="1">
      <c r="C197" s="102"/>
      <c r="D197" s="102"/>
    </row>
    <row r="198" spans="3:4" s="103" customFormat="1">
      <c r="C198" s="102"/>
      <c r="D198" s="102"/>
    </row>
    <row r="199" spans="3:4" s="103" customFormat="1">
      <c r="C199" s="102"/>
      <c r="D199" s="102"/>
    </row>
    <row r="200" spans="3:4" s="103" customFormat="1">
      <c r="C200" s="102"/>
      <c r="D200" s="102"/>
    </row>
    <row r="201" spans="3:4" s="103" customFormat="1">
      <c r="C201" s="102"/>
      <c r="D201" s="102"/>
    </row>
    <row r="202" spans="3:4" s="103" customFormat="1">
      <c r="C202" s="102"/>
      <c r="D202" s="102"/>
    </row>
    <row r="203" spans="3:4" s="103" customFormat="1">
      <c r="C203" s="102"/>
      <c r="D203" s="102"/>
    </row>
    <row r="204" spans="3:4" s="103" customFormat="1">
      <c r="C204" s="102"/>
      <c r="D204" s="102"/>
    </row>
    <row r="205" spans="3:4" s="103" customFormat="1">
      <c r="C205" s="102"/>
      <c r="D205" s="102"/>
    </row>
    <row r="206" spans="3:4" s="103" customFormat="1">
      <c r="C206" s="102"/>
      <c r="D206" s="102"/>
    </row>
    <row r="207" spans="3:4" s="103" customFormat="1">
      <c r="C207" s="102"/>
      <c r="D207" s="102"/>
    </row>
    <row r="208" spans="3:4" s="103" customFormat="1">
      <c r="C208" s="102"/>
      <c r="D208" s="102"/>
    </row>
    <row r="209" spans="3:4" s="103" customFormat="1">
      <c r="C209" s="102"/>
      <c r="D209" s="102"/>
    </row>
    <row r="210" spans="3:4" s="103" customFormat="1">
      <c r="C210" s="102"/>
      <c r="D210" s="102"/>
    </row>
    <row r="211" spans="3:4" s="103" customFormat="1">
      <c r="C211" s="102"/>
      <c r="D211" s="102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04"/>
  <sheetViews>
    <sheetView topLeftCell="C1" zoomScale="130" zoomScaleNormal="130" workbookViewId="0"/>
  </sheetViews>
  <sheetFormatPr baseColWidth="10" defaultRowHeight="9"/>
  <cols>
    <col min="1" max="1" width="20.85546875" style="103" bestFit="1" customWidth="1"/>
    <col min="2" max="2" width="11.42578125" style="103"/>
    <col min="3" max="3" width="21.28515625" style="17" bestFit="1" customWidth="1"/>
    <col min="4" max="4" width="5.85546875" style="17" bestFit="1" customWidth="1"/>
    <col min="5" max="12" width="5.85546875" style="15" bestFit="1" customWidth="1"/>
    <col min="13" max="13" width="11.42578125" style="14"/>
    <col min="14" max="33" width="11.42578125" style="103"/>
    <col min="34" max="16384" width="11.42578125" style="15"/>
  </cols>
  <sheetData>
    <row r="1" spans="1:16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6">
      <c r="C2" s="3" t="s">
        <v>115</v>
      </c>
      <c r="D2" s="3"/>
      <c r="E2" s="3"/>
      <c r="F2" s="4"/>
      <c r="G2" s="4"/>
      <c r="H2" s="4"/>
      <c r="I2" s="4"/>
      <c r="J2" s="4"/>
      <c r="K2" s="4"/>
      <c r="L2" s="4"/>
    </row>
    <row r="3" spans="1:16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6">
      <c r="C4" s="6"/>
      <c r="D4" s="6"/>
      <c r="E4" s="7"/>
      <c r="F4" s="7"/>
      <c r="G4" s="7"/>
      <c r="H4" s="7"/>
      <c r="I4" s="7"/>
      <c r="J4" s="7"/>
      <c r="K4" s="7"/>
      <c r="L4" s="7"/>
    </row>
    <row r="5" spans="1:16">
      <c r="A5" s="110"/>
      <c r="B5" s="110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6">
      <c r="A6" s="107"/>
      <c r="B6" s="107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6">
      <c r="A7" s="110"/>
      <c r="B7" s="143"/>
      <c r="C7" s="10" t="s">
        <v>23</v>
      </c>
      <c r="D7" s="108">
        <f>GastoEnSalarios!D7/CantidadDeTrabajo!D7</f>
        <v>27.886626682565396</v>
      </c>
      <c r="E7" s="108">
        <f>GastoEnSalarios!E7/CantidadDeTrabajo!E7</f>
        <v>22.701563276382682</v>
      </c>
      <c r="F7" s="108">
        <f>GastoEnSalarios!F7/CantidadDeTrabajo!F7</f>
        <v>41.958316016583026</v>
      </c>
      <c r="G7" s="108">
        <f>GastoEnSalarios!G7/CantidadDeTrabajo!G7</f>
        <v>31.387546335760888</v>
      </c>
      <c r="H7" s="108">
        <f>GastoEnSalarios!H7/CantidadDeTrabajo!H7</f>
        <v>34.169705584982289</v>
      </c>
      <c r="I7" s="108">
        <f>GastoEnSalarios!I7/CantidadDeTrabajo!I7</f>
        <v>28.205750033896006</v>
      </c>
      <c r="J7" s="108">
        <f>GastoEnSalarios!J7/CantidadDeTrabajo!J7</f>
        <v>34.293501229740919</v>
      </c>
      <c r="K7" s="108">
        <f>GastoEnSalarios!K7/CantidadDeTrabajo!K7</f>
        <v>36.111298588924392</v>
      </c>
      <c r="L7" s="108">
        <f>GastoEnSalarios!L7/CantidadDeTrabajo!L7</f>
        <v>39.093009499734698</v>
      </c>
    </row>
    <row r="8" spans="1:16">
      <c r="A8" s="110"/>
      <c r="B8" s="143"/>
      <c r="C8" s="10" t="s">
        <v>24</v>
      </c>
      <c r="D8" s="108">
        <f>GastoEnSalarios!D8/CantidadDeTrabajo!D8</f>
        <v>3.8533776413714436</v>
      </c>
      <c r="E8" s="108">
        <f>GastoEnSalarios!E8/CantidadDeTrabajo!E8</f>
        <v>3.9976181923857963</v>
      </c>
      <c r="F8" s="108">
        <f>GastoEnSalarios!F8/CantidadDeTrabajo!F8</f>
        <v>3.6623307054952594</v>
      </c>
      <c r="G8" s="108">
        <f>GastoEnSalarios!G8/CantidadDeTrabajo!G8</f>
        <v>3.5576665845222211</v>
      </c>
      <c r="H8" s="108">
        <f>GastoEnSalarios!H8/CantidadDeTrabajo!H8</f>
        <v>3.520825237009265</v>
      </c>
      <c r="I8" s="108">
        <f>GastoEnSalarios!I8/CantidadDeTrabajo!I8</f>
        <v>3.6043303066676429</v>
      </c>
      <c r="J8" s="108">
        <f>GastoEnSalarios!J8/CantidadDeTrabajo!J8</f>
        <v>3.2083541848066077</v>
      </c>
      <c r="K8" s="108">
        <f>GastoEnSalarios!K8/CantidadDeTrabajo!K8</f>
        <v>3.5385414930668935</v>
      </c>
      <c r="L8" s="108">
        <f>GastoEnSalarios!L8/CantidadDeTrabajo!L8</f>
        <v>4.1725741321763952</v>
      </c>
    </row>
    <row r="9" spans="1:16">
      <c r="A9" s="107"/>
      <c r="B9" s="107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6">
      <c r="A10" s="107"/>
      <c r="B10" s="107"/>
      <c r="C10" s="9" t="s">
        <v>25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6">
      <c r="A11" s="107"/>
      <c r="B11" s="143"/>
      <c r="C11" s="10"/>
      <c r="D11" s="108">
        <f>GastoEnSalarios!D11/CantidadDeTrabajo!D11</f>
        <v>2.842039140789042</v>
      </c>
      <c r="E11" s="108">
        <f>GastoEnSalarios!E11/CantidadDeTrabajo!E11</f>
        <v>2.7741456846313182</v>
      </c>
      <c r="F11" s="108">
        <f>GastoEnSalarios!F11/CantidadDeTrabajo!F11</f>
        <v>2.3054246115334607</v>
      </c>
      <c r="G11" s="108">
        <f>GastoEnSalarios!G11/CantidadDeTrabajo!G11</f>
        <v>2.281060393391205</v>
      </c>
      <c r="H11" s="108">
        <f>GastoEnSalarios!H11/CantidadDeTrabajo!H11</f>
        <v>2.0993871826327539</v>
      </c>
      <c r="I11" s="108">
        <f>GastoEnSalarios!I11/CantidadDeTrabajo!I11</f>
        <v>1.6692697273941097</v>
      </c>
      <c r="J11" s="108">
        <f>GastoEnSalarios!J11/CantidadDeTrabajo!J11</f>
        <v>1.61933162953556</v>
      </c>
      <c r="K11" s="108">
        <f>GastoEnSalarios!K11/CantidadDeTrabajo!K11</f>
        <v>1.703611327296219</v>
      </c>
      <c r="L11" s="108">
        <f>GastoEnSalarios!L11/CantidadDeTrabajo!L11</f>
        <v>1.7558610996565915</v>
      </c>
      <c r="M11" s="103"/>
    </row>
    <row r="12" spans="1:16">
      <c r="A12" s="110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6" s="103" customFormat="1">
      <c r="A13" s="110"/>
    </row>
    <row r="14" spans="1:16" s="103" customFormat="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16" s="103" customForma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16" s="103" customForma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 s="103" customFormat="1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s="103" customFormat="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1:16" s="103" customFormat="1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s="103" customFormat="1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</row>
    <row r="21" spans="1:16" s="103" customFormat="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</row>
    <row r="22" spans="1:16" s="103" customForma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6" s="103" customForma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spans="1:16" s="10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1:16" s="10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spans="1:16" s="10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s="103" customForma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s="103" customForma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spans="1:16" s="103" customForma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s="103" customFormat="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s="103" customFormat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</row>
    <row r="32" spans="1:16" s="103" customFormat="1"/>
    <row r="33" spans="3:4" s="103" customFormat="1">
      <c r="C33" s="102"/>
      <c r="D33" s="102"/>
    </row>
    <row r="34" spans="3:4" s="103" customFormat="1">
      <c r="C34" s="102"/>
      <c r="D34" s="102"/>
    </row>
    <row r="35" spans="3:4" s="103" customFormat="1">
      <c r="C35" s="102"/>
      <c r="D35" s="102"/>
    </row>
    <row r="36" spans="3:4" s="103" customFormat="1">
      <c r="C36" s="102"/>
      <c r="D36" s="102"/>
    </row>
    <row r="37" spans="3:4" s="103" customFormat="1">
      <c r="C37" s="102"/>
      <c r="D37" s="102"/>
    </row>
    <row r="38" spans="3:4" s="103" customFormat="1">
      <c r="C38" s="102"/>
      <c r="D38" s="102"/>
    </row>
    <row r="39" spans="3:4" s="103" customFormat="1">
      <c r="C39" s="102"/>
      <c r="D39" s="102"/>
    </row>
    <row r="40" spans="3:4" s="103" customFormat="1">
      <c r="C40" s="102"/>
      <c r="D40" s="102"/>
    </row>
    <row r="41" spans="3:4" s="103" customFormat="1">
      <c r="C41" s="102"/>
      <c r="D41" s="102"/>
    </row>
    <row r="42" spans="3:4" s="103" customFormat="1">
      <c r="C42" s="102"/>
      <c r="D42" s="102"/>
    </row>
    <row r="43" spans="3:4" s="103" customFormat="1">
      <c r="C43" s="102"/>
      <c r="D43" s="102"/>
    </row>
    <row r="44" spans="3:4" s="103" customFormat="1">
      <c r="C44" s="102"/>
      <c r="D44" s="102"/>
    </row>
    <row r="45" spans="3:4" s="103" customFormat="1">
      <c r="C45" s="102"/>
      <c r="D45" s="102"/>
    </row>
    <row r="46" spans="3:4" s="103" customFormat="1">
      <c r="C46" s="102"/>
      <c r="D46" s="102"/>
    </row>
    <row r="47" spans="3:4" s="103" customFormat="1">
      <c r="C47" s="102"/>
      <c r="D47" s="102"/>
    </row>
    <row r="48" spans="3:4" s="103" customFormat="1">
      <c r="C48" s="102"/>
      <c r="D48" s="102"/>
    </row>
    <row r="49" spans="3:4" s="103" customFormat="1">
      <c r="C49" s="102"/>
      <c r="D49" s="102"/>
    </row>
    <row r="50" spans="3:4" s="103" customFormat="1">
      <c r="C50" s="102"/>
      <c r="D50" s="102"/>
    </row>
    <row r="51" spans="3:4" s="103" customFormat="1">
      <c r="C51" s="102"/>
      <c r="D51" s="102"/>
    </row>
    <row r="52" spans="3:4" s="103" customFormat="1">
      <c r="C52" s="102"/>
      <c r="D52" s="102"/>
    </row>
    <row r="53" spans="3:4" s="103" customFormat="1">
      <c r="C53" s="102"/>
      <c r="D53" s="102"/>
    </row>
    <row r="54" spans="3:4" s="103" customFormat="1">
      <c r="C54" s="102"/>
      <c r="D54" s="102"/>
    </row>
    <row r="55" spans="3:4" s="103" customFormat="1">
      <c r="C55" s="102"/>
      <c r="D55" s="102"/>
    </row>
    <row r="56" spans="3:4" s="103" customFormat="1">
      <c r="C56" s="102"/>
      <c r="D56" s="102"/>
    </row>
    <row r="57" spans="3:4" s="103" customFormat="1">
      <c r="C57" s="102"/>
      <c r="D57" s="102"/>
    </row>
    <row r="58" spans="3:4" s="103" customFormat="1">
      <c r="C58" s="102"/>
      <c r="D58" s="102"/>
    </row>
    <row r="59" spans="3:4" s="103" customFormat="1">
      <c r="C59" s="102"/>
      <c r="D59" s="102"/>
    </row>
    <row r="60" spans="3:4" s="103" customFormat="1">
      <c r="C60" s="102"/>
      <c r="D60" s="102"/>
    </row>
    <row r="61" spans="3:4" s="103" customFormat="1">
      <c r="C61" s="102"/>
      <c r="D61" s="102"/>
    </row>
    <row r="62" spans="3:4" s="103" customFormat="1">
      <c r="C62" s="102"/>
      <c r="D62" s="102"/>
    </row>
    <row r="63" spans="3:4" s="103" customFormat="1">
      <c r="C63" s="102"/>
      <c r="D63" s="102"/>
    </row>
    <row r="64" spans="3:4" s="103" customFormat="1">
      <c r="C64" s="102"/>
      <c r="D64" s="102"/>
    </row>
    <row r="65" spans="3:4" s="103" customFormat="1">
      <c r="C65" s="102"/>
      <c r="D65" s="102"/>
    </row>
    <row r="66" spans="3:4" s="103" customFormat="1">
      <c r="C66" s="102"/>
      <c r="D66" s="102"/>
    </row>
    <row r="67" spans="3:4" s="103" customFormat="1">
      <c r="C67" s="102"/>
      <c r="D67" s="102"/>
    </row>
    <row r="68" spans="3:4" s="103" customFormat="1">
      <c r="C68" s="102"/>
      <c r="D68" s="102"/>
    </row>
    <row r="69" spans="3:4" s="103" customFormat="1">
      <c r="C69" s="102"/>
      <c r="D69" s="102"/>
    </row>
    <row r="70" spans="3:4" s="103" customFormat="1">
      <c r="C70" s="102"/>
      <c r="D70" s="102"/>
    </row>
    <row r="71" spans="3:4" s="103" customFormat="1">
      <c r="C71" s="102"/>
      <c r="D71" s="102"/>
    </row>
    <row r="72" spans="3:4" s="103" customFormat="1">
      <c r="C72" s="102"/>
      <c r="D72" s="102"/>
    </row>
    <row r="73" spans="3:4" s="103" customFormat="1">
      <c r="C73" s="102"/>
      <c r="D73" s="102"/>
    </row>
    <row r="74" spans="3:4" s="103" customFormat="1">
      <c r="C74" s="102"/>
      <c r="D74" s="102"/>
    </row>
    <row r="75" spans="3:4" s="103" customFormat="1">
      <c r="C75" s="102"/>
      <c r="D75" s="102"/>
    </row>
    <row r="76" spans="3:4" s="103" customFormat="1">
      <c r="C76" s="102"/>
      <c r="D76" s="102"/>
    </row>
    <row r="77" spans="3:4" s="103" customFormat="1">
      <c r="C77" s="102"/>
      <c r="D77" s="102"/>
    </row>
    <row r="78" spans="3:4" s="103" customFormat="1">
      <c r="C78" s="102"/>
      <c r="D78" s="102"/>
    </row>
    <row r="79" spans="3:4" s="103" customFormat="1">
      <c r="C79" s="102"/>
      <c r="D79" s="102"/>
    </row>
    <row r="80" spans="3:4" s="103" customFormat="1">
      <c r="C80" s="102"/>
      <c r="D80" s="102"/>
    </row>
    <row r="81" spans="3:4" s="103" customFormat="1">
      <c r="C81" s="102"/>
      <c r="D81" s="102"/>
    </row>
    <row r="82" spans="3:4" s="103" customFormat="1">
      <c r="C82" s="102"/>
      <c r="D82" s="102"/>
    </row>
    <row r="83" spans="3:4" s="103" customFormat="1">
      <c r="C83" s="102"/>
      <c r="D83" s="102"/>
    </row>
    <row r="84" spans="3:4" s="103" customFormat="1">
      <c r="C84" s="102"/>
      <c r="D84" s="102"/>
    </row>
    <row r="85" spans="3:4" s="103" customFormat="1">
      <c r="C85" s="102"/>
      <c r="D85" s="102"/>
    </row>
    <row r="86" spans="3:4" s="103" customFormat="1">
      <c r="C86" s="102"/>
      <c r="D86" s="102"/>
    </row>
    <row r="87" spans="3:4" s="103" customFormat="1">
      <c r="C87" s="102"/>
      <c r="D87" s="102"/>
    </row>
    <row r="88" spans="3:4" s="103" customFormat="1">
      <c r="C88" s="102"/>
      <c r="D88" s="102"/>
    </row>
    <row r="89" spans="3:4" s="103" customFormat="1">
      <c r="C89" s="102"/>
      <c r="D89" s="102"/>
    </row>
    <row r="90" spans="3:4" s="103" customFormat="1">
      <c r="C90" s="102"/>
      <c r="D90" s="102"/>
    </row>
    <row r="91" spans="3:4" s="103" customFormat="1">
      <c r="C91" s="102"/>
      <c r="D91" s="102"/>
    </row>
    <row r="92" spans="3:4" s="103" customFormat="1">
      <c r="C92" s="102"/>
      <c r="D92" s="102"/>
    </row>
    <row r="93" spans="3:4" s="103" customFormat="1">
      <c r="C93" s="102"/>
      <c r="D93" s="102"/>
    </row>
    <row r="94" spans="3:4" s="103" customFormat="1">
      <c r="C94" s="102"/>
      <c r="D94" s="102"/>
    </row>
    <row r="95" spans="3:4" s="103" customFormat="1">
      <c r="C95" s="102"/>
      <c r="D95" s="102"/>
    </row>
    <row r="96" spans="3:4" s="103" customFormat="1">
      <c r="C96" s="102"/>
      <c r="D96" s="102"/>
    </row>
    <row r="97" spans="3:4" s="103" customFormat="1">
      <c r="C97" s="102"/>
      <c r="D97" s="102"/>
    </row>
    <row r="98" spans="3:4" s="103" customFormat="1">
      <c r="C98" s="102"/>
      <c r="D98" s="102"/>
    </row>
    <row r="99" spans="3:4" s="103" customFormat="1">
      <c r="C99" s="102"/>
      <c r="D99" s="102"/>
    </row>
    <row r="100" spans="3:4" s="103" customFormat="1">
      <c r="C100" s="102"/>
      <c r="D100" s="102"/>
    </row>
    <row r="101" spans="3:4" s="103" customFormat="1">
      <c r="C101" s="102"/>
      <c r="D101" s="102"/>
    </row>
    <row r="102" spans="3:4" s="103" customFormat="1">
      <c r="C102" s="102"/>
      <c r="D102" s="102"/>
    </row>
    <row r="103" spans="3:4" s="103" customFormat="1">
      <c r="C103" s="102"/>
      <c r="D103" s="102"/>
    </row>
    <row r="104" spans="3:4" s="103" customFormat="1">
      <c r="C104" s="102"/>
      <c r="D104" s="102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TipoDeCambio</vt:lpstr>
      <vt:lpstr>Ingresos</vt:lpstr>
      <vt:lpstr>CantidadDeProductos</vt:lpstr>
      <vt:lpstr>IPM_ServiciosVarios</vt:lpstr>
      <vt:lpstr>PrecioImplicitoDeProductos</vt:lpstr>
      <vt:lpstr>Indice_Cantidades_Productos</vt:lpstr>
      <vt:lpstr>GastoEnSalarios</vt:lpstr>
      <vt:lpstr>CantidadDeTrabajo</vt:lpstr>
      <vt:lpstr>PrecioImplicitoDelTrabajo</vt:lpstr>
      <vt:lpstr>Indice_Cantidades_Trabajo</vt:lpstr>
      <vt:lpstr>Indice_Precios_Trabajo</vt:lpstr>
      <vt:lpstr>GastoEnMateriales</vt:lpstr>
      <vt:lpstr>PrecioImplicitoDeMateriales</vt:lpstr>
      <vt:lpstr>CantidadDeMateriales</vt:lpstr>
      <vt:lpstr>Indice_Cantidades_Materiales</vt:lpstr>
      <vt:lpstr>Indice_Precios_Materiales</vt:lpstr>
      <vt:lpstr>DepreciacionLineal</vt:lpstr>
      <vt:lpstr>InversionAdicional</vt:lpstr>
      <vt:lpstr>DepreciacionContable</vt:lpstr>
      <vt:lpstr>InversionPorAjustes</vt:lpstr>
      <vt:lpstr>StockCapitalFindeAño</vt:lpstr>
      <vt:lpstr>ActivosInicialesConcesion</vt:lpstr>
      <vt:lpstr>StockCapitalTotalAnual</vt:lpstr>
      <vt:lpstr>StockCapitalTotalAnualDeflactad</vt:lpstr>
      <vt:lpstr>TasaEfectivaImpuesto</vt:lpstr>
      <vt:lpstr>WACC</vt:lpstr>
      <vt:lpstr>IPM_PrecioDelCapital</vt:lpstr>
      <vt:lpstr>PrecioImplicitoDelCapital</vt:lpstr>
      <vt:lpstr>CantidadDeCapital</vt:lpstr>
      <vt:lpstr>Indice_Cantidades_Capital</vt:lpstr>
      <vt:lpstr>Indice_Precios_Capital</vt:lpstr>
      <vt:lpstr>PrecioImplicitoDeInsumos</vt:lpstr>
      <vt:lpstr>CantidadDeInsumos</vt:lpstr>
      <vt:lpstr>Indice_Cantidades_Insumos</vt:lpstr>
      <vt:lpstr>Indice_Precios_Insumos</vt:lpstr>
      <vt:lpstr>PTF_Empresa</vt:lpstr>
      <vt:lpstr>Factor_de_Productividad</vt:lpstr>
      <vt:lpstr>Economía</vt:lpstr>
    </vt:vector>
  </TitlesOfParts>
  <Company>OSITRAN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arodriguezg</dc:creator>
  <cp:lastModifiedBy>arodriguezg</cp:lastModifiedBy>
  <dcterms:created xsi:type="dcterms:W3CDTF">2009-03-11T16:30:35Z</dcterms:created>
  <dcterms:modified xsi:type="dcterms:W3CDTF">2009-06-12T17:40:43Z</dcterms:modified>
</cp:coreProperties>
</file>